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Z:\גולמי לחלוקה בין הספריות\מודלים לפרסום 2025\"/>
    </mc:Choice>
  </mc:AlternateContent>
  <xr:revisionPtr revIDLastSave="0" documentId="8_{3BF3D82E-DE76-45B9-8AE3-C77C50A22FED}" xr6:coauthVersionLast="47" xr6:coauthVersionMax="47" xr10:uidLastSave="{00000000-0000-0000-0000-000000000000}"/>
  <bookViews>
    <workbookView xWindow="-120" yWindow="-120" windowWidth="29040" windowHeight="15720" tabRatio="850" firstSheet="13" activeTab="20" xr2:uid="{00000000-000D-0000-FFFF-FFFF00000000}"/>
  </bookViews>
  <sheets>
    <sheet name="ProtectSettings" sheetId="585" state="veryHidden" r:id="rId1"/>
    <sheet name="הדרכה למשתמש" sheetId="453" r:id="rId2"/>
    <sheet name="פרמטרים לקריטריונים" sheetId="1" r:id="rId3"/>
    <sheet name="הוראת שעה" sheetId="537" state="hidden" r:id="rId4"/>
    <sheet name="תנאי סף" sheetId="477" r:id="rId5"/>
    <sheet name="מספר המבצעים" sheetId="469" r:id="rId6"/>
    <sheet name="מספר הקונצרטים" sheetId="471" r:id="rId7"/>
    <sheet name="רמת הביצוע" sheetId="472" r:id="rId8"/>
    <sheet name="מסלולים" sheetId="473" r:id="rId9"/>
    <sheet name="הכנסות עצמיות" sheetId="474" r:id="rId10"/>
    <sheet name="שימור ותיעוד" sheetId="475" r:id="rId11"/>
    <sheet name="התחשיב הבסיסי" sheetId="370" r:id="rId12"/>
    <sheet name="פרמטרים לעקרונות חישוב התמיכה" sheetId="519" r:id="rId13"/>
    <sheet name="ייצוב" sheetId="521" r:id="rId14"/>
    <sheet name="סיכום" sheetId="527" r:id="rId15"/>
    <sheet name="הגבלה לסכום מבוקש (1)" sheetId="528" r:id="rId16"/>
    <sheet name="קיזוזים בגין איחורים" sheetId="529" r:id="rId17"/>
    <sheet name="קיזוזים- החלטות ועדה" sheetId="530" r:id="rId18"/>
    <sheet name="הגבלה לסכום מבוקש (2)" sheetId="531" r:id="rId19"/>
    <sheet name="סיכום לועדה- הזנת נתונים" sheetId="532" r:id="rId20"/>
    <sheet name="סיכום לועדה - תוצאות" sheetId="535" r:id="rId21"/>
    <sheet name="ריכוז גיליונות עזר" sheetId="470" r:id="rId22"/>
    <sheet name="מכון תא לחזנות" sheetId="500" r:id="rId23"/>
    <sheet name="המרכז לתרבות אנדלוסית ולפיוט" sheetId="576" r:id="rId24"/>
    <sheet name="מקהלת החזנים הירושלמית" sheetId="577" r:id="rId25"/>
    <sheet name="קהילות שרות פיוט וניגון" sheetId="578" r:id="rId26"/>
    <sheet name="רננות- המכון למוסיקה יהודית" sheetId="579" r:id="rId27"/>
    <sheet name="מקהלת זמרתיה" sheetId="580" r:id="rId28"/>
    <sheet name="יובל - האנסמבל הישראלי לחזנות ו" sheetId="581" r:id="rId29"/>
    <sheet name="האגודה לטיפוח חברה ותרבות" sheetId="582" r:id="rId30"/>
    <sheet name="אנסמבל הפיוט מכון בן צבי" sheetId="583" r:id="rId31"/>
    <sheet name="עמותת תמיד" sheetId="584" r:id="rId32"/>
    <sheet name="מטרוז" sheetId="586" r:id="rId33"/>
  </sheets>
  <definedNames>
    <definedName name="_xlnm._FilterDatabase" localSheetId="19" hidden="1">'סיכום לועדה- הזנת נתונים'!$B$30:$O$30</definedName>
    <definedName name="_xlnm._FilterDatabase" localSheetId="20" hidden="1">'סיכום לועדה - תוצאות'!$B$30:$V$130</definedName>
    <definedName name="solver_adj" localSheetId="13" hidden="1">ייצוב!#REF!</definedName>
    <definedName name="solver_cvg" localSheetId="13" hidden="1">0.0001</definedName>
    <definedName name="solver_drv" localSheetId="13" hidden="1">1</definedName>
    <definedName name="solver_est" localSheetId="13" hidden="1">1</definedName>
    <definedName name="solver_itr" localSheetId="13" hidden="1">100</definedName>
    <definedName name="solver_lhs1" localSheetId="13" hidden="1">ייצוב!#REF!</definedName>
    <definedName name="solver_lhs2" localSheetId="13" hidden="1">ייצוב!#REF!</definedName>
    <definedName name="solver_lhs3" localSheetId="13" hidden="1">ייצוב!#REF!</definedName>
    <definedName name="solver_lin" localSheetId="13" hidden="1">2</definedName>
    <definedName name="solver_neg" localSheetId="13" hidden="1">1</definedName>
    <definedName name="solver_num" localSheetId="13" hidden="1">3</definedName>
    <definedName name="solver_nwt" localSheetId="13" hidden="1">1</definedName>
    <definedName name="solver_opt" localSheetId="13" hidden="1">ייצוב!#REF!</definedName>
    <definedName name="solver_pre" localSheetId="13" hidden="1">0.000001</definedName>
    <definedName name="solver_rel1" localSheetId="13" hidden="1">3</definedName>
    <definedName name="solver_rel2" localSheetId="13" hidden="1">3</definedName>
    <definedName name="solver_rel3" localSheetId="13" hidden="1">3</definedName>
    <definedName name="solver_rhs1" localSheetId="13" hidden="1">0.8*AVERAGE(ייצוב!#REF!,ייצוב!#REF!)</definedName>
    <definedName name="solver_rhs2" localSheetId="13" hidden="1">0.8*AVERAGE(ייצוב!#REF!,ייצוב!#REF!)</definedName>
    <definedName name="solver_rhs3" localSheetId="13" hidden="1">0.8*AVERAGE(ייצוב!#REF!,ייצוב!#REF!)</definedName>
    <definedName name="solver_scl" localSheetId="13" hidden="1">2</definedName>
    <definedName name="solver_sho" localSheetId="13" hidden="1">2</definedName>
    <definedName name="solver_tim" localSheetId="13" hidden="1">100</definedName>
    <definedName name="solver_tol" localSheetId="13" hidden="1">0.05</definedName>
    <definedName name="solver_typ" localSheetId="13" hidden="1">3</definedName>
    <definedName name="solver_val" localSheetId="13" hidden="1">1</definedName>
    <definedName name="_xlnm.Print_Area" localSheetId="30">'אנסמבל הפיוט מכון בן צבי'!$B$1:$Z$131</definedName>
    <definedName name="_xlnm.Print_Area" localSheetId="29">'האגודה לטיפוח חברה ותרבות'!$B$1:$Z$131</definedName>
    <definedName name="_xlnm.Print_Area" localSheetId="15">'הגבלה לסכום מבוקש (1)'!$B$1:$Z$131</definedName>
    <definedName name="_xlnm.Print_Area" localSheetId="18">'הגבלה לסכום מבוקש (2)'!$B$1:$X$131</definedName>
    <definedName name="_xlnm.Print_Area" localSheetId="1">'הדרכה למשתמש'!$B$1:$H$18</definedName>
    <definedName name="_xlnm.Print_Area" localSheetId="9">'הכנסות עצמיות'!$B$1:$Z$131</definedName>
    <definedName name="_xlnm.Print_Area" localSheetId="23">'המרכז לתרבות אנדלוסית ולפיוט'!$B$1:$Z$131</definedName>
    <definedName name="_xlnm.Print_Area" localSheetId="11">'התחשיב הבסיסי'!$B$1:$AF$131</definedName>
    <definedName name="_xlnm.Print_Area" localSheetId="28">'יובל - האנסמבל הישראלי לחזנות ו'!$B$1:$Z$131</definedName>
    <definedName name="_xlnm.Print_Area" localSheetId="13">ייצוב!$B$1:$Z$131</definedName>
    <definedName name="_xlnm.Print_Area" localSheetId="32">מטרוז!$B$1:$Z$131</definedName>
    <definedName name="_xlnm.Print_Area" localSheetId="22">'מכון תא לחזנות'!$B$1:$Z$131</definedName>
    <definedName name="_xlnm.Print_Area" localSheetId="8">מסלולים!$B$1:$Z$131</definedName>
    <definedName name="_xlnm.Print_Area" localSheetId="5">'מספר המבצעים'!$B$1:$Z$131</definedName>
    <definedName name="_xlnm.Print_Area" localSheetId="6">'מספר הקונצרטים'!$B$1:$Z$131</definedName>
    <definedName name="_xlnm.Print_Area" localSheetId="24">'מקהלת החזנים הירושלמית'!$B$1:$Z$131</definedName>
    <definedName name="_xlnm.Print_Area" localSheetId="27">'מקהלת זמרתיה'!$B$1:$Z$131</definedName>
    <definedName name="_xlnm.Print_Area" localSheetId="14">סיכום!$B$1:$Z$131</definedName>
    <definedName name="_xlnm.Print_Area" localSheetId="19">'סיכום לועדה- הזנת נתונים'!$B$1:$V$131</definedName>
    <definedName name="_xlnm.Print_Area" localSheetId="20">'סיכום לועדה - תוצאות'!$B$1:$V$131</definedName>
    <definedName name="_xlnm.Print_Area" localSheetId="31">'עמותת תמיד'!$B$1:$Z$131</definedName>
    <definedName name="_xlnm.Print_Area" localSheetId="12">'פרמטרים לעקרונות חישוב התמיכה'!$B$1:$H$58</definedName>
    <definedName name="_xlnm.Print_Area" localSheetId="2">'פרמטרים לקריטריונים'!$B$1:$I$339</definedName>
    <definedName name="_xlnm.Print_Area" localSheetId="25">'קהילות שרות פיוט וניגון'!$B$1:$Z$131</definedName>
    <definedName name="_xlnm.Print_Area" localSheetId="17">'קיזוזים- החלטות ועדה'!$B$1:$G$131</definedName>
    <definedName name="_xlnm.Print_Area" localSheetId="16">'קיזוזים בגין איחורים'!$B$1:$H$131</definedName>
    <definedName name="_xlnm.Print_Area" localSheetId="21">'ריכוז גיליונות עזר'!$B$1:$Y$131</definedName>
    <definedName name="_xlnm.Print_Area" localSheetId="7">'רמת הביצוע'!$B$1:$Z$131</definedName>
    <definedName name="_xlnm.Print_Area" localSheetId="26">'רננות- המכון למוסיקה יהודית'!$B$1:$Z$131</definedName>
    <definedName name="_xlnm.Print_Area" localSheetId="10">'שימור ותיעוד'!$A$1:$Z$131</definedName>
    <definedName name="_xlnm.Print_Area" localSheetId="4">'תנאי סף'!$B$1:$AO$127</definedName>
    <definedName name="_xlnm.Print_Titles" localSheetId="30">'אנסמבל הפיוט מכון בן צבי'!$29:$30</definedName>
    <definedName name="_xlnm.Print_Titles" localSheetId="29">'האגודה לטיפוח חברה ותרבות'!$29:$30</definedName>
    <definedName name="_xlnm.Print_Titles" localSheetId="15">'הגבלה לסכום מבוקש (1)'!$29:$30</definedName>
    <definedName name="_xlnm.Print_Titles" localSheetId="18">'הגבלה לסכום מבוקש (2)'!$29:$30</definedName>
    <definedName name="_xlnm.Print_Titles" localSheetId="9">'הכנסות עצמיות'!$29:$30</definedName>
    <definedName name="_xlnm.Print_Titles" localSheetId="23">'המרכז לתרבות אנדלוסית ולפיוט'!$29:$30</definedName>
    <definedName name="_xlnm.Print_Titles" localSheetId="28">'יובל - האנסמבל הישראלי לחזנות ו'!$29:$30</definedName>
    <definedName name="_xlnm.Print_Titles" localSheetId="13">ייצוב!$29:$30</definedName>
    <definedName name="_xlnm.Print_Titles" localSheetId="32">מטרוז!$29:$30</definedName>
    <definedName name="_xlnm.Print_Titles" localSheetId="22">'מכון תא לחזנות'!$29:$30</definedName>
    <definedName name="_xlnm.Print_Titles" localSheetId="8">מסלולים!$29:$30</definedName>
    <definedName name="_xlnm.Print_Titles" localSheetId="5">'מספר המבצעים'!$29:$30</definedName>
    <definedName name="_xlnm.Print_Titles" localSheetId="6">'מספר הקונצרטים'!$29:$30</definedName>
    <definedName name="_xlnm.Print_Titles" localSheetId="24">'מקהלת החזנים הירושלמית'!$29:$30</definedName>
    <definedName name="_xlnm.Print_Titles" localSheetId="27">'מקהלת זמרתיה'!$29:$30</definedName>
    <definedName name="_xlnm.Print_Titles" localSheetId="14">סיכום!$29:$30</definedName>
    <definedName name="_xlnm.Print_Titles" localSheetId="19">'סיכום לועדה- הזנת נתונים'!$29:$30</definedName>
    <definedName name="_xlnm.Print_Titles" localSheetId="20">'סיכום לועדה - תוצאות'!$B:$C,'סיכום לועדה - תוצאות'!$30:$30</definedName>
    <definedName name="_xlnm.Print_Titles" localSheetId="31">'עמותת תמיד'!$29:$30</definedName>
    <definedName name="_xlnm.Print_Titles" localSheetId="25">'קהילות שרות פיוט וניגון'!$29:$30</definedName>
    <definedName name="_xlnm.Print_Titles" localSheetId="17">'קיזוזים- החלטות ועדה'!$29:$30</definedName>
    <definedName name="_xlnm.Print_Titles" localSheetId="16">'קיזוזים בגין איחורים'!$29:$30</definedName>
    <definedName name="_xlnm.Print_Titles" localSheetId="21">'ריכוז גיליונות עזר'!$29:$30</definedName>
    <definedName name="_xlnm.Print_Titles" localSheetId="7">'רמת הביצוע'!$29:$30</definedName>
    <definedName name="_xlnm.Print_Titles" localSheetId="26">'רננות- המכון למוסיקה יהודית'!$29:$30</definedName>
    <definedName name="_xlnm.Print_Titles" localSheetId="10">'שימור ותיעוד'!$29:$30</definedName>
    <definedName name="_xlnm.Print_Titles" localSheetId="4">'תנאי סף'!$29:$30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C13" i="1"/>
  <c r="D12" i="1"/>
  <c r="C12" i="1"/>
  <c r="V131" i="586"/>
  <c r="U131" i="586"/>
  <c r="T131" i="586"/>
  <c r="R131" i="586"/>
  <c r="P131" i="586"/>
  <c r="M131" i="586"/>
  <c r="L131" i="586"/>
  <c r="K131" i="586"/>
  <c r="J131" i="586"/>
  <c r="I131" i="586"/>
  <c r="H131" i="586"/>
  <c r="G131" i="586"/>
  <c r="BF130" i="586"/>
  <c r="BE130" i="586"/>
  <c r="BD130" i="586"/>
  <c r="BC130" i="586"/>
  <c r="BB130" i="586"/>
  <c r="AM130" i="586"/>
  <c r="AJ130" i="586"/>
  <c r="AI130" i="586"/>
  <c r="AH130" i="586"/>
  <c r="AG130" i="586"/>
  <c r="AF130" i="586"/>
  <c r="AA130" i="586" s="1"/>
  <c r="AE130" i="586"/>
  <c r="AD130" i="586"/>
  <c r="AC130" i="586"/>
  <c r="AB130" i="586"/>
  <c r="Z130" i="586"/>
  <c r="Y130" i="586"/>
  <c r="O130" i="586"/>
  <c r="N130" i="586"/>
  <c r="B130" i="586"/>
  <c r="BF129" i="586"/>
  <c r="BE129" i="586"/>
  <c r="BD129" i="586"/>
  <c r="BC129" i="586"/>
  <c r="BB129" i="586"/>
  <c r="AM129" i="586"/>
  <c r="AJ129" i="586"/>
  <c r="AI129" i="586"/>
  <c r="AH129" i="586"/>
  <c r="AG129" i="586"/>
  <c r="AF129" i="586"/>
  <c r="AE129" i="586"/>
  <c r="AD129" i="586"/>
  <c r="AA129" i="586" s="1"/>
  <c r="AC129" i="586"/>
  <c r="AB129" i="586"/>
  <c r="Z129" i="586"/>
  <c r="Y129" i="586"/>
  <c r="O129" i="586"/>
  <c r="N129" i="586"/>
  <c r="B129" i="586"/>
  <c r="BF128" i="586"/>
  <c r="BE128" i="586"/>
  <c r="BD128" i="586"/>
  <c r="BC128" i="586"/>
  <c r="BB128" i="586"/>
  <c r="AM128" i="586"/>
  <c r="AJ128" i="586"/>
  <c r="AI128" i="586"/>
  <c r="AH128" i="586"/>
  <c r="AG128" i="586"/>
  <c r="AF128" i="586"/>
  <c r="AE128" i="586"/>
  <c r="AD128" i="586"/>
  <c r="AA128" i="586" s="1"/>
  <c r="AC128" i="586"/>
  <c r="AB128" i="586"/>
  <c r="Z128" i="586"/>
  <c r="Y128" i="586"/>
  <c r="O128" i="586"/>
  <c r="N128" i="586"/>
  <c r="B128" i="586"/>
  <c r="BF127" i="586"/>
  <c r="BE127" i="586"/>
  <c r="BD127" i="586"/>
  <c r="BC127" i="586"/>
  <c r="BB127" i="586"/>
  <c r="AM127" i="586"/>
  <c r="AJ127" i="586"/>
  <c r="AI127" i="586"/>
  <c r="AH127" i="586"/>
  <c r="AG127" i="586"/>
  <c r="AF127" i="586"/>
  <c r="AE127" i="586"/>
  <c r="AD127" i="586"/>
  <c r="AA127" i="586" s="1"/>
  <c r="AC127" i="586"/>
  <c r="AB127" i="586"/>
  <c r="Z127" i="586"/>
  <c r="Y127" i="586"/>
  <c r="O127" i="586"/>
  <c r="N127" i="586"/>
  <c r="B127" i="586"/>
  <c r="BF126" i="586"/>
  <c r="BE126" i="586"/>
  <c r="BD126" i="586"/>
  <c r="BC126" i="586"/>
  <c r="BB126" i="586"/>
  <c r="AM126" i="586"/>
  <c r="AJ126" i="586"/>
  <c r="AI126" i="586"/>
  <c r="AH126" i="586"/>
  <c r="AG126" i="586"/>
  <c r="AF126" i="586"/>
  <c r="AE126" i="586"/>
  <c r="AD126" i="586"/>
  <c r="AC126" i="586"/>
  <c r="AB126" i="586"/>
  <c r="Z126" i="586"/>
  <c r="Y126" i="586"/>
  <c r="O126" i="586"/>
  <c r="N126" i="586"/>
  <c r="B126" i="586"/>
  <c r="BF125" i="586"/>
  <c r="BE125" i="586"/>
  <c r="BD125" i="586"/>
  <c r="BC125" i="586"/>
  <c r="BB125" i="586"/>
  <c r="AM125" i="586"/>
  <c r="AJ125" i="586"/>
  <c r="AI125" i="586"/>
  <c r="AH125" i="586"/>
  <c r="AG125" i="586"/>
  <c r="AF125" i="586"/>
  <c r="AE125" i="586"/>
  <c r="AD125" i="586"/>
  <c r="AC125" i="586"/>
  <c r="AB125" i="586"/>
  <c r="Z125" i="586"/>
  <c r="Y125" i="586"/>
  <c r="O125" i="586"/>
  <c r="N125" i="586"/>
  <c r="B125" i="586"/>
  <c r="BF124" i="586"/>
  <c r="BE124" i="586"/>
  <c r="BD124" i="586"/>
  <c r="BC124" i="586"/>
  <c r="BB124" i="586"/>
  <c r="AM124" i="586"/>
  <c r="AJ124" i="586"/>
  <c r="AI124" i="586"/>
  <c r="AH124" i="586"/>
  <c r="AG124" i="586"/>
  <c r="AF124" i="586"/>
  <c r="AE124" i="586"/>
  <c r="AD124" i="586"/>
  <c r="AC124" i="586"/>
  <c r="AB124" i="586"/>
  <c r="Z124" i="586"/>
  <c r="Y124" i="586"/>
  <c r="O124" i="586"/>
  <c r="N124" i="586"/>
  <c r="B124" i="586"/>
  <c r="BF123" i="586"/>
  <c r="BE123" i="586"/>
  <c r="BD123" i="586"/>
  <c r="BC123" i="586"/>
  <c r="BB123" i="586"/>
  <c r="AM123" i="586"/>
  <c r="AJ123" i="586"/>
  <c r="AI123" i="586"/>
  <c r="AH123" i="586"/>
  <c r="AG123" i="586"/>
  <c r="AF123" i="586"/>
  <c r="AE123" i="586"/>
  <c r="AD123" i="586"/>
  <c r="AC123" i="586"/>
  <c r="AB123" i="586"/>
  <c r="AA123" i="586"/>
  <c r="Z123" i="586"/>
  <c r="Y123" i="586"/>
  <c r="O123" i="586"/>
  <c r="N123" i="586"/>
  <c r="B123" i="586"/>
  <c r="BF122" i="586"/>
  <c r="BE122" i="586"/>
  <c r="BD122" i="586"/>
  <c r="BC122" i="586"/>
  <c r="BB122" i="586"/>
  <c r="AM122" i="586"/>
  <c r="AJ122" i="586"/>
  <c r="AI122" i="586"/>
  <c r="AH122" i="586"/>
  <c r="AG122" i="586"/>
  <c r="AF122" i="586"/>
  <c r="AA122" i="586" s="1"/>
  <c r="AE122" i="586"/>
  <c r="AD122" i="586"/>
  <c r="AC122" i="586"/>
  <c r="AB122" i="586"/>
  <c r="Z122" i="586"/>
  <c r="Y122" i="586"/>
  <c r="O122" i="586"/>
  <c r="N122" i="586"/>
  <c r="B122" i="586"/>
  <c r="BF121" i="586"/>
  <c r="BE121" i="586"/>
  <c r="BD121" i="586"/>
  <c r="BC121" i="586"/>
  <c r="BB121" i="586"/>
  <c r="AM121" i="586"/>
  <c r="AJ121" i="586"/>
  <c r="AI121" i="586"/>
  <c r="AH121" i="586"/>
  <c r="AG121" i="586"/>
  <c r="AF121" i="586"/>
  <c r="AE121" i="586"/>
  <c r="AD121" i="586"/>
  <c r="AC121" i="586"/>
  <c r="AB121" i="586"/>
  <c r="Z121" i="586"/>
  <c r="Y121" i="586"/>
  <c r="O121" i="586"/>
  <c r="N121" i="586"/>
  <c r="B121" i="586"/>
  <c r="BF120" i="586"/>
  <c r="BE120" i="586"/>
  <c r="BD120" i="586"/>
  <c r="BC120" i="586"/>
  <c r="BB120" i="586"/>
  <c r="AM120" i="586"/>
  <c r="AJ120" i="586"/>
  <c r="AI120" i="586"/>
  <c r="AH120" i="586"/>
  <c r="AG120" i="586"/>
  <c r="AF120" i="586"/>
  <c r="AE120" i="586"/>
  <c r="AD120" i="586"/>
  <c r="AC120" i="586"/>
  <c r="AB120" i="586"/>
  <c r="Z120" i="586"/>
  <c r="Y120" i="586"/>
  <c r="O120" i="586"/>
  <c r="N120" i="586"/>
  <c r="B120" i="586"/>
  <c r="BF119" i="586"/>
  <c r="BE119" i="586"/>
  <c r="BD119" i="586"/>
  <c r="BC119" i="586"/>
  <c r="BB119" i="586"/>
  <c r="AM119" i="586"/>
  <c r="AJ119" i="586"/>
  <c r="AI119" i="586"/>
  <c r="AH119" i="586"/>
  <c r="AG119" i="586"/>
  <c r="AF119" i="586"/>
  <c r="AE119" i="586"/>
  <c r="AD119" i="586"/>
  <c r="AA119" i="586" s="1"/>
  <c r="AC119" i="586"/>
  <c r="AB119" i="586"/>
  <c r="Z119" i="586"/>
  <c r="Y119" i="586"/>
  <c r="O119" i="586"/>
  <c r="N119" i="586"/>
  <c r="B119" i="586"/>
  <c r="BF118" i="586"/>
  <c r="BE118" i="586"/>
  <c r="BD118" i="586"/>
  <c r="BC118" i="586"/>
  <c r="BB118" i="586"/>
  <c r="AM118" i="586"/>
  <c r="AJ118" i="586"/>
  <c r="AI118" i="586"/>
  <c r="AH118" i="586"/>
  <c r="AG118" i="586"/>
  <c r="AF118" i="586"/>
  <c r="AE118" i="586"/>
  <c r="AD118" i="586"/>
  <c r="AC118" i="586"/>
  <c r="AB118" i="586"/>
  <c r="Z118" i="586"/>
  <c r="Y118" i="586"/>
  <c r="O118" i="586"/>
  <c r="N118" i="586"/>
  <c r="B118" i="586"/>
  <c r="BF117" i="586"/>
  <c r="BE117" i="586"/>
  <c r="BD117" i="586"/>
  <c r="BC117" i="586"/>
  <c r="BB117" i="586"/>
  <c r="AM117" i="586"/>
  <c r="AJ117" i="586"/>
  <c r="AI117" i="586"/>
  <c r="AH117" i="586"/>
  <c r="AG117" i="586"/>
  <c r="AF117" i="586"/>
  <c r="AE117" i="586"/>
  <c r="AD117" i="586"/>
  <c r="AC117" i="586"/>
  <c r="AB117" i="586"/>
  <c r="Z117" i="586"/>
  <c r="Y117" i="586"/>
  <c r="O117" i="586"/>
  <c r="N117" i="586"/>
  <c r="B117" i="586"/>
  <c r="BF116" i="586"/>
  <c r="BE116" i="586"/>
  <c r="BD116" i="586"/>
  <c r="BC116" i="586"/>
  <c r="BB116" i="586"/>
  <c r="AM116" i="586"/>
  <c r="AJ116" i="586"/>
  <c r="AI116" i="586"/>
  <c r="AH116" i="586"/>
  <c r="AG116" i="586"/>
  <c r="AF116" i="586"/>
  <c r="AE116" i="586"/>
  <c r="AD116" i="586"/>
  <c r="AC116" i="586"/>
  <c r="AB116" i="586"/>
  <c r="Z116" i="586"/>
  <c r="Y116" i="586"/>
  <c r="O116" i="586"/>
  <c r="N116" i="586"/>
  <c r="B116" i="586"/>
  <c r="BF115" i="586"/>
  <c r="BE115" i="586"/>
  <c r="BD115" i="586"/>
  <c r="BC115" i="586"/>
  <c r="BB115" i="586"/>
  <c r="AM115" i="586"/>
  <c r="AJ115" i="586"/>
  <c r="AI115" i="586"/>
  <c r="AH115" i="586"/>
  <c r="AG115" i="586"/>
  <c r="AA115" i="586" s="1"/>
  <c r="AF115" i="586"/>
  <c r="AE115" i="586"/>
  <c r="AD115" i="586"/>
  <c r="AC115" i="586"/>
  <c r="AB115" i="586"/>
  <c r="Z115" i="586"/>
  <c r="Y115" i="586"/>
  <c r="O115" i="586"/>
  <c r="N115" i="586"/>
  <c r="B115" i="586"/>
  <c r="BF114" i="586"/>
  <c r="BE114" i="586"/>
  <c r="BD114" i="586"/>
  <c r="BC114" i="586"/>
  <c r="BB114" i="586"/>
  <c r="AM114" i="586"/>
  <c r="AJ114" i="586"/>
  <c r="AI114" i="586"/>
  <c r="AH114" i="586"/>
  <c r="AG114" i="586"/>
  <c r="AF114" i="586"/>
  <c r="AE114" i="586"/>
  <c r="AD114" i="586"/>
  <c r="AC114" i="586"/>
  <c r="AB114" i="586"/>
  <c r="Z114" i="586"/>
  <c r="Y114" i="586"/>
  <c r="O114" i="586"/>
  <c r="N114" i="586"/>
  <c r="B114" i="586"/>
  <c r="BF113" i="586"/>
  <c r="BE113" i="586"/>
  <c r="BD113" i="586"/>
  <c r="BC113" i="586"/>
  <c r="BB113" i="586"/>
  <c r="AM113" i="586"/>
  <c r="AJ113" i="586"/>
  <c r="AI113" i="586"/>
  <c r="AH113" i="586"/>
  <c r="AG113" i="586"/>
  <c r="AF113" i="586"/>
  <c r="AE113" i="586"/>
  <c r="AD113" i="586"/>
  <c r="AA113" i="586" s="1"/>
  <c r="AC113" i="586"/>
  <c r="AB113" i="586"/>
  <c r="Z113" i="586"/>
  <c r="Y113" i="586"/>
  <c r="O113" i="586"/>
  <c r="N113" i="586"/>
  <c r="B113" i="586"/>
  <c r="BF112" i="586"/>
  <c r="BE112" i="586"/>
  <c r="BD112" i="586"/>
  <c r="BC112" i="586"/>
  <c r="BB112" i="586"/>
  <c r="AM112" i="586"/>
  <c r="AJ112" i="586"/>
  <c r="AI112" i="586"/>
  <c r="AH112" i="586"/>
  <c r="AG112" i="586"/>
  <c r="AF112" i="586"/>
  <c r="AE112" i="586"/>
  <c r="AD112" i="586"/>
  <c r="AA112" i="586" s="1"/>
  <c r="AC112" i="586"/>
  <c r="AB112" i="586"/>
  <c r="Z112" i="586"/>
  <c r="Y112" i="586"/>
  <c r="O112" i="586"/>
  <c r="N112" i="586"/>
  <c r="B112" i="586"/>
  <c r="BF111" i="586"/>
  <c r="BE111" i="586"/>
  <c r="BD111" i="586"/>
  <c r="BC111" i="586"/>
  <c r="BB111" i="586"/>
  <c r="AM111" i="586"/>
  <c r="AJ111" i="586"/>
  <c r="AI111" i="586"/>
  <c r="AH111" i="586"/>
  <c r="AG111" i="586"/>
  <c r="AF111" i="586"/>
  <c r="AE111" i="586"/>
  <c r="AD111" i="586"/>
  <c r="AA111" i="586" s="1"/>
  <c r="AC111" i="586"/>
  <c r="AB111" i="586"/>
  <c r="Z111" i="586"/>
  <c r="Y111" i="586"/>
  <c r="O111" i="586"/>
  <c r="N111" i="586"/>
  <c r="B111" i="586"/>
  <c r="BF110" i="586"/>
  <c r="BE110" i="586"/>
  <c r="BD110" i="586"/>
  <c r="BC110" i="586"/>
  <c r="BB110" i="586"/>
  <c r="AM110" i="586"/>
  <c r="AJ110" i="586"/>
  <c r="AI110" i="586"/>
  <c r="AH110" i="586"/>
  <c r="AG110" i="586"/>
  <c r="AF110" i="586"/>
  <c r="AE110" i="586"/>
  <c r="AD110" i="586"/>
  <c r="AC110" i="586"/>
  <c r="AB110" i="586"/>
  <c r="Z110" i="586"/>
  <c r="Y110" i="586"/>
  <c r="O110" i="586"/>
  <c r="N110" i="586"/>
  <c r="B110" i="586"/>
  <c r="BF109" i="586"/>
  <c r="BE109" i="586"/>
  <c r="BD109" i="586"/>
  <c r="BC109" i="586"/>
  <c r="BB109" i="586"/>
  <c r="AM109" i="586"/>
  <c r="AJ109" i="586"/>
  <c r="AI109" i="586"/>
  <c r="AH109" i="586"/>
  <c r="AG109" i="586"/>
  <c r="AF109" i="586"/>
  <c r="AE109" i="586"/>
  <c r="AD109" i="586"/>
  <c r="AC109" i="586"/>
  <c r="AB109" i="586"/>
  <c r="Z109" i="586"/>
  <c r="Y109" i="586"/>
  <c r="O109" i="586"/>
  <c r="N109" i="586"/>
  <c r="B109" i="586"/>
  <c r="BF108" i="586"/>
  <c r="BE108" i="586"/>
  <c r="BD108" i="586"/>
  <c r="BC108" i="586"/>
  <c r="BB108" i="586"/>
  <c r="AM108" i="586"/>
  <c r="AJ108" i="586"/>
  <c r="AI108" i="586"/>
  <c r="AH108" i="586"/>
  <c r="AG108" i="586"/>
  <c r="AF108" i="586"/>
  <c r="AE108" i="586"/>
  <c r="AD108" i="586"/>
  <c r="AC108" i="586"/>
  <c r="AB108" i="586"/>
  <c r="Z108" i="586"/>
  <c r="Y108" i="586"/>
  <c r="O108" i="586"/>
  <c r="N108" i="586"/>
  <c r="B108" i="586"/>
  <c r="BF107" i="586"/>
  <c r="BE107" i="586"/>
  <c r="BD107" i="586"/>
  <c r="BC107" i="586"/>
  <c r="BB107" i="586"/>
  <c r="AM107" i="586"/>
  <c r="AJ107" i="586"/>
  <c r="AI107" i="586"/>
  <c r="AH107" i="586"/>
  <c r="AG107" i="586"/>
  <c r="AF107" i="586"/>
  <c r="AE107" i="586"/>
  <c r="AD107" i="586"/>
  <c r="AC107" i="586"/>
  <c r="AB107" i="586"/>
  <c r="AA107" i="586"/>
  <c r="Z107" i="586"/>
  <c r="Y107" i="586"/>
  <c r="O107" i="586"/>
  <c r="N107" i="586"/>
  <c r="B107" i="586"/>
  <c r="BF106" i="586"/>
  <c r="BE106" i="586"/>
  <c r="BD106" i="586"/>
  <c r="BC106" i="586"/>
  <c r="BB106" i="586"/>
  <c r="AM106" i="586"/>
  <c r="AJ106" i="586"/>
  <c r="AI106" i="586"/>
  <c r="AH106" i="586"/>
  <c r="AG106" i="586"/>
  <c r="AF106" i="586"/>
  <c r="AA106" i="586" s="1"/>
  <c r="AE106" i="586"/>
  <c r="AD106" i="586"/>
  <c r="AC106" i="586"/>
  <c r="AB106" i="586"/>
  <c r="Z106" i="586"/>
  <c r="Y106" i="586"/>
  <c r="O106" i="586"/>
  <c r="N106" i="586"/>
  <c r="B106" i="586"/>
  <c r="BF105" i="586"/>
  <c r="BE105" i="586"/>
  <c r="BD105" i="586"/>
  <c r="BC105" i="586"/>
  <c r="BB105" i="586"/>
  <c r="AM105" i="586"/>
  <c r="AJ105" i="586"/>
  <c r="AI105" i="586"/>
  <c r="AH105" i="586"/>
  <c r="AG105" i="586"/>
  <c r="AF105" i="586"/>
  <c r="AE105" i="586"/>
  <c r="AD105" i="586"/>
  <c r="AC105" i="586"/>
  <c r="AB105" i="586"/>
  <c r="Z105" i="586"/>
  <c r="Y105" i="586"/>
  <c r="O105" i="586"/>
  <c r="N105" i="586"/>
  <c r="B105" i="586"/>
  <c r="BF104" i="586"/>
  <c r="BE104" i="586"/>
  <c r="BD104" i="586"/>
  <c r="BC104" i="586"/>
  <c r="BB104" i="586"/>
  <c r="AM104" i="586"/>
  <c r="AJ104" i="586"/>
  <c r="AI104" i="586"/>
  <c r="AH104" i="586"/>
  <c r="AG104" i="586"/>
  <c r="AF104" i="586"/>
  <c r="AE104" i="586"/>
  <c r="AD104" i="586"/>
  <c r="AC104" i="586"/>
  <c r="AB104" i="586"/>
  <c r="Z104" i="586"/>
  <c r="Y104" i="586"/>
  <c r="O104" i="586"/>
  <c r="N104" i="586"/>
  <c r="B104" i="586"/>
  <c r="BF103" i="586"/>
  <c r="BE103" i="586"/>
  <c r="BD103" i="586"/>
  <c r="BC103" i="586"/>
  <c r="BB103" i="586"/>
  <c r="AM103" i="586"/>
  <c r="AJ103" i="586"/>
  <c r="AI103" i="586"/>
  <c r="AH103" i="586"/>
  <c r="AG103" i="586"/>
  <c r="AF103" i="586"/>
  <c r="AE103" i="586"/>
  <c r="AD103" i="586"/>
  <c r="AC103" i="586"/>
  <c r="AB103" i="586"/>
  <c r="Z103" i="586"/>
  <c r="Y103" i="586"/>
  <c r="O103" i="586"/>
  <c r="N103" i="586"/>
  <c r="B103" i="586"/>
  <c r="BF102" i="586"/>
  <c r="BE102" i="586"/>
  <c r="BD102" i="586"/>
  <c r="BC102" i="586"/>
  <c r="BB102" i="586"/>
  <c r="AM102" i="586"/>
  <c r="AJ102" i="586"/>
  <c r="AI102" i="586"/>
  <c r="AH102" i="586"/>
  <c r="AG102" i="586"/>
  <c r="AF102" i="586"/>
  <c r="AE102" i="586"/>
  <c r="AD102" i="586"/>
  <c r="AC102" i="586"/>
  <c r="AB102" i="586"/>
  <c r="Z102" i="586"/>
  <c r="Y102" i="586"/>
  <c r="O102" i="586"/>
  <c r="N102" i="586"/>
  <c r="B102" i="586"/>
  <c r="BF101" i="586"/>
  <c r="BE101" i="586"/>
  <c r="BD101" i="586"/>
  <c r="BC101" i="586"/>
  <c r="BB101" i="586"/>
  <c r="AM101" i="586"/>
  <c r="AJ101" i="586"/>
  <c r="AI101" i="586"/>
  <c r="AH101" i="586"/>
  <c r="AG101" i="586"/>
  <c r="AF101" i="586"/>
  <c r="AE101" i="586"/>
  <c r="AD101" i="586"/>
  <c r="AC101" i="586"/>
  <c r="AB101" i="586"/>
  <c r="Z101" i="586"/>
  <c r="Y101" i="586"/>
  <c r="O101" i="586"/>
  <c r="N101" i="586"/>
  <c r="B101" i="586"/>
  <c r="BF100" i="586"/>
  <c r="BE100" i="586"/>
  <c r="BD100" i="586"/>
  <c r="BC100" i="586"/>
  <c r="BB100" i="586"/>
  <c r="AM100" i="586"/>
  <c r="AJ100" i="586"/>
  <c r="AI100" i="586"/>
  <c r="AH100" i="586"/>
  <c r="AG100" i="586"/>
  <c r="AF100" i="586"/>
  <c r="AE100" i="586"/>
  <c r="AD100" i="586"/>
  <c r="AC100" i="586"/>
  <c r="AB100" i="586"/>
  <c r="Z100" i="586"/>
  <c r="Y100" i="586"/>
  <c r="O100" i="586"/>
  <c r="N100" i="586"/>
  <c r="B100" i="586"/>
  <c r="BF99" i="586"/>
  <c r="BE99" i="586"/>
  <c r="BD99" i="586"/>
  <c r="BC99" i="586"/>
  <c r="BB99" i="586"/>
  <c r="AM99" i="586"/>
  <c r="AJ99" i="586"/>
  <c r="AI99" i="586"/>
  <c r="AH99" i="586"/>
  <c r="AG99" i="586"/>
  <c r="AF99" i="586"/>
  <c r="AE99" i="586"/>
  <c r="AD99" i="586"/>
  <c r="AC99" i="586"/>
  <c r="AB99" i="586"/>
  <c r="Z99" i="586"/>
  <c r="Y99" i="586"/>
  <c r="O99" i="586"/>
  <c r="N99" i="586"/>
  <c r="B99" i="586"/>
  <c r="BF98" i="586"/>
  <c r="BE98" i="586"/>
  <c r="BD98" i="586"/>
  <c r="BC98" i="586"/>
  <c r="BB98" i="586"/>
  <c r="AM98" i="586"/>
  <c r="AJ98" i="586"/>
  <c r="AI98" i="586"/>
  <c r="AH98" i="586"/>
  <c r="AG98" i="586"/>
  <c r="AF98" i="586"/>
  <c r="AE98" i="586"/>
  <c r="AD98" i="586"/>
  <c r="AC98" i="586"/>
  <c r="AB98" i="586"/>
  <c r="Z98" i="586"/>
  <c r="Y98" i="586"/>
  <c r="O98" i="586"/>
  <c r="N98" i="586"/>
  <c r="B98" i="586"/>
  <c r="BF97" i="586"/>
  <c r="BE97" i="586"/>
  <c r="BD97" i="586"/>
  <c r="BC97" i="586"/>
  <c r="BB97" i="586"/>
  <c r="AM97" i="586"/>
  <c r="AJ97" i="586"/>
  <c r="AI97" i="586"/>
  <c r="AH97" i="586"/>
  <c r="AG97" i="586"/>
  <c r="AF97" i="586"/>
  <c r="AE97" i="586"/>
  <c r="AD97" i="586"/>
  <c r="AC97" i="586"/>
  <c r="AB97" i="586"/>
  <c r="Z97" i="586"/>
  <c r="Y97" i="586"/>
  <c r="O97" i="586"/>
  <c r="N97" i="586"/>
  <c r="B97" i="586"/>
  <c r="BF96" i="586"/>
  <c r="BE96" i="586"/>
  <c r="BD96" i="586"/>
  <c r="BC96" i="586"/>
  <c r="BB96" i="586"/>
  <c r="AM96" i="586"/>
  <c r="AJ96" i="586"/>
  <c r="AI96" i="586"/>
  <c r="AH96" i="586"/>
  <c r="AG96" i="586"/>
  <c r="AF96" i="586"/>
  <c r="AE96" i="586"/>
  <c r="AD96" i="586"/>
  <c r="AC96" i="586"/>
  <c r="AB96" i="586"/>
  <c r="Z96" i="586"/>
  <c r="Y96" i="586"/>
  <c r="O96" i="586"/>
  <c r="N96" i="586"/>
  <c r="B96" i="586"/>
  <c r="BF95" i="586"/>
  <c r="BE95" i="586"/>
  <c r="BD95" i="586"/>
  <c r="BC95" i="586"/>
  <c r="BB95" i="586"/>
  <c r="AM95" i="586"/>
  <c r="AJ95" i="586"/>
  <c r="AI95" i="586"/>
  <c r="AH95" i="586"/>
  <c r="AG95" i="586"/>
  <c r="AA95" i="586" s="1"/>
  <c r="AF95" i="586"/>
  <c r="AE95" i="586"/>
  <c r="AD95" i="586"/>
  <c r="AC95" i="586"/>
  <c r="AB95" i="586"/>
  <c r="Z95" i="586"/>
  <c r="Y95" i="586"/>
  <c r="O95" i="586"/>
  <c r="N95" i="586"/>
  <c r="B95" i="586"/>
  <c r="BF94" i="586"/>
  <c r="BE94" i="586"/>
  <c r="BD94" i="586"/>
  <c r="BC94" i="586"/>
  <c r="BB94" i="586"/>
  <c r="AM94" i="586"/>
  <c r="AJ94" i="586"/>
  <c r="AI94" i="586"/>
  <c r="AH94" i="586"/>
  <c r="AG94" i="586"/>
  <c r="AF94" i="586"/>
  <c r="AE94" i="586"/>
  <c r="AD94" i="586"/>
  <c r="AC94" i="586"/>
  <c r="AB94" i="586"/>
  <c r="Z94" i="586"/>
  <c r="Y94" i="586"/>
  <c r="O94" i="586"/>
  <c r="N94" i="586"/>
  <c r="B94" i="586"/>
  <c r="BF93" i="586"/>
  <c r="BE93" i="586"/>
  <c r="BD93" i="586"/>
  <c r="BC93" i="586"/>
  <c r="BB93" i="586"/>
  <c r="AM93" i="586"/>
  <c r="AJ93" i="586"/>
  <c r="AI93" i="586"/>
  <c r="AH93" i="586"/>
  <c r="AG93" i="586"/>
  <c r="AF93" i="586"/>
  <c r="AE93" i="586"/>
  <c r="AD93" i="586"/>
  <c r="AA93" i="586" s="1"/>
  <c r="AC93" i="586"/>
  <c r="AB93" i="586"/>
  <c r="Z93" i="586"/>
  <c r="Y93" i="586"/>
  <c r="O93" i="586"/>
  <c r="N93" i="586"/>
  <c r="B93" i="586"/>
  <c r="BF92" i="586"/>
  <c r="BE92" i="586"/>
  <c r="BD92" i="586"/>
  <c r="BC92" i="586"/>
  <c r="BB92" i="586"/>
  <c r="AM92" i="586"/>
  <c r="AJ92" i="586"/>
  <c r="AI92" i="586"/>
  <c r="AH92" i="586"/>
  <c r="AG92" i="586"/>
  <c r="AF92" i="586"/>
  <c r="AE92" i="586"/>
  <c r="AD92" i="586"/>
  <c r="AA92" i="586" s="1"/>
  <c r="AC92" i="586"/>
  <c r="AB92" i="586"/>
  <c r="Z92" i="586"/>
  <c r="Y92" i="586"/>
  <c r="O92" i="586"/>
  <c r="N92" i="586"/>
  <c r="B92" i="586"/>
  <c r="BF91" i="586"/>
  <c r="BE91" i="586"/>
  <c r="BD91" i="586"/>
  <c r="BC91" i="586"/>
  <c r="BB91" i="586"/>
  <c r="AM91" i="586"/>
  <c r="AJ91" i="586"/>
  <c r="AI91" i="586"/>
  <c r="AH91" i="586"/>
  <c r="AG91" i="586"/>
  <c r="AF91" i="586"/>
  <c r="AE91" i="586"/>
  <c r="AD91" i="586"/>
  <c r="AC91" i="586"/>
  <c r="AB91" i="586"/>
  <c r="Z91" i="586"/>
  <c r="Y91" i="586"/>
  <c r="O91" i="586"/>
  <c r="N91" i="586"/>
  <c r="B91" i="586"/>
  <c r="BF90" i="586"/>
  <c r="BE90" i="586"/>
  <c r="BD90" i="586"/>
  <c r="BC90" i="586"/>
  <c r="BB90" i="586"/>
  <c r="AM90" i="586"/>
  <c r="AJ90" i="586"/>
  <c r="AI90" i="586"/>
  <c r="AH90" i="586"/>
  <c r="AG90" i="586"/>
  <c r="AF90" i="586"/>
  <c r="AE90" i="586"/>
  <c r="AD90" i="586"/>
  <c r="AA90" i="586" s="1"/>
  <c r="AC90" i="586"/>
  <c r="AB90" i="586"/>
  <c r="Z90" i="586"/>
  <c r="Y90" i="586"/>
  <c r="O90" i="586"/>
  <c r="N90" i="586"/>
  <c r="B90" i="586"/>
  <c r="BF89" i="586"/>
  <c r="BE89" i="586"/>
  <c r="BD89" i="586"/>
  <c r="BC89" i="586"/>
  <c r="BB89" i="586"/>
  <c r="AM89" i="586"/>
  <c r="AJ89" i="586"/>
  <c r="AI89" i="586"/>
  <c r="AH89" i="586"/>
  <c r="AG89" i="586"/>
  <c r="AF89" i="586"/>
  <c r="AE89" i="586"/>
  <c r="AD89" i="586"/>
  <c r="AA89" i="586" s="1"/>
  <c r="AC89" i="586"/>
  <c r="AB89" i="586"/>
  <c r="Z89" i="586"/>
  <c r="Y89" i="586"/>
  <c r="O89" i="586"/>
  <c r="N89" i="586"/>
  <c r="B89" i="586"/>
  <c r="BF88" i="586"/>
  <c r="BE88" i="586"/>
  <c r="BD88" i="586"/>
  <c r="BC88" i="586"/>
  <c r="BB88" i="586"/>
  <c r="AM88" i="586"/>
  <c r="AJ88" i="586"/>
  <c r="AI88" i="586"/>
  <c r="AH88" i="586"/>
  <c r="AG88" i="586"/>
  <c r="AF88" i="586"/>
  <c r="AE88" i="586"/>
  <c r="AD88" i="586"/>
  <c r="AA88" i="586" s="1"/>
  <c r="AC88" i="586"/>
  <c r="AB88" i="586"/>
  <c r="Z88" i="586"/>
  <c r="Y88" i="586"/>
  <c r="O88" i="586"/>
  <c r="N88" i="586"/>
  <c r="B88" i="586"/>
  <c r="BF87" i="586"/>
  <c r="BE87" i="586"/>
  <c r="BD87" i="586"/>
  <c r="BC87" i="586"/>
  <c r="BB87" i="586"/>
  <c r="AM87" i="586"/>
  <c r="AJ87" i="586"/>
  <c r="AI87" i="586"/>
  <c r="AH87" i="586"/>
  <c r="AG87" i="586"/>
  <c r="AF87" i="586"/>
  <c r="AE87" i="586"/>
  <c r="AD87" i="586"/>
  <c r="AC87" i="586"/>
  <c r="AB87" i="586"/>
  <c r="Z87" i="586"/>
  <c r="Y87" i="586"/>
  <c r="O87" i="586"/>
  <c r="N87" i="586"/>
  <c r="B87" i="586"/>
  <c r="BF86" i="586"/>
  <c r="BE86" i="586"/>
  <c r="BD86" i="586"/>
  <c r="BC86" i="586"/>
  <c r="BB86" i="586"/>
  <c r="AM86" i="586"/>
  <c r="AJ86" i="586"/>
  <c r="AI86" i="586"/>
  <c r="AH86" i="586"/>
  <c r="AG86" i="586"/>
  <c r="AF86" i="586"/>
  <c r="AE86" i="586"/>
  <c r="AD86" i="586"/>
  <c r="AA86" i="586" s="1"/>
  <c r="AC86" i="586"/>
  <c r="AB86" i="586"/>
  <c r="Z86" i="586"/>
  <c r="Y86" i="586"/>
  <c r="O86" i="586"/>
  <c r="N86" i="586"/>
  <c r="B86" i="586"/>
  <c r="BF85" i="586"/>
  <c r="BE85" i="586"/>
  <c r="BD85" i="586"/>
  <c r="BC85" i="586"/>
  <c r="BB85" i="586"/>
  <c r="AM85" i="586"/>
  <c r="AJ85" i="586"/>
  <c r="AI85" i="586"/>
  <c r="AH85" i="586"/>
  <c r="AG85" i="586"/>
  <c r="AF85" i="586"/>
  <c r="AE85" i="586"/>
  <c r="AD85" i="586"/>
  <c r="AA85" i="586" s="1"/>
  <c r="AC85" i="586"/>
  <c r="AB85" i="586"/>
  <c r="Z85" i="586"/>
  <c r="Y85" i="586"/>
  <c r="O85" i="586"/>
  <c r="N85" i="586"/>
  <c r="B85" i="586"/>
  <c r="BF84" i="586"/>
  <c r="BE84" i="586"/>
  <c r="BD84" i="586"/>
  <c r="BC84" i="586"/>
  <c r="BB84" i="586"/>
  <c r="AM84" i="586"/>
  <c r="AJ84" i="586"/>
  <c r="AI84" i="586"/>
  <c r="AH84" i="586"/>
  <c r="AG84" i="586"/>
  <c r="AF84" i="586"/>
  <c r="AE84" i="586"/>
  <c r="AD84" i="586"/>
  <c r="AA84" i="586" s="1"/>
  <c r="AC84" i="586"/>
  <c r="AB84" i="586"/>
  <c r="Z84" i="586"/>
  <c r="Y84" i="586"/>
  <c r="O84" i="586"/>
  <c r="N84" i="586"/>
  <c r="B84" i="586"/>
  <c r="BF83" i="586"/>
  <c r="BE83" i="586"/>
  <c r="BD83" i="586"/>
  <c r="BC83" i="586"/>
  <c r="BB83" i="586"/>
  <c r="AM83" i="586"/>
  <c r="AJ83" i="586"/>
  <c r="AI83" i="586"/>
  <c r="AH83" i="586"/>
  <c r="AG83" i="586"/>
  <c r="AF83" i="586"/>
  <c r="AE83" i="586"/>
  <c r="AD83" i="586"/>
  <c r="AC83" i="586"/>
  <c r="AB83" i="586"/>
  <c r="Z83" i="586"/>
  <c r="Y83" i="586"/>
  <c r="O83" i="586"/>
  <c r="N83" i="586"/>
  <c r="B83" i="586"/>
  <c r="BF82" i="586"/>
  <c r="BE82" i="586"/>
  <c r="BD82" i="586"/>
  <c r="BC82" i="586"/>
  <c r="BB82" i="586"/>
  <c r="AM82" i="586"/>
  <c r="AJ82" i="586"/>
  <c r="AI82" i="586"/>
  <c r="AH82" i="586"/>
  <c r="AG82" i="586"/>
  <c r="AF82" i="586"/>
  <c r="AE82" i="586"/>
  <c r="AD82" i="586"/>
  <c r="AA82" i="586" s="1"/>
  <c r="AC82" i="586"/>
  <c r="AB82" i="586"/>
  <c r="Z82" i="586"/>
  <c r="Y82" i="586"/>
  <c r="O82" i="586"/>
  <c r="N82" i="586"/>
  <c r="B82" i="586"/>
  <c r="BF81" i="586"/>
  <c r="BE81" i="586"/>
  <c r="BD81" i="586"/>
  <c r="BC81" i="586"/>
  <c r="BB81" i="586"/>
  <c r="AM81" i="586"/>
  <c r="AJ81" i="586"/>
  <c r="AI81" i="586"/>
  <c r="AH81" i="586"/>
  <c r="AG81" i="586"/>
  <c r="AF81" i="586"/>
  <c r="AE81" i="586"/>
  <c r="AD81" i="586"/>
  <c r="AA81" i="586" s="1"/>
  <c r="AC81" i="586"/>
  <c r="AB81" i="586"/>
  <c r="Z81" i="586"/>
  <c r="Y81" i="586"/>
  <c r="O81" i="586"/>
  <c r="N81" i="586"/>
  <c r="B81" i="586"/>
  <c r="BF80" i="586"/>
  <c r="BE80" i="586"/>
  <c r="BD80" i="586"/>
  <c r="BC80" i="586"/>
  <c r="BB80" i="586"/>
  <c r="AM80" i="586"/>
  <c r="AJ80" i="586"/>
  <c r="AI80" i="586"/>
  <c r="AH80" i="586"/>
  <c r="AG80" i="586"/>
  <c r="AF80" i="586"/>
  <c r="AE80" i="586"/>
  <c r="AD80" i="586"/>
  <c r="AA80" i="586" s="1"/>
  <c r="AC80" i="586"/>
  <c r="AB80" i="586"/>
  <c r="Z80" i="586"/>
  <c r="Y80" i="586"/>
  <c r="O80" i="586"/>
  <c r="N80" i="586"/>
  <c r="B80" i="586"/>
  <c r="BF79" i="586"/>
  <c r="BE79" i="586"/>
  <c r="BD79" i="586"/>
  <c r="BC79" i="586"/>
  <c r="BB79" i="586"/>
  <c r="AM79" i="586"/>
  <c r="AJ79" i="586"/>
  <c r="AI79" i="586"/>
  <c r="AH79" i="586"/>
  <c r="AG79" i="586"/>
  <c r="AF79" i="586"/>
  <c r="AE79" i="586"/>
  <c r="AD79" i="586"/>
  <c r="AA79" i="586" s="1"/>
  <c r="AC79" i="586"/>
  <c r="AB79" i="586"/>
  <c r="Z79" i="586"/>
  <c r="Y79" i="586"/>
  <c r="O79" i="586"/>
  <c r="N79" i="586"/>
  <c r="B79" i="586"/>
  <c r="BF78" i="586"/>
  <c r="BE78" i="586"/>
  <c r="BD78" i="586"/>
  <c r="BC78" i="586"/>
  <c r="BB78" i="586"/>
  <c r="AM78" i="586"/>
  <c r="AJ78" i="586"/>
  <c r="AI78" i="586"/>
  <c r="AH78" i="586"/>
  <c r="AG78" i="586"/>
  <c r="AF78" i="586"/>
  <c r="AE78" i="586"/>
  <c r="AD78" i="586"/>
  <c r="AC78" i="586"/>
  <c r="AB78" i="586"/>
  <c r="Z78" i="586"/>
  <c r="Y78" i="586"/>
  <c r="O78" i="586"/>
  <c r="N78" i="586"/>
  <c r="B78" i="586"/>
  <c r="BF77" i="586"/>
  <c r="BE77" i="586"/>
  <c r="BD77" i="586"/>
  <c r="BC77" i="586"/>
  <c r="BB77" i="586"/>
  <c r="AM77" i="586"/>
  <c r="AJ77" i="586"/>
  <c r="AI77" i="586"/>
  <c r="AH77" i="586"/>
  <c r="AG77" i="586"/>
  <c r="AF77" i="586"/>
  <c r="AE77" i="586"/>
  <c r="AD77" i="586"/>
  <c r="AC77" i="586"/>
  <c r="AB77" i="586"/>
  <c r="N77" i="586"/>
  <c r="B77" i="586"/>
  <c r="BF76" i="586"/>
  <c r="BE76" i="586"/>
  <c r="BD76" i="586"/>
  <c r="BC76" i="586"/>
  <c r="BB76" i="586"/>
  <c r="AM76" i="586"/>
  <c r="AJ76" i="586"/>
  <c r="AI76" i="586"/>
  <c r="AH76" i="586"/>
  <c r="AG76" i="586"/>
  <c r="AF76" i="586"/>
  <c r="AE76" i="586"/>
  <c r="AD76" i="586"/>
  <c r="AC76" i="586"/>
  <c r="AB76" i="586"/>
  <c r="N76" i="586"/>
  <c r="B76" i="586"/>
  <c r="AC75" i="586"/>
  <c r="AB75" i="586"/>
  <c r="N75" i="586"/>
  <c r="B75" i="586"/>
  <c r="AC74" i="586"/>
  <c r="AB74" i="586"/>
  <c r="N74" i="586"/>
  <c r="B74" i="586"/>
  <c r="AC73" i="586"/>
  <c r="AB73" i="586"/>
  <c r="N73" i="586"/>
  <c r="B73" i="586"/>
  <c r="AC72" i="586"/>
  <c r="AB72" i="586"/>
  <c r="N72" i="586"/>
  <c r="B72" i="586"/>
  <c r="AC71" i="586"/>
  <c r="AB71" i="586"/>
  <c r="N71" i="586"/>
  <c r="B71" i="586"/>
  <c r="BB70" i="586"/>
  <c r="AC70" i="586"/>
  <c r="AB70" i="586"/>
  <c r="N70" i="586"/>
  <c r="B70" i="586"/>
  <c r="AC69" i="586"/>
  <c r="AB69" i="586"/>
  <c r="N69" i="586"/>
  <c r="B69" i="586"/>
  <c r="AC68" i="586"/>
  <c r="AB68" i="586"/>
  <c r="N68" i="586"/>
  <c r="B68" i="586"/>
  <c r="AC67" i="586"/>
  <c r="AB67" i="586"/>
  <c r="N67" i="586"/>
  <c r="B67" i="586"/>
  <c r="AC66" i="586"/>
  <c r="AB66" i="586"/>
  <c r="N66" i="586"/>
  <c r="B66" i="586"/>
  <c r="BC65" i="586"/>
  <c r="AC65" i="586"/>
  <c r="AB65" i="586"/>
  <c r="N65" i="586"/>
  <c r="B65" i="586"/>
  <c r="AC64" i="586"/>
  <c r="AB64" i="586"/>
  <c r="N64" i="586"/>
  <c r="B64" i="586"/>
  <c r="AC63" i="586"/>
  <c r="AB63" i="586"/>
  <c r="N63" i="586"/>
  <c r="B63" i="586"/>
  <c r="AC62" i="586"/>
  <c r="AB62" i="586"/>
  <c r="N62" i="586"/>
  <c r="B62" i="586"/>
  <c r="AC61" i="586"/>
  <c r="AB61" i="586"/>
  <c r="N61" i="586"/>
  <c r="B61" i="586"/>
  <c r="BF60" i="586"/>
  <c r="AC60" i="586"/>
  <c r="AB60" i="586"/>
  <c r="N60" i="586"/>
  <c r="B60" i="586"/>
  <c r="AC59" i="586"/>
  <c r="AB59" i="586"/>
  <c r="N59" i="586"/>
  <c r="B59" i="586"/>
  <c r="AC58" i="586"/>
  <c r="AB58" i="586"/>
  <c r="N58" i="586"/>
  <c r="B58" i="586"/>
  <c r="BC57" i="586"/>
  <c r="AC57" i="586"/>
  <c r="AB57" i="586"/>
  <c r="N57" i="586"/>
  <c r="B57" i="586"/>
  <c r="AC56" i="586"/>
  <c r="AB56" i="586"/>
  <c r="N56" i="586"/>
  <c r="B56" i="586"/>
  <c r="AC55" i="586"/>
  <c r="AB55" i="586"/>
  <c r="N55" i="586"/>
  <c r="B55" i="586"/>
  <c r="AC54" i="586"/>
  <c r="AB54" i="586"/>
  <c r="N54" i="586"/>
  <c r="B54" i="586"/>
  <c r="AC53" i="586"/>
  <c r="AB53" i="586"/>
  <c r="N53" i="586"/>
  <c r="B53" i="586"/>
  <c r="AC52" i="586"/>
  <c r="AB52" i="586"/>
  <c r="N52" i="586"/>
  <c r="B52" i="586"/>
  <c r="AC51" i="586"/>
  <c r="AB51" i="586"/>
  <c r="N51" i="586"/>
  <c r="B51" i="586"/>
  <c r="AC50" i="586"/>
  <c r="AB50" i="586"/>
  <c r="N50" i="586"/>
  <c r="B50" i="586"/>
  <c r="AC49" i="586"/>
  <c r="AB49" i="586"/>
  <c r="N49" i="586"/>
  <c r="B49" i="586"/>
  <c r="AC48" i="586"/>
  <c r="AB48" i="586"/>
  <c r="N48" i="586"/>
  <c r="B48" i="586"/>
  <c r="AC47" i="586"/>
  <c r="AB47" i="586"/>
  <c r="N47" i="586"/>
  <c r="B47" i="586"/>
  <c r="AC46" i="586"/>
  <c r="AB46" i="586"/>
  <c r="N46" i="586"/>
  <c r="B46" i="586"/>
  <c r="BF45" i="586"/>
  <c r="AC45" i="586"/>
  <c r="AB45" i="586"/>
  <c r="N45" i="586"/>
  <c r="B45" i="586"/>
  <c r="BC44" i="586"/>
  <c r="AC44" i="586"/>
  <c r="AB44" i="586"/>
  <c r="N44" i="586"/>
  <c r="B44" i="586"/>
  <c r="AC43" i="586"/>
  <c r="AB43" i="586"/>
  <c r="N43" i="586"/>
  <c r="B43" i="586"/>
  <c r="BE42" i="586"/>
  <c r="AC42" i="586"/>
  <c r="AB42" i="586"/>
  <c r="N42" i="586"/>
  <c r="B42" i="586"/>
  <c r="BB41" i="586"/>
  <c r="AC41" i="586"/>
  <c r="AB41" i="586"/>
  <c r="N41" i="586"/>
  <c r="B41" i="586"/>
  <c r="AC40" i="586"/>
  <c r="AB40" i="586"/>
  <c r="N40" i="586"/>
  <c r="B40" i="586"/>
  <c r="BE39" i="586"/>
  <c r="AC39" i="586"/>
  <c r="AB39" i="586"/>
  <c r="N39" i="586"/>
  <c r="B39" i="586"/>
  <c r="AC38" i="586"/>
  <c r="AB38" i="586"/>
  <c r="N38" i="586"/>
  <c r="B38" i="586"/>
  <c r="AC37" i="586"/>
  <c r="AB37" i="586"/>
  <c r="N37" i="586"/>
  <c r="B37" i="586"/>
  <c r="AC36" i="586"/>
  <c r="AB36" i="586"/>
  <c r="N36" i="586"/>
  <c r="B36" i="586"/>
  <c r="AC35" i="586"/>
  <c r="AB35" i="586"/>
  <c r="N35" i="586"/>
  <c r="B35" i="586"/>
  <c r="AC34" i="586"/>
  <c r="AB34" i="586"/>
  <c r="N34" i="586"/>
  <c r="B34" i="586"/>
  <c r="AC33" i="586"/>
  <c r="AB33" i="586"/>
  <c r="N33" i="586"/>
  <c r="B33" i="586"/>
  <c r="BF32" i="586"/>
  <c r="AC32" i="586"/>
  <c r="AB32" i="586"/>
  <c r="N32" i="586"/>
  <c r="B32" i="586"/>
  <c r="BC31" i="586"/>
  <c r="AC31" i="586"/>
  <c r="AB31" i="586"/>
  <c r="Q31" i="586"/>
  <c r="Q131" i="586" s="1"/>
  <c r="N31" i="586"/>
  <c r="B31" i="586"/>
  <c r="BF30" i="586"/>
  <c r="BF42" i="586" s="1"/>
  <c r="BE30" i="586"/>
  <c r="BD30" i="586"/>
  <c r="BC30" i="586"/>
  <c r="BC48" i="586" s="1"/>
  <c r="BB30" i="586"/>
  <c r="BB46" i="586" s="1"/>
  <c r="AW30" i="586"/>
  <c r="AV30" i="586"/>
  <c r="AU30" i="586"/>
  <c r="AT30" i="586"/>
  <c r="AS30" i="586"/>
  <c r="AR30" i="586"/>
  <c r="AQ30" i="586"/>
  <c r="AP30" i="586"/>
  <c r="AO30" i="586"/>
  <c r="AN30" i="586"/>
  <c r="AM30" i="586"/>
  <c r="AL30" i="586"/>
  <c r="AK30" i="586"/>
  <c r="AJ30" i="586"/>
  <c r="AI30" i="586"/>
  <c r="AH30" i="586"/>
  <c r="AG30" i="586"/>
  <c r="AF30" i="586"/>
  <c r="AE30" i="586"/>
  <c r="AD30" i="586"/>
  <c r="AW29" i="586"/>
  <c r="AV29" i="586"/>
  <c r="AU29" i="586"/>
  <c r="AT29" i="586"/>
  <c r="AS29" i="586"/>
  <c r="AR29" i="586"/>
  <c r="AQ29" i="586"/>
  <c r="AP29" i="586"/>
  <c r="AO29" i="586"/>
  <c r="AN29" i="586"/>
  <c r="AM29" i="586"/>
  <c r="AL29" i="586"/>
  <c r="AK29" i="586"/>
  <c r="AJ29" i="586"/>
  <c r="AI29" i="586"/>
  <c r="AH29" i="586"/>
  <c r="AG29" i="586"/>
  <c r="AF29" i="586"/>
  <c r="AE29" i="586"/>
  <c r="AD29" i="586"/>
  <c r="E29" i="586"/>
  <c r="D29" i="586"/>
  <c r="C29" i="586"/>
  <c r="AX28" i="586"/>
  <c r="AW28" i="586"/>
  <c r="AV28" i="586"/>
  <c r="AU28" i="586"/>
  <c r="AT28" i="586"/>
  <c r="AS28" i="586"/>
  <c r="AR28" i="586"/>
  <c r="AQ28" i="586"/>
  <c r="AP28" i="586"/>
  <c r="AO28" i="586"/>
  <c r="AN28" i="586"/>
  <c r="AM28" i="586"/>
  <c r="AM53" i="586" s="1"/>
  <c r="AL28" i="586"/>
  <c r="AK28" i="586"/>
  <c r="AJ28" i="586"/>
  <c r="AI28" i="586"/>
  <c r="AI69" i="586" s="1"/>
  <c r="AH28" i="586"/>
  <c r="AH66" i="586" s="1"/>
  <c r="AG28" i="586"/>
  <c r="AG63" i="586" s="1"/>
  <c r="AF28" i="586"/>
  <c r="AE28" i="586"/>
  <c r="AE52" i="586" s="1"/>
  <c r="AD28" i="586"/>
  <c r="AD46" i="586" s="1"/>
  <c r="G7" i="586"/>
  <c r="F7" i="586"/>
  <c r="O6" i="586"/>
  <c r="N6" i="586"/>
  <c r="M6" i="586"/>
  <c r="L6" i="586"/>
  <c r="J6" i="586"/>
  <c r="I6" i="586"/>
  <c r="G6" i="586"/>
  <c r="F6" i="586"/>
  <c r="O5" i="586"/>
  <c r="N5" i="586"/>
  <c r="M5" i="586"/>
  <c r="L5" i="586"/>
  <c r="J5" i="586"/>
  <c r="I5" i="586"/>
  <c r="G5" i="586"/>
  <c r="F5" i="586"/>
  <c r="O4" i="586"/>
  <c r="N4" i="586"/>
  <c r="M4" i="586"/>
  <c r="L4" i="586"/>
  <c r="J4" i="586"/>
  <c r="I4" i="586"/>
  <c r="G4" i="586"/>
  <c r="F4" i="586"/>
  <c r="Z3" i="586"/>
  <c r="Y3" i="586"/>
  <c r="O3" i="586"/>
  <c r="N3" i="586"/>
  <c r="M3" i="586"/>
  <c r="L3" i="586"/>
  <c r="J3" i="586"/>
  <c r="I3" i="586"/>
  <c r="G3" i="586"/>
  <c r="F3" i="586"/>
  <c r="AK2" i="586"/>
  <c r="AJ2" i="586"/>
  <c r="AI2" i="586"/>
  <c r="AH2" i="586"/>
  <c r="AG2" i="586"/>
  <c r="AF2" i="586"/>
  <c r="AE2" i="586"/>
  <c r="Z2" i="586"/>
  <c r="Y2" i="586"/>
  <c r="F1" i="586"/>
  <c r="F41" i="477" s="1"/>
  <c r="AF37" i="586" l="1"/>
  <c r="AF75" i="586"/>
  <c r="AF71" i="586"/>
  <c r="AF67" i="586"/>
  <c r="AF63" i="586"/>
  <c r="AF59" i="586"/>
  <c r="AF55" i="586"/>
  <c r="AA55" i="586" s="1"/>
  <c r="AF74" i="586"/>
  <c r="AF70" i="586"/>
  <c r="AF66" i="586"/>
  <c r="AF62" i="586"/>
  <c r="AF69" i="586"/>
  <c r="AF57" i="586"/>
  <c r="AF50" i="586"/>
  <c r="AF46" i="586"/>
  <c r="AF42" i="586"/>
  <c r="AF72" i="586"/>
  <c r="AF64" i="586"/>
  <c r="AF61" i="586"/>
  <c r="AF54" i="586"/>
  <c r="AF49" i="586"/>
  <c r="AF45" i="586"/>
  <c r="AF41" i="586"/>
  <c r="AA41" i="586" s="1"/>
  <c r="AF38" i="586"/>
  <c r="AF73" i="586"/>
  <c r="AF65" i="586"/>
  <c r="AF58" i="586"/>
  <c r="AA58" i="586" s="1"/>
  <c r="O58" i="586" s="1"/>
  <c r="AF56" i="586"/>
  <c r="AF52" i="586"/>
  <c r="AJ37" i="586"/>
  <c r="AJ75" i="586"/>
  <c r="AJ71" i="586"/>
  <c r="AJ67" i="586"/>
  <c r="AJ63" i="586"/>
  <c r="AJ59" i="586"/>
  <c r="AJ55" i="586"/>
  <c r="AJ74" i="586"/>
  <c r="AJ70" i="586"/>
  <c r="AJ66" i="586"/>
  <c r="AJ62" i="586"/>
  <c r="AJ73" i="586"/>
  <c r="AJ65" i="586"/>
  <c r="AJ60" i="586"/>
  <c r="AA60" i="586" s="1"/>
  <c r="AJ53" i="586"/>
  <c r="AJ50" i="586"/>
  <c r="AJ46" i="586"/>
  <c r="AJ42" i="586"/>
  <c r="AJ68" i="586"/>
  <c r="AJ57" i="586"/>
  <c r="AJ49" i="586"/>
  <c r="AJ45" i="586"/>
  <c r="AJ41" i="586"/>
  <c r="AJ69" i="586"/>
  <c r="AJ61" i="586"/>
  <c r="AJ54" i="586"/>
  <c r="AJ52" i="586"/>
  <c r="BD37" i="586"/>
  <c r="BD75" i="586"/>
  <c r="BD71" i="586"/>
  <c r="BD67" i="586"/>
  <c r="BD63" i="586"/>
  <c r="BD59" i="586"/>
  <c r="BD55" i="586"/>
  <c r="BD74" i="586"/>
  <c r="BD70" i="586"/>
  <c r="BD66" i="586"/>
  <c r="BD62" i="586"/>
  <c r="BD69" i="586"/>
  <c r="BD61" i="586"/>
  <c r="BD58" i="586"/>
  <c r="BD56" i="586"/>
  <c r="BD50" i="586"/>
  <c r="BD46" i="586"/>
  <c r="BD42" i="586"/>
  <c r="BD72" i="586"/>
  <c r="BD64" i="586"/>
  <c r="BD60" i="586"/>
  <c r="BD53" i="586"/>
  <c r="BD49" i="586"/>
  <c r="BD45" i="586"/>
  <c r="BD41" i="586"/>
  <c r="BD73" i="586"/>
  <c r="BD65" i="586"/>
  <c r="BD57" i="586"/>
  <c r="AE31" i="586"/>
  <c r="AH32" i="586"/>
  <c r="AM34" i="586"/>
  <c r="AJ35" i="586"/>
  <c r="AH36" i="586"/>
  <c r="AM37" i="586"/>
  <c r="AE39" i="586"/>
  <c r="AA39" i="586" s="1"/>
  <c r="AJ39" i="586"/>
  <c r="AI40" i="586"/>
  <c r="AD41" i="586"/>
  <c r="AG42" i="586"/>
  <c r="AA42" i="586" s="1"/>
  <c r="AJ43" i="586"/>
  <c r="AE44" i="586"/>
  <c r="AH45" i="586"/>
  <c r="AM46" i="586"/>
  <c r="AF47" i="586"/>
  <c r="BD47" i="586"/>
  <c r="AI48" i="586"/>
  <c r="AD49" i="586"/>
  <c r="AA49" i="586" s="1"/>
  <c r="AG50" i="586"/>
  <c r="AJ51" i="586"/>
  <c r="BD52" i="586"/>
  <c r="AI54" i="586"/>
  <c r="AA54" i="586" s="1"/>
  <c r="AD56" i="586"/>
  <c r="AH59" i="586"/>
  <c r="AF68" i="586"/>
  <c r="AE73" i="586"/>
  <c r="AA73" i="586" s="1"/>
  <c r="AG36" i="586"/>
  <c r="AG74" i="586"/>
  <c r="AG70" i="586"/>
  <c r="AG66" i="586"/>
  <c r="AG62" i="586"/>
  <c r="AG58" i="586"/>
  <c r="AG54" i="586"/>
  <c r="AG73" i="586"/>
  <c r="AG69" i="586"/>
  <c r="AG65" i="586"/>
  <c r="AG72" i="586"/>
  <c r="AG64" i="586"/>
  <c r="AA64" i="586" s="1"/>
  <c r="AG61" i="586"/>
  <c r="AG59" i="586"/>
  <c r="AG49" i="586"/>
  <c r="AG45" i="586"/>
  <c r="AG41" i="586"/>
  <c r="AG67" i="586"/>
  <c r="AG56" i="586"/>
  <c r="AG52" i="586"/>
  <c r="AG48" i="586"/>
  <c r="AG44" i="586"/>
  <c r="AG40" i="586"/>
  <c r="AG75" i="586"/>
  <c r="AG68" i="586"/>
  <c r="AG60" i="586"/>
  <c r="AG53" i="586"/>
  <c r="AG51" i="586"/>
  <c r="BE36" i="586"/>
  <c r="BE74" i="586"/>
  <c r="BE70" i="586"/>
  <c r="BE66" i="586"/>
  <c r="BE62" i="586"/>
  <c r="BE58" i="586"/>
  <c r="BE54" i="586"/>
  <c r="BE73" i="586"/>
  <c r="BE69" i="586"/>
  <c r="BE65" i="586"/>
  <c r="BE61" i="586"/>
  <c r="BE75" i="586"/>
  <c r="BE72" i="586"/>
  <c r="BE64" i="586"/>
  <c r="BE60" i="586"/>
  <c r="BE53" i="586"/>
  <c r="BE49" i="586"/>
  <c r="BE45" i="586"/>
  <c r="BE41" i="586"/>
  <c r="BE67" i="586"/>
  <c r="BE57" i="586"/>
  <c r="BE55" i="586"/>
  <c r="BE48" i="586"/>
  <c r="BE44" i="586"/>
  <c r="BE40" i="586"/>
  <c r="BE68" i="586"/>
  <c r="BE59" i="586"/>
  <c r="BE52" i="586"/>
  <c r="BE51" i="586"/>
  <c r="AF31" i="586"/>
  <c r="BD31" i="586"/>
  <c r="AI32" i="586"/>
  <c r="AM33" i="586"/>
  <c r="BD34" i="586"/>
  <c r="BC35" i="586"/>
  <c r="AI36" i="586"/>
  <c r="AJ38" i="586"/>
  <c r="AF39" i="586"/>
  <c r="AM39" i="586"/>
  <c r="AD40" i="586"/>
  <c r="AJ40" i="586"/>
  <c r="AE41" i="586"/>
  <c r="BC41" i="586"/>
  <c r="AH42" i="586"/>
  <c r="AM43" i="586"/>
  <c r="AF44" i="586"/>
  <c r="BD44" i="586"/>
  <c r="AI45" i="586"/>
  <c r="AG47" i="586"/>
  <c r="BE47" i="586"/>
  <c r="AJ48" i="586"/>
  <c r="AH49" i="586"/>
  <c r="AM50" i="586"/>
  <c r="BD51" i="586"/>
  <c r="AF53" i="586"/>
  <c r="BD54" i="586"/>
  <c r="AJ56" i="586"/>
  <c r="AE58" i="586"/>
  <c r="BC59" i="586"/>
  <c r="AI61" i="586"/>
  <c r="BE63" i="586"/>
  <c r="BD68" i="586"/>
  <c r="AG71" i="586"/>
  <c r="BC73" i="586"/>
  <c r="AD35" i="586"/>
  <c r="AD73" i="586"/>
  <c r="AD69" i="586"/>
  <c r="AD65" i="586"/>
  <c r="AD61" i="586"/>
  <c r="AD57" i="586"/>
  <c r="AD53" i="586"/>
  <c r="AD72" i="586"/>
  <c r="AA72" i="586" s="1"/>
  <c r="AD68" i="586"/>
  <c r="AD64" i="586"/>
  <c r="AD75" i="586"/>
  <c r="AD71" i="586"/>
  <c r="AD63" i="586"/>
  <c r="AA63" i="586" s="1"/>
  <c r="O63" i="586" s="1"/>
  <c r="Z63" i="586" s="1"/>
  <c r="AD60" i="586"/>
  <c r="AD58" i="586"/>
  <c r="AD52" i="586"/>
  <c r="AA52" i="586" s="1"/>
  <c r="AD48" i="586"/>
  <c r="AD44" i="586"/>
  <c r="AD74" i="586"/>
  <c r="AD66" i="586"/>
  <c r="AA66" i="586" s="1"/>
  <c r="AD55" i="586"/>
  <c r="AD51" i="586"/>
  <c r="AD47" i="586"/>
  <c r="AD43" i="586"/>
  <c r="AD39" i="586"/>
  <c r="AD36" i="586"/>
  <c r="AD67" i="586"/>
  <c r="AD59" i="586"/>
  <c r="AA59" i="586" s="1"/>
  <c r="AD50" i="586"/>
  <c r="AH35" i="586"/>
  <c r="AH73" i="586"/>
  <c r="AH69" i="586"/>
  <c r="AH65" i="586"/>
  <c r="AH61" i="586"/>
  <c r="AH57" i="586"/>
  <c r="AH53" i="586"/>
  <c r="AH72" i="586"/>
  <c r="AH68" i="586"/>
  <c r="AH64" i="586"/>
  <c r="AH75" i="586"/>
  <c r="AH67" i="586"/>
  <c r="AH56" i="586"/>
  <c r="AH54" i="586"/>
  <c r="AH52" i="586"/>
  <c r="AH48" i="586"/>
  <c r="AH44" i="586"/>
  <c r="AH40" i="586"/>
  <c r="AH70" i="586"/>
  <c r="AH62" i="586"/>
  <c r="AH60" i="586"/>
  <c r="AH58" i="586"/>
  <c r="AH51" i="586"/>
  <c r="AH47" i="586"/>
  <c r="AH43" i="586"/>
  <c r="AH39" i="586"/>
  <c r="AH71" i="586"/>
  <c r="AH63" i="586"/>
  <c r="AH55" i="586"/>
  <c r="AH50" i="586"/>
  <c r="BB35" i="586"/>
  <c r="BB73" i="586"/>
  <c r="BB69" i="586"/>
  <c r="BB65" i="586"/>
  <c r="BB61" i="586"/>
  <c r="BB57" i="586"/>
  <c r="BB53" i="586"/>
  <c r="BB72" i="586"/>
  <c r="BB68" i="586"/>
  <c r="BB64" i="586"/>
  <c r="BB75" i="586"/>
  <c r="BB71" i="586"/>
  <c r="BB63" i="586"/>
  <c r="BB59" i="586"/>
  <c r="BB52" i="586"/>
  <c r="BB48" i="586"/>
  <c r="BB44" i="586"/>
  <c r="BB40" i="586"/>
  <c r="BB74" i="586"/>
  <c r="BB66" i="586"/>
  <c r="BB56" i="586"/>
  <c r="BB54" i="586"/>
  <c r="BB51" i="586"/>
  <c r="BB47" i="586"/>
  <c r="BB43" i="586"/>
  <c r="BB39" i="586"/>
  <c r="BB36" i="586"/>
  <c r="BB67" i="586"/>
  <c r="BB60" i="586"/>
  <c r="BB58" i="586"/>
  <c r="BB50" i="586"/>
  <c r="BF35" i="586"/>
  <c r="BF73" i="586"/>
  <c r="BF69" i="586"/>
  <c r="BF65" i="586"/>
  <c r="BF61" i="586"/>
  <c r="BF57" i="586"/>
  <c r="BF53" i="586"/>
  <c r="BF72" i="586"/>
  <c r="BF68" i="586"/>
  <c r="BF64" i="586"/>
  <c r="BF75" i="586"/>
  <c r="BF67" i="586"/>
  <c r="BF55" i="586"/>
  <c r="BF48" i="586"/>
  <c r="BF44" i="586"/>
  <c r="BF40" i="586"/>
  <c r="BF70" i="586"/>
  <c r="BF62" i="586"/>
  <c r="BF59" i="586"/>
  <c r="BF52" i="586"/>
  <c r="BF51" i="586"/>
  <c r="BF47" i="586"/>
  <c r="BF43" i="586"/>
  <c r="BF39" i="586"/>
  <c r="BF71" i="586"/>
  <c r="BF63" i="586"/>
  <c r="BF56" i="586"/>
  <c r="BF54" i="586"/>
  <c r="BF50" i="586"/>
  <c r="AI31" i="586"/>
  <c r="AD32" i="586"/>
  <c r="BB32" i="586"/>
  <c r="AF34" i="586"/>
  <c r="AE35" i="586"/>
  <c r="BD35" i="586"/>
  <c r="BC36" i="586"/>
  <c r="AM38" i="586"/>
  <c r="AG39" i="586"/>
  <c r="BC39" i="586"/>
  <c r="AE40" i="586"/>
  <c r="BC40" i="586"/>
  <c r="AH41" i="586"/>
  <c r="BF41" i="586"/>
  <c r="AM42" i="586"/>
  <c r="AF43" i="586"/>
  <c r="BD43" i="586"/>
  <c r="AI44" i="586"/>
  <c r="AD45" i="586"/>
  <c r="BB45" i="586"/>
  <c r="AG46" i="586"/>
  <c r="BE46" i="586"/>
  <c r="AJ47" i="586"/>
  <c r="AE48" i="586"/>
  <c r="BB49" i="586"/>
  <c r="BE50" i="586"/>
  <c r="AG55" i="586"/>
  <c r="BE56" i="586"/>
  <c r="AJ58" i="586"/>
  <c r="AF60" i="586"/>
  <c r="AD62" i="586"/>
  <c r="AJ64" i="586"/>
  <c r="BF66" i="586"/>
  <c r="BE71" i="586"/>
  <c r="AH74" i="586"/>
  <c r="AE38" i="586"/>
  <c r="AE72" i="586"/>
  <c r="AE68" i="586"/>
  <c r="AE64" i="586"/>
  <c r="AE60" i="586"/>
  <c r="AE56" i="586"/>
  <c r="AA56" i="586" s="1"/>
  <c r="AE75" i="586"/>
  <c r="AE71" i="586"/>
  <c r="AE67" i="586"/>
  <c r="AE63" i="586"/>
  <c r="AE74" i="586"/>
  <c r="AE66" i="586"/>
  <c r="AE55" i="586"/>
  <c r="AE53" i="586"/>
  <c r="AE51" i="586"/>
  <c r="AE47" i="586"/>
  <c r="AE43" i="586"/>
  <c r="AE69" i="586"/>
  <c r="AA69" i="586" s="1"/>
  <c r="AE59" i="586"/>
  <c r="AE57" i="586"/>
  <c r="AE50" i="586"/>
  <c r="AE46" i="586"/>
  <c r="AA46" i="586" s="1"/>
  <c r="AE42" i="586"/>
  <c r="AE70" i="586"/>
  <c r="AE62" i="586"/>
  <c r="AE61" i="586"/>
  <c r="AE54" i="586"/>
  <c r="AE49" i="586"/>
  <c r="AI38" i="586"/>
  <c r="AI72" i="586"/>
  <c r="AI68" i="586"/>
  <c r="AI64" i="586"/>
  <c r="AI60" i="586"/>
  <c r="AI56" i="586"/>
  <c r="AI75" i="586"/>
  <c r="AI71" i="586"/>
  <c r="AI67" i="586"/>
  <c r="AI63" i="586"/>
  <c r="AI70" i="586"/>
  <c r="AI62" i="586"/>
  <c r="AI58" i="586"/>
  <c r="AI51" i="586"/>
  <c r="AI47" i="586"/>
  <c r="AI43" i="586"/>
  <c r="AI73" i="586"/>
  <c r="AI65" i="586"/>
  <c r="AI55" i="586"/>
  <c r="AI53" i="586"/>
  <c r="AI50" i="586"/>
  <c r="AI46" i="586"/>
  <c r="AI42" i="586"/>
  <c r="AI35" i="586"/>
  <c r="AI74" i="586"/>
  <c r="AI66" i="586"/>
  <c r="AI59" i="586"/>
  <c r="AI57" i="586"/>
  <c r="AI49" i="586"/>
  <c r="AM36" i="586"/>
  <c r="AM74" i="586"/>
  <c r="AM70" i="586"/>
  <c r="AM66" i="586"/>
  <c r="AM62" i="586"/>
  <c r="AM58" i="586"/>
  <c r="AM54" i="586"/>
  <c r="AM73" i="586"/>
  <c r="AM69" i="586"/>
  <c r="AM65" i="586"/>
  <c r="AM61" i="586"/>
  <c r="AM68" i="586"/>
  <c r="AM57" i="586"/>
  <c r="AM55" i="586"/>
  <c r="AM49" i="586"/>
  <c r="AM45" i="586"/>
  <c r="AM41" i="586"/>
  <c r="AM75" i="586"/>
  <c r="AM71" i="586"/>
  <c r="AM63" i="586"/>
  <c r="AM59" i="586"/>
  <c r="AM52" i="586"/>
  <c r="AM48" i="586"/>
  <c r="AM44" i="586"/>
  <c r="AM40" i="586"/>
  <c r="AM72" i="586"/>
  <c r="AM64" i="586"/>
  <c r="AM56" i="586"/>
  <c r="AM51" i="586"/>
  <c r="BC38" i="586"/>
  <c r="BC72" i="586"/>
  <c r="BC68" i="586"/>
  <c r="BC64" i="586"/>
  <c r="BC60" i="586"/>
  <c r="BC56" i="586"/>
  <c r="BC52" i="586"/>
  <c r="BC75" i="586"/>
  <c r="BC71" i="586"/>
  <c r="BC67" i="586"/>
  <c r="BC63" i="586"/>
  <c r="BC74" i="586"/>
  <c r="BC66" i="586"/>
  <c r="BC54" i="586"/>
  <c r="BC51" i="586"/>
  <c r="BC47" i="586"/>
  <c r="BC43" i="586"/>
  <c r="BC69" i="586"/>
  <c r="BC61" i="586"/>
  <c r="BC58" i="586"/>
  <c r="BC50" i="586"/>
  <c r="BC46" i="586"/>
  <c r="BC42" i="586"/>
  <c r="BC70" i="586"/>
  <c r="BC62" i="586"/>
  <c r="BC55" i="586"/>
  <c r="BC53" i="586"/>
  <c r="BC49" i="586"/>
  <c r="AJ31" i="586"/>
  <c r="AE32" i="586"/>
  <c r="BC32" i="586"/>
  <c r="AJ34" i="586"/>
  <c r="AF35" i="586"/>
  <c r="AE36" i="586"/>
  <c r="BF36" i="586"/>
  <c r="BD38" i="586"/>
  <c r="AI39" i="586"/>
  <c r="BD39" i="586"/>
  <c r="AF40" i="586"/>
  <c r="BD40" i="586"/>
  <c r="AI41" i="586"/>
  <c r="AD42" i="586"/>
  <c r="BB42" i="586"/>
  <c r="AG43" i="586"/>
  <c r="BE43" i="586"/>
  <c r="AJ44" i="586"/>
  <c r="AE45" i="586"/>
  <c r="BC45" i="586"/>
  <c r="AH46" i="586"/>
  <c r="BF46" i="586"/>
  <c r="AM47" i="586"/>
  <c r="AF48" i="586"/>
  <c r="AA48" i="586" s="1"/>
  <c r="BD48" i="586"/>
  <c r="BF49" i="586"/>
  <c r="AF51" i="586"/>
  <c r="AA51" i="586" s="1"/>
  <c r="AI52" i="586"/>
  <c r="AD54" i="586"/>
  <c r="BB55" i="586"/>
  <c r="AG57" i="586"/>
  <c r="AA57" i="586" s="1"/>
  <c r="BF58" i="586"/>
  <c r="AM60" i="586"/>
  <c r="BB62" i="586"/>
  <c r="AE65" i="586"/>
  <c r="AM67" i="586"/>
  <c r="AA67" i="586" s="1"/>
  <c r="AD70" i="586"/>
  <c r="AJ72" i="586"/>
  <c r="BF74" i="586"/>
  <c r="AA99" i="586"/>
  <c r="AA83" i="586"/>
  <c r="AA87" i="586"/>
  <c r="AA91" i="586"/>
  <c r="AA96" i="586"/>
  <c r="AA97" i="586"/>
  <c r="AA98" i="586"/>
  <c r="AA110" i="586"/>
  <c r="AA116" i="586"/>
  <c r="AA117" i="586"/>
  <c r="AA126" i="586"/>
  <c r="AA94" i="586"/>
  <c r="AA100" i="586"/>
  <c r="AA101" i="586"/>
  <c r="AA102" i="586"/>
  <c r="AA104" i="586"/>
  <c r="AA105" i="586"/>
  <c r="AA114" i="586"/>
  <c r="AA120" i="586"/>
  <c r="AA121" i="586"/>
  <c r="AA78" i="586"/>
  <c r="AA103" i="586"/>
  <c r="AA108" i="586"/>
  <c r="AA109" i="586"/>
  <c r="AA118" i="586"/>
  <c r="AA124" i="586"/>
  <c r="AA125" i="586"/>
  <c r="AA43" i="586"/>
  <c r="AA53" i="586"/>
  <c r="AA47" i="586"/>
  <c r="AA61" i="586"/>
  <c r="O43" i="586"/>
  <c r="Z43" i="586" s="1"/>
  <c r="AA65" i="586"/>
  <c r="AA68" i="586"/>
  <c r="AA70" i="586"/>
  <c r="AA74" i="586"/>
  <c r="AA40" i="586"/>
  <c r="AA50" i="586"/>
  <c r="AA71" i="586"/>
  <c r="AA76" i="586"/>
  <c r="AA77" i="586"/>
  <c r="AA44" i="586"/>
  <c r="AA45" i="586"/>
  <c r="N131" i="586"/>
  <c r="AH33" i="586"/>
  <c r="AH37" i="586"/>
  <c r="BF37" i="586"/>
  <c r="BE38" i="586"/>
  <c r="AG33" i="586"/>
  <c r="AG37" i="586"/>
  <c r="BE37" i="586"/>
  <c r="AD33" i="586"/>
  <c r="BF33" i="586"/>
  <c r="AD37" i="586"/>
  <c r="BB37" i="586"/>
  <c r="AG38" i="586"/>
  <c r="AG31" i="586"/>
  <c r="AM31" i="586"/>
  <c r="BE31" i="586"/>
  <c r="AF32" i="586"/>
  <c r="AJ32" i="586"/>
  <c r="BD32" i="586"/>
  <c r="AE33" i="586"/>
  <c r="AI33" i="586"/>
  <c r="BC33" i="586"/>
  <c r="AD34" i="586"/>
  <c r="AH34" i="586"/>
  <c r="BB34" i="586"/>
  <c r="BF34" i="586"/>
  <c r="AG35" i="586"/>
  <c r="AM35" i="586"/>
  <c r="BE35" i="586"/>
  <c r="AF36" i="586"/>
  <c r="AJ36" i="586"/>
  <c r="BD36" i="586"/>
  <c r="AE37" i="586"/>
  <c r="AI37" i="586"/>
  <c r="BC37" i="586"/>
  <c r="AD38" i="586"/>
  <c r="AH38" i="586"/>
  <c r="BB38" i="586"/>
  <c r="BF38" i="586"/>
  <c r="BE33" i="586"/>
  <c r="AM2" i="586"/>
  <c r="BB33" i="586"/>
  <c r="AG34" i="586"/>
  <c r="BE34" i="586"/>
  <c r="AD31" i="586"/>
  <c r="AH31" i="586"/>
  <c r="BB31" i="586"/>
  <c r="BF31" i="586"/>
  <c r="AG32" i="586"/>
  <c r="AM32" i="586"/>
  <c r="BE32" i="586"/>
  <c r="AF33" i="586"/>
  <c r="AJ33" i="586"/>
  <c r="BD33" i="586"/>
  <c r="AE34" i="586"/>
  <c r="AI34" i="586"/>
  <c r="BC34" i="586"/>
  <c r="O96" i="576"/>
  <c r="O97" i="576"/>
  <c r="O98" i="576"/>
  <c r="O99" i="576"/>
  <c r="O100" i="576"/>
  <c r="O101" i="576"/>
  <c r="O102" i="576"/>
  <c r="O103" i="576"/>
  <c r="O104" i="576"/>
  <c r="O105" i="576"/>
  <c r="O106" i="576"/>
  <c r="O107" i="576"/>
  <c r="O108" i="576"/>
  <c r="O109" i="576"/>
  <c r="O110" i="576"/>
  <c r="O111" i="576"/>
  <c r="O112" i="576"/>
  <c r="O113" i="576"/>
  <c r="O114" i="576"/>
  <c r="O115" i="576"/>
  <c r="O116" i="576"/>
  <c r="O117" i="576"/>
  <c r="O118" i="576"/>
  <c r="O119" i="576"/>
  <c r="O120" i="576"/>
  <c r="O121" i="576"/>
  <c r="O122" i="576"/>
  <c r="O123" i="576"/>
  <c r="O124" i="576"/>
  <c r="O125" i="576"/>
  <c r="O126" i="576"/>
  <c r="O127" i="576"/>
  <c r="O128" i="576"/>
  <c r="O129" i="576"/>
  <c r="O130" i="576"/>
  <c r="O55" i="577"/>
  <c r="O56" i="577"/>
  <c r="O57" i="577"/>
  <c r="O58" i="577"/>
  <c r="O59" i="577"/>
  <c r="O60" i="577"/>
  <c r="O61" i="577"/>
  <c r="O62" i="577"/>
  <c r="O63" i="577"/>
  <c r="O64" i="577"/>
  <c r="O65" i="577"/>
  <c r="O66" i="577"/>
  <c r="O67" i="577"/>
  <c r="O68" i="577"/>
  <c r="O69" i="577"/>
  <c r="O70" i="577"/>
  <c r="O71" i="577"/>
  <c r="O72" i="577"/>
  <c r="O73" i="577"/>
  <c r="O74" i="577"/>
  <c r="O75" i="577"/>
  <c r="O76" i="577"/>
  <c r="O77" i="577"/>
  <c r="O78" i="577"/>
  <c r="O79" i="577"/>
  <c r="O80" i="577"/>
  <c r="O81" i="577"/>
  <c r="O82" i="577"/>
  <c r="O83" i="577"/>
  <c r="O84" i="577"/>
  <c r="O85" i="577"/>
  <c r="O86" i="577"/>
  <c r="O87" i="577"/>
  <c r="O88" i="577"/>
  <c r="O89" i="577"/>
  <c r="O90" i="577"/>
  <c r="O91" i="577"/>
  <c r="O92" i="577"/>
  <c r="O93" i="577"/>
  <c r="O94" i="577"/>
  <c r="O95" i="577"/>
  <c r="O96" i="577"/>
  <c r="O97" i="577"/>
  <c r="O98" i="577"/>
  <c r="O99" i="577"/>
  <c r="O100" i="577"/>
  <c r="O101" i="577"/>
  <c r="O102" i="577"/>
  <c r="O103" i="577"/>
  <c r="O104" i="577"/>
  <c r="O105" i="577"/>
  <c r="O106" i="577"/>
  <c r="O107" i="577"/>
  <c r="O108" i="577"/>
  <c r="O109" i="577"/>
  <c r="O110" i="577"/>
  <c r="O111" i="577"/>
  <c r="O112" i="577"/>
  <c r="O113" i="577"/>
  <c r="O114" i="577"/>
  <c r="O115" i="577"/>
  <c r="O116" i="577"/>
  <c r="O117" i="577"/>
  <c r="O118" i="577"/>
  <c r="O119" i="577"/>
  <c r="O120" i="577"/>
  <c r="O121" i="577"/>
  <c r="O122" i="577"/>
  <c r="O123" i="577"/>
  <c r="O124" i="577"/>
  <c r="O125" i="577"/>
  <c r="O126" i="577"/>
  <c r="O127" i="577"/>
  <c r="O128" i="577"/>
  <c r="O129" i="577"/>
  <c r="O130" i="577"/>
  <c r="O107" i="578"/>
  <c r="O108" i="578"/>
  <c r="O109" i="578"/>
  <c r="O110" i="578"/>
  <c r="O111" i="578"/>
  <c r="O112" i="578"/>
  <c r="O113" i="578"/>
  <c r="O114" i="578"/>
  <c r="O115" i="578"/>
  <c r="O116" i="578"/>
  <c r="O117" i="578"/>
  <c r="O118" i="578"/>
  <c r="O119" i="578"/>
  <c r="O120" i="578"/>
  <c r="O121" i="578"/>
  <c r="O122" i="578"/>
  <c r="O123" i="578"/>
  <c r="O124" i="578"/>
  <c r="O125" i="578"/>
  <c r="O126" i="578"/>
  <c r="O127" i="578"/>
  <c r="O128" i="578"/>
  <c r="O129" i="578"/>
  <c r="O130" i="578"/>
  <c r="O46" i="579"/>
  <c r="O47" i="579"/>
  <c r="O48" i="579"/>
  <c r="O49" i="579"/>
  <c r="O50" i="579"/>
  <c r="O51" i="579"/>
  <c r="O52" i="579"/>
  <c r="O53" i="579"/>
  <c r="O54" i="579"/>
  <c r="O55" i="579"/>
  <c r="O56" i="579"/>
  <c r="O57" i="579"/>
  <c r="O58" i="579"/>
  <c r="O59" i="579"/>
  <c r="O60" i="579"/>
  <c r="O61" i="579"/>
  <c r="O62" i="579"/>
  <c r="O63" i="579"/>
  <c r="O64" i="579"/>
  <c r="O65" i="579"/>
  <c r="O66" i="579"/>
  <c r="O67" i="579"/>
  <c r="O68" i="579"/>
  <c r="O69" i="579"/>
  <c r="O70" i="579"/>
  <c r="O71" i="579"/>
  <c r="O72" i="579"/>
  <c r="O73" i="579"/>
  <c r="O74" i="579"/>
  <c r="O75" i="579"/>
  <c r="O76" i="579"/>
  <c r="O77" i="579"/>
  <c r="O78" i="579"/>
  <c r="O79" i="579"/>
  <c r="O80" i="579"/>
  <c r="O81" i="579"/>
  <c r="O82" i="579"/>
  <c r="O83" i="579"/>
  <c r="O84" i="579"/>
  <c r="O85" i="579"/>
  <c r="O86" i="579"/>
  <c r="O87" i="579"/>
  <c r="O88" i="579"/>
  <c r="O89" i="579"/>
  <c r="O90" i="579"/>
  <c r="O91" i="579"/>
  <c r="O92" i="579"/>
  <c r="O93" i="579"/>
  <c r="O94" i="579"/>
  <c r="O95" i="579"/>
  <c r="O96" i="579"/>
  <c r="O97" i="579"/>
  <c r="O98" i="579"/>
  <c r="O99" i="579"/>
  <c r="O100" i="579"/>
  <c r="O101" i="579"/>
  <c r="O102" i="579"/>
  <c r="O103" i="579"/>
  <c r="O104" i="579"/>
  <c r="O105" i="579"/>
  <c r="O106" i="579"/>
  <c r="O107" i="579"/>
  <c r="O108" i="579"/>
  <c r="O109" i="579"/>
  <c r="O110" i="579"/>
  <c r="O111" i="579"/>
  <c r="O112" i="579"/>
  <c r="O113" i="579"/>
  <c r="O114" i="579"/>
  <c r="O115" i="579"/>
  <c r="O116" i="579"/>
  <c r="O117" i="579"/>
  <c r="O118" i="579"/>
  <c r="O119" i="579"/>
  <c r="O120" i="579"/>
  <c r="O121" i="579"/>
  <c r="O122" i="579"/>
  <c r="O123" i="579"/>
  <c r="O124" i="579"/>
  <c r="O125" i="579"/>
  <c r="O126" i="579"/>
  <c r="O127" i="579"/>
  <c r="O128" i="579"/>
  <c r="O129" i="579"/>
  <c r="O130" i="579"/>
  <c r="O42" i="580"/>
  <c r="O43" i="580"/>
  <c r="O44" i="580"/>
  <c r="O45" i="580"/>
  <c r="O46" i="580"/>
  <c r="O47" i="580"/>
  <c r="O48" i="580"/>
  <c r="O49" i="580"/>
  <c r="O50" i="580"/>
  <c r="O51" i="580"/>
  <c r="O52" i="580"/>
  <c r="O53" i="580"/>
  <c r="O54" i="580"/>
  <c r="O55" i="580"/>
  <c r="O56" i="580"/>
  <c r="O57" i="580"/>
  <c r="O58" i="580"/>
  <c r="O59" i="580"/>
  <c r="O60" i="580"/>
  <c r="O61" i="580"/>
  <c r="O62" i="580"/>
  <c r="O63" i="580"/>
  <c r="O64" i="580"/>
  <c r="O65" i="580"/>
  <c r="O66" i="580"/>
  <c r="O67" i="580"/>
  <c r="O68" i="580"/>
  <c r="O69" i="580"/>
  <c r="O70" i="580"/>
  <c r="O71" i="580"/>
  <c r="O72" i="580"/>
  <c r="O73" i="580"/>
  <c r="O74" i="580"/>
  <c r="O75" i="580"/>
  <c r="O76" i="580"/>
  <c r="O77" i="580"/>
  <c r="O78" i="580"/>
  <c r="O79" i="580"/>
  <c r="O80" i="580"/>
  <c r="O81" i="580"/>
  <c r="O82" i="580"/>
  <c r="O83" i="580"/>
  <c r="O84" i="580"/>
  <c r="O85" i="580"/>
  <c r="O86" i="580"/>
  <c r="O87" i="580"/>
  <c r="O88" i="580"/>
  <c r="O89" i="580"/>
  <c r="O90" i="580"/>
  <c r="O91" i="580"/>
  <c r="O92" i="580"/>
  <c r="O93" i="580"/>
  <c r="O94" i="580"/>
  <c r="O95" i="580"/>
  <c r="O96" i="580"/>
  <c r="O97" i="580"/>
  <c r="O98" i="580"/>
  <c r="O99" i="580"/>
  <c r="O100" i="580"/>
  <c r="O101" i="580"/>
  <c r="O102" i="580"/>
  <c r="O103" i="580"/>
  <c r="O104" i="580"/>
  <c r="O105" i="580"/>
  <c r="O106" i="580"/>
  <c r="O107" i="580"/>
  <c r="O108" i="580"/>
  <c r="O109" i="580"/>
  <c r="O110" i="580"/>
  <c r="O111" i="580"/>
  <c r="O112" i="580"/>
  <c r="O113" i="580"/>
  <c r="O114" i="580"/>
  <c r="O115" i="580"/>
  <c r="O116" i="580"/>
  <c r="O117" i="580"/>
  <c r="O118" i="580"/>
  <c r="O119" i="580"/>
  <c r="O120" i="580"/>
  <c r="O121" i="580"/>
  <c r="O122" i="580"/>
  <c r="O123" i="580"/>
  <c r="O124" i="580"/>
  <c r="O125" i="580"/>
  <c r="O126" i="580"/>
  <c r="O127" i="580"/>
  <c r="O128" i="580"/>
  <c r="O129" i="580"/>
  <c r="O130" i="580"/>
  <c r="O37" i="581"/>
  <c r="O38" i="581"/>
  <c r="O39" i="581"/>
  <c r="O40" i="581"/>
  <c r="O41" i="581"/>
  <c r="O42" i="581"/>
  <c r="O43" i="581"/>
  <c r="O44" i="581"/>
  <c r="O45" i="581"/>
  <c r="O46" i="581"/>
  <c r="O47" i="581"/>
  <c r="O48" i="581"/>
  <c r="O49" i="581"/>
  <c r="O50" i="581"/>
  <c r="O51" i="581"/>
  <c r="O52" i="581"/>
  <c r="O53" i="581"/>
  <c r="O54" i="581"/>
  <c r="O55" i="581"/>
  <c r="O56" i="581"/>
  <c r="O57" i="581"/>
  <c r="O58" i="581"/>
  <c r="O59" i="581"/>
  <c r="O60" i="581"/>
  <c r="O61" i="581"/>
  <c r="O62" i="581"/>
  <c r="O63" i="581"/>
  <c r="O64" i="581"/>
  <c r="O65" i="581"/>
  <c r="O66" i="581"/>
  <c r="O67" i="581"/>
  <c r="O68" i="581"/>
  <c r="O69" i="581"/>
  <c r="O70" i="581"/>
  <c r="O71" i="581"/>
  <c r="O72" i="581"/>
  <c r="O73" i="581"/>
  <c r="O74" i="581"/>
  <c r="O75" i="581"/>
  <c r="O76" i="581"/>
  <c r="O77" i="581"/>
  <c r="O78" i="581"/>
  <c r="O79" i="581"/>
  <c r="O80" i="581"/>
  <c r="O81" i="581"/>
  <c r="O82" i="581"/>
  <c r="O83" i="581"/>
  <c r="O84" i="581"/>
  <c r="O85" i="581"/>
  <c r="O86" i="581"/>
  <c r="O87" i="581"/>
  <c r="O88" i="581"/>
  <c r="O89" i="581"/>
  <c r="O90" i="581"/>
  <c r="O91" i="581"/>
  <c r="O92" i="581"/>
  <c r="O93" i="581"/>
  <c r="O94" i="581"/>
  <c r="O95" i="581"/>
  <c r="O96" i="581"/>
  <c r="O97" i="581"/>
  <c r="O98" i="581"/>
  <c r="O99" i="581"/>
  <c r="O100" i="581"/>
  <c r="O101" i="581"/>
  <c r="O102" i="581"/>
  <c r="O103" i="581"/>
  <c r="O104" i="581"/>
  <c r="O105" i="581"/>
  <c r="O106" i="581"/>
  <c r="O107" i="581"/>
  <c r="O108" i="581"/>
  <c r="O109" i="581"/>
  <c r="O110" i="581"/>
  <c r="O111" i="581"/>
  <c r="O112" i="581"/>
  <c r="O113" i="581"/>
  <c r="O114" i="581"/>
  <c r="O115" i="581"/>
  <c r="O116" i="581"/>
  <c r="O117" i="581"/>
  <c r="O118" i="581"/>
  <c r="O119" i="581"/>
  <c r="O120" i="581"/>
  <c r="O121" i="581"/>
  <c r="O122" i="581"/>
  <c r="O123" i="581"/>
  <c r="O124" i="581"/>
  <c r="O125" i="581"/>
  <c r="O126" i="581"/>
  <c r="O127" i="581"/>
  <c r="O128" i="581"/>
  <c r="O129" i="581"/>
  <c r="O130" i="581"/>
  <c r="O48" i="582"/>
  <c r="O49" i="582"/>
  <c r="O50" i="582"/>
  <c r="O51" i="582"/>
  <c r="O52" i="582"/>
  <c r="O53" i="582"/>
  <c r="O54" i="582"/>
  <c r="O55" i="582"/>
  <c r="O56" i="582"/>
  <c r="O57" i="582"/>
  <c r="O58" i="582"/>
  <c r="O59" i="582"/>
  <c r="O60" i="582"/>
  <c r="O61" i="582"/>
  <c r="O62" i="582"/>
  <c r="O63" i="582"/>
  <c r="O64" i="582"/>
  <c r="O65" i="582"/>
  <c r="O66" i="582"/>
  <c r="O67" i="582"/>
  <c r="O68" i="582"/>
  <c r="O69" i="582"/>
  <c r="O70" i="582"/>
  <c r="O71" i="582"/>
  <c r="O72" i="582"/>
  <c r="O73" i="582"/>
  <c r="O74" i="582"/>
  <c r="O75" i="582"/>
  <c r="O76" i="582"/>
  <c r="O77" i="582"/>
  <c r="O78" i="582"/>
  <c r="O79" i="582"/>
  <c r="O80" i="582"/>
  <c r="O81" i="582"/>
  <c r="O82" i="582"/>
  <c r="O83" i="582"/>
  <c r="O84" i="582"/>
  <c r="O85" i="582"/>
  <c r="O86" i="582"/>
  <c r="O87" i="582"/>
  <c r="O88" i="582"/>
  <c r="O89" i="582"/>
  <c r="O90" i="582"/>
  <c r="O91" i="582"/>
  <c r="O92" i="582"/>
  <c r="O93" i="582"/>
  <c r="O94" i="582"/>
  <c r="O95" i="582"/>
  <c r="O96" i="582"/>
  <c r="O97" i="582"/>
  <c r="O98" i="582"/>
  <c r="O99" i="582"/>
  <c r="O100" i="582"/>
  <c r="O101" i="582"/>
  <c r="O102" i="582"/>
  <c r="O103" i="582"/>
  <c r="O104" i="582"/>
  <c r="O105" i="582"/>
  <c r="O106" i="582"/>
  <c r="O107" i="582"/>
  <c r="O108" i="582"/>
  <c r="O109" i="582"/>
  <c r="O110" i="582"/>
  <c r="O111" i="582"/>
  <c r="O112" i="582"/>
  <c r="O113" i="582"/>
  <c r="O114" i="582"/>
  <c r="O115" i="582"/>
  <c r="O116" i="582"/>
  <c r="O117" i="582"/>
  <c r="O118" i="582"/>
  <c r="O119" i="582"/>
  <c r="O120" i="582"/>
  <c r="O121" i="582"/>
  <c r="O122" i="582"/>
  <c r="O123" i="582"/>
  <c r="O124" i="582"/>
  <c r="O125" i="582"/>
  <c r="O126" i="582"/>
  <c r="O127" i="582"/>
  <c r="O128" i="582"/>
  <c r="O129" i="582"/>
  <c r="O130" i="582"/>
  <c r="O64" i="583"/>
  <c r="O65" i="583"/>
  <c r="O66" i="583"/>
  <c r="O67" i="583"/>
  <c r="O68" i="583"/>
  <c r="O69" i="583"/>
  <c r="O70" i="583"/>
  <c r="O71" i="583"/>
  <c r="O72" i="583"/>
  <c r="O73" i="583"/>
  <c r="O74" i="583"/>
  <c r="O75" i="583"/>
  <c r="O76" i="583"/>
  <c r="O77" i="583"/>
  <c r="O78" i="583"/>
  <c r="O79" i="583"/>
  <c r="O80" i="583"/>
  <c r="O81" i="583"/>
  <c r="O82" i="583"/>
  <c r="O83" i="583"/>
  <c r="O84" i="583"/>
  <c r="O85" i="583"/>
  <c r="O86" i="583"/>
  <c r="O87" i="583"/>
  <c r="O88" i="583"/>
  <c r="O89" i="583"/>
  <c r="O90" i="583"/>
  <c r="O91" i="583"/>
  <c r="O92" i="583"/>
  <c r="O93" i="583"/>
  <c r="O94" i="583"/>
  <c r="O95" i="583"/>
  <c r="O96" i="583"/>
  <c r="O97" i="583"/>
  <c r="O98" i="583"/>
  <c r="O99" i="583"/>
  <c r="O100" i="583"/>
  <c r="O101" i="583"/>
  <c r="O102" i="583"/>
  <c r="O103" i="583"/>
  <c r="O104" i="583"/>
  <c r="O105" i="583"/>
  <c r="O106" i="583"/>
  <c r="O107" i="583"/>
  <c r="O108" i="583"/>
  <c r="O109" i="583"/>
  <c r="O110" i="583"/>
  <c r="O111" i="583"/>
  <c r="O112" i="583"/>
  <c r="O113" i="583"/>
  <c r="O114" i="583"/>
  <c r="O115" i="583"/>
  <c r="O116" i="583"/>
  <c r="O117" i="583"/>
  <c r="O118" i="583"/>
  <c r="O119" i="583"/>
  <c r="O120" i="583"/>
  <c r="O121" i="583"/>
  <c r="O122" i="583"/>
  <c r="O123" i="583"/>
  <c r="O124" i="583"/>
  <c r="O125" i="583"/>
  <c r="O126" i="583"/>
  <c r="O127" i="583"/>
  <c r="O128" i="583"/>
  <c r="O129" i="583"/>
  <c r="O130" i="583"/>
  <c r="O39" i="584"/>
  <c r="O40" i="584"/>
  <c r="O41" i="584"/>
  <c r="O42" i="584"/>
  <c r="O43" i="584"/>
  <c r="O44" i="584"/>
  <c r="O45" i="584"/>
  <c r="O46" i="584"/>
  <c r="O47" i="584"/>
  <c r="O48" i="584"/>
  <c r="O49" i="584"/>
  <c r="O50" i="584"/>
  <c r="O51" i="584"/>
  <c r="O52" i="584"/>
  <c r="O53" i="584"/>
  <c r="O54" i="584"/>
  <c r="O55" i="584"/>
  <c r="O56" i="584"/>
  <c r="O57" i="584"/>
  <c r="O58" i="584"/>
  <c r="O59" i="584"/>
  <c r="O60" i="584"/>
  <c r="O61" i="584"/>
  <c r="O62" i="584"/>
  <c r="O63" i="584"/>
  <c r="O64" i="584"/>
  <c r="O65" i="584"/>
  <c r="O66" i="584"/>
  <c r="O67" i="584"/>
  <c r="O68" i="584"/>
  <c r="O69" i="584"/>
  <c r="O70" i="584"/>
  <c r="O71" i="584"/>
  <c r="O72" i="584"/>
  <c r="O73" i="584"/>
  <c r="O74" i="584"/>
  <c r="O75" i="584"/>
  <c r="O76" i="584"/>
  <c r="O77" i="584"/>
  <c r="O78" i="584"/>
  <c r="O79" i="584"/>
  <c r="O80" i="584"/>
  <c r="O81" i="584"/>
  <c r="O82" i="584"/>
  <c r="O83" i="584"/>
  <c r="O84" i="584"/>
  <c r="O85" i="584"/>
  <c r="O86" i="584"/>
  <c r="O87" i="584"/>
  <c r="O88" i="584"/>
  <c r="O89" i="584"/>
  <c r="O90" i="584"/>
  <c r="O91" i="584"/>
  <c r="O92" i="584"/>
  <c r="O93" i="584"/>
  <c r="O94" i="584"/>
  <c r="O95" i="584"/>
  <c r="O96" i="584"/>
  <c r="O97" i="584"/>
  <c r="O98" i="584"/>
  <c r="O99" i="584"/>
  <c r="O100" i="584"/>
  <c r="O101" i="584"/>
  <c r="O102" i="584"/>
  <c r="O103" i="584"/>
  <c r="O104" i="584"/>
  <c r="O105" i="584"/>
  <c r="O106" i="584"/>
  <c r="O107" i="584"/>
  <c r="O108" i="584"/>
  <c r="O109" i="584"/>
  <c r="O110" i="584"/>
  <c r="O111" i="584"/>
  <c r="O112" i="584"/>
  <c r="O113" i="584"/>
  <c r="O114" i="584"/>
  <c r="O115" i="584"/>
  <c r="O116" i="584"/>
  <c r="O117" i="584"/>
  <c r="O118" i="584"/>
  <c r="O119" i="584"/>
  <c r="O120" i="584"/>
  <c r="O121" i="584"/>
  <c r="O122" i="584"/>
  <c r="O123" i="584"/>
  <c r="O124" i="584"/>
  <c r="O125" i="584"/>
  <c r="O126" i="584"/>
  <c r="O127" i="584"/>
  <c r="O128" i="584"/>
  <c r="O129" i="584"/>
  <c r="O130" i="584"/>
  <c r="O40" i="500"/>
  <c r="O41" i="500"/>
  <c r="O42" i="500"/>
  <c r="O43" i="500"/>
  <c r="O44" i="500"/>
  <c r="O45" i="500"/>
  <c r="O46" i="500"/>
  <c r="O47" i="500"/>
  <c r="O48" i="500"/>
  <c r="O49" i="500"/>
  <c r="O50" i="500"/>
  <c r="O51" i="500"/>
  <c r="O52" i="500"/>
  <c r="O53" i="500"/>
  <c r="O54" i="500"/>
  <c r="O55" i="500"/>
  <c r="O56" i="500"/>
  <c r="O57" i="500"/>
  <c r="O58" i="500"/>
  <c r="O59" i="500"/>
  <c r="O60" i="500"/>
  <c r="O61" i="500"/>
  <c r="O62" i="500"/>
  <c r="O63" i="500"/>
  <c r="O64" i="500"/>
  <c r="O65" i="500"/>
  <c r="O66" i="500"/>
  <c r="O67" i="500"/>
  <c r="O68" i="500"/>
  <c r="O69" i="500"/>
  <c r="O70" i="500"/>
  <c r="O71" i="500"/>
  <c r="O72" i="500"/>
  <c r="O73" i="500"/>
  <c r="O74" i="500"/>
  <c r="O75" i="500"/>
  <c r="O76" i="500"/>
  <c r="O77" i="500"/>
  <c r="O78" i="500"/>
  <c r="O79" i="500"/>
  <c r="O80" i="500"/>
  <c r="O81" i="500"/>
  <c r="O82" i="500"/>
  <c r="O83" i="500"/>
  <c r="O84" i="500"/>
  <c r="O85" i="500"/>
  <c r="O86" i="500"/>
  <c r="O87" i="500"/>
  <c r="O88" i="500"/>
  <c r="O89" i="500"/>
  <c r="O90" i="500"/>
  <c r="O91" i="500"/>
  <c r="O92" i="500"/>
  <c r="O93" i="500"/>
  <c r="O94" i="500"/>
  <c r="O95" i="500"/>
  <c r="O96" i="500"/>
  <c r="O97" i="500"/>
  <c r="O98" i="500"/>
  <c r="O99" i="500"/>
  <c r="O100" i="500"/>
  <c r="O101" i="500"/>
  <c r="O102" i="500"/>
  <c r="O103" i="500"/>
  <c r="O104" i="500"/>
  <c r="O105" i="500"/>
  <c r="O106" i="500"/>
  <c r="O107" i="500"/>
  <c r="O108" i="500"/>
  <c r="O109" i="500"/>
  <c r="O110" i="500"/>
  <c r="O111" i="500"/>
  <c r="O112" i="500"/>
  <c r="O113" i="500"/>
  <c r="O114" i="500"/>
  <c r="O115" i="500"/>
  <c r="O116" i="500"/>
  <c r="O117" i="500"/>
  <c r="O118" i="500"/>
  <c r="O119" i="500"/>
  <c r="O120" i="500"/>
  <c r="O121" i="500"/>
  <c r="O122" i="500"/>
  <c r="O123" i="500"/>
  <c r="O124" i="500"/>
  <c r="O125" i="500"/>
  <c r="O126" i="500"/>
  <c r="O127" i="500"/>
  <c r="O128" i="500"/>
  <c r="O129" i="500"/>
  <c r="O130" i="500"/>
  <c r="O56" i="586" l="1"/>
  <c r="Y56" i="586" s="1"/>
  <c r="Z56" i="586"/>
  <c r="AA75" i="586"/>
  <c r="O75" i="586" s="1"/>
  <c r="Y75" i="586" s="1"/>
  <c r="AA62" i="586"/>
  <c r="Y43" i="586"/>
  <c r="Z58" i="586"/>
  <c r="O42" i="586"/>
  <c r="Y42" i="586" s="1"/>
  <c r="Y58" i="586"/>
  <c r="O60" i="586"/>
  <c r="Z60" i="586" s="1"/>
  <c r="O39" i="586"/>
  <c r="Y39" i="586" s="1"/>
  <c r="O48" i="586"/>
  <c r="Y48" i="586" s="1"/>
  <c r="O53" i="586"/>
  <c r="Z53" i="586" s="1"/>
  <c r="AA35" i="586"/>
  <c r="O35" i="586" s="1"/>
  <c r="Y63" i="586"/>
  <c r="O47" i="586"/>
  <c r="Z47" i="586" s="1"/>
  <c r="O57" i="586"/>
  <c r="Z57" i="586" s="1"/>
  <c r="O54" i="586"/>
  <c r="Z54" i="586" s="1"/>
  <c r="O49" i="586"/>
  <c r="Z49" i="586" s="1"/>
  <c r="O61" i="586"/>
  <c r="Z61" i="586" s="1"/>
  <c r="O52" i="586"/>
  <c r="Z52" i="586" s="1"/>
  <c r="Y44" i="586"/>
  <c r="O44" i="586"/>
  <c r="Z44" i="586" s="1"/>
  <c r="O41" i="586"/>
  <c r="Z41" i="586" s="1"/>
  <c r="O66" i="586"/>
  <c r="Z66" i="586" s="1"/>
  <c r="O77" i="586"/>
  <c r="Y77" i="586" s="1"/>
  <c r="O50" i="586"/>
  <c r="Z50" i="586" s="1"/>
  <c r="O40" i="586"/>
  <c r="Z40" i="586" s="1"/>
  <c r="O70" i="586"/>
  <c r="Z70" i="586" s="1"/>
  <c r="O65" i="586"/>
  <c r="Z65" i="586" s="1"/>
  <c r="O46" i="586"/>
  <c r="Z46" i="586" s="1"/>
  <c r="AA31" i="586"/>
  <c r="O31" i="586" s="1"/>
  <c r="O76" i="586"/>
  <c r="Z76" i="586" s="1"/>
  <c r="O74" i="586"/>
  <c r="Y74" i="586" s="1"/>
  <c r="O69" i="586"/>
  <c r="Z69" i="586" s="1"/>
  <c r="O64" i="586"/>
  <c r="Z64" i="586" s="1"/>
  <c r="O59" i="586"/>
  <c r="Z59" i="586" s="1"/>
  <c r="O55" i="586"/>
  <c r="Z55" i="586" s="1"/>
  <c r="O51" i="586"/>
  <c r="Z51" i="586" s="1"/>
  <c r="O67" i="586"/>
  <c r="Z67" i="586" s="1"/>
  <c r="O72" i="586"/>
  <c r="Z72" i="586" s="1"/>
  <c r="O45" i="586"/>
  <c r="Z45" i="586" s="1"/>
  <c r="O71" i="586"/>
  <c r="Z71" i="586" s="1"/>
  <c r="O73" i="586"/>
  <c r="Z73" i="586" s="1"/>
  <c r="O68" i="586"/>
  <c r="Z68" i="586" s="1"/>
  <c r="AA38" i="586"/>
  <c r="AA36" i="586"/>
  <c r="O36" i="586" s="1"/>
  <c r="Z36" i="586" s="1"/>
  <c r="AA32" i="586"/>
  <c r="O32" i="586" s="1"/>
  <c r="Y32" i="586" s="1"/>
  <c r="AA33" i="586"/>
  <c r="AA34" i="586"/>
  <c r="AA37" i="586"/>
  <c r="DJ42" i="477"/>
  <c r="DJ43" i="477"/>
  <c r="DJ44" i="477"/>
  <c r="DJ45" i="477"/>
  <c r="DJ46" i="477"/>
  <c r="DJ47" i="477"/>
  <c r="DJ48" i="477"/>
  <c r="DJ49" i="477"/>
  <c r="DJ50" i="477"/>
  <c r="DJ51" i="477"/>
  <c r="DJ52" i="477"/>
  <c r="DJ53" i="477"/>
  <c r="DJ54" i="477"/>
  <c r="DJ55" i="477"/>
  <c r="DJ56" i="477"/>
  <c r="DJ57" i="477"/>
  <c r="DJ58" i="477"/>
  <c r="DJ59" i="477"/>
  <c r="DJ60" i="477"/>
  <c r="DJ61" i="477"/>
  <c r="DJ62" i="477"/>
  <c r="DJ63" i="477"/>
  <c r="DJ64" i="477"/>
  <c r="DJ65" i="477"/>
  <c r="DJ66" i="477"/>
  <c r="DJ67" i="477"/>
  <c r="DJ68" i="477"/>
  <c r="DJ69" i="477"/>
  <c r="DJ70" i="477"/>
  <c r="DJ71" i="477"/>
  <c r="DJ72" i="477"/>
  <c r="DJ73" i="477"/>
  <c r="DJ74" i="477"/>
  <c r="DJ75" i="477"/>
  <c r="DJ76" i="477"/>
  <c r="DJ77" i="477"/>
  <c r="DJ78" i="477"/>
  <c r="DJ79" i="477"/>
  <c r="DJ80" i="477"/>
  <c r="DJ81" i="477"/>
  <c r="DJ82" i="477"/>
  <c r="DJ83" i="477"/>
  <c r="DJ84" i="477"/>
  <c r="DJ85" i="477"/>
  <c r="DJ86" i="477"/>
  <c r="DJ87" i="477"/>
  <c r="DJ88" i="477"/>
  <c r="DJ89" i="477"/>
  <c r="DJ90" i="477"/>
  <c r="DJ91" i="477"/>
  <c r="DJ92" i="477"/>
  <c r="DJ93" i="477"/>
  <c r="DJ94" i="477"/>
  <c r="DJ95" i="477"/>
  <c r="DJ96" i="477"/>
  <c r="DJ97" i="477"/>
  <c r="DJ98" i="477"/>
  <c r="DJ99" i="477"/>
  <c r="DJ100" i="477"/>
  <c r="DJ101" i="477"/>
  <c r="DJ102" i="477"/>
  <c r="DJ103" i="477"/>
  <c r="DJ104" i="477"/>
  <c r="DJ105" i="477"/>
  <c r="DJ106" i="477"/>
  <c r="DJ107" i="477"/>
  <c r="DJ108" i="477"/>
  <c r="DJ109" i="477"/>
  <c r="DJ110" i="477"/>
  <c r="DJ111" i="477"/>
  <c r="DJ112" i="477"/>
  <c r="DJ113" i="477"/>
  <c r="DJ114" i="477"/>
  <c r="DJ115" i="477"/>
  <c r="DJ116" i="477"/>
  <c r="DJ117" i="477"/>
  <c r="DJ118" i="477"/>
  <c r="DJ119" i="477"/>
  <c r="DJ120" i="477"/>
  <c r="DJ121" i="477"/>
  <c r="DJ122" i="477"/>
  <c r="DJ123" i="477"/>
  <c r="DJ124" i="477"/>
  <c r="DJ125" i="477"/>
  <c r="DJ126" i="477"/>
  <c r="DJ127" i="477"/>
  <c r="DJ128" i="477"/>
  <c r="DJ129" i="477"/>
  <c r="DJ130" i="477"/>
  <c r="DI42" i="477"/>
  <c r="DI43" i="477"/>
  <c r="DI44" i="477"/>
  <c r="DI45" i="477"/>
  <c r="DI46" i="477"/>
  <c r="DI47" i="477"/>
  <c r="DI48" i="477"/>
  <c r="DI49" i="477"/>
  <c r="DI50" i="477"/>
  <c r="DI51" i="477"/>
  <c r="DI52" i="477"/>
  <c r="DI53" i="477"/>
  <c r="DI54" i="477"/>
  <c r="DI55" i="477"/>
  <c r="DI56" i="477"/>
  <c r="DI57" i="477"/>
  <c r="DI58" i="477"/>
  <c r="DI59" i="477"/>
  <c r="DI60" i="477"/>
  <c r="DI61" i="477"/>
  <c r="DI62" i="477"/>
  <c r="DI63" i="477"/>
  <c r="DI64" i="477"/>
  <c r="DI65" i="477"/>
  <c r="DI66" i="477"/>
  <c r="DI67" i="477"/>
  <c r="DI68" i="477"/>
  <c r="DI69" i="477"/>
  <c r="DI70" i="477"/>
  <c r="DI71" i="477"/>
  <c r="DI72" i="477"/>
  <c r="DI73" i="477"/>
  <c r="DI74" i="477"/>
  <c r="DI75" i="477"/>
  <c r="DI76" i="477"/>
  <c r="DI77" i="477"/>
  <c r="DI78" i="477"/>
  <c r="DI79" i="477"/>
  <c r="DI80" i="477"/>
  <c r="DI81" i="477"/>
  <c r="DI82" i="477"/>
  <c r="DI83" i="477"/>
  <c r="DI84" i="477"/>
  <c r="DI85" i="477"/>
  <c r="DI86" i="477"/>
  <c r="DI87" i="477"/>
  <c r="DI88" i="477"/>
  <c r="DI89" i="477"/>
  <c r="DI90" i="477"/>
  <c r="DI91" i="477"/>
  <c r="DI92" i="477"/>
  <c r="DI93" i="477"/>
  <c r="DI94" i="477"/>
  <c r="DI95" i="477"/>
  <c r="DI96" i="477"/>
  <c r="DI97" i="477"/>
  <c r="DI98" i="477"/>
  <c r="DI99" i="477"/>
  <c r="DI100" i="477"/>
  <c r="DI101" i="477"/>
  <c r="DI102" i="477"/>
  <c r="DI103" i="477"/>
  <c r="DI104" i="477"/>
  <c r="DI105" i="477"/>
  <c r="DI106" i="477"/>
  <c r="DI107" i="477"/>
  <c r="DI108" i="477"/>
  <c r="DI109" i="477"/>
  <c r="DI110" i="477"/>
  <c r="DI111" i="477"/>
  <c r="DI112" i="477"/>
  <c r="DI113" i="477"/>
  <c r="DI114" i="477"/>
  <c r="DI115" i="477"/>
  <c r="DI116" i="477"/>
  <c r="DI117" i="477"/>
  <c r="DI118" i="477"/>
  <c r="DI119" i="477"/>
  <c r="DI120" i="477"/>
  <c r="DI121" i="477"/>
  <c r="DI122" i="477"/>
  <c r="DI123" i="477"/>
  <c r="DI124" i="477"/>
  <c r="DI125" i="477"/>
  <c r="DI126" i="477"/>
  <c r="DI127" i="477"/>
  <c r="DI128" i="477"/>
  <c r="DI129" i="477"/>
  <c r="DI130" i="477"/>
  <c r="O62" i="586" l="1"/>
  <c r="Y62" i="586"/>
  <c r="Z62" i="586"/>
  <c r="Y67" i="586"/>
  <c r="Y49" i="586"/>
  <c r="Z75" i="586"/>
  <c r="Y53" i="586"/>
  <c r="Y45" i="586"/>
  <c r="Y73" i="586"/>
  <c r="Y69" i="586"/>
  <c r="Z74" i="586"/>
  <c r="Y46" i="586"/>
  <c r="Y41" i="586"/>
  <c r="Z48" i="586"/>
  <c r="Z39" i="586"/>
  <c r="Y35" i="586"/>
  <c r="Z35" i="586"/>
  <c r="Y71" i="586"/>
  <c r="Y64" i="586"/>
  <c r="Y65" i="586"/>
  <c r="Y40" i="586"/>
  <c r="Y66" i="586"/>
  <c r="Y59" i="586"/>
  <c r="Z42" i="586"/>
  <c r="Y60" i="586"/>
  <c r="Y68" i="586"/>
  <c r="Y72" i="586"/>
  <c r="Y55" i="586"/>
  <c r="Y70" i="586"/>
  <c r="Y61" i="586"/>
  <c r="Y57" i="586"/>
  <c r="Y51" i="586"/>
  <c r="Y50" i="586"/>
  <c r="Y52" i="586"/>
  <c r="Y54" i="586"/>
  <c r="Y47" i="586"/>
  <c r="Z77" i="586"/>
  <c r="Y76" i="586"/>
  <c r="O38" i="586"/>
  <c r="Z38" i="586" s="1"/>
  <c r="Y31" i="586"/>
  <c r="Y36" i="586"/>
  <c r="O37" i="586"/>
  <c r="Z37" i="586" s="1"/>
  <c r="O34" i="586"/>
  <c r="Y34" i="586" s="1"/>
  <c r="O33" i="586"/>
  <c r="Y33" i="586" s="1"/>
  <c r="Z31" i="586"/>
  <c r="Z32" i="586"/>
  <c r="AA28" i="586"/>
  <c r="Z2" i="472"/>
  <c r="Z96" i="576"/>
  <c r="Z97" i="576"/>
  <c r="Z98" i="576"/>
  <c r="Z99" i="576"/>
  <c r="Z100" i="576"/>
  <c r="Z101" i="576"/>
  <c r="Z102" i="576"/>
  <c r="Z103" i="576"/>
  <c r="Z104" i="576"/>
  <c r="Z105" i="576"/>
  <c r="Z106" i="576"/>
  <c r="Z107" i="576"/>
  <c r="Z108" i="576"/>
  <c r="Z109" i="576"/>
  <c r="Z110" i="576"/>
  <c r="Z111" i="576"/>
  <c r="Z112" i="576"/>
  <c r="Z113" i="576"/>
  <c r="Z114" i="576"/>
  <c r="Z115" i="576"/>
  <c r="Z116" i="576"/>
  <c r="Z117" i="576"/>
  <c r="Z118" i="576"/>
  <c r="Z119" i="576"/>
  <c r="Z120" i="576"/>
  <c r="Z121" i="576"/>
  <c r="Z122" i="576"/>
  <c r="Z123" i="576"/>
  <c r="Z124" i="576"/>
  <c r="Z125" i="576"/>
  <c r="Z126" i="576"/>
  <c r="Z127" i="576"/>
  <c r="Z128" i="576"/>
  <c r="Z129" i="576"/>
  <c r="Z130" i="576"/>
  <c r="Z55" i="577"/>
  <c r="Z56" i="577"/>
  <c r="Z57" i="577"/>
  <c r="Z58" i="577"/>
  <c r="Z59" i="577"/>
  <c r="Z60" i="577"/>
  <c r="Z61" i="577"/>
  <c r="Z62" i="577"/>
  <c r="Z63" i="577"/>
  <c r="Z64" i="577"/>
  <c r="Z65" i="577"/>
  <c r="Z66" i="577"/>
  <c r="Z67" i="577"/>
  <c r="Z68" i="577"/>
  <c r="Z69" i="577"/>
  <c r="Z70" i="577"/>
  <c r="Z71" i="577"/>
  <c r="Z72" i="577"/>
  <c r="Z73" i="577"/>
  <c r="Z74" i="577"/>
  <c r="Z75" i="577"/>
  <c r="Z76" i="577"/>
  <c r="Z77" i="577"/>
  <c r="Z78" i="577"/>
  <c r="Z79" i="577"/>
  <c r="Z80" i="577"/>
  <c r="Z81" i="577"/>
  <c r="Z82" i="577"/>
  <c r="Z83" i="577"/>
  <c r="Z84" i="577"/>
  <c r="Z85" i="577"/>
  <c r="Z86" i="577"/>
  <c r="Z87" i="577"/>
  <c r="Z88" i="577"/>
  <c r="Z89" i="577"/>
  <c r="Z90" i="577"/>
  <c r="Z91" i="577"/>
  <c r="Z92" i="577"/>
  <c r="Z93" i="577"/>
  <c r="Z94" i="577"/>
  <c r="Z95" i="577"/>
  <c r="Z96" i="577"/>
  <c r="Z97" i="577"/>
  <c r="Z98" i="577"/>
  <c r="Z99" i="577"/>
  <c r="Z100" i="577"/>
  <c r="Z101" i="577"/>
  <c r="Z102" i="577"/>
  <c r="Z103" i="577"/>
  <c r="Z104" i="577"/>
  <c r="Z105" i="577"/>
  <c r="Z106" i="577"/>
  <c r="Z107" i="577"/>
  <c r="Z108" i="577"/>
  <c r="Z109" i="577"/>
  <c r="Z110" i="577"/>
  <c r="Z111" i="577"/>
  <c r="Z112" i="577"/>
  <c r="Z113" i="577"/>
  <c r="Z114" i="577"/>
  <c r="Z115" i="577"/>
  <c r="Z116" i="577"/>
  <c r="Z117" i="577"/>
  <c r="Z118" i="577"/>
  <c r="Z119" i="577"/>
  <c r="Z120" i="577"/>
  <c r="Z121" i="577"/>
  <c r="Z122" i="577"/>
  <c r="Z123" i="577"/>
  <c r="Z124" i="577"/>
  <c r="Z125" i="577"/>
  <c r="Z126" i="577"/>
  <c r="Z127" i="577"/>
  <c r="Z128" i="577"/>
  <c r="Z129" i="577"/>
  <c r="Z130" i="577"/>
  <c r="Z107" i="578"/>
  <c r="Z108" i="578"/>
  <c r="Z109" i="578"/>
  <c r="Z110" i="578"/>
  <c r="Z111" i="578"/>
  <c r="Z112" i="578"/>
  <c r="Z113" i="578"/>
  <c r="Z114" i="578"/>
  <c r="Z115" i="578"/>
  <c r="Z116" i="578"/>
  <c r="Z117" i="578"/>
  <c r="Z118" i="578"/>
  <c r="Z119" i="578"/>
  <c r="Z120" i="578"/>
  <c r="Z121" i="578"/>
  <c r="Z122" i="578"/>
  <c r="Z123" i="578"/>
  <c r="Z124" i="578"/>
  <c r="Z125" i="578"/>
  <c r="Z126" i="578"/>
  <c r="Z127" i="578"/>
  <c r="Z128" i="578"/>
  <c r="Z129" i="578"/>
  <c r="Z130" i="578"/>
  <c r="Z46" i="579"/>
  <c r="Z47" i="579"/>
  <c r="Z48" i="579"/>
  <c r="Z49" i="579"/>
  <c r="Z50" i="579"/>
  <c r="Z51" i="579"/>
  <c r="Z52" i="579"/>
  <c r="Z53" i="579"/>
  <c r="Z54" i="579"/>
  <c r="Z55" i="579"/>
  <c r="Z56" i="579"/>
  <c r="Z57" i="579"/>
  <c r="Z58" i="579"/>
  <c r="Z59" i="579"/>
  <c r="Z60" i="579"/>
  <c r="Z61" i="579"/>
  <c r="Z62" i="579"/>
  <c r="Z63" i="579"/>
  <c r="Z64" i="579"/>
  <c r="Z65" i="579"/>
  <c r="Z66" i="579"/>
  <c r="Z67" i="579"/>
  <c r="Z68" i="579"/>
  <c r="Z69" i="579"/>
  <c r="Z70" i="579"/>
  <c r="Z71" i="579"/>
  <c r="Z72" i="579"/>
  <c r="Z73" i="579"/>
  <c r="Z74" i="579"/>
  <c r="Z75" i="579"/>
  <c r="Z76" i="579"/>
  <c r="Z77" i="579"/>
  <c r="Z78" i="579"/>
  <c r="Z79" i="579"/>
  <c r="Z80" i="579"/>
  <c r="Z81" i="579"/>
  <c r="Z82" i="579"/>
  <c r="Z83" i="579"/>
  <c r="Z84" i="579"/>
  <c r="Z85" i="579"/>
  <c r="Z86" i="579"/>
  <c r="Z87" i="579"/>
  <c r="Z88" i="579"/>
  <c r="Z89" i="579"/>
  <c r="Z90" i="579"/>
  <c r="Z91" i="579"/>
  <c r="Z92" i="579"/>
  <c r="Z93" i="579"/>
  <c r="Z94" i="579"/>
  <c r="Z95" i="579"/>
  <c r="Z96" i="579"/>
  <c r="Z97" i="579"/>
  <c r="Z98" i="579"/>
  <c r="Z99" i="579"/>
  <c r="Z100" i="579"/>
  <c r="Z101" i="579"/>
  <c r="Z102" i="579"/>
  <c r="Z103" i="579"/>
  <c r="Z104" i="579"/>
  <c r="Z105" i="579"/>
  <c r="Z106" i="579"/>
  <c r="Z107" i="579"/>
  <c r="Z108" i="579"/>
  <c r="Z109" i="579"/>
  <c r="Z110" i="579"/>
  <c r="Z111" i="579"/>
  <c r="Z112" i="579"/>
  <c r="Z113" i="579"/>
  <c r="Z114" i="579"/>
  <c r="Z115" i="579"/>
  <c r="Z116" i="579"/>
  <c r="Z117" i="579"/>
  <c r="Z118" i="579"/>
  <c r="Z119" i="579"/>
  <c r="Z120" i="579"/>
  <c r="Z121" i="579"/>
  <c r="Z122" i="579"/>
  <c r="Z123" i="579"/>
  <c r="Z124" i="579"/>
  <c r="Z125" i="579"/>
  <c r="Z126" i="579"/>
  <c r="Z127" i="579"/>
  <c r="Z128" i="579"/>
  <c r="Z129" i="579"/>
  <c r="Z130" i="579"/>
  <c r="Z49" i="580"/>
  <c r="Z50" i="580"/>
  <c r="Z51" i="580"/>
  <c r="Z52" i="580"/>
  <c r="Z53" i="580"/>
  <c r="Z54" i="580"/>
  <c r="Z55" i="580"/>
  <c r="Z56" i="580"/>
  <c r="Z57" i="580"/>
  <c r="Z58" i="580"/>
  <c r="Z59" i="580"/>
  <c r="Z60" i="580"/>
  <c r="Z61" i="580"/>
  <c r="Z62" i="580"/>
  <c r="Z63" i="580"/>
  <c r="Z64" i="580"/>
  <c r="Z65" i="580"/>
  <c r="Z66" i="580"/>
  <c r="Z67" i="580"/>
  <c r="Z68" i="580"/>
  <c r="Z69" i="580"/>
  <c r="Z70" i="580"/>
  <c r="Z71" i="580"/>
  <c r="Z72" i="580"/>
  <c r="Z73" i="580"/>
  <c r="Z74" i="580"/>
  <c r="Z75" i="580"/>
  <c r="Z76" i="580"/>
  <c r="Z77" i="580"/>
  <c r="Z78" i="580"/>
  <c r="Z79" i="580"/>
  <c r="Z80" i="580"/>
  <c r="Z81" i="580"/>
  <c r="Z82" i="580"/>
  <c r="Z83" i="580"/>
  <c r="Z84" i="580"/>
  <c r="Z85" i="580"/>
  <c r="Z86" i="580"/>
  <c r="Z87" i="580"/>
  <c r="Z88" i="580"/>
  <c r="Z89" i="580"/>
  <c r="Z90" i="580"/>
  <c r="Z91" i="580"/>
  <c r="Z92" i="580"/>
  <c r="Z93" i="580"/>
  <c r="Z94" i="580"/>
  <c r="Z95" i="580"/>
  <c r="Z96" i="580"/>
  <c r="Z97" i="580"/>
  <c r="Z98" i="580"/>
  <c r="Z99" i="580"/>
  <c r="Z100" i="580"/>
  <c r="Z101" i="580"/>
  <c r="Z102" i="580"/>
  <c r="Z103" i="580"/>
  <c r="Z104" i="580"/>
  <c r="Z105" i="580"/>
  <c r="Z106" i="580"/>
  <c r="Z107" i="580"/>
  <c r="Z108" i="580"/>
  <c r="Z109" i="580"/>
  <c r="Z110" i="580"/>
  <c r="Z111" i="580"/>
  <c r="Z112" i="580"/>
  <c r="Z113" i="580"/>
  <c r="Z114" i="580"/>
  <c r="Z115" i="580"/>
  <c r="Z116" i="580"/>
  <c r="Z117" i="580"/>
  <c r="Z118" i="580"/>
  <c r="Z119" i="580"/>
  <c r="Z120" i="580"/>
  <c r="Z121" i="580"/>
  <c r="Z122" i="580"/>
  <c r="Z123" i="580"/>
  <c r="Z124" i="580"/>
  <c r="Z125" i="580"/>
  <c r="Z126" i="580"/>
  <c r="Z127" i="580"/>
  <c r="Z128" i="580"/>
  <c r="Z129" i="580"/>
  <c r="Z130" i="580"/>
  <c r="Z37" i="581"/>
  <c r="Z38" i="581"/>
  <c r="Z39" i="581"/>
  <c r="Z40" i="581"/>
  <c r="Z41" i="581"/>
  <c r="Z42" i="581"/>
  <c r="Z43" i="581"/>
  <c r="Z44" i="581"/>
  <c r="Z45" i="581"/>
  <c r="Z46" i="581"/>
  <c r="Z47" i="581"/>
  <c r="Z48" i="581"/>
  <c r="Z49" i="581"/>
  <c r="Z50" i="581"/>
  <c r="Z51" i="581"/>
  <c r="Z52" i="581"/>
  <c r="Z53" i="581"/>
  <c r="Z54" i="581"/>
  <c r="Z55" i="581"/>
  <c r="Z56" i="581"/>
  <c r="Z57" i="581"/>
  <c r="Z58" i="581"/>
  <c r="Z59" i="581"/>
  <c r="Z60" i="581"/>
  <c r="Z61" i="581"/>
  <c r="Z62" i="581"/>
  <c r="Z63" i="581"/>
  <c r="Z64" i="581"/>
  <c r="Z65" i="581"/>
  <c r="Z66" i="581"/>
  <c r="Z67" i="581"/>
  <c r="Z68" i="581"/>
  <c r="Z69" i="581"/>
  <c r="Z70" i="581"/>
  <c r="Z71" i="581"/>
  <c r="Z72" i="581"/>
  <c r="Z73" i="581"/>
  <c r="Z74" i="581"/>
  <c r="Z75" i="581"/>
  <c r="Z76" i="581"/>
  <c r="Z77" i="581"/>
  <c r="Z78" i="581"/>
  <c r="Z79" i="581"/>
  <c r="Z80" i="581"/>
  <c r="Z81" i="581"/>
  <c r="Z82" i="581"/>
  <c r="Z83" i="581"/>
  <c r="Z84" i="581"/>
  <c r="Z85" i="581"/>
  <c r="Z86" i="581"/>
  <c r="Z87" i="581"/>
  <c r="Z88" i="581"/>
  <c r="Z89" i="581"/>
  <c r="Z90" i="581"/>
  <c r="Z91" i="581"/>
  <c r="Z92" i="581"/>
  <c r="Z93" i="581"/>
  <c r="Z94" i="581"/>
  <c r="Z95" i="581"/>
  <c r="Z96" i="581"/>
  <c r="Z97" i="581"/>
  <c r="Z98" i="581"/>
  <c r="Z99" i="581"/>
  <c r="Z100" i="581"/>
  <c r="Z101" i="581"/>
  <c r="Z102" i="581"/>
  <c r="Z103" i="581"/>
  <c r="Z104" i="581"/>
  <c r="Z105" i="581"/>
  <c r="Z106" i="581"/>
  <c r="Z107" i="581"/>
  <c r="Z108" i="581"/>
  <c r="Z109" i="581"/>
  <c r="Z110" i="581"/>
  <c r="Z111" i="581"/>
  <c r="Z112" i="581"/>
  <c r="Z113" i="581"/>
  <c r="Z114" i="581"/>
  <c r="Z115" i="581"/>
  <c r="Z116" i="581"/>
  <c r="Z117" i="581"/>
  <c r="Z118" i="581"/>
  <c r="Z119" i="581"/>
  <c r="Z120" i="581"/>
  <c r="Z121" i="581"/>
  <c r="Z122" i="581"/>
  <c r="Z123" i="581"/>
  <c r="Z124" i="581"/>
  <c r="Z125" i="581"/>
  <c r="Z126" i="581"/>
  <c r="Z127" i="581"/>
  <c r="Z128" i="581"/>
  <c r="Z129" i="581"/>
  <c r="Z130" i="581"/>
  <c r="Z48" i="582"/>
  <c r="Z49" i="582"/>
  <c r="Z50" i="582"/>
  <c r="Z51" i="582"/>
  <c r="Z52" i="582"/>
  <c r="Z53" i="582"/>
  <c r="Z54" i="582"/>
  <c r="Z55" i="582"/>
  <c r="Z56" i="582"/>
  <c r="Z57" i="582"/>
  <c r="Z58" i="582"/>
  <c r="Z59" i="582"/>
  <c r="Z60" i="582"/>
  <c r="Z61" i="582"/>
  <c r="Z62" i="582"/>
  <c r="Z63" i="582"/>
  <c r="Z64" i="582"/>
  <c r="Z65" i="582"/>
  <c r="Z66" i="582"/>
  <c r="Z67" i="582"/>
  <c r="Z68" i="582"/>
  <c r="Z69" i="582"/>
  <c r="Z70" i="582"/>
  <c r="Z71" i="582"/>
  <c r="Z72" i="582"/>
  <c r="Z73" i="582"/>
  <c r="Z74" i="582"/>
  <c r="Z75" i="582"/>
  <c r="Z76" i="582"/>
  <c r="Z77" i="582"/>
  <c r="Z78" i="582"/>
  <c r="Z79" i="582"/>
  <c r="Z80" i="582"/>
  <c r="Z81" i="582"/>
  <c r="Z82" i="582"/>
  <c r="Z83" i="582"/>
  <c r="Z84" i="582"/>
  <c r="Z85" i="582"/>
  <c r="Z86" i="582"/>
  <c r="Z87" i="582"/>
  <c r="Z88" i="582"/>
  <c r="Z89" i="582"/>
  <c r="Z90" i="582"/>
  <c r="Z91" i="582"/>
  <c r="Z92" i="582"/>
  <c r="Z93" i="582"/>
  <c r="Z94" i="582"/>
  <c r="Z95" i="582"/>
  <c r="Z96" i="582"/>
  <c r="Z97" i="582"/>
  <c r="Z98" i="582"/>
  <c r="Z99" i="582"/>
  <c r="Z100" i="582"/>
  <c r="Z101" i="582"/>
  <c r="Z102" i="582"/>
  <c r="Z103" i="582"/>
  <c r="Z104" i="582"/>
  <c r="Z105" i="582"/>
  <c r="Z106" i="582"/>
  <c r="Z107" i="582"/>
  <c r="Z108" i="582"/>
  <c r="Z109" i="582"/>
  <c r="Z110" i="582"/>
  <c r="Z111" i="582"/>
  <c r="Z112" i="582"/>
  <c r="Z113" i="582"/>
  <c r="Z114" i="582"/>
  <c r="Z115" i="582"/>
  <c r="Z116" i="582"/>
  <c r="Z117" i="582"/>
  <c r="Z118" i="582"/>
  <c r="Z119" i="582"/>
  <c r="Z120" i="582"/>
  <c r="Z121" i="582"/>
  <c r="Z122" i="582"/>
  <c r="Z123" i="582"/>
  <c r="Z124" i="582"/>
  <c r="Z125" i="582"/>
  <c r="Z126" i="582"/>
  <c r="Z127" i="582"/>
  <c r="Z128" i="582"/>
  <c r="Z129" i="582"/>
  <c r="Z130" i="582"/>
  <c r="Z64" i="583"/>
  <c r="Z65" i="583"/>
  <c r="Z66" i="583"/>
  <c r="Z67" i="583"/>
  <c r="Z68" i="583"/>
  <c r="Z69" i="583"/>
  <c r="Z70" i="583"/>
  <c r="Z71" i="583"/>
  <c r="Z72" i="583"/>
  <c r="Z73" i="583"/>
  <c r="Z74" i="583"/>
  <c r="Z75" i="583"/>
  <c r="Z76" i="583"/>
  <c r="Z77" i="583"/>
  <c r="Z78" i="583"/>
  <c r="Z79" i="583"/>
  <c r="Z80" i="583"/>
  <c r="Z81" i="583"/>
  <c r="Z82" i="583"/>
  <c r="Z83" i="583"/>
  <c r="Z84" i="583"/>
  <c r="Z85" i="583"/>
  <c r="Z86" i="583"/>
  <c r="Z87" i="583"/>
  <c r="Z88" i="583"/>
  <c r="Z89" i="583"/>
  <c r="Z90" i="583"/>
  <c r="Z91" i="583"/>
  <c r="Z92" i="583"/>
  <c r="Z93" i="583"/>
  <c r="Z94" i="583"/>
  <c r="Z95" i="583"/>
  <c r="Z96" i="583"/>
  <c r="Z97" i="583"/>
  <c r="Z98" i="583"/>
  <c r="Z99" i="583"/>
  <c r="Z100" i="583"/>
  <c r="Z101" i="583"/>
  <c r="Z102" i="583"/>
  <c r="Z103" i="583"/>
  <c r="Z104" i="583"/>
  <c r="Z105" i="583"/>
  <c r="Z106" i="583"/>
  <c r="Z107" i="583"/>
  <c r="Z108" i="583"/>
  <c r="Z109" i="583"/>
  <c r="Z110" i="583"/>
  <c r="Z111" i="583"/>
  <c r="Z112" i="583"/>
  <c r="Z113" i="583"/>
  <c r="Z114" i="583"/>
  <c r="Z115" i="583"/>
  <c r="Z116" i="583"/>
  <c r="Z117" i="583"/>
  <c r="Z118" i="583"/>
  <c r="Z119" i="583"/>
  <c r="Z120" i="583"/>
  <c r="Z121" i="583"/>
  <c r="Z122" i="583"/>
  <c r="Z123" i="583"/>
  <c r="Z124" i="583"/>
  <c r="Z125" i="583"/>
  <c r="Z126" i="583"/>
  <c r="Z127" i="583"/>
  <c r="Z128" i="583"/>
  <c r="Z129" i="583"/>
  <c r="Z130" i="583"/>
  <c r="Z39" i="584"/>
  <c r="Z40" i="584"/>
  <c r="Z41" i="584"/>
  <c r="Z42" i="584"/>
  <c r="Z43" i="584"/>
  <c r="Z44" i="584"/>
  <c r="Z45" i="584"/>
  <c r="Z46" i="584"/>
  <c r="Z47" i="584"/>
  <c r="Z48" i="584"/>
  <c r="Z49" i="584"/>
  <c r="Z50" i="584"/>
  <c r="Z51" i="584"/>
  <c r="Z52" i="584"/>
  <c r="Z53" i="584"/>
  <c r="Z54" i="584"/>
  <c r="Z55" i="584"/>
  <c r="Z56" i="584"/>
  <c r="Z57" i="584"/>
  <c r="Z58" i="584"/>
  <c r="Z59" i="584"/>
  <c r="Z60" i="584"/>
  <c r="Z61" i="584"/>
  <c r="Z62" i="584"/>
  <c r="Z63" i="584"/>
  <c r="Z64" i="584"/>
  <c r="Z65" i="584"/>
  <c r="Z66" i="584"/>
  <c r="Z67" i="584"/>
  <c r="Z68" i="584"/>
  <c r="Z69" i="584"/>
  <c r="Z70" i="584"/>
  <c r="Z71" i="584"/>
  <c r="Z72" i="584"/>
  <c r="Z73" i="584"/>
  <c r="Z74" i="584"/>
  <c r="Z75" i="584"/>
  <c r="Z76" i="584"/>
  <c r="Z77" i="584"/>
  <c r="Z78" i="584"/>
  <c r="Z79" i="584"/>
  <c r="Z80" i="584"/>
  <c r="Z81" i="584"/>
  <c r="Z82" i="584"/>
  <c r="Z83" i="584"/>
  <c r="Z84" i="584"/>
  <c r="Z85" i="584"/>
  <c r="Z86" i="584"/>
  <c r="Z87" i="584"/>
  <c r="Z88" i="584"/>
  <c r="Z89" i="584"/>
  <c r="Z90" i="584"/>
  <c r="Z91" i="584"/>
  <c r="Z92" i="584"/>
  <c r="Z93" i="584"/>
  <c r="Z94" i="584"/>
  <c r="Z95" i="584"/>
  <c r="Z96" i="584"/>
  <c r="Z97" i="584"/>
  <c r="Z98" i="584"/>
  <c r="Z99" i="584"/>
  <c r="Z100" i="584"/>
  <c r="Z101" i="584"/>
  <c r="Z102" i="584"/>
  <c r="Z103" i="584"/>
  <c r="Z104" i="584"/>
  <c r="Z105" i="584"/>
  <c r="Z106" i="584"/>
  <c r="Z107" i="584"/>
  <c r="Z108" i="584"/>
  <c r="Z109" i="584"/>
  <c r="Z110" i="584"/>
  <c r="Z111" i="584"/>
  <c r="Z112" i="584"/>
  <c r="Z113" i="584"/>
  <c r="Z114" i="584"/>
  <c r="Z115" i="584"/>
  <c r="Z116" i="584"/>
  <c r="Z117" i="584"/>
  <c r="Z118" i="584"/>
  <c r="Z119" i="584"/>
  <c r="Z120" i="584"/>
  <c r="Z121" i="584"/>
  <c r="Z122" i="584"/>
  <c r="Z123" i="584"/>
  <c r="Z124" i="584"/>
  <c r="Z125" i="584"/>
  <c r="Z126" i="584"/>
  <c r="Z127" i="584"/>
  <c r="Z128" i="584"/>
  <c r="Z129" i="584"/>
  <c r="Z130" i="584"/>
  <c r="Z49" i="500"/>
  <c r="Z50" i="500"/>
  <c r="Z51" i="500"/>
  <c r="Z52" i="500"/>
  <c r="Z53" i="500"/>
  <c r="Z54" i="500"/>
  <c r="Z55" i="500"/>
  <c r="Z56" i="500"/>
  <c r="Z57" i="500"/>
  <c r="Z58" i="500"/>
  <c r="Z59" i="500"/>
  <c r="Z60" i="500"/>
  <c r="Z61" i="500"/>
  <c r="Z62" i="500"/>
  <c r="Z63" i="500"/>
  <c r="Z64" i="500"/>
  <c r="Z65" i="500"/>
  <c r="Z66" i="500"/>
  <c r="Z67" i="500"/>
  <c r="Z68" i="500"/>
  <c r="Z69" i="500"/>
  <c r="Z70" i="500"/>
  <c r="Z71" i="500"/>
  <c r="Z72" i="500"/>
  <c r="Z73" i="500"/>
  <c r="Z74" i="500"/>
  <c r="Z75" i="500"/>
  <c r="Z76" i="500"/>
  <c r="Z77" i="500"/>
  <c r="Z78" i="500"/>
  <c r="Z79" i="500"/>
  <c r="Z80" i="500"/>
  <c r="Z81" i="500"/>
  <c r="Z82" i="500"/>
  <c r="Z83" i="500"/>
  <c r="Z84" i="500"/>
  <c r="Z85" i="500"/>
  <c r="Z86" i="500"/>
  <c r="Z87" i="500"/>
  <c r="Z88" i="500"/>
  <c r="Z89" i="500"/>
  <c r="Z90" i="500"/>
  <c r="Z91" i="500"/>
  <c r="Z92" i="500"/>
  <c r="Z93" i="500"/>
  <c r="Z94" i="500"/>
  <c r="Z95" i="500"/>
  <c r="Z96" i="500"/>
  <c r="Z97" i="500"/>
  <c r="Z98" i="500"/>
  <c r="Z99" i="500"/>
  <c r="Z100" i="500"/>
  <c r="Z101" i="500"/>
  <c r="Z102" i="500"/>
  <c r="Z103" i="500"/>
  <c r="Z104" i="500"/>
  <c r="Z105" i="500"/>
  <c r="Z106" i="500"/>
  <c r="Z107" i="500"/>
  <c r="Z108" i="500"/>
  <c r="Z109" i="500"/>
  <c r="Z110" i="500"/>
  <c r="Z111" i="500"/>
  <c r="Z112" i="500"/>
  <c r="Z113" i="500"/>
  <c r="Z114" i="500"/>
  <c r="Z115" i="500"/>
  <c r="Z116" i="500"/>
  <c r="Z117" i="500"/>
  <c r="Z118" i="500"/>
  <c r="Z119" i="500"/>
  <c r="Z120" i="500"/>
  <c r="Z121" i="500"/>
  <c r="Z122" i="500"/>
  <c r="Z123" i="500"/>
  <c r="Z124" i="500"/>
  <c r="Z125" i="500"/>
  <c r="Z126" i="500"/>
  <c r="Z127" i="500"/>
  <c r="Z128" i="500"/>
  <c r="Z129" i="500"/>
  <c r="Z130" i="500"/>
  <c r="AD31" i="471"/>
  <c r="AD32" i="471"/>
  <c r="AD33" i="471"/>
  <c r="AD34" i="471"/>
  <c r="AD35" i="471"/>
  <c r="AD36" i="471"/>
  <c r="AD37" i="471"/>
  <c r="AD38" i="471"/>
  <c r="AD39" i="471"/>
  <c r="AD40" i="471"/>
  <c r="AD41" i="471"/>
  <c r="AD42" i="471"/>
  <c r="AD43" i="471"/>
  <c r="AD44" i="471"/>
  <c r="AD45" i="471"/>
  <c r="AD46" i="471"/>
  <c r="AD47" i="471"/>
  <c r="AD48" i="471"/>
  <c r="AD49" i="471"/>
  <c r="AD50" i="471"/>
  <c r="AD51" i="471"/>
  <c r="AD52" i="471"/>
  <c r="AD53" i="471"/>
  <c r="AD54" i="471"/>
  <c r="AD55" i="471"/>
  <c r="AD56" i="471"/>
  <c r="AD57" i="471"/>
  <c r="AD58" i="471"/>
  <c r="AD59" i="471"/>
  <c r="AD60" i="471"/>
  <c r="AD61" i="471"/>
  <c r="AD62" i="471"/>
  <c r="AD63" i="471"/>
  <c r="AD64" i="471"/>
  <c r="AD65" i="471"/>
  <c r="AD66" i="471"/>
  <c r="AD67" i="471"/>
  <c r="AD68" i="471"/>
  <c r="AD69" i="471"/>
  <c r="AD70" i="471"/>
  <c r="AD71" i="471"/>
  <c r="AD72" i="471"/>
  <c r="AD73" i="471"/>
  <c r="AD74" i="471"/>
  <c r="AD75" i="471"/>
  <c r="AD76" i="471"/>
  <c r="AD77" i="471"/>
  <c r="AD78" i="471"/>
  <c r="AD79" i="471"/>
  <c r="AD80" i="471"/>
  <c r="AD81" i="471"/>
  <c r="AD82" i="471"/>
  <c r="AD83" i="471"/>
  <c r="AD84" i="471"/>
  <c r="AD85" i="471"/>
  <c r="AD86" i="471"/>
  <c r="AD87" i="471"/>
  <c r="AD88" i="471"/>
  <c r="AD89" i="471"/>
  <c r="AD90" i="471"/>
  <c r="AD91" i="471"/>
  <c r="AD92" i="471"/>
  <c r="AD93" i="471"/>
  <c r="AD94" i="471"/>
  <c r="AD95" i="471"/>
  <c r="AD96" i="471"/>
  <c r="AD97" i="471"/>
  <c r="AD98" i="471"/>
  <c r="AD99" i="471"/>
  <c r="AD100" i="471"/>
  <c r="AD101" i="471"/>
  <c r="AD102" i="471"/>
  <c r="AD103" i="471"/>
  <c r="AD104" i="471"/>
  <c r="AD105" i="471"/>
  <c r="AD106" i="471"/>
  <c r="AD107" i="471"/>
  <c r="AD108" i="471"/>
  <c r="AD109" i="471"/>
  <c r="AD110" i="471"/>
  <c r="AD111" i="471"/>
  <c r="AD112" i="471"/>
  <c r="AD113" i="471"/>
  <c r="AD114" i="471"/>
  <c r="AD115" i="471"/>
  <c r="AD116" i="471"/>
  <c r="AD117" i="471"/>
  <c r="AD118" i="471"/>
  <c r="AD119" i="471"/>
  <c r="AD120" i="471"/>
  <c r="AD121" i="471"/>
  <c r="AD122" i="471"/>
  <c r="AD123" i="471"/>
  <c r="AD124" i="471"/>
  <c r="AD125" i="471"/>
  <c r="AD126" i="471"/>
  <c r="AD127" i="471"/>
  <c r="AD128" i="471"/>
  <c r="AD129" i="471"/>
  <c r="AD130" i="471"/>
  <c r="G10" i="474"/>
  <c r="F10" i="474"/>
  <c r="BA30" i="472"/>
  <c r="BB30" i="472"/>
  <c r="BC30" i="472"/>
  <c r="BD30" i="472"/>
  <c r="BE30" i="472"/>
  <c r="V131" i="584"/>
  <c r="U131" i="584"/>
  <c r="T131" i="584"/>
  <c r="R131" i="584"/>
  <c r="P131" i="584"/>
  <c r="M131" i="584"/>
  <c r="L131" i="584"/>
  <c r="K131" i="584"/>
  <c r="J131" i="584"/>
  <c r="I131" i="584"/>
  <c r="H131" i="584"/>
  <c r="G131" i="584"/>
  <c r="BF130" i="584"/>
  <c r="BE130" i="584"/>
  <c r="BD130" i="584"/>
  <c r="BC130" i="584"/>
  <c r="BB130" i="584"/>
  <c r="AM130" i="584"/>
  <c r="AJ130" i="584"/>
  <c r="AI130" i="584"/>
  <c r="AH130" i="584"/>
  <c r="AG130" i="584"/>
  <c r="AF130" i="584"/>
  <c r="AE130" i="584"/>
  <c r="AD130" i="584"/>
  <c r="AC130" i="584"/>
  <c r="AB130" i="584"/>
  <c r="Y130" i="584"/>
  <c r="N130" i="584"/>
  <c r="B130" i="584"/>
  <c r="BF129" i="584"/>
  <c r="BE129" i="584"/>
  <c r="BD129" i="584"/>
  <c r="BC129" i="584"/>
  <c r="BB129" i="584"/>
  <c r="AM129" i="584"/>
  <c r="AJ129" i="584"/>
  <c r="AI129" i="584"/>
  <c r="AH129" i="584"/>
  <c r="AG129" i="584"/>
  <c r="AF129" i="584"/>
  <c r="AE129" i="584"/>
  <c r="AD129" i="584"/>
  <c r="AC129" i="584"/>
  <c r="AB129" i="584"/>
  <c r="Y129" i="584"/>
  <c r="N129" i="584"/>
  <c r="B129" i="584"/>
  <c r="BF128" i="584"/>
  <c r="BE128" i="584"/>
  <c r="BD128" i="584"/>
  <c r="BC128" i="584"/>
  <c r="BB128" i="584"/>
  <c r="AM128" i="584"/>
  <c r="AJ128" i="584"/>
  <c r="AI128" i="584"/>
  <c r="AH128" i="584"/>
  <c r="AG128" i="584"/>
  <c r="AF128" i="584"/>
  <c r="AE128" i="584"/>
  <c r="AD128" i="584"/>
  <c r="AC128" i="584"/>
  <c r="AB128" i="584"/>
  <c r="Y128" i="584"/>
  <c r="N128" i="584"/>
  <c r="B128" i="584"/>
  <c r="BF127" i="584"/>
  <c r="BE127" i="584"/>
  <c r="BD127" i="584"/>
  <c r="BC127" i="584"/>
  <c r="BB127" i="584"/>
  <c r="AM127" i="584"/>
  <c r="AJ127" i="584"/>
  <c r="AI127" i="584"/>
  <c r="AH127" i="584"/>
  <c r="AG127" i="584"/>
  <c r="AF127" i="584"/>
  <c r="AE127" i="584"/>
  <c r="AD127" i="584"/>
  <c r="AC127" i="584"/>
  <c r="AB127" i="584"/>
  <c r="Y127" i="584"/>
  <c r="N127" i="584"/>
  <c r="B127" i="584"/>
  <c r="BF126" i="584"/>
  <c r="BE126" i="584"/>
  <c r="BD126" i="584"/>
  <c r="BC126" i="584"/>
  <c r="BB126" i="584"/>
  <c r="AM126" i="584"/>
  <c r="AJ126" i="584"/>
  <c r="AI126" i="584"/>
  <c r="AH126" i="584"/>
  <c r="AG126" i="584"/>
  <c r="AF126" i="584"/>
  <c r="AE126" i="584"/>
  <c r="AD126" i="584"/>
  <c r="AC126" i="584"/>
  <c r="AB126" i="584"/>
  <c r="Y126" i="584"/>
  <c r="N126" i="584"/>
  <c r="B126" i="584"/>
  <c r="BF125" i="584"/>
  <c r="BE125" i="584"/>
  <c r="BD125" i="584"/>
  <c r="BC125" i="584"/>
  <c r="BB125" i="584"/>
  <c r="AM125" i="584"/>
  <c r="AJ125" i="584"/>
  <c r="AI125" i="584"/>
  <c r="AH125" i="584"/>
  <c r="AG125" i="584"/>
  <c r="AF125" i="584"/>
  <c r="AE125" i="584"/>
  <c r="AD125" i="584"/>
  <c r="AC125" i="584"/>
  <c r="AB125" i="584"/>
  <c r="Y125" i="584"/>
  <c r="N125" i="584"/>
  <c r="B125" i="584"/>
  <c r="BF124" i="584"/>
  <c r="BE124" i="584"/>
  <c r="BD124" i="584"/>
  <c r="BC124" i="584"/>
  <c r="BB124" i="584"/>
  <c r="AM124" i="584"/>
  <c r="AJ124" i="584"/>
  <c r="AI124" i="584"/>
  <c r="AH124" i="584"/>
  <c r="AG124" i="584"/>
  <c r="AF124" i="584"/>
  <c r="AE124" i="584"/>
  <c r="AD124" i="584"/>
  <c r="AC124" i="584"/>
  <c r="AB124" i="584"/>
  <c r="Y124" i="584"/>
  <c r="N124" i="584"/>
  <c r="B124" i="584"/>
  <c r="BF123" i="584"/>
  <c r="BE123" i="584"/>
  <c r="BD123" i="584"/>
  <c r="BC123" i="584"/>
  <c r="BB123" i="584"/>
  <c r="AM123" i="584"/>
  <c r="AJ123" i="584"/>
  <c r="AI123" i="584"/>
  <c r="AH123" i="584"/>
  <c r="AG123" i="584"/>
  <c r="AF123" i="584"/>
  <c r="AE123" i="584"/>
  <c r="AD123" i="584"/>
  <c r="AC123" i="584"/>
  <c r="AB123" i="584"/>
  <c r="Y123" i="584"/>
  <c r="N123" i="584"/>
  <c r="B123" i="584"/>
  <c r="BF122" i="584"/>
  <c r="BE122" i="584"/>
  <c r="BD122" i="584"/>
  <c r="BC122" i="584"/>
  <c r="BB122" i="584"/>
  <c r="AM122" i="584"/>
  <c r="AJ122" i="584"/>
  <c r="AI122" i="584"/>
  <c r="AH122" i="584"/>
  <c r="AG122" i="584"/>
  <c r="AF122" i="584"/>
  <c r="AE122" i="584"/>
  <c r="AD122" i="584"/>
  <c r="AC122" i="584"/>
  <c r="AB122" i="584"/>
  <c r="Y122" i="584"/>
  <c r="N122" i="584"/>
  <c r="B122" i="584"/>
  <c r="BF121" i="584"/>
  <c r="BE121" i="584"/>
  <c r="BD121" i="584"/>
  <c r="BC121" i="584"/>
  <c r="BB121" i="584"/>
  <c r="AM121" i="584"/>
  <c r="AJ121" i="584"/>
  <c r="AI121" i="584"/>
  <c r="AH121" i="584"/>
  <c r="AG121" i="584"/>
  <c r="AF121" i="584"/>
  <c r="AE121" i="584"/>
  <c r="AD121" i="584"/>
  <c r="AC121" i="584"/>
  <c r="AB121" i="584"/>
  <c r="Y121" i="584"/>
  <c r="N121" i="584"/>
  <c r="B121" i="584"/>
  <c r="BF120" i="584"/>
  <c r="BE120" i="584"/>
  <c r="BD120" i="584"/>
  <c r="BC120" i="584"/>
  <c r="BB120" i="584"/>
  <c r="AM120" i="584"/>
  <c r="AJ120" i="584"/>
  <c r="AI120" i="584"/>
  <c r="AH120" i="584"/>
  <c r="AG120" i="584"/>
  <c r="AF120" i="584"/>
  <c r="AE120" i="584"/>
  <c r="AD120" i="584"/>
  <c r="AC120" i="584"/>
  <c r="AB120" i="584"/>
  <c r="Y120" i="584"/>
  <c r="N120" i="584"/>
  <c r="B120" i="584"/>
  <c r="BF119" i="584"/>
  <c r="BE119" i="584"/>
  <c r="BD119" i="584"/>
  <c r="BC119" i="584"/>
  <c r="BB119" i="584"/>
  <c r="AM119" i="584"/>
  <c r="AJ119" i="584"/>
  <c r="AI119" i="584"/>
  <c r="AH119" i="584"/>
  <c r="AG119" i="584"/>
  <c r="AF119" i="584"/>
  <c r="AE119" i="584"/>
  <c r="AD119" i="584"/>
  <c r="AC119" i="584"/>
  <c r="AB119" i="584"/>
  <c r="Y119" i="584"/>
  <c r="N119" i="584"/>
  <c r="B119" i="584"/>
  <c r="BF118" i="584"/>
  <c r="BE118" i="584"/>
  <c r="BD118" i="584"/>
  <c r="BC118" i="584"/>
  <c r="BB118" i="584"/>
  <c r="AM118" i="584"/>
  <c r="AJ118" i="584"/>
  <c r="AI118" i="584"/>
  <c r="AH118" i="584"/>
  <c r="AG118" i="584"/>
  <c r="AF118" i="584"/>
  <c r="AE118" i="584"/>
  <c r="AD118" i="584"/>
  <c r="AC118" i="584"/>
  <c r="AB118" i="584"/>
  <c r="Y118" i="584"/>
  <c r="N118" i="584"/>
  <c r="B118" i="584"/>
  <c r="BF117" i="584"/>
  <c r="BE117" i="584"/>
  <c r="BD117" i="584"/>
  <c r="BC117" i="584"/>
  <c r="BB117" i="584"/>
  <c r="AM117" i="584"/>
  <c r="AJ117" i="584"/>
  <c r="AI117" i="584"/>
  <c r="AH117" i="584"/>
  <c r="AG117" i="584"/>
  <c r="AF117" i="584"/>
  <c r="AE117" i="584"/>
  <c r="AD117" i="584"/>
  <c r="AC117" i="584"/>
  <c r="AB117" i="584"/>
  <c r="Y117" i="584"/>
  <c r="N117" i="584"/>
  <c r="B117" i="584"/>
  <c r="BF116" i="584"/>
  <c r="BE116" i="584"/>
  <c r="BD116" i="584"/>
  <c r="BC116" i="584"/>
  <c r="BB116" i="584"/>
  <c r="AM116" i="584"/>
  <c r="AJ116" i="584"/>
  <c r="AI116" i="584"/>
  <c r="AH116" i="584"/>
  <c r="AG116" i="584"/>
  <c r="AF116" i="584"/>
  <c r="AE116" i="584"/>
  <c r="AD116" i="584"/>
  <c r="AC116" i="584"/>
  <c r="AB116" i="584"/>
  <c r="Y116" i="584"/>
  <c r="N116" i="584"/>
  <c r="B116" i="584"/>
  <c r="BF115" i="584"/>
  <c r="BE115" i="584"/>
  <c r="BD115" i="584"/>
  <c r="BC115" i="584"/>
  <c r="BB115" i="584"/>
  <c r="AM115" i="584"/>
  <c r="AJ115" i="584"/>
  <c r="AI115" i="584"/>
  <c r="AH115" i="584"/>
  <c r="AG115" i="584"/>
  <c r="AF115" i="584"/>
  <c r="AE115" i="584"/>
  <c r="AD115" i="584"/>
  <c r="AC115" i="584"/>
  <c r="AB115" i="584"/>
  <c r="Y115" i="584"/>
  <c r="N115" i="584"/>
  <c r="B115" i="584"/>
  <c r="BF114" i="584"/>
  <c r="BE114" i="584"/>
  <c r="BD114" i="584"/>
  <c r="BC114" i="584"/>
  <c r="BB114" i="584"/>
  <c r="AM114" i="584"/>
  <c r="AJ114" i="584"/>
  <c r="AI114" i="584"/>
  <c r="AH114" i="584"/>
  <c r="AG114" i="584"/>
  <c r="AF114" i="584"/>
  <c r="AE114" i="584"/>
  <c r="AD114" i="584"/>
  <c r="AC114" i="584"/>
  <c r="AB114" i="584"/>
  <c r="Y114" i="584"/>
  <c r="N114" i="584"/>
  <c r="B114" i="584"/>
  <c r="BF113" i="584"/>
  <c r="BE113" i="584"/>
  <c r="BD113" i="584"/>
  <c r="BC113" i="584"/>
  <c r="BB113" i="584"/>
  <c r="AM113" i="584"/>
  <c r="AJ113" i="584"/>
  <c r="AI113" i="584"/>
  <c r="AH113" i="584"/>
  <c r="AG113" i="584"/>
  <c r="AF113" i="584"/>
  <c r="AE113" i="584"/>
  <c r="AD113" i="584"/>
  <c r="AC113" i="584"/>
  <c r="AB113" i="584"/>
  <c r="Y113" i="584"/>
  <c r="N113" i="584"/>
  <c r="B113" i="584"/>
  <c r="BF112" i="584"/>
  <c r="BE112" i="584"/>
  <c r="BD112" i="584"/>
  <c r="BC112" i="584"/>
  <c r="BB112" i="584"/>
  <c r="AM112" i="584"/>
  <c r="AJ112" i="584"/>
  <c r="AI112" i="584"/>
  <c r="AH112" i="584"/>
  <c r="AG112" i="584"/>
  <c r="AF112" i="584"/>
  <c r="AE112" i="584"/>
  <c r="AD112" i="584"/>
  <c r="AC112" i="584"/>
  <c r="AB112" i="584"/>
  <c r="Y112" i="584"/>
  <c r="N112" i="584"/>
  <c r="B112" i="584"/>
  <c r="BF111" i="584"/>
  <c r="BE111" i="584"/>
  <c r="BD111" i="584"/>
  <c r="BC111" i="584"/>
  <c r="BB111" i="584"/>
  <c r="AM111" i="584"/>
  <c r="AJ111" i="584"/>
  <c r="AI111" i="584"/>
  <c r="AH111" i="584"/>
  <c r="AG111" i="584"/>
  <c r="AF111" i="584"/>
  <c r="AE111" i="584"/>
  <c r="AD111" i="584"/>
  <c r="AC111" i="584"/>
  <c r="AB111" i="584"/>
  <c r="Y111" i="584"/>
  <c r="N111" i="584"/>
  <c r="B111" i="584"/>
  <c r="BF110" i="584"/>
  <c r="BE110" i="584"/>
  <c r="BD110" i="584"/>
  <c r="BC110" i="584"/>
  <c r="BB110" i="584"/>
  <c r="AM110" i="584"/>
  <c r="AJ110" i="584"/>
  <c r="AI110" i="584"/>
  <c r="AH110" i="584"/>
  <c r="AG110" i="584"/>
  <c r="AF110" i="584"/>
  <c r="AE110" i="584"/>
  <c r="AD110" i="584"/>
  <c r="AC110" i="584"/>
  <c r="AB110" i="584"/>
  <c r="Y110" i="584"/>
  <c r="N110" i="584"/>
  <c r="B110" i="584"/>
  <c r="BF109" i="584"/>
  <c r="BE109" i="584"/>
  <c r="BD109" i="584"/>
  <c r="BC109" i="584"/>
  <c r="BB109" i="584"/>
  <c r="AM109" i="584"/>
  <c r="AJ109" i="584"/>
  <c r="AI109" i="584"/>
  <c r="AH109" i="584"/>
  <c r="AG109" i="584"/>
  <c r="AF109" i="584"/>
  <c r="AE109" i="584"/>
  <c r="AD109" i="584"/>
  <c r="AC109" i="584"/>
  <c r="AB109" i="584"/>
  <c r="Y109" i="584"/>
  <c r="N109" i="584"/>
  <c r="B109" i="584"/>
  <c r="BF108" i="584"/>
  <c r="BE108" i="584"/>
  <c r="BD108" i="584"/>
  <c r="BC108" i="584"/>
  <c r="BB108" i="584"/>
  <c r="AM108" i="584"/>
  <c r="AJ108" i="584"/>
  <c r="AI108" i="584"/>
  <c r="AH108" i="584"/>
  <c r="AG108" i="584"/>
  <c r="AF108" i="584"/>
  <c r="AE108" i="584"/>
  <c r="AD108" i="584"/>
  <c r="AC108" i="584"/>
  <c r="AB108" i="584"/>
  <c r="Y108" i="584"/>
  <c r="N108" i="584"/>
  <c r="B108" i="584"/>
  <c r="BF107" i="584"/>
  <c r="BE107" i="584"/>
  <c r="BD107" i="584"/>
  <c r="BC107" i="584"/>
  <c r="BB107" i="584"/>
  <c r="AM107" i="584"/>
  <c r="AJ107" i="584"/>
  <c r="AI107" i="584"/>
  <c r="AH107" i="584"/>
  <c r="AG107" i="584"/>
  <c r="AF107" i="584"/>
  <c r="AE107" i="584"/>
  <c r="AD107" i="584"/>
  <c r="AC107" i="584"/>
  <c r="AB107" i="584"/>
  <c r="Y107" i="584"/>
  <c r="N107" i="584"/>
  <c r="B107" i="584"/>
  <c r="BF106" i="584"/>
  <c r="BE106" i="584"/>
  <c r="BD106" i="584"/>
  <c r="BC106" i="584"/>
  <c r="BB106" i="584"/>
  <c r="AM106" i="584"/>
  <c r="AJ106" i="584"/>
  <c r="AI106" i="584"/>
  <c r="AH106" i="584"/>
  <c r="AG106" i="584"/>
  <c r="AF106" i="584"/>
  <c r="AE106" i="584"/>
  <c r="AD106" i="584"/>
  <c r="AC106" i="584"/>
  <c r="AB106" i="584"/>
  <c r="Y106" i="584"/>
  <c r="N106" i="584"/>
  <c r="B106" i="584"/>
  <c r="BF105" i="584"/>
  <c r="BE105" i="584"/>
  <c r="BD105" i="584"/>
  <c r="BC105" i="584"/>
  <c r="BB105" i="584"/>
  <c r="AM105" i="584"/>
  <c r="AJ105" i="584"/>
  <c r="AI105" i="584"/>
  <c r="AH105" i="584"/>
  <c r="AG105" i="584"/>
  <c r="AF105" i="584"/>
  <c r="AE105" i="584"/>
  <c r="AD105" i="584"/>
  <c r="AC105" i="584"/>
  <c r="AB105" i="584"/>
  <c r="Y105" i="584"/>
  <c r="N105" i="584"/>
  <c r="B105" i="584"/>
  <c r="BF104" i="584"/>
  <c r="BE104" i="584"/>
  <c r="BD104" i="584"/>
  <c r="BC104" i="584"/>
  <c r="BB104" i="584"/>
  <c r="AM104" i="584"/>
  <c r="AJ104" i="584"/>
  <c r="AI104" i="584"/>
  <c r="AH104" i="584"/>
  <c r="AG104" i="584"/>
  <c r="AF104" i="584"/>
  <c r="AE104" i="584"/>
  <c r="AD104" i="584"/>
  <c r="AC104" i="584"/>
  <c r="AB104" i="584"/>
  <c r="Y104" i="584"/>
  <c r="N104" i="584"/>
  <c r="B104" i="584"/>
  <c r="BF103" i="584"/>
  <c r="BE103" i="584"/>
  <c r="BD103" i="584"/>
  <c r="BC103" i="584"/>
  <c r="BB103" i="584"/>
  <c r="AM103" i="584"/>
  <c r="AJ103" i="584"/>
  <c r="AI103" i="584"/>
  <c r="AH103" i="584"/>
  <c r="AG103" i="584"/>
  <c r="AF103" i="584"/>
  <c r="AE103" i="584"/>
  <c r="AD103" i="584"/>
  <c r="AC103" i="584"/>
  <c r="AB103" i="584"/>
  <c r="Y103" i="584"/>
  <c r="N103" i="584"/>
  <c r="B103" i="584"/>
  <c r="BF102" i="584"/>
  <c r="BE102" i="584"/>
  <c r="BD102" i="584"/>
  <c r="BC102" i="584"/>
  <c r="BB102" i="584"/>
  <c r="AM102" i="584"/>
  <c r="AJ102" i="584"/>
  <c r="AI102" i="584"/>
  <c r="AH102" i="584"/>
  <c r="AG102" i="584"/>
  <c r="AF102" i="584"/>
  <c r="AE102" i="584"/>
  <c r="AD102" i="584"/>
  <c r="AC102" i="584"/>
  <c r="AB102" i="584"/>
  <c r="Y102" i="584"/>
  <c r="N102" i="584"/>
  <c r="B102" i="584"/>
  <c r="BF101" i="584"/>
  <c r="BE101" i="584"/>
  <c r="BD101" i="584"/>
  <c r="BC101" i="584"/>
  <c r="BB101" i="584"/>
  <c r="AM101" i="584"/>
  <c r="AJ101" i="584"/>
  <c r="AI101" i="584"/>
  <c r="AH101" i="584"/>
  <c r="AG101" i="584"/>
  <c r="AF101" i="584"/>
  <c r="AE101" i="584"/>
  <c r="AD101" i="584"/>
  <c r="AC101" i="584"/>
  <c r="AB101" i="584"/>
  <c r="Y101" i="584"/>
  <c r="N101" i="584"/>
  <c r="B101" i="584"/>
  <c r="BF100" i="584"/>
  <c r="BE100" i="584"/>
  <c r="BD100" i="584"/>
  <c r="BC100" i="584"/>
  <c r="BB100" i="584"/>
  <c r="AM100" i="584"/>
  <c r="AJ100" i="584"/>
  <c r="AI100" i="584"/>
  <c r="AH100" i="584"/>
  <c r="AG100" i="584"/>
  <c r="AF100" i="584"/>
  <c r="AE100" i="584"/>
  <c r="AD100" i="584"/>
  <c r="AC100" i="584"/>
  <c r="AB100" i="584"/>
  <c r="Y100" i="584"/>
  <c r="N100" i="584"/>
  <c r="B100" i="584"/>
  <c r="BF99" i="584"/>
  <c r="BE99" i="584"/>
  <c r="BD99" i="584"/>
  <c r="BC99" i="584"/>
  <c r="BB99" i="584"/>
  <c r="AM99" i="584"/>
  <c r="AJ99" i="584"/>
  <c r="AI99" i="584"/>
  <c r="AH99" i="584"/>
  <c r="AG99" i="584"/>
  <c r="AF99" i="584"/>
  <c r="AE99" i="584"/>
  <c r="AD99" i="584"/>
  <c r="AC99" i="584"/>
  <c r="AB99" i="584"/>
  <c r="Y99" i="584"/>
  <c r="N99" i="584"/>
  <c r="B99" i="584"/>
  <c r="BF98" i="584"/>
  <c r="BE98" i="584"/>
  <c r="BD98" i="584"/>
  <c r="BC98" i="584"/>
  <c r="BB98" i="584"/>
  <c r="AM98" i="584"/>
  <c r="AJ98" i="584"/>
  <c r="AI98" i="584"/>
  <c r="AH98" i="584"/>
  <c r="AG98" i="584"/>
  <c r="AF98" i="584"/>
  <c r="AE98" i="584"/>
  <c r="AD98" i="584"/>
  <c r="AC98" i="584"/>
  <c r="AB98" i="584"/>
  <c r="Y98" i="584"/>
  <c r="N98" i="584"/>
  <c r="B98" i="584"/>
  <c r="BF97" i="584"/>
  <c r="BE97" i="584"/>
  <c r="BD97" i="584"/>
  <c r="BC97" i="584"/>
  <c r="BB97" i="584"/>
  <c r="AM97" i="584"/>
  <c r="AJ97" i="584"/>
  <c r="AI97" i="584"/>
  <c r="AH97" i="584"/>
  <c r="AG97" i="584"/>
  <c r="AF97" i="584"/>
  <c r="AE97" i="584"/>
  <c r="AD97" i="584"/>
  <c r="AC97" i="584"/>
  <c r="AB97" i="584"/>
  <c r="Y97" i="584"/>
  <c r="N97" i="584"/>
  <c r="B97" i="584"/>
  <c r="BF96" i="584"/>
  <c r="BE96" i="584"/>
  <c r="BD96" i="584"/>
  <c r="BC96" i="584"/>
  <c r="BB96" i="584"/>
  <c r="AM96" i="584"/>
  <c r="AJ96" i="584"/>
  <c r="AI96" i="584"/>
  <c r="AH96" i="584"/>
  <c r="AG96" i="584"/>
  <c r="AF96" i="584"/>
  <c r="AE96" i="584"/>
  <c r="AD96" i="584"/>
  <c r="AC96" i="584"/>
  <c r="AB96" i="584"/>
  <c r="Y96" i="584"/>
  <c r="N96" i="584"/>
  <c r="B96" i="584"/>
  <c r="BF95" i="584"/>
  <c r="BE95" i="584"/>
  <c r="BD95" i="584"/>
  <c r="BC95" i="584"/>
  <c r="BB95" i="584"/>
  <c r="AM95" i="584"/>
  <c r="AJ95" i="584"/>
  <c r="AI95" i="584"/>
  <c r="AH95" i="584"/>
  <c r="AG95" i="584"/>
  <c r="AF95" i="584"/>
  <c r="AE95" i="584"/>
  <c r="AD95" i="584"/>
  <c r="AC95" i="584"/>
  <c r="AB95" i="584"/>
  <c r="Y95" i="584"/>
  <c r="N95" i="584"/>
  <c r="B95" i="584"/>
  <c r="BF94" i="584"/>
  <c r="BE94" i="584"/>
  <c r="BD94" i="584"/>
  <c r="BC94" i="584"/>
  <c r="BB94" i="584"/>
  <c r="AM94" i="584"/>
  <c r="AJ94" i="584"/>
  <c r="AI94" i="584"/>
  <c r="AH94" i="584"/>
  <c r="AG94" i="584"/>
  <c r="AF94" i="584"/>
  <c r="AE94" i="584"/>
  <c r="AD94" i="584"/>
  <c r="AC94" i="584"/>
  <c r="AB94" i="584"/>
  <c r="Y94" i="584"/>
  <c r="N94" i="584"/>
  <c r="B94" i="584"/>
  <c r="BF93" i="584"/>
  <c r="BE93" i="584"/>
  <c r="BD93" i="584"/>
  <c r="BC93" i="584"/>
  <c r="BB93" i="584"/>
  <c r="AM93" i="584"/>
  <c r="AJ93" i="584"/>
  <c r="AI93" i="584"/>
  <c r="AH93" i="584"/>
  <c r="AG93" i="584"/>
  <c r="AF93" i="584"/>
  <c r="AE93" i="584"/>
  <c r="AD93" i="584"/>
  <c r="AC93" i="584"/>
  <c r="AB93" i="584"/>
  <c r="Y93" i="584"/>
  <c r="N93" i="584"/>
  <c r="B93" i="584"/>
  <c r="BF92" i="584"/>
  <c r="BE92" i="584"/>
  <c r="BD92" i="584"/>
  <c r="BC92" i="584"/>
  <c r="BB92" i="584"/>
  <c r="AM92" i="584"/>
  <c r="AJ92" i="584"/>
  <c r="AI92" i="584"/>
  <c r="AH92" i="584"/>
  <c r="AG92" i="584"/>
  <c r="AF92" i="584"/>
  <c r="AE92" i="584"/>
  <c r="AD92" i="584"/>
  <c r="AC92" i="584"/>
  <c r="AB92" i="584"/>
  <c r="Y92" i="584"/>
  <c r="N92" i="584"/>
  <c r="B92" i="584"/>
  <c r="BF91" i="584"/>
  <c r="BE91" i="584"/>
  <c r="BD91" i="584"/>
  <c r="BC91" i="584"/>
  <c r="BB91" i="584"/>
  <c r="AM91" i="584"/>
  <c r="AJ91" i="584"/>
  <c r="AI91" i="584"/>
  <c r="AH91" i="584"/>
  <c r="AG91" i="584"/>
  <c r="AF91" i="584"/>
  <c r="AE91" i="584"/>
  <c r="AD91" i="584"/>
  <c r="AC91" i="584"/>
  <c r="AB91" i="584"/>
  <c r="Y91" i="584"/>
  <c r="N91" i="584"/>
  <c r="B91" i="584"/>
  <c r="BF90" i="584"/>
  <c r="BE90" i="584"/>
  <c r="BD90" i="584"/>
  <c r="BC90" i="584"/>
  <c r="BB90" i="584"/>
  <c r="AM90" i="584"/>
  <c r="AJ90" i="584"/>
  <c r="AI90" i="584"/>
  <c r="AH90" i="584"/>
  <c r="AG90" i="584"/>
  <c r="AF90" i="584"/>
  <c r="AE90" i="584"/>
  <c r="AD90" i="584"/>
  <c r="AC90" i="584"/>
  <c r="AB90" i="584"/>
  <c r="Y90" i="584"/>
  <c r="N90" i="584"/>
  <c r="B90" i="584"/>
  <c r="BF89" i="584"/>
  <c r="BE89" i="584"/>
  <c r="BD89" i="584"/>
  <c r="BC89" i="584"/>
  <c r="BB89" i="584"/>
  <c r="AM89" i="584"/>
  <c r="AJ89" i="584"/>
  <c r="AI89" i="584"/>
  <c r="AH89" i="584"/>
  <c r="AG89" i="584"/>
  <c r="AF89" i="584"/>
  <c r="AE89" i="584"/>
  <c r="AD89" i="584"/>
  <c r="AC89" i="584"/>
  <c r="AB89" i="584"/>
  <c r="Y89" i="584"/>
  <c r="N89" i="584"/>
  <c r="B89" i="584"/>
  <c r="BF88" i="584"/>
  <c r="BE88" i="584"/>
  <c r="BD88" i="584"/>
  <c r="BC88" i="584"/>
  <c r="BB88" i="584"/>
  <c r="AM88" i="584"/>
  <c r="AJ88" i="584"/>
  <c r="AI88" i="584"/>
  <c r="AH88" i="584"/>
  <c r="AG88" i="584"/>
  <c r="AF88" i="584"/>
  <c r="AE88" i="584"/>
  <c r="AD88" i="584"/>
  <c r="AC88" i="584"/>
  <c r="AB88" i="584"/>
  <c r="Y88" i="584"/>
  <c r="N88" i="584"/>
  <c r="B88" i="584"/>
  <c r="BF87" i="584"/>
  <c r="BE87" i="584"/>
  <c r="BD87" i="584"/>
  <c r="BC87" i="584"/>
  <c r="BB87" i="584"/>
  <c r="AM87" i="584"/>
  <c r="AJ87" i="584"/>
  <c r="AI87" i="584"/>
  <c r="AH87" i="584"/>
  <c r="AG87" i="584"/>
  <c r="AF87" i="584"/>
  <c r="AE87" i="584"/>
  <c r="AD87" i="584"/>
  <c r="AC87" i="584"/>
  <c r="AB87" i="584"/>
  <c r="Y87" i="584"/>
  <c r="N87" i="584"/>
  <c r="B87" i="584"/>
  <c r="BF86" i="584"/>
  <c r="BE86" i="584"/>
  <c r="BD86" i="584"/>
  <c r="BC86" i="584"/>
  <c r="BB86" i="584"/>
  <c r="AM86" i="584"/>
  <c r="AJ86" i="584"/>
  <c r="AI86" i="584"/>
  <c r="AH86" i="584"/>
  <c r="AG86" i="584"/>
  <c r="AF86" i="584"/>
  <c r="AE86" i="584"/>
  <c r="AD86" i="584"/>
  <c r="AC86" i="584"/>
  <c r="AB86" i="584"/>
  <c r="Y86" i="584"/>
  <c r="N86" i="584"/>
  <c r="B86" i="584"/>
  <c r="BF85" i="584"/>
  <c r="BE85" i="584"/>
  <c r="BD85" i="584"/>
  <c r="BC85" i="584"/>
  <c r="BB85" i="584"/>
  <c r="AM85" i="584"/>
  <c r="AJ85" i="584"/>
  <c r="AI85" i="584"/>
  <c r="AH85" i="584"/>
  <c r="AG85" i="584"/>
  <c r="AF85" i="584"/>
  <c r="AE85" i="584"/>
  <c r="AD85" i="584"/>
  <c r="AC85" i="584"/>
  <c r="AB85" i="584"/>
  <c r="Y85" i="584"/>
  <c r="N85" i="584"/>
  <c r="B85" i="584"/>
  <c r="BF84" i="584"/>
  <c r="BE84" i="584"/>
  <c r="BD84" i="584"/>
  <c r="BC84" i="584"/>
  <c r="BB84" i="584"/>
  <c r="AM84" i="584"/>
  <c r="AJ84" i="584"/>
  <c r="AI84" i="584"/>
  <c r="AH84" i="584"/>
  <c r="AG84" i="584"/>
  <c r="AF84" i="584"/>
  <c r="AE84" i="584"/>
  <c r="AD84" i="584"/>
  <c r="AC84" i="584"/>
  <c r="AB84" i="584"/>
  <c r="Y84" i="584"/>
  <c r="N84" i="584"/>
  <c r="B84" i="584"/>
  <c r="BF83" i="584"/>
  <c r="BE83" i="584"/>
  <c r="BD83" i="584"/>
  <c r="BC83" i="584"/>
  <c r="BB83" i="584"/>
  <c r="AM83" i="584"/>
  <c r="AJ83" i="584"/>
  <c r="AI83" i="584"/>
  <c r="AH83" i="584"/>
  <c r="AG83" i="584"/>
  <c r="AF83" i="584"/>
  <c r="AE83" i="584"/>
  <c r="AD83" i="584"/>
  <c r="AC83" i="584"/>
  <c r="AB83" i="584"/>
  <c r="Y83" i="584"/>
  <c r="N83" i="584"/>
  <c r="B83" i="584"/>
  <c r="BF82" i="584"/>
  <c r="BE82" i="584"/>
  <c r="BD82" i="584"/>
  <c r="BC82" i="584"/>
  <c r="BB82" i="584"/>
  <c r="AM82" i="584"/>
  <c r="AJ82" i="584"/>
  <c r="AI82" i="584"/>
  <c r="AH82" i="584"/>
  <c r="AG82" i="584"/>
  <c r="AF82" i="584"/>
  <c r="AE82" i="584"/>
  <c r="AD82" i="584"/>
  <c r="AC82" i="584"/>
  <c r="AB82" i="584"/>
  <c r="Y82" i="584"/>
  <c r="N82" i="584"/>
  <c r="B82" i="584"/>
  <c r="BF81" i="584"/>
  <c r="BE81" i="584"/>
  <c r="BD81" i="584"/>
  <c r="BC81" i="584"/>
  <c r="BB81" i="584"/>
  <c r="AM81" i="584"/>
  <c r="AJ81" i="584"/>
  <c r="AI81" i="584"/>
  <c r="AH81" i="584"/>
  <c r="AG81" i="584"/>
  <c r="AF81" i="584"/>
  <c r="AE81" i="584"/>
  <c r="AD81" i="584"/>
  <c r="AC81" i="584"/>
  <c r="AB81" i="584"/>
  <c r="Y81" i="584"/>
  <c r="N81" i="584"/>
  <c r="B81" i="584"/>
  <c r="BF80" i="584"/>
  <c r="BE80" i="584"/>
  <c r="BD80" i="584"/>
  <c r="BC80" i="584"/>
  <c r="BB80" i="584"/>
  <c r="AM80" i="584"/>
  <c r="AJ80" i="584"/>
  <c r="AI80" i="584"/>
  <c r="AH80" i="584"/>
  <c r="AG80" i="584"/>
  <c r="AF80" i="584"/>
  <c r="AE80" i="584"/>
  <c r="AD80" i="584"/>
  <c r="AC80" i="584"/>
  <c r="AB80" i="584"/>
  <c r="Y80" i="584"/>
  <c r="N80" i="584"/>
  <c r="B80" i="584"/>
  <c r="BF79" i="584"/>
  <c r="BE79" i="584"/>
  <c r="BD79" i="584"/>
  <c r="BC79" i="584"/>
  <c r="BB79" i="584"/>
  <c r="AM79" i="584"/>
  <c r="AJ79" i="584"/>
  <c r="AI79" i="584"/>
  <c r="AH79" i="584"/>
  <c r="AG79" i="584"/>
  <c r="AF79" i="584"/>
  <c r="AE79" i="584"/>
  <c r="AD79" i="584"/>
  <c r="AC79" i="584"/>
  <c r="AB79" i="584"/>
  <c r="Y79" i="584"/>
  <c r="N79" i="584"/>
  <c r="B79" i="584"/>
  <c r="BF78" i="584"/>
  <c r="BE78" i="584"/>
  <c r="BD78" i="584"/>
  <c r="BC78" i="584"/>
  <c r="BB78" i="584"/>
  <c r="AM78" i="584"/>
  <c r="AJ78" i="584"/>
  <c r="AI78" i="584"/>
  <c r="AH78" i="584"/>
  <c r="AG78" i="584"/>
  <c r="AF78" i="584"/>
  <c r="AE78" i="584"/>
  <c r="AD78" i="584"/>
  <c r="AC78" i="584"/>
  <c r="AB78" i="584"/>
  <c r="Y78" i="584"/>
  <c r="N78" i="584"/>
  <c r="B78" i="584"/>
  <c r="BF77" i="584"/>
  <c r="BE77" i="584"/>
  <c r="BD77" i="584"/>
  <c r="BC77" i="584"/>
  <c r="BB77" i="584"/>
  <c r="AM77" i="584"/>
  <c r="AJ77" i="584"/>
  <c r="AI77" i="584"/>
  <c r="AH77" i="584"/>
  <c r="AG77" i="584"/>
  <c r="AF77" i="584"/>
  <c r="AE77" i="584"/>
  <c r="AD77" i="584"/>
  <c r="AC77" i="584"/>
  <c r="AB77" i="584"/>
  <c r="Y77" i="584"/>
  <c r="N77" i="584"/>
  <c r="B77" i="584"/>
  <c r="BF76" i="584"/>
  <c r="BE76" i="584"/>
  <c r="BD76" i="584"/>
  <c r="BC76" i="584"/>
  <c r="BB76" i="584"/>
  <c r="AM76" i="584"/>
  <c r="AJ76" i="584"/>
  <c r="AI76" i="584"/>
  <c r="AH76" i="584"/>
  <c r="AG76" i="584"/>
  <c r="AF76" i="584"/>
  <c r="AE76" i="584"/>
  <c r="AD76" i="584"/>
  <c r="AC76" i="584"/>
  <c r="AB76" i="584"/>
  <c r="Y76" i="584"/>
  <c r="N76" i="584"/>
  <c r="B76" i="584"/>
  <c r="BF75" i="584"/>
  <c r="BE75" i="584"/>
  <c r="BD75" i="584"/>
  <c r="BC75" i="584"/>
  <c r="BB75" i="584"/>
  <c r="AM75" i="584"/>
  <c r="AJ75" i="584"/>
  <c r="AI75" i="584"/>
  <c r="AH75" i="584"/>
  <c r="AG75" i="584"/>
  <c r="AF75" i="584"/>
  <c r="AE75" i="584"/>
  <c r="AD75" i="584"/>
  <c r="AC75" i="584"/>
  <c r="AB75" i="584"/>
  <c r="Y75" i="584"/>
  <c r="N75" i="584"/>
  <c r="B75" i="584"/>
  <c r="BF74" i="584"/>
  <c r="BE74" i="584"/>
  <c r="BD74" i="584"/>
  <c r="BC74" i="584"/>
  <c r="BB74" i="584"/>
  <c r="AM74" i="584"/>
  <c r="AJ74" i="584"/>
  <c r="AI74" i="584"/>
  <c r="AH74" i="584"/>
  <c r="AG74" i="584"/>
  <c r="AF74" i="584"/>
  <c r="AE74" i="584"/>
  <c r="AD74" i="584"/>
  <c r="AC74" i="584"/>
  <c r="AB74" i="584"/>
  <c r="Y74" i="584"/>
  <c r="N74" i="584"/>
  <c r="B74" i="584"/>
  <c r="BF73" i="584"/>
  <c r="BE73" i="584"/>
  <c r="BD73" i="584"/>
  <c r="BC73" i="584"/>
  <c r="BB73" i="584"/>
  <c r="AM73" i="584"/>
  <c r="AJ73" i="584"/>
  <c r="AI73" i="584"/>
  <c r="AH73" i="584"/>
  <c r="AG73" i="584"/>
  <c r="AF73" i="584"/>
  <c r="AE73" i="584"/>
  <c r="AD73" i="584"/>
  <c r="AC73" i="584"/>
  <c r="AB73" i="584"/>
  <c r="Y73" i="584"/>
  <c r="N73" i="584"/>
  <c r="B73" i="584"/>
  <c r="BF72" i="584"/>
  <c r="BE72" i="584"/>
  <c r="BD72" i="584"/>
  <c r="BC72" i="584"/>
  <c r="BB72" i="584"/>
  <c r="AM72" i="584"/>
  <c r="AJ72" i="584"/>
  <c r="AI72" i="584"/>
  <c r="AH72" i="584"/>
  <c r="AG72" i="584"/>
  <c r="AF72" i="584"/>
  <c r="AE72" i="584"/>
  <c r="AD72" i="584"/>
  <c r="AC72" i="584"/>
  <c r="AB72" i="584"/>
  <c r="Y72" i="584"/>
  <c r="N72" i="584"/>
  <c r="B72" i="584"/>
  <c r="BF71" i="584"/>
  <c r="BE71" i="584"/>
  <c r="BD71" i="584"/>
  <c r="BC71" i="584"/>
  <c r="BB71" i="584"/>
  <c r="AM71" i="584"/>
  <c r="AJ71" i="584"/>
  <c r="AI71" i="584"/>
  <c r="AH71" i="584"/>
  <c r="AG71" i="584"/>
  <c r="AF71" i="584"/>
  <c r="AE71" i="584"/>
  <c r="AD71" i="584"/>
  <c r="AC71" i="584"/>
  <c r="AB71" i="584"/>
  <c r="Y71" i="584"/>
  <c r="N71" i="584"/>
  <c r="B71" i="584"/>
  <c r="BF70" i="584"/>
  <c r="BE70" i="584"/>
  <c r="BD70" i="584"/>
  <c r="BC70" i="584"/>
  <c r="BB70" i="584"/>
  <c r="AM70" i="584"/>
  <c r="AJ70" i="584"/>
  <c r="AI70" i="584"/>
  <c r="AH70" i="584"/>
  <c r="AG70" i="584"/>
  <c r="AF70" i="584"/>
  <c r="AE70" i="584"/>
  <c r="AD70" i="584"/>
  <c r="AC70" i="584"/>
  <c r="AB70" i="584"/>
  <c r="Y70" i="584"/>
  <c r="N70" i="584"/>
  <c r="B70" i="584"/>
  <c r="BF69" i="584"/>
  <c r="BE69" i="584"/>
  <c r="BD69" i="584"/>
  <c r="BC69" i="584"/>
  <c r="BB69" i="584"/>
  <c r="AM69" i="584"/>
  <c r="AJ69" i="584"/>
  <c r="AI69" i="584"/>
  <c r="AH69" i="584"/>
  <c r="AG69" i="584"/>
  <c r="AF69" i="584"/>
  <c r="AE69" i="584"/>
  <c r="AD69" i="584"/>
  <c r="AC69" i="584"/>
  <c r="AB69" i="584"/>
  <c r="Y69" i="584"/>
  <c r="N69" i="584"/>
  <c r="B69" i="584"/>
  <c r="BF68" i="584"/>
  <c r="BE68" i="584"/>
  <c r="BD68" i="584"/>
  <c r="BC68" i="584"/>
  <c r="BB68" i="584"/>
  <c r="AM68" i="584"/>
  <c r="AJ68" i="584"/>
  <c r="AI68" i="584"/>
  <c r="AH68" i="584"/>
  <c r="AG68" i="584"/>
  <c r="AF68" i="584"/>
  <c r="AE68" i="584"/>
  <c r="AD68" i="584"/>
  <c r="AC68" i="584"/>
  <c r="AB68" i="584"/>
  <c r="Y68" i="584"/>
  <c r="N68" i="584"/>
  <c r="B68" i="584"/>
  <c r="BF67" i="584"/>
  <c r="BE67" i="584"/>
  <c r="BD67" i="584"/>
  <c r="BC67" i="584"/>
  <c r="BB67" i="584"/>
  <c r="AM67" i="584"/>
  <c r="AJ67" i="584"/>
  <c r="AI67" i="584"/>
  <c r="AH67" i="584"/>
  <c r="AG67" i="584"/>
  <c r="AF67" i="584"/>
  <c r="AE67" i="584"/>
  <c r="AD67" i="584"/>
  <c r="AC67" i="584"/>
  <c r="AB67" i="584"/>
  <c r="Y67" i="584"/>
  <c r="N67" i="584"/>
  <c r="B67" i="584"/>
  <c r="BF66" i="584"/>
  <c r="BE66" i="584"/>
  <c r="BD66" i="584"/>
  <c r="BC66" i="584"/>
  <c r="BB66" i="584"/>
  <c r="AM66" i="584"/>
  <c r="AJ66" i="584"/>
  <c r="AI66" i="584"/>
  <c r="AH66" i="584"/>
  <c r="AG66" i="584"/>
  <c r="AF66" i="584"/>
  <c r="AE66" i="584"/>
  <c r="AD66" i="584"/>
  <c r="AC66" i="584"/>
  <c r="AB66" i="584"/>
  <c r="Y66" i="584"/>
  <c r="N66" i="584"/>
  <c r="B66" i="584"/>
  <c r="BF65" i="584"/>
  <c r="BE65" i="584"/>
  <c r="BD65" i="584"/>
  <c r="BC65" i="584"/>
  <c r="BB65" i="584"/>
  <c r="AM65" i="584"/>
  <c r="AJ65" i="584"/>
  <c r="AI65" i="584"/>
  <c r="AH65" i="584"/>
  <c r="AG65" i="584"/>
  <c r="AF65" i="584"/>
  <c r="AE65" i="584"/>
  <c r="AD65" i="584"/>
  <c r="AC65" i="584"/>
  <c r="AB65" i="584"/>
  <c r="Y65" i="584"/>
  <c r="N65" i="584"/>
  <c r="B65" i="584"/>
  <c r="BF64" i="584"/>
  <c r="BE64" i="584"/>
  <c r="BD64" i="584"/>
  <c r="BC64" i="584"/>
  <c r="BB64" i="584"/>
  <c r="AM64" i="584"/>
  <c r="AJ64" i="584"/>
  <c r="AI64" i="584"/>
  <c r="AH64" i="584"/>
  <c r="AG64" i="584"/>
  <c r="AF64" i="584"/>
  <c r="AE64" i="584"/>
  <c r="AD64" i="584"/>
  <c r="AC64" i="584"/>
  <c r="AB64" i="584"/>
  <c r="Y64" i="584"/>
  <c r="N64" i="584"/>
  <c r="B64" i="584"/>
  <c r="BF63" i="584"/>
  <c r="BE63" i="584"/>
  <c r="BD63" i="584"/>
  <c r="BC63" i="584"/>
  <c r="BB63" i="584"/>
  <c r="AM63" i="584"/>
  <c r="AJ63" i="584"/>
  <c r="AI63" i="584"/>
  <c r="AH63" i="584"/>
  <c r="AG63" i="584"/>
  <c r="AF63" i="584"/>
  <c r="AE63" i="584"/>
  <c r="AD63" i="584"/>
  <c r="AC63" i="584"/>
  <c r="AB63" i="584"/>
  <c r="Y63" i="584"/>
  <c r="N63" i="584"/>
  <c r="B63" i="584"/>
  <c r="BF62" i="584"/>
  <c r="BE62" i="584"/>
  <c r="BD62" i="584"/>
  <c r="BC62" i="584"/>
  <c r="BB62" i="584"/>
  <c r="AM62" i="584"/>
  <c r="AJ62" i="584"/>
  <c r="AI62" i="584"/>
  <c r="AH62" i="584"/>
  <c r="AG62" i="584"/>
  <c r="AF62" i="584"/>
  <c r="AE62" i="584"/>
  <c r="AD62" i="584"/>
  <c r="AC62" i="584"/>
  <c r="AB62" i="584"/>
  <c r="Y62" i="584"/>
  <c r="N62" i="584"/>
  <c r="B62" i="584"/>
  <c r="BF61" i="584"/>
  <c r="BE61" i="584"/>
  <c r="BD61" i="584"/>
  <c r="BC61" i="584"/>
  <c r="BB61" i="584"/>
  <c r="AM61" i="584"/>
  <c r="AJ61" i="584"/>
  <c r="AI61" i="584"/>
  <c r="AH61" i="584"/>
  <c r="AG61" i="584"/>
  <c r="AF61" i="584"/>
  <c r="AE61" i="584"/>
  <c r="AD61" i="584"/>
  <c r="AC61" i="584"/>
  <c r="AB61" i="584"/>
  <c r="Y61" i="584"/>
  <c r="N61" i="584"/>
  <c r="B61" i="584"/>
  <c r="BF60" i="584"/>
  <c r="BE60" i="584"/>
  <c r="BD60" i="584"/>
  <c r="BC60" i="584"/>
  <c r="BB60" i="584"/>
  <c r="AM60" i="584"/>
  <c r="AJ60" i="584"/>
  <c r="AI60" i="584"/>
  <c r="AH60" i="584"/>
  <c r="AG60" i="584"/>
  <c r="AF60" i="584"/>
  <c r="AE60" i="584"/>
  <c r="AD60" i="584"/>
  <c r="AC60" i="584"/>
  <c r="AB60" i="584"/>
  <c r="Y60" i="584"/>
  <c r="N60" i="584"/>
  <c r="B60" i="584"/>
  <c r="BF59" i="584"/>
  <c r="BE59" i="584"/>
  <c r="BD59" i="584"/>
  <c r="BC59" i="584"/>
  <c r="BB59" i="584"/>
  <c r="AM59" i="584"/>
  <c r="AJ59" i="584"/>
  <c r="AI59" i="584"/>
  <c r="AH59" i="584"/>
  <c r="AG59" i="584"/>
  <c r="AF59" i="584"/>
  <c r="AE59" i="584"/>
  <c r="AD59" i="584"/>
  <c r="AC59" i="584"/>
  <c r="AB59" i="584"/>
  <c r="Y59" i="584"/>
  <c r="N59" i="584"/>
  <c r="B59" i="584"/>
  <c r="BF58" i="584"/>
  <c r="BE58" i="584"/>
  <c r="BD58" i="584"/>
  <c r="BC58" i="584"/>
  <c r="BB58" i="584"/>
  <c r="AM58" i="584"/>
  <c r="AJ58" i="584"/>
  <c r="AI58" i="584"/>
  <c r="AH58" i="584"/>
  <c r="AG58" i="584"/>
  <c r="AF58" i="584"/>
  <c r="AE58" i="584"/>
  <c r="AD58" i="584"/>
  <c r="AC58" i="584"/>
  <c r="AB58" i="584"/>
  <c r="Y58" i="584"/>
  <c r="N58" i="584"/>
  <c r="B58" i="584"/>
  <c r="BF57" i="584"/>
  <c r="BE57" i="584"/>
  <c r="BD57" i="584"/>
  <c r="BC57" i="584"/>
  <c r="BB57" i="584"/>
  <c r="AM57" i="584"/>
  <c r="AJ57" i="584"/>
  <c r="AI57" i="584"/>
  <c r="AH57" i="584"/>
  <c r="AG57" i="584"/>
  <c r="AF57" i="584"/>
  <c r="AE57" i="584"/>
  <c r="AD57" i="584"/>
  <c r="AC57" i="584"/>
  <c r="AB57" i="584"/>
  <c r="Y57" i="584"/>
  <c r="N57" i="584"/>
  <c r="B57" i="584"/>
  <c r="BF56" i="584"/>
  <c r="BE56" i="584"/>
  <c r="BD56" i="584"/>
  <c r="BC56" i="584"/>
  <c r="BB56" i="584"/>
  <c r="AM56" i="584"/>
  <c r="AJ56" i="584"/>
  <c r="AI56" i="584"/>
  <c r="AH56" i="584"/>
  <c r="AG56" i="584"/>
  <c r="AF56" i="584"/>
  <c r="AE56" i="584"/>
  <c r="AD56" i="584"/>
  <c r="AC56" i="584"/>
  <c r="AB56" i="584"/>
  <c r="Y56" i="584"/>
  <c r="N56" i="584"/>
  <c r="B56" i="584"/>
  <c r="BF55" i="584"/>
  <c r="BE55" i="584"/>
  <c r="BD55" i="584"/>
  <c r="BC55" i="584"/>
  <c r="BB55" i="584"/>
  <c r="AM55" i="584"/>
  <c r="AJ55" i="584"/>
  <c r="AI55" i="584"/>
  <c r="AH55" i="584"/>
  <c r="AG55" i="584"/>
  <c r="AF55" i="584"/>
  <c r="AE55" i="584"/>
  <c r="AD55" i="584"/>
  <c r="AC55" i="584"/>
  <c r="AB55" i="584"/>
  <c r="Y55" i="584"/>
  <c r="N55" i="584"/>
  <c r="B55" i="584"/>
  <c r="BF54" i="584"/>
  <c r="BE54" i="584"/>
  <c r="BD54" i="584"/>
  <c r="BC54" i="584"/>
  <c r="BB54" i="584"/>
  <c r="AM54" i="584"/>
  <c r="AJ54" i="584"/>
  <c r="AI54" i="584"/>
  <c r="AH54" i="584"/>
  <c r="AG54" i="584"/>
  <c r="AF54" i="584"/>
  <c r="AE54" i="584"/>
  <c r="AD54" i="584"/>
  <c r="AC54" i="584"/>
  <c r="AB54" i="584"/>
  <c r="Y54" i="584"/>
  <c r="N54" i="584"/>
  <c r="B54" i="584"/>
  <c r="BF53" i="584"/>
  <c r="BE53" i="584"/>
  <c r="BD53" i="584"/>
  <c r="BC53" i="584"/>
  <c r="BB53" i="584"/>
  <c r="AM53" i="584"/>
  <c r="AJ53" i="584"/>
  <c r="AI53" i="584"/>
  <c r="AH53" i="584"/>
  <c r="AG53" i="584"/>
  <c r="AF53" i="584"/>
  <c r="AE53" i="584"/>
  <c r="AD53" i="584"/>
  <c r="AC53" i="584"/>
  <c r="AB53" i="584"/>
  <c r="Y53" i="584"/>
  <c r="N53" i="584"/>
  <c r="B53" i="584"/>
  <c r="BF52" i="584"/>
  <c r="BE52" i="584"/>
  <c r="BD52" i="584"/>
  <c r="BC52" i="584"/>
  <c r="BB52" i="584"/>
  <c r="AM52" i="584"/>
  <c r="AJ52" i="584"/>
  <c r="AI52" i="584"/>
  <c r="AH52" i="584"/>
  <c r="AG52" i="584"/>
  <c r="AF52" i="584"/>
  <c r="AE52" i="584"/>
  <c r="AD52" i="584"/>
  <c r="AC52" i="584"/>
  <c r="AB52" i="584"/>
  <c r="Y52" i="584"/>
  <c r="N52" i="584"/>
  <c r="B52" i="584"/>
  <c r="BF51" i="584"/>
  <c r="BE51" i="584"/>
  <c r="BD51" i="584"/>
  <c r="BC51" i="584"/>
  <c r="BB51" i="584"/>
  <c r="AM51" i="584"/>
  <c r="AJ51" i="584"/>
  <c r="AI51" i="584"/>
  <c r="AH51" i="584"/>
  <c r="AG51" i="584"/>
  <c r="AF51" i="584"/>
  <c r="AE51" i="584"/>
  <c r="AD51" i="584"/>
  <c r="AC51" i="584"/>
  <c r="AB51" i="584"/>
  <c r="Y51" i="584"/>
  <c r="N51" i="584"/>
  <c r="B51" i="584"/>
  <c r="BF50" i="584"/>
  <c r="BE50" i="584"/>
  <c r="BD50" i="584"/>
  <c r="BC50" i="584"/>
  <c r="BB50" i="584"/>
  <c r="AM50" i="584"/>
  <c r="AJ50" i="584"/>
  <c r="AI50" i="584"/>
  <c r="AH50" i="584"/>
  <c r="AG50" i="584"/>
  <c r="AF50" i="584"/>
  <c r="AE50" i="584"/>
  <c r="AD50" i="584"/>
  <c r="AC50" i="584"/>
  <c r="AB50" i="584"/>
  <c r="Y50" i="584"/>
  <c r="N50" i="584"/>
  <c r="B50" i="584"/>
  <c r="BF49" i="584"/>
  <c r="BE49" i="584"/>
  <c r="BD49" i="584"/>
  <c r="BC49" i="584"/>
  <c r="BB49" i="584"/>
  <c r="AM49" i="584"/>
  <c r="AJ49" i="584"/>
  <c r="AI49" i="584"/>
  <c r="AH49" i="584"/>
  <c r="AG49" i="584"/>
  <c r="AF49" i="584"/>
  <c r="AE49" i="584"/>
  <c r="AD49" i="584"/>
  <c r="AC49" i="584"/>
  <c r="AB49" i="584"/>
  <c r="Y49" i="584"/>
  <c r="N49" i="584"/>
  <c r="B49" i="584"/>
  <c r="BF48" i="584"/>
  <c r="BE48" i="584"/>
  <c r="BD48" i="584"/>
  <c r="BC48" i="584"/>
  <c r="BB48" i="584"/>
  <c r="AM48" i="584"/>
  <c r="AJ48" i="584"/>
  <c r="AI48" i="584"/>
  <c r="AH48" i="584"/>
  <c r="AG48" i="584"/>
  <c r="AF48" i="584"/>
  <c r="AE48" i="584"/>
  <c r="AD48" i="584"/>
  <c r="AC48" i="584"/>
  <c r="AB48" i="584"/>
  <c r="Y48" i="584"/>
  <c r="N48" i="584"/>
  <c r="B48" i="584"/>
  <c r="BF47" i="584"/>
  <c r="BE47" i="584"/>
  <c r="BD47" i="584"/>
  <c r="BC47" i="584"/>
  <c r="BB47" i="584"/>
  <c r="AM47" i="584"/>
  <c r="AJ47" i="584"/>
  <c r="AI47" i="584"/>
  <c r="AH47" i="584"/>
  <c r="AG47" i="584"/>
  <c r="AF47" i="584"/>
  <c r="AE47" i="584"/>
  <c r="AD47" i="584"/>
  <c r="AC47" i="584"/>
  <c r="AB47" i="584"/>
  <c r="Y47" i="584"/>
  <c r="N47" i="584"/>
  <c r="B47" i="584"/>
  <c r="BF46" i="584"/>
  <c r="BE46" i="584"/>
  <c r="BD46" i="584"/>
  <c r="BC46" i="584"/>
  <c r="BB46" i="584"/>
  <c r="AM46" i="584"/>
  <c r="AJ46" i="584"/>
  <c r="AI46" i="584"/>
  <c r="AH46" i="584"/>
  <c r="AG46" i="584"/>
  <c r="AF46" i="584"/>
  <c r="AE46" i="584"/>
  <c r="AD46" i="584"/>
  <c r="AC46" i="584"/>
  <c r="AB46" i="584"/>
  <c r="Y46" i="584"/>
  <c r="N46" i="584"/>
  <c r="B46" i="584"/>
  <c r="BF45" i="584"/>
  <c r="BE45" i="584"/>
  <c r="BD45" i="584"/>
  <c r="BC45" i="584"/>
  <c r="BB45" i="584"/>
  <c r="AM45" i="584"/>
  <c r="AJ45" i="584"/>
  <c r="AI45" i="584"/>
  <c r="AH45" i="584"/>
  <c r="AG45" i="584"/>
  <c r="AF45" i="584"/>
  <c r="AE45" i="584"/>
  <c r="AD45" i="584"/>
  <c r="AC45" i="584"/>
  <c r="AB45" i="584"/>
  <c r="Y45" i="584"/>
  <c r="N45" i="584"/>
  <c r="B45" i="584"/>
  <c r="BF44" i="584"/>
  <c r="BE44" i="584"/>
  <c r="BD44" i="584"/>
  <c r="BC44" i="584"/>
  <c r="BB44" i="584"/>
  <c r="AM44" i="584"/>
  <c r="AJ44" i="584"/>
  <c r="AI44" i="584"/>
  <c r="AH44" i="584"/>
  <c r="AG44" i="584"/>
  <c r="AF44" i="584"/>
  <c r="AE44" i="584"/>
  <c r="AD44" i="584"/>
  <c r="AC44" i="584"/>
  <c r="AB44" i="584"/>
  <c r="Y44" i="584"/>
  <c r="N44" i="584"/>
  <c r="B44" i="584"/>
  <c r="BF43" i="584"/>
  <c r="BE43" i="584"/>
  <c r="BD43" i="584"/>
  <c r="BC43" i="584"/>
  <c r="BB43" i="584"/>
  <c r="AM43" i="584"/>
  <c r="AJ43" i="584"/>
  <c r="AI43" i="584"/>
  <c r="AH43" i="584"/>
  <c r="AG43" i="584"/>
  <c r="AF43" i="584"/>
  <c r="AE43" i="584"/>
  <c r="AD43" i="584"/>
  <c r="AC43" i="584"/>
  <c r="AB43" i="584"/>
  <c r="Y43" i="584"/>
  <c r="N43" i="584"/>
  <c r="B43" i="584"/>
  <c r="BF42" i="584"/>
  <c r="BE42" i="584"/>
  <c r="BD42" i="584"/>
  <c r="BC42" i="584"/>
  <c r="BB42" i="584"/>
  <c r="AM42" i="584"/>
  <c r="AJ42" i="584"/>
  <c r="AI42" i="584"/>
  <c r="AH42" i="584"/>
  <c r="AG42" i="584"/>
  <c r="AF42" i="584"/>
  <c r="AE42" i="584"/>
  <c r="AD42" i="584"/>
  <c r="AC42" i="584"/>
  <c r="AB42" i="584"/>
  <c r="Y42" i="584"/>
  <c r="N42" i="584"/>
  <c r="B42" i="584"/>
  <c r="BF41" i="584"/>
  <c r="BE41" i="584"/>
  <c r="BD41" i="584"/>
  <c r="BC41" i="584"/>
  <c r="BB41" i="584"/>
  <c r="AM41" i="584"/>
  <c r="AJ41" i="584"/>
  <c r="AI41" i="584"/>
  <c r="AH41" i="584"/>
  <c r="AG41" i="584"/>
  <c r="AF41" i="584"/>
  <c r="AE41" i="584"/>
  <c r="AD41" i="584"/>
  <c r="AC41" i="584"/>
  <c r="AB41" i="584"/>
  <c r="Y41" i="584"/>
  <c r="N41" i="584"/>
  <c r="B41" i="584"/>
  <c r="BF40" i="584"/>
  <c r="BE40" i="584"/>
  <c r="BD40" i="584"/>
  <c r="BC40" i="584"/>
  <c r="BB40" i="584"/>
  <c r="AM40" i="584"/>
  <c r="AJ40" i="584"/>
  <c r="AI40" i="584"/>
  <c r="AH40" i="584"/>
  <c r="AG40" i="584"/>
  <c r="AF40" i="584"/>
  <c r="AE40" i="584"/>
  <c r="AD40" i="584"/>
  <c r="AC40" i="584"/>
  <c r="AB40" i="584"/>
  <c r="Y40" i="584"/>
  <c r="N40" i="584"/>
  <c r="B40" i="584"/>
  <c r="BF39" i="584"/>
  <c r="BE39" i="584"/>
  <c r="BD39" i="584"/>
  <c r="BC39" i="584"/>
  <c r="BB39" i="584"/>
  <c r="AM39" i="584"/>
  <c r="AJ39" i="584"/>
  <c r="AI39" i="584"/>
  <c r="AH39" i="584"/>
  <c r="AG39" i="584"/>
  <c r="AF39" i="584"/>
  <c r="AE39" i="584"/>
  <c r="AD39" i="584"/>
  <c r="AC39" i="584"/>
  <c r="AB39" i="584"/>
  <c r="Y39" i="584"/>
  <c r="N39" i="584"/>
  <c r="B39" i="584"/>
  <c r="BF38" i="584"/>
  <c r="BE38" i="584"/>
  <c r="BD38" i="584"/>
  <c r="BC38" i="584"/>
  <c r="BB38" i="584"/>
  <c r="AM38" i="584"/>
  <c r="AJ38" i="584"/>
  <c r="AI38" i="584"/>
  <c r="AH38" i="584"/>
  <c r="AG38" i="584"/>
  <c r="AF38" i="584"/>
  <c r="AE38" i="584"/>
  <c r="AD38" i="584"/>
  <c r="AC38" i="584"/>
  <c r="AB38" i="584"/>
  <c r="N38" i="584"/>
  <c r="B38" i="584"/>
  <c r="BD37" i="584"/>
  <c r="BC37" i="584"/>
  <c r="AJ37" i="584"/>
  <c r="AI37" i="584"/>
  <c r="AF37" i="584"/>
  <c r="AE37" i="584"/>
  <c r="AC37" i="584"/>
  <c r="AB37" i="584"/>
  <c r="N37" i="584"/>
  <c r="B37" i="584"/>
  <c r="BD36" i="584"/>
  <c r="AM36" i="584"/>
  <c r="AJ36" i="584"/>
  <c r="AF36" i="584"/>
  <c r="AC36" i="584"/>
  <c r="AB36" i="584"/>
  <c r="N36" i="584"/>
  <c r="B36" i="584"/>
  <c r="AM35" i="584"/>
  <c r="AC35" i="584"/>
  <c r="AB35" i="584"/>
  <c r="N35" i="584"/>
  <c r="B35" i="584"/>
  <c r="BF34" i="584"/>
  <c r="BC34" i="584"/>
  <c r="BB34" i="584"/>
  <c r="AI34" i="584"/>
  <c r="AH34" i="584"/>
  <c r="AE34" i="584"/>
  <c r="AD34" i="584"/>
  <c r="AC34" i="584"/>
  <c r="AB34" i="584"/>
  <c r="N34" i="584"/>
  <c r="B34" i="584"/>
  <c r="AC33" i="584"/>
  <c r="AB33" i="584"/>
  <c r="N33" i="584"/>
  <c r="B33" i="584"/>
  <c r="AC32" i="584"/>
  <c r="AB32" i="584"/>
  <c r="N32" i="584"/>
  <c r="B32" i="584"/>
  <c r="AC31" i="584"/>
  <c r="AB31" i="584"/>
  <c r="Q31" i="584"/>
  <c r="Q131" i="584" s="1"/>
  <c r="N31" i="584"/>
  <c r="B31" i="584"/>
  <c r="BF30" i="584"/>
  <c r="BF32" i="584" s="1"/>
  <c r="BE30" i="584"/>
  <c r="BD30" i="584"/>
  <c r="BD33" i="584" s="1"/>
  <c r="BC30" i="584"/>
  <c r="BC33" i="584" s="1"/>
  <c r="BB30" i="584"/>
  <c r="BB32" i="584" s="1"/>
  <c r="AW30" i="584"/>
  <c r="AV30" i="584"/>
  <c r="AU30" i="584"/>
  <c r="AT30" i="584"/>
  <c r="AS30" i="584"/>
  <c r="AR30" i="584"/>
  <c r="AQ30" i="584"/>
  <c r="AP30" i="584"/>
  <c r="AO30" i="584"/>
  <c r="AN30" i="584"/>
  <c r="AM30" i="584"/>
  <c r="AL30" i="584"/>
  <c r="AK30" i="584"/>
  <c r="AJ30" i="584"/>
  <c r="AI30" i="584"/>
  <c r="AH30" i="584"/>
  <c r="AG30" i="584"/>
  <c r="AF30" i="584"/>
  <c r="AE30" i="584"/>
  <c r="AD30" i="584"/>
  <c r="AW29" i="584"/>
  <c r="AV29" i="584"/>
  <c r="AU29" i="584"/>
  <c r="AT29" i="584"/>
  <c r="AS29" i="584"/>
  <c r="AR29" i="584"/>
  <c r="AQ29" i="584"/>
  <c r="AP29" i="584"/>
  <c r="AO29" i="584"/>
  <c r="AN29" i="584"/>
  <c r="AM29" i="584"/>
  <c r="AL29" i="584"/>
  <c r="AK29" i="584"/>
  <c r="AJ29" i="584"/>
  <c r="AI29" i="584"/>
  <c r="AH29" i="584"/>
  <c r="AG29" i="584"/>
  <c r="AF29" i="584"/>
  <c r="AE29" i="584"/>
  <c r="AD29" i="584"/>
  <c r="E29" i="584"/>
  <c r="D29" i="584"/>
  <c r="C29" i="584"/>
  <c r="AX28" i="584"/>
  <c r="AW28" i="584"/>
  <c r="AV28" i="584"/>
  <c r="AU28" i="584"/>
  <c r="AT28" i="584"/>
  <c r="AS28" i="584"/>
  <c r="AR28" i="584"/>
  <c r="AQ28" i="584"/>
  <c r="AP28" i="584"/>
  <c r="AO28" i="584"/>
  <c r="AN28" i="584"/>
  <c r="AM28" i="584"/>
  <c r="AM33" i="584" s="1"/>
  <c r="AL28" i="584"/>
  <c r="AK28" i="584"/>
  <c r="AJ28" i="584"/>
  <c r="AJ33" i="584" s="1"/>
  <c r="AI28" i="584"/>
  <c r="AI31" i="584" s="1"/>
  <c r="AH28" i="584"/>
  <c r="AH32" i="584" s="1"/>
  <c r="AG28" i="584"/>
  <c r="AF28" i="584"/>
  <c r="AF33" i="584" s="1"/>
  <c r="AE28" i="584"/>
  <c r="AE31" i="584" s="1"/>
  <c r="AD28" i="584"/>
  <c r="AD32" i="584" s="1"/>
  <c r="G7" i="584"/>
  <c r="F7" i="584"/>
  <c r="O6" i="584"/>
  <c r="N6" i="584"/>
  <c r="M6" i="584"/>
  <c r="L6" i="584"/>
  <c r="J6" i="584"/>
  <c r="I6" i="584"/>
  <c r="G6" i="584"/>
  <c r="F6" i="584"/>
  <c r="O5" i="584"/>
  <c r="N5" i="584"/>
  <c r="M5" i="584"/>
  <c r="L5" i="584"/>
  <c r="J5" i="584"/>
  <c r="I5" i="584"/>
  <c r="G5" i="584"/>
  <c r="F5" i="584"/>
  <c r="O4" i="584"/>
  <c r="N4" i="584"/>
  <c r="M4" i="584"/>
  <c r="L4" i="584"/>
  <c r="J4" i="584"/>
  <c r="I4" i="584"/>
  <c r="G4" i="584"/>
  <c r="F4" i="584"/>
  <c r="Z3" i="584"/>
  <c r="Y3" i="584"/>
  <c r="O3" i="584"/>
  <c r="N3" i="584"/>
  <c r="M3" i="584"/>
  <c r="L3" i="584"/>
  <c r="J3" i="584"/>
  <c r="I3" i="584"/>
  <c r="G3" i="584"/>
  <c r="F3" i="584"/>
  <c r="AK2" i="584"/>
  <c r="AJ2" i="584"/>
  <c r="AI2" i="584"/>
  <c r="AH2" i="584"/>
  <c r="AG2" i="584"/>
  <c r="AF2" i="584"/>
  <c r="AE2" i="584"/>
  <c r="Z2" i="584"/>
  <c r="Y2" i="584"/>
  <c r="F1" i="584"/>
  <c r="V131" i="583"/>
  <c r="U131" i="583"/>
  <c r="T131" i="583"/>
  <c r="R131" i="583"/>
  <c r="P131" i="583"/>
  <c r="M131" i="583"/>
  <c r="L131" i="583"/>
  <c r="K131" i="583"/>
  <c r="J131" i="583"/>
  <c r="I131" i="583"/>
  <c r="H131" i="583"/>
  <c r="G131" i="583"/>
  <c r="BF130" i="583"/>
  <c r="BE130" i="583"/>
  <c r="BD130" i="583"/>
  <c r="BC130" i="583"/>
  <c r="BB130" i="583"/>
  <c r="AM130" i="583"/>
  <c r="AJ130" i="583"/>
  <c r="AI130" i="583"/>
  <c r="AH130" i="583"/>
  <c r="AG130" i="583"/>
  <c r="AF130" i="583"/>
  <c r="AE130" i="583"/>
  <c r="AD130" i="583"/>
  <c r="AC130" i="583"/>
  <c r="AB130" i="583"/>
  <c r="Y130" i="583"/>
  <c r="N130" i="583"/>
  <c r="B130" i="583"/>
  <c r="BF129" i="583"/>
  <c r="BE129" i="583"/>
  <c r="BD129" i="583"/>
  <c r="BC129" i="583"/>
  <c r="BB129" i="583"/>
  <c r="AM129" i="583"/>
  <c r="AJ129" i="583"/>
  <c r="AI129" i="583"/>
  <c r="AH129" i="583"/>
  <c r="AG129" i="583"/>
  <c r="AF129" i="583"/>
  <c r="AE129" i="583"/>
  <c r="AD129" i="583"/>
  <c r="AC129" i="583"/>
  <c r="AB129" i="583"/>
  <c r="Y129" i="583"/>
  <c r="N129" i="583"/>
  <c r="B129" i="583"/>
  <c r="BF128" i="583"/>
  <c r="BE128" i="583"/>
  <c r="BD128" i="583"/>
  <c r="BC128" i="583"/>
  <c r="BB128" i="583"/>
  <c r="AM128" i="583"/>
  <c r="AJ128" i="583"/>
  <c r="AI128" i="583"/>
  <c r="AH128" i="583"/>
  <c r="AG128" i="583"/>
  <c r="AF128" i="583"/>
  <c r="AE128" i="583"/>
  <c r="AD128" i="583"/>
  <c r="AC128" i="583"/>
  <c r="AB128" i="583"/>
  <c r="Y128" i="583"/>
  <c r="N128" i="583"/>
  <c r="B128" i="583"/>
  <c r="BF127" i="583"/>
  <c r="BE127" i="583"/>
  <c r="BD127" i="583"/>
  <c r="BC127" i="583"/>
  <c r="BB127" i="583"/>
  <c r="AM127" i="583"/>
  <c r="AJ127" i="583"/>
  <c r="AI127" i="583"/>
  <c r="AH127" i="583"/>
  <c r="AG127" i="583"/>
  <c r="AF127" i="583"/>
  <c r="AE127" i="583"/>
  <c r="AD127" i="583"/>
  <c r="AC127" i="583"/>
  <c r="AB127" i="583"/>
  <c r="Y127" i="583"/>
  <c r="N127" i="583"/>
  <c r="B127" i="583"/>
  <c r="BF126" i="583"/>
  <c r="BE126" i="583"/>
  <c r="BD126" i="583"/>
  <c r="BC126" i="583"/>
  <c r="BB126" i="583"/>
  <c r="AM126" i="583"/>
  <c r="AJ126" i="583"/>
  <c r="AI126" i="583"/>
  <c r="AH126" i="583"/>
  <c r="AG126" i="583"/>
  <c r="AF126" i="583"/>
  <c r="AE126" i="583"/>
  <c r="AD126" i="583"/>
  <c r="AC126" i="583"/>
  <c r="AB126" i="583"/>
  <c r="Y126" i="583"/>
  <c r="N126" i="583"/>
  <c r="B126" i="583"/>
  <c r="BF125" i="583"/>
  <c r="BE125" i="583"/>
  <c r="BD125" i="583"/>
  <c r="BC125" i="583"/>
  <c r="BB125" i="583"/>
  <c r="AM125" i="583"/>
  <c r="AJ125" i="583"/>
  <c r="AI125" i="583"/>
  <c r="AH125" i="583"/>
  <c r="AG125" i="583"/>
  <c r="AF125" i="583"/>
  <c r="AE125" i="583"/>
  <c r="AD125" i="583"/>
  <c r="AC125" i="583"/>
  <c r="AB125" i="583"/>
  <c r="Y125" i="583"/>
  <c r="N125" i="583"/>
  <c r="B125" i="583"/>
  <c r="BF124" i="583"/>
  <c r="BE124" i="583"/>
  <c r="BD124" i="583"/>
  <c r="BC124" i="583"/>
  <c r="BB124" i="583"/>
  <c r="AM124" i="583"/>
  <c r="AJ124" i="583"/>
  <c r="AI124" i="583"/>
  <c r="AH124" i="583"/>
  <c r="AG124" i="583"/>
  <c r="AF124" i="583"/>
  <c r="AE124" i="583"/>
  <c r="AD124" i="583"/>
  <c r="AC124" i="583"/>
  <c r="AB124" i="583"/>
  <c r="Y124" i="583"/>
  <c r="N124" i="583"/>
  <c r="B124" i="583"/>
  <c r="BF123" i="583"/>
  <c r="BE123" i="583"/>
  <c r="BD123" i="583"/>
  <c r="BC123" i="583"/>
  <c r="BB123" i="583"/>
  <c r="AM123" i="583"/>
  <c r="AJ123" i="583"/>
  <c r="AI123" i="583"/>
  <c r="AH123" i="583"/>
  <c r="AG123" i="583"/>
  <c r="AF123" i="583"/>
  <c r="AE123" i="583"/>
  <c r="AD123" i="583"/>
  <c r="AC123" i="583"/>
  <c r="AB123" i="583"/>
  <c r="Y123" i="583"/>
  <c r="N123" i="583"/>
  <c r="B123" i="583"/>
  <c r="BF122" i="583"/>
  <c r="BE122" i="583"/>
  <c r="BD122" i="583"/>
  <c r="BC122" i="583"/>
  <c r="BB122" i="583"/>
  <c r="AM122" i="583"/>
  <c r="AJ122" i="583"/>
  <c r="AI122" i="583"/>
  <c r="AH122" i="583"/>
  <c r="AG122" i="583"/>
  <c r="AF122" i="583"/>
  <c r="AE122" i="583"/>
  <c r="AD122" i="583"/>
  <c r="AC122" i="583"/>
  <c r="AB122" i="583"/>
  <c r="Y122" i="583"/>
  <c r="N122" i="583"/>
  <c r="B122" i="583"/>
  <c r="BF121" i="583"/>
  <c r="BE121" i="583"/>
  <c r="BD121" i="583"/>
  <c r="BC121" i="583"/>
  <c r="BB121" i="583"/>
  <c r="AM121" i="583"/>
  <c r="AJ121" i="583"/>
  <c r="AI121" i="583"/>
  <c r="AH121" i="583"/>
  <c r="AG121" i="583"/>
  <c r="AF121" i="583"/>
  <c r="AE121" i="583"/>
  <c r="AD121" i="583"/>
  <c r="AC121" i="583"/>
  <c r="AB121" i="583"/>
  <c r="Y121" i="583"/>
  <c r="N121" i="583"/>
  <c r="B121" i="583"/>
  <c r="BF120" i="583"/>
  <c r="BE120" i="583"/>
  <c r="BD120" i="583"/>
  <c r="BC120" i="583"/>
  <c r="BB120" i="583"/>
  <c r="AM120" i="583"/>
  <c r="AJ120" i="583"/>
  <c r="AI120" i="583"/>
  <c r="AH120" i="583"/>
  <c r="AG120" i="583"/>
  <c r="AF120" i="583"/>
  <c r="AE120" i="583"/>
  <c r="AD120" i="583"/>
  <c r="AC120" i="583"/>
  <c r="AB120" i="583"/>
  <c r="Y120" i="583"/>
  <c r="N120" i="583"/>
  <c r="B120" i="583"/>
  <c r="BF119" i="583"/>
  <c r="BE119" i="583"/>
  <c r="BD119" i="583"/>
  <c r="BC119" i="583"/>
  <c r="BB119" i="583"/>
  <c r="AM119" i="583"/>
  <c r="AJ119" i="583"/>
  <c r="AI119" i="583"/>
  <c r="AH119" i="583"/>
  <c r="AG119" i="583"/>
  <c r="AF119" i="583"/>
  <c r="AE119" i="583"/>
  <c r="AD119" i="583"/>
  <c r="AC119" i="583"/>
  <c r="AB119" i="583"/>
  <c r="Y119" i="583"/>
  <c r="N119" i="583"/>
  <c r="B119" i="583"/>
  <c r="BF118" i="583"/>
  <c r="BE118" i="583"/>
  <c r="BD118" i="583"/>
  <c r="BC118" i="583"/>
  <c r="BB118" i="583"/>
  <c r="AM118" i="583"/>
  <c r="AJ118" i="583"/>
  <c r="AI118" i="583"/>
  <c r="AH118" i="583"/>
  <c r="AG118" i="583"/>
  <c r="AF118" i="583"/>
  <c r="AE118" i="583"/>
  <c r="AD118" i="583"/>
  <c r="AC118" i="583"/>
  <c r="AB118" i="583"/>
  <c r="Y118" i="583"/>
  <c r="N118" i="583"/>
  <c r="B118" i="583"/>
  <c r="BF117" i="583"/>
  <c r="BE117" i="583"/>
  <c r="BD117" i="583"/>
  <c r="BC117" i="583"/>
  <c r="BB117" i="583"/>
  <c r="AM117" i="583"/>
  <c r="AJ117" i="583"/>
  <c r="AI117" i="583"/>
  <c r="AH117" i="583"/>
  <c r="AG117" i="583"/>
  <c r="AF117" i="583"/>
  <c r="AE117" i="583"/>
  <c r="AD117" i="583"/>
  <c r="AC117" i="583"/>
  <c r="AB117" i="583"/>
  <c r="Y117" i="583"/>
  <c r="N117" i="583"/>
  <c r="B117" i="583"/>
  <c r="BF116" i="583"/>
  <c r="BE116" i="583"/>
  <c r="BD116" i="583"/>
  <c r="BC116" i="583"/>
  <c r="BB116" i="583"/>
  <c r="AM116" i="583"/>
  <c r="AJ116" i="583"/>
  <c r="AI116" i="583"/>
  <c r="AH116" i="583"/>
  <c r="AG116" i="583"/>
  <c r="AF116" i="583"/>
  <c r="AE116" i="583"/>
  <c r="AD116" i="583"/>
  <c r="AC116" i="583"/>
  <c r="AB116" i="583"/>
  <c r="Y116" i="583"/>
  <c r="N116" i="583"/>
  <c r="B116" i="583"/>
  <c r="BF115" i="583"/>
  <c r="BE115" i="583"/>
  <c r="BD115" i="583"/>
  <c r="BC115" i="583"/>
  <c r="BB115" i="583"/>
  <c r="AM115" i="583"/>
  <c r="AJ115" i="583"/>
  <c r="AI115" i="583"/>
  <c r="AH115" i="583"/>
  <c r="AG115" i="583"/>
  <c r="AF115" i="583"/>
  <c r="AE115" i="583"/>
  <c r="AD115" i="583"/>
  <c r="AC115" i="583"/>
  <c r="AB115" i="583"/>
  <c r="Y115" i="583"/>
  <c r="N115" i="583"/>
  <c r="B115" i="583"/>
  <c r="BF114" i="583"/>
  <c r="BE114" i="583"/>
  <c r="BD114" i="583"/>
  <c r="BC114" i="583"/>
  <c r="BB114" i="583"/>
  <c r="AM114" i="583"/>
  <c r="AJ114" i="583"/>
  <c r="AI114" i="583"/>
  <c r="AH114" i="583"/>
  <c r="AG114" i="583"/>
  <c r="AF114" i="583"/>
  <c r="AE114" i="583"/>
  <c r="AD114" i="583"/>
  <c r="AC114" i="583"/>
  <c r="AB114" i="583"/>
  <c r="Y114" i="583"/>
  <c r="N114" i="583"/>
  <c r="B114" i="583"/>
  <c r="BF113" i="583"/>
  <c r="BE113" i="583"/>
  <c r="BD113" i="583"/>
  <c r="BC113" i="583"/>
  <c r="BB113" i="583"/>
  <c r="AM113" i="583"/>
  <c r="AJ113" i="583"/>
  <c r="AI113" i="583"/>
  <c r="AH113" i="583"/>
  <c r="AG113" i="583"/>
  <c r="AF113" i="583"/>
  <c r="AE113" i="583"/>
  <c r="AD113" i="583"/>
  <c r="AC113" i="583"/>
  <c r="AB113" i="583"/>
  <c r="Y113" i="583"/>
  <c r="N113" i="583"/>
  <c r="B113" i="583"/>
  <c r="BF112" i="583"/>
  <c r="BE112" i="583"/>
  <c r="BD112" i="583"/>
  <c r="BC112" i="583"/>
  <c r="BB112" i="583"/>
  <c r="AM112" i="583"/>
  <c r="AJ112" i="583"/>
  <c r="AI112" i="583"/>
  <c r="AH112" i="583"/>
  <c r="AG112" i="583"/>
  <c r="AF112" i="583"/>
  <c r="AE112" i="583"/>
  <c r="AD112" i="583"/>
  <c r="AC112" i="583"/>
  <c r="AB112" i="583"/>
  <c r="Y112" i="583"/>
  <c r="N112" i="583"/>
  <c r="B112" i="583"/>
  <c r="BF111" i="583"/>
  <c r="BE111" i="583"/>
  <c r="BD111" i="583"/>
  <c r="BC111" i="583"/>
  <c r="BB111" i="583"/>
  <c r="AM111" i="583"/>
  <c r="AJ111" i="583"/>
  <c r="AI111" i="583"/>
  <c r="AH111" i="583"/>
  <c r="AG111" i="583"/>
  <c r="AF111" i="583"/>
  <c r="AE111" i="583"/>
  <c r="AD111" i="583"/>
  <c r="AC111" i="583"/>
  <c r="AB111" i="583"/>
  <c r="Y111" i="583"/>
  <c r="N111" i="583"/>
  <c r="B111" i="583"/>
  <c r="BF110" i="583"/>
  <c r="BE110" i="583"/>
  <c r="BD110" i="583"/>
  <c r="BC110" i="583"/>
  <c r="BB110" i="583"/>
  <c r="AM110" i="583"/>
  <c r="AJ110" i="583"/>
  <c r="AI110" i="583"/>
  <c r="AH110" i="583"/>
  <c r="AG110" i="583"/>
  <c r="AF110" i="583"/>
  <c r="AE110" i="583"/>
  <c r="AD110" i="583"/>
  <c r="AC110" i="583"/>
  <c r="AB110" i="583"/>
  <c r="Y110" i="583"/>
  <c r="N110" i="583"/>
  <c r="B110" i="583"/>
  <c r="BF109" i="583"/>
  <c r="BE109" i="583"/>
  <c r="BD109" i="583"/>
  <c r="BC109" i="583"/>
  <c r="BB109" i="583"/>
  <c r="AM109" i="583"/>
  <c r="AJ109" i="583"/>
  <c r="AI109" i="583"/>
  <c r="AH109" i="583"/>
  <c r="AG109" i="583"/>
  <c r="AF109" i="583"/>
  <c r="AE109" i="583"/>
  <c r="AD109" i="583"/>
  <c r="AC109" i="583"/>
  <c r="AB109" i="583"/>
  <c r="Y109" i="583"/>
  <c r="N109" i="583"/>
  <c r="B109" i="583"/>
  <c r="BF108" i="583"/>
  <c r="BE108" i="583"/>
  <c r="BD108" i="583"/>
  <c r="BC108" i="583"/>
  <c r="BB108" i="583"/>
  <c r="AM108" i="583"/>
  <c r="AJ108" i="583"/>
  <c r="AI108" i="583"/>
  <c r="AH108" i="583"/>
  <c r="AG108" i="583"/>
  <c r="AF108" i="583"/>
  <c r="AE108" i="583"/>
  <c r="AD108" i="583"/>
  <c r="AC108" i="583"/>
  <c r="AB108" i="583"/>
  <c r="Y108" i="583"/>
  <c r="N108" i="583"/>
  <c r="B108" i="583"/>
  <c r="BF107" i="583"/>
  <c r="BE107" i="583"/>
  <c r="BD107" i="583"/>
  <c r="BC107" i="583"/>
  <c r="BB107" i="583"/>
  <c r="AM107" i="583"/>
  <c r="AJ107" i="583"/>
  <c r="AI107" i="583"/>
  <c r="AH107" i="583"/>
  <c r="AG107" i="583"/>
  <c r="AF107" i="583"/>
  <c r="AE107" i="583"/>
  <c r="AD107" i="583"/>
  <c r="AC107" i="583"/>
  <c r="AB107" i="583"/>
  <c r="Y107" i="583"/>
  <c r="N107" i="583"/>
  <c r="B107" i="583"/>
  <c r="BF106" i="583"/>
  <c r="BE106" i="583"/>
  <c r="BD106" i="583"/>
  <c r="BC106" i="583"/>
  <c r="BB106" i="583"/>
  <c r="AM106" i="583"/>
  <c r="AJ106" i="583"/>
  <c r="AI106" i="583"/>
  <c r="AH106" i="583"/>
  <c r="AG106" i="583"/>
  <c r="AF106" i="583"/>
  <c r="AE106" i="583"/>
  <c r="AD106" i="583"/>
  <c r="AC106" i="583"/>
  <c r="AB106" i="583"/>
  <c r="Y106" i="583"/>
  <c r="N106" i="583"/>
  <c r="B106" i="583"/>
  <c r="BF105" i="583"/>
  <c r="BE105" i="583"/>
  <c r="BD105" i="583"/>
  <c r="BC105" i="583"/>
  <c r="BB105" i="583"/>
  <c r="AM105" i="583"/>
  <c r="AJ105" i="583"/>
  <c r="AI105" i="583"/>
  <c r="AH105" i="583"/>
  <c r="AG105" i="583"/>
  <c r="AF105" i="583"/>
  <c r="AE105" i="583"/>
  <c r="AD105" i="583"/>
  <c r="AC105" i="583"/>
  <c r="AB105" i="583"/>
  <c r="Y105" i="583"/>
  <c r="N105" i="583"/>
  <c r="B105" i="583"/>
  <c r="BF104" i="583"/>
  <c r="BE104" i="583"/>
  <c r="BD104" i="583"/>
  <c r="BC104" i="583"/>
  <c r="BB104" i="583"/>
  <c r="AM104" i="583"/>
  <c r="AJ104" i="583"/>
  <c r="AI104" i="583"/>
  <c r="AH104" i="583"/>
  <c r="AG104" i="583"/>
  <c r="AF104" i="583"/>
  <c r="AE104" i="583"/>
  <c r="AD104" i="583"/>
  <c r="AC104" i="583"/>
  <c r="AB104" i="583"/>
  <c r="Y104" i="583"/>
  <c r="N104" i="583"/>
  <c r="B104" i="583"/>
  <c r="BF103" i="583"/>
  <c r="BE103" i="583"/>
  <c r="BD103" i="583"/>
  <c r="BC103" i="583"/>
  <c r="BB103" i="583"/>
  <c r="AM103" i="583"/>
  <c r="AJ103" i="583"/>
  <c r="AI103" i="583"/>
  <c r="AH103" i="583"/>
  <c r="AG103" i="583"/>
  <c r="AF103" i="583"/>
  <c r="AE103" i="583"/>
  <c r="AD103" i="583"/>
  <c r="AC103" i="583"/>
  <c r="AB103" i="583"/>
  <c r="Y103" i="583"/>
  <c r="N103" i="583"/>
  <c r="B103" i="583"/>
  <c r="BF102" i="583"/>
  <c r="BE102" i="583"/>
  <c r="BD102" i="583"/>
  <c r="BC102" i="583"/>
  <c r="BB102" i="583"/>
  <c r="AM102" i="583"/>
  <c r="AJ102" i="583"/>
  <c r="AI102" i="583"/>
  <c r="AH102" i="583"/>
  <c r="AG102" i="583"/>
  <c r="AF102" i="583"/>
  <c r="AE102" i="583"/>
  <c r="AD102" i="583"/>
  <c r="AC102" i="583"/>
  <c r="AB102" i="583"/>
  <c r="Y102" i="583"/>
  <c r="N102" i="583"/>
  <c r="B102" i="583"/>
  <c r="BF101" i="583"/>
  <c r="BE101" i="583"/>
  <c r="BD101" i="583"/>
  <c r="BC101" i="583"/>
  <c r="BB101" i="583"/>
  <c r="AM101" i="583"/>
  <c r="AJ101" i="583"/>
  <c r="AI101" i="583"/>
  <c r="AH101" i="583"/>
  <c r="AG101" i="583"/>
  <c r="AF101" i="583"/>
  <c r="AE101" i="583"/>
  <c r="AD101" i="583"/>
  <c r="AC101" i="583"/>
  <c r="AB101" i="583"/>
  <c r="Y101" i="583"/>
  <c r="N101" i="583"/>
  <c r="B101" i="583"/>
  <c r="BF100" i="583"/>
  <c r="BE100" i="583"/>
  <c r="BD100" i="583"/>
  <c r="BC100" i="583"/>
  <c r="BB100" i="583"/>
  <c r="AM100" i="583"/>
  <c r="AJ100" i="583"/>
  <c r="AI100" i="583"/>
  <c r="AH100" i="583"/>
  <c r="AG100" i="583"/>
  <c r="AF100" i="583"/>
  <c r="AE100" i="583"/>
  <c r="AD100" i="583"/>
  <c r="AC100" i="583"/>
  <c r="AB100" i="583"/>
  <c r="Y100" i="583"/>
  <c r="N100" i="583"/>
  <c r="B100" i="583"/>
  <c r="BF99" i="583"/>
  <c r="BE99" i="583"/>
  <c r="BD99" i="583"/>
  <c r="BC99" i="583"/>
  <c r="BB99" i="583"/>
  <c r="AM99" i="583"/>
  <c r="AJ99" i="583"/>
  <c r="AI99" i="583"/>
  <c r="AH99" i="583"/>
  <c r="AG99" i="583"/>
  <c r="AF99" i="583"/>
  <c r="AE99" i="583"/>
  <c r="AD99" i="583"/>
  <c r="AC99" i="583"/>
  <c r="AB99" i="583"/>
  <c r="Y99" i="583"/>
  <c r="N99" i="583"/>
  <c r="B99" i="583"/>
  <c r="BF98" i="583"/>
  <c r="BE98" i="583"/>
  <c r="BD98" i="583"/>
  <c r="BC98" i="583"/>
  <c r="BB98" i="583"/>
  <c r="AM98" i="583"/>
  <c r="AJ98" i="583"/>
  <c r="AI98" i="583"/>
  <c r="AH98" i="583"/>
  <c r="AG98" i="583"/>
  <c r="AF98" i="583"/>
  <c r="AE98" i="583"/>
  <c r="AD98" i="583"/>
  <c r="AC98" i="583"/>
  <c r="AB98" i="583"/>
  <c r="Y98" i="583"/>
  <c r="N98" i="583"/>
  <c r="B98" i="583"/>
  <c r="BF97" i="583"/>
  <c r="BE97" i="583"/>
  <c r="BD97" i="583"/>
  <c r="BC97" i="583"/>
  <c r="BB97" i="583"/>
  <c r="AM97" i="583"/>
  <c r="AJ97" i="583"/>
  <c r="AI97" i="583"/>
  <c r="AH97" i="583"/>
  <c r="AG97" i="583"/>
  <c r="AF97" i="583"/>
  <c r="AE97" i="583"/>
  <c r="AD97" i="583"/>
  <c r="AC97" i="583"/>
  <c r="AB97" i="583"/>
  <c r="Y97" i="583"/>
  <c r="N97" i="583"/>
  <c r="B97" i="583"/>
  <c r="BF96" i="583"/>
  <c r="BE96" i="583"/>
  <c r="BD96" i="583"/>
  <c r="BC96" i="583"/>
  <c r="BB96" i="583"/>
  <c r="AM96" i="583"/>
  <c r="AJ96" i="583"/>
  <c r="AI96" i="583"/>
  <c r="AH96" i="583"/>
  <c r="AG96" i="583"/>
  <c r="AF96" i="583"/>
  <c r="AE96" i="583"/>
  <c r="AD96" i="583"/>
  <c r="AC96" i="583"/>
  <c r="AB96" i="583"/>
  <c r="Y96" i="583"/>
  <c r="N96" i="583"/>
  <c r="B96" i="583"/>
  <c r="BF95" i="583"/>
  <c r="BE95" i="583"/>
  <c r="BD95" i="583"/>
  <c r="BC95" i="583"/>
  <c r="BB95" i="583"/>
  <c r="AM95" i="583"/>
  <c r="AJ95" i="583"/>
  <c r="AI95" i="583"/>
  <c r="AH95" i="583"/>
  <c r="AG95" i="583"/>
  <c r="AF95" i="583"/>
  <c r="AE95" i="583"/>
  <c r="AD95" i="583"/>
  <c r="AC95" i="583"/>
  <c r="AB95" i="583"/>
  <c r="Y95" i="583"/>
  <c r="N95" i="583"/>
  <c r="B95" i="583"/>
  <c r="BF94" i="583"/>
  <c r="BE94" i="583"/>
  <c r="BD94" i="583"/>
  <c r="BC94" i="583"/>
  <c r="BB94" i="583"/>
  <c r="AM94" i="583"/>
  <c r="AJ94" i="583"/>
  <c r="AI94" i="583"/>
  <c r="AH94" i="583"/>
  <c r="AG94" i="583"/>
  <c r="AF94" i="583"/>
  <c r="AE94" i="583"/>
  <c r="AD94" i="583"/>
  <c r="AC94" i="583"/>
  <c r="AB94" i="583"/>
  <c r="Y94" i="583"/>
  <c r="N94" i="583"/>
  <c r="B94" i="583"/>
  <c r="BF93" i="583"/>
  <c r="BE93" i="583"/>
  <c r="BD93" i="583"/>
  <c r="BC93" i="583"/>
  <c r="BB93" i="583"/>
  <c r="AM93" i="583"/>
  <c r="AJ93" i="583"/>
  <c r="AI93" i="583"/>
  <c r="AH93" i="583"/>
  <c r="AG93" i="583"/>
  <c r="AF93" i="583"/>
  <c r="AE93" i="583"/>
  <c r="AD93" i="583"/>
  <c r="AC93" i="583"/>
  <c r="AB93" i="583"/>
  <c r="Y93" i="583"/>
  <c r="N93" i="583"/>
  <c r="B93" i="583"/>
  <c r="BF92" i="583"/>
  <c r="BE92" i="583"/>
  <c r="BD92" i="583"/>
  <c r="BC92" i="583"/>
  <c r="BB92" i="583"/>
  <c r="AM92" i="583"/>
  <c r="AJ92" i="583"/>
  <c r="AI92" i="583"/>
  <c r="AH92" i="583"/>
  <c r="AG92" i="583"/>
  <c r="AF92" i="583"/>
  <c r="AE92" i="583"/>
  <c r="AD92" i="583"/>
  <c r="AC92" i="583"/>
  <c r="AB92" i="583"/>
  <c r="Y92" i="583"/>
  <c r="N92" i="583"/>
  <c r="B92" i="583"/>
  <c r="BF91" i="583"/>
  <c r="BE91" i="583"/>
  <c r="BD91" i="583"/>
  <c r="BC91" i="583"/>
  <c r="BB91" i="583"/>
  <c r="AM91" i="583"/>
  <c r="AJ91" i="583"/>
  <c r="AI91" i="583"/>
  <c r="AH91" i="583"/>
  <c r="AG91" i="583"/>
  <c r="AF91" i="583"/>
  <c r="AE91" i="583"/>
  <c r="AD91" i="583"/>
  <c r="AC91" i="583"/>
  <c r="AB91" i="583"/>
  <c r="Y91" i="583"/>
  <c r="N91" i="583"/>
  <c r="B91" i="583"/>
  <c r="BF90" i="583"/>
  <c r="BE90" i="583"/>
  <c r="BD90" i="583"/>
  <c r="BC90" i="583"/>
  <c r="BB90" i="583"/>
  <c r="AM90" i="583"/>
  <c r="AJ90" i="583"/>
  <c r="AI90" i="583"/>
  <c r="AH90" i="583"/>
  <c r="AG90" i="583"/>
  <c r="AF90" i="583"/>
  <c r="AE90" i="583"/>
  <c r="AD90" i="583"/>
  <c r="AC90" i="583"/>
  <c r="AB90" i="583"/>
  <c r="Y90" i="583"/>
  <c r="N90" i="583"/>
  <c r="B90" i="583"/>
  <c r="BF89" i="583"/>
  <c r="BE89" i="583"/>
  <c r="BD89" i="583"/>
  <c r="BC89" i="583"/>
  <c r="BB89" i="583"/>
  <c r="AM89" i="583"/>
  <c r="AJ89" i="583"/>
  <c r="AI89" i="583"/>
  <c r="AH89" i="583"/>
  <c r="AG89" i="583"/>
  <c r="AF89" i="583"/>
  <c r="AE89" i="583"/>
  <c r="AD89" i="583"/>
  <c r="AC89" i="583"/>
  <c r="AB89" i="583"/>
  <c r="Y89" i="583"/>
  <c r="N89" i="583"/>
  <c r="B89" i="583"/>
  <c r="BF88" i="583"/>
  <c r="BE88" i="583"/>
  <c r="BD88" i="583"/>
  <c r="BC88" i="583"/>
  <c r="BB88" i="583"/>
  <c r="AM88" i="583"/>
  <c r="AJ88" i="583"/>
  <c r="AI88" i="583"/>
  <c r="AH88" i="583"/>
  <c r="AG88" i="583"/>
  <c r="AF88" i="583"/>
  <c r="AE88" i="583"/>
  <c r="AD88" i="583"/>
  <c r="AC88" i="583"/>
  <c r="AB88" i="583"/>
  <c r="Y88" i="583"/>
  <c r="N88" i="583"/>
  <c r="B88" i="583"/>
  <c r="BF87" i="583"/>
  <c r="BE87" i="583"/>
  <c r="BD87" i="583"/>
  <c r="BC87" i="583"/>
  <c r="BB87" i="583"/>
  <c r="AM87" i="583"/>
  <c r="AJ87" i="583"/>
  <c r="AI87" i="583"/>
  <c r="AH87" i="583"/>
  <c r="AG87" i="583"/>
  <c r="AF87" i="583"/>
  <c r="AE87" i="583"/>
  <c r="AD87" i="583"/>
  <c r="AC87" i="583"/>
  <c r="AB87" i="583"/>
  <c r="Y87" i="583"/>
  <c r="N87" i="583"/>
  <c r="B87" i="583"/>
  <c r="BF86" i="583"/>
  <c r="BE86" i="583"/>
  <c r="BD86" i="583"/>
  <c r="BC86" i="583"/>
  <c r="BB86" i="583"/>
  <c r="AM86" i="583"/>
  <c r="AJ86" i="583"/>
  <c r="AI86" i="583"/>
  <c r="AH86" i="583"/>
  <c r="AG86" i="583"/>
  <c r="AF86" i="583"/>
  <c r="AE86" i="583"/>
  <c r="AD86" i="583"/>
  <c r="AC86" i="583"/>
  <c r="AB86" i="583"/>
  <c r="Y86" i="583"/>
  <c r="N86" i="583"/>
  <c r="B86" i="583"/>
  <c r="BF85" i="583"/>
  <c r="BE85" i="583"/>
  <c r="BD85" i="583"/>
  <c r="BC85" i="583"/>
  <c r="BB85" i="583"/>
  <c r="AM85" i="583"/>
  <c r="AJ85" i="583"/>
  <c r="AI85" i="583"/>
  <c r="AH85" i="583"/>
  <c r="AG85" i="583"/>
  <c r="AF85" i="583"/>
  <c r="AE85" i="583"/>
  <c r="AD85" i="583"/>
  <c r="AC85" i="583"/>
  <c r="AB85" i="583"/>
  <c r="Y85" i="583"/>
  <c r="N85" i="583"/>
  <c r="B85" i="583"/>
  <c r="BF84" i="583"/>
  <c r="BE84" i="583"/>
  <c r="BD84" i="583"/>
  <c r="BC84" i="583"/>
  <c r="BB84" i="583"/>
  <c r="AM84" i="583"/>
  <c r="AJ84" i="583"/>
  <c r="AI84" i="583"/>
  <c r="AH84" i="583"/>
  <c r="AG84" i="583"/>
  <c r="AF84" i="583"/>
  <c r="AE84" i="583"/>
  <c r="AD84" i="583"/>
  <c r="AC84" i="583"/>
  <c r="AB84" i="583"/>
  <c r="Y84" i="583"/>
  <c r="N84" i="583"/>
  <c r="B84" i="583"/>
  <c r="BF83" i="583"/>
  <c r="BE83" i="583"/>
  <c r="BD83" i="583"/>
  <c r="BC83" i="583"/>
  <c r="BB83" i="583"/>
  <c r="AM83" i="583"/>
  <c r="AJ83" i="583"/>
  <c r="AI83" i="583"/>
  <c r="AH83" i="583"/>
  <c r="AG83" i="583"/>
  <c r="AF83" i="583"/>
  <c r="AE83" i="583"/>
  <c r="AD83" i="583"/>
  <c r="AC83" i="583"/>
  <c r="AB83" i="583"/>
  <c r="Y83" i="583"/>
  <c r="N83" i="583"/>
  <c r="B83" i="583"/>
  <c r="BF82" i="583"/>
  <c r="BE82" i="583"/>
  <c r="BD82" i="583"/>
  <c r="BC82" i="583"/>
  <c r="BB82" i="583"/>
  <c r="AM82" i="583"/>
  <c r="AJ82" i="583"/>
  <c r="AI82" i="583"/>
  <c r="AH82" i="583"/>
  <c r="AG82" i="583"/>
  <c r="AF82" i="583"/>
  <c r="AE82" i="583"/>
  <c r="AD82" i="583"/>
  <c r="AC82" i="583"/>
  <c r="AB82" i="583"/>
  <c r="Y82" i="583"/>
  <c r="N82" i="583"/>
  <c r="B82" i="583"/>
  <c r="BF81" i="583"/>
  <c r="BE81" i="583"/>
  <c r="BD81" i="583"/>
  <c r="BC81" i="583"/>
  <c r="BB81" i="583"/>
  <c r="AM81" i="583"/>
  <c r="AJ81" i="583"/>
  <c r="AI81" i="583"/>
  <c r="AH81" i="583"/>
  <c r="AG81" i="583"/>
  <c r="AF81" i="583"/>
  <c r="AE81" i="583"/>
  <c r="AD81" i="583"/>
  <c r="AC81" i="583"/>
  <c r="AB81" i="583"/>
  <c r="Y81" i="583"/>
  <c r="N81" i="583"/>
  <c r="B81" i="583"/>
  <c r="BF80" i="583"/>
  <c r="BE80" i="583"/>
  <c r="BD80" i="583"/>
  <c r="BC80" i="583"/>
  <c r="BB80" i="583"/>
  <c r="AM80" i="583"/>
  <c r="AJ80" i="583"/>
  <c r="AI80" i="583"/>
  <c r="AH80" i="583"/>
  <c r="AG80" i="583"/>
  <c r="AF80" i="583"/>
  <c r="AE80" i="583"/>
  <c r="AD80" i="583"/>
  <c r="AC80" i="583"/>
  <c r="AB80" i="583"/>
  <c r="Y80" i="583"/>
  <c r="N80" i="583"/>
  <c r="B80" i="583"/>
  <c r="BF79" i="583"/>
  <c r="BE79" i="583"/>
  <c r="BD79" i="583"/>
  <c r="BC79" i="583"/>
  <c r="BB79" i="583"/>
  <c r="AM79" i="583"/>
  <c r="AJ79" i="583"/>
  <c r="AI79" i="583"/>
  <c r="AH79" i="583"/>
  <c r="AG79" i="583"/>
  <c r="AF79" i="583"/>
  <c r="AE79" i="583"/>
  <c r="AD79" i="583"/>
  <c r="AC79" i="583"/>
  <c r="AB79" i="583"/>
  <c r="Y79" i="583"/>
  <c r="N79" i="583"/>
  <c r="B79" i="583"/>
  <c r="BF78" i="583"/>
  <c r="BE78" i="583"/>
  <c r="BD78" i="583"/>
  <c r="BC78" i="583"/>
  <c r="BB78" i="583"/>
  <c r="AM78" i="583"/>
  <c r="AJ78" i="583"/>
  <c r="AI78" i="583"/>
  <c r="AH78" i="583"/>
  <c r="AG78" i="583"/>
  <c r="AF78" i="583"/>
  <c r="AE78" i="583"/>
  <c r="AD78" i="583"/>
  <c r="AC78" i="583"/>
  <c r="AB78" i="583"/>
  <c r="Y78" i="583"/>
  <c r="N78" i="583"/>
  <c r="B78" i="583"/>
  <c r="BF77" i="583"/>
  <c r="BE77" i="583"/>
  <c r="BD77" i="583"/>
  <c r="BC77" i="583"/>
  <c r="BB77" i="583"/>
  <c r="AM77" i="583"/>
  <c r="AJ77" i="583"/>
  <c r="AI77" i="583"/>
  <c r="AH77" i="583"/>
  <c r="AG77" i="583"/>
  <c r="AF77" i="583"/>
  <c r="AE77" i="583"/>
  <c r="AD77" i="583"/>
  <c r="AC77" i="583"/>
  <c r="AB77" i="583"/>
  <c r="Y77" i="583"/>
  <c r="N77" i="583"/>
  <c r="B77" i="583"/>
  <c r="BF76" i="583"/>
  <c r="BE76" i="583"/>
  <c r="BD76" i="583"/>
  <c r="BC76" i="583"/>
  <c r="BB76" i="583"/>
  <c r="AM76" i="583"/>
  <c r="AJ76" i="583"/>
  <c r="AI76" i="583"/>
  <c r="AH76" i="583"/>
  <c r="AG76" i="583"/>
  <c r="AF76" i="583"/>
  <c r="AE76" i="583"/>
  <c r="AD76" i="583"/>
  <c r="AC76" i="583"/>
  <c r="AB76" i="583"/>
  <c r="Y76" i="583"/>
  <c r="N76" i="583"/>
  <c r="B76" i="583"/>
  <c r="BF75" i="583"/>
  <c r="BE75" i="583"/>
  <c r="BD75" i="583"/>
  <c r="BC75" i="583"/>
  <c r="BB75" i="583"/>
  <c r="AM75" i="583"/>
  <c r="AJ75" i="583"/>
  <c r="AI75" i="583"/>
  <c r="AH75" i="583"/>
  <c r="AG75" i="583"/>
  <c r="AF75" i="583"/>
  <c r="AE75" i="583"/>
  <c r="AD75" i="583"/>
  <c r="AC75" i="583"/>
  <c r="AB75" i="583"/>
  <c r="Y75" i="583"/>
  <c r="N75" i="583"/>
  <c r="B75" i="583"/>
  <c r="BF74" i="583"/>
  <c r="BE74" i="583"/>
  <c r="BD74" i="583"/>
  <c r="BC74" i="583"/>
  <c r="BB74" i="583"/>
  <c r="AM74" i="583"/>
  <c r="AJ74" i="583"/>
  <c r="AI74" i="583"/>
  <c r="AH74" i="583"/>
  <c r="AG74" i="583"/>
  <c r="AF74" i="583"/>
  <c r="AE74" i="583"/>
  <c r="AD74" i="583"/>
  <c r="AC74" i="583"/>
  <c r="AB74" i="583"/>
  <c r="Y74" i="583"/>
  <c r="N74" i="583"/>
  <c r="B74" i="583"/>
  <c r="BF73" i="583"/>
  <c r="BE73" i="583"/>
  <c r="BD73" i="583"/>
  <c r="BC73" i="583"/>
  <c r="BB73" i="583"/>
  <c r="AM73" i="583"/>
  <c r="AJ73" i="583"/>
  <c r="AI73" i="583"/>
  <c r="AH73" i="583"/>
  <c r="AG73" i="583"/>
  <c r="AF73" i="583"/>
  <c r="AE73" i="583"/>
  <c r="AD73" i="583"/>
  <c r="AC73" i="583"/>
  <c r="AB73" i="583"/>
  <c r="Y73" i="583"/>
  <c r="N73" i="583"/>
  <c r="B73" i="583"/>
  <c r="BF72" i="583"/>
  <c r="BE72" i="583"/>
  <c r="BD72" i="583"/>
  <c r="BC72" i="583"/>
  <c r="BB72" i="583"/>
  <c r="AM72" i="583"/>
  <c r="AJ72" i="583"/>
  <c r="AI72" i="583"/>
  <c r="AH72" i="583"/>
  <c r="AG72" i="583"/>
  <c r="AF72" i="583"/>
  <c r="AE72" i="583"/>
  <c r="AD72" i="583"/>
  <c r="AC72" i="583"/>
  <c r="AB72" i="583"/>
  <c r="Y72" i="583"/>
  <c r="N72" i="583"/>
  <c r="B72" i="583"/>
  <c r="BF71" i="583"/>
  <c r="BE71" i="583"/>
  <c r="BD71" i="583"/>
  <c r="BC71" i="583"/>
  <c r="BB71" i="583"/>
  <c r="AM71" i="583"/>
  <c r="AJ71" i="583"/>
  <c r="AI71" i="583"/>
  <c r="AH71" i="583"/>
  <c r="AG71" i="583"/>
  <c r="AF71" i="583"/>
  <c r="AE71" i="583"/>
  <c r="AD71" i="583"/>
  <c r="AC71" i="583"/>
  <c r="AB71" i="583"/>
  <c r="Y71" i="583"/>
  <c r="N71" i="583"/>
  <c r="B71" i="583"/>
  <c r="BF70" i="583"/>
  <c r="BE70" i="583"/>
  <c r="BD70" i="583"/>
  <c r="BC70" i="583"/>
  <c r="BB70" i="583"/>
  <c r="AM70" i="583"/>
  <c r="AJ70" i="583"/>
  <c r="AI70" i="583"/>
  <c r="AH70" i="583"/>
  <c r="AG70" i="583"/>
  <c r="AF70" i="583"/>
  <c r="AE70" i="583"/>
  <c r="AD70" i="583"/>
  <c r="AC70" i="583"/>
  <c r="AB70" i="583"/>
  <c r="Y70" i="583"/>
  <c r="N70" i="583"/>
  <c r="B70" i="583"/>
  <c r="BF69" i="583"/>
  <c r="BE69" i="583"/>
  <c r="BD69" i="583"/>
  <c r="BC69" i="583"/>
  <c r="BB69" i="583"/>
  <c r="AM69" i="583"/>
  <c r="AJ69" i="583"/>
  <c r="AI69" i="583"/>
  <c r="AH69" i="583"/>
  <c r="AG69" i="583"/>
  <c r="AF69" i="583"/>
  <c r="AE69" i="583"/>
  <c r="AD69" i="583"/>
  <c r="AC69" i="583"/>
  <c r="AB69" i="583"/>
  <c r="Y69" i="583"/>
  <c r="N69" i="583"/>
  <c r="B69" i="583"/>
  <c r="BF68" i="583"/>
  <c r="BE68" i="583"/>
  <c r="BD68" i="583"/>
  <c r="BC68" i="583"/>
  <c r="BB68" i="583"/>
  <c r="AM68" i="583"/>
  <c r="AJ68" i="583"/>
  <c r="AI68" i="583"/>
  <c r="AH68" i="583"/>
  <c r="AG68" i="583"/>
  <c r="AF68" i="583"/>
  <c r="AE68" i="583"/>
  <c r="AD68" i="583"/>
  <c r="AC68" i="583"/>
  <c r="AB68" i="583"/>
  <c r="Y68" i="583"/>
  <c r="N68" i="583"/>
  <c r="B68" i="583"/>
  <c r="BF67" i="583"/>
  <c r="BE67" i="583"/>
  <c r="BD67" i="583"/>
  <c r="BC67" i="583"/>
  <c r="BB67" i="583"/>
  <c r="AM67" i="583"/>
  <c r="AJ67" i="583"/>
  <c r="AI67" i="583"/>
  <c r="AH67" i="583"/>
  <c r="AG67" i="583"/>
  <c r="AF67" i="583"/>
  <c r="AE67" i="583"/>
  <c r="AD67" i="583"/>
  <c r="AC67" i="583"/>
  <c r="AB67" i="583"/>
  <c r="Y67" i="583"/>
  <c r="N67" i="583"/>
  <c r="B67" i="583"/>
  <c r="BF66" i="583"/>
  <c r="BE66" i="583"/>
  <c r="BD66" i="583"/>
  <c r="BC66" i="583"/>
  <c r="BB66" i="583"/>
  <c r="AM66" i="583"/>
  <c r="AJ66" i="583"/>
  <c r="AI66" i="583"/>
  <c r="AH66" i="583"/>
  <c r="AG66" i="583"/>
  <c r="AF66" i="583"/>
  <c r="AE66" i="583"/>
  <c r="AD66" i="583"/>
  <c r="AC66" i="583"/>
  <c r="AB66" i="583"/>
  <c r="Y66" i="583"/>
  <c r="N66" i="583"/>
  <c r="B66" i="583"/>
  <c r="BF65" i="583"/>
  <c r="BE65" i="583"/>
  <c r="BD65" i="583"/>
  <c r="BC65" i="583"/>
  <c r="BB65" i="583"/>
  <c r="AM65" i="583"/>
  <c r="AJ65" i="583"/>
  <c r="AI65" i="583"/>
  <c r="AH65" i="583"/>
  <c r="AG65" i="583"/>
  <c r="AF65" i="583"/>
  <c r="AE65" i="583"/>
  <c r="AD65" i="583"/>
  <c r="AC65" i="583"/>
  <c r="AB65" i="583"/>
  <c r="Y65" i="583"/>
  <c r="N65" i="583"/>
  <c r="B65" i="583"/>
  <c r="BF64" i="583"/>
  <c r="BE64" i="583"/>
  <c r="BD64" i="583"/>
  <c r="BC64" i="583"/>
  <c r="BB64" i="583"/>
  <c r="AM64" i="583"/>
  <c r="AJ64" i="583"/>
  <c r="AI64" i="583"/>
  <c r="AH64" i="583"/>
  <c r="AG64" i="583"/>
  <c r="AF64" i="583"/>
  <c r="AE64" i="583"/>
  <c r="AD64" i="583"/>
  <c r="AC64" i="583"/>
  <c r="AB64" i="583"/>
  <c r="Y64" i="583"/>
  <c r="N64" i="583"/>
  <c r="B64" i="583"/>
  <c r="BF63" i="583"/>
  <c r="BE63" i="583"/>
  <c r="BD63" i="583"/>
  <c r="BC63" i="583"/>
  <c r="BB63" i="583"/>
  <c r="AM63" i="583"/>
  <c r="AJ63" i="583"/>
  <c r="AI63" i="583"/>
  <c r="AH63" i="583"/>
  <c r="AG63" i="583"/>
  <c r="AF63" i="583"/>
  <c r="AE63" i="583"/>
  <c r="AD63" i="583"/>
  <c r="AC63" i="583"/>
  <c r="AB63" i="583"/>
  <c r="N63" i="583"/>
  <c r="B63" i="583"/>
  <c r="BF62" i="583"/>
  <c r="BE62" i="583"/>
  <c r="BD62" i="583"/>
  <c r="BC62" i="583"/>
  <c r="BB62" i="583"/>
  <c r="AM62" i="583"/>
  <c r="AJ62" i="583"/>
  <c r="AI62" i="583"/>
  <c r="AH62" i="583"/>
  <c r="AG62" i="583"/>
  <c r="AF62" i="583"/>
  <c r="AE62" i="583"/>
  <c r="AD62" i="583"/>
  <c r="AC62" i="583"/>
  <c r="AB62" i="583"/>
  <c r="N62" i="583"/>
  <c r="B62" i="583"/>
  <c r="BF61" i="583"/>
  <c r="BE61" i="583"/>
  <c r="BD61" i="583"/>
  <c r="BC61" i="583"/>
  <c r="BB61" i="583"/>
  <c r="AM61" i="583"/>
  <c r="AJ61" i="583"/>
  <c r="AI61" i="583"/>
  <c r="AH61" i="583"/>
  <c r="AG61" i="583"/>
  <c r="AF61" i="583"/>
  <c r="AE61" i="583"/>
  <c r="AD61" i="583"/>
  <c r="AC61" i="583"/>
  <c r="AB61" i="583"/>
  <c r="N61" i="583"/>
  <c r="B61" i="583"/>
  <c r="BF60" i="583"/>
  <c r="BE60" i="583"/>
  <c r="BD60" i="583"/>
  <c r="BC60" i="583"/>
  <c r="BB60" i="583"/>
  <c r="AM60" i="583"/>
  <c r="AJ60" i="583"/>
  <c r="AI60" i="583"/>
  <c r="AH60" i="583"/>
  <c r="AG60" i="583"/>
  <c r="AF60" i="583"/>
  <c r="AE60" i="583"/>
  <c r="AD60" i="583"/>
  <c r="AC60" i="583"/>
  <c r="AB60" i="583"/>
  <c r="N60" i="583"/>
  <c r="B60" i="583"/>
  <c r="BF59" i="583"/>
  <c r="BE59" i="583"/>
  <c r="BD59" i="583"/>
  <c r="BC59" i="583"/>
  <c r="BB59" i="583"/>
  <c r="AM59" i="583"/>
  <c r="AJ59" i="583"/>
  <c r="AI59" i="583"/>
  <c r="AH59" i="583"/>
  <c r="AG59" i="583"/>
  <c r="AF59" i="583"/>
  <c r="AE59" i="583"/>
  <c r="AD59" i="583"/>
  <c r="AC59" i="583"/>
  <c r="AB59" i="583"/>
  <c r="N59" i="583"/>
  <c r="B59" i="583"/>
  <c r="BF58" i="583"/>
  <c r="BE58" i="583"/>
  <c r="BD58" i="583"/>
  <c r="BC58" i="583"/>
  <c r="BB58" i="583"/>
  <c r="AM58" i="583"/>
  <c r="AJ58" i="583"/>
  <c r="AI58" i="583"/>
  <c r="AH58" i="583"/>
  <c r="AG58" i="583"/>
  <c r="AF58" i="583"/>
  <c r="AE58" i="583"/>
  <c r="AD58" i="583"/>
  <c r="AC58" i="583"/>
  <c r="AB58" i="583"/>
  <c r="N58" i="583"/>
  <c r="B58" i="583"/>
  <c r="BF57" i="583"/>
  <c r="BE57" i="583"/>
  <c r="BD57" i="583"/>
  <c r="BC57" i="583"/>
  <c r="BB57" i="583"/>
  <c r="AM57" i="583"/>
  <c r="AJ57" i="583"/>
  <c r="AI57" i="583"/>
  <c r="AH57" i="583"/>
  <c r="AG57" i="583"/>
  <c r="AF57" i="583"/>
  <c r="AE57" i="583"/>
  <c r="AD57" i="583"/>
  <c r="AC57" i="583"/>
  <c r="AB57" i="583"/>
  <c r="N57" i="583"/>
  <c r="B57" i="583"/>
  <c r="BF56" i="583"/>
  <c r="BE56" i="583"/>
  <c r="BD56" i="583"/>
  <c r="BC56" i="583"/>
  <c r="BB56" i="583"/>
  <c r="AM56" i="583"/>
  <c r="AJ56" i="583"/>
  <c r="AI56" i="583"/>
  <c r="AH56" i="583"/>
  <c r="AG56" i="583"/>
  <c r="AF56" i="583"/>
  <c r="AE56" i="583"/>
  <c r="AD56" i="583"/>
  <c r="AC56" i="583"/>
  <c r="AB56" i="583"/>
  <c r="N56" i="583"/>
  <c r="B56" i="583"/>
  <c r="BF55" i="583"/>
  <c r="BE55" i="583"/>
  <c r="BD55" i="583"/>
  <c r="BC55" i="583"/>
  <c r="BB55" i="583"/>
  <c r="AM55" i="583"/>
  <c r="AJ55" i="583"/>
  <c r="AI55" i="583"/>
  <c r="AH55" i="583"/>
  <c r="AG55" i="583"/>
  <c r="AF55" i="583"/>
  <c r="AE55" i="583"/>
  <c r="AD55" i="583"/>
  <c r="AC55" i="583"/>
  <c r="AB55" i="583"/>
  <c r="N55" i="583"/>
  <c r="B55" i="583"/>
  <c r="BF54" i="583"/>
  <c r="BE54" i="583"/>
  <c r="BD54" i="583"/>
  <c r="BC54" i="583"/>
  <c r="BB54" i="583"/>
  <c r="AM54" i="583"/>
  <c r="AJ54" i="583"/>
  <c r="AI54" i="583"/>
  <c r="AH54" i="583"/>
  <c r="AG54" i="583"/>
  <c r="AF54" i="583"/>
  <c r="AE54" i="583"/>
  <c r="AD54" i="583"/>
  <c r="AC54" i="583"/>
  <c r="AB54" i="583"/>
  <c r="N54" i="583"/>
  <c r="B54" i="583"/>
  <c r="BF53" i="583"/>
  <c r="BE53" i="583"/>
  <c r="BD53" i="583"/>
  <c r="BC53" i="583"/>
  <c r="BB53" i="583"/>
  <c r="AM53" i="583"/>
  <c r="AJ53" i="583"/>
  <c r="AI53" i="583"/>
  <c r="AH53" i="583"/>
  <c r="AG53" i="583"/>
  <c r="AF53" i="583"/>
  <c r="AE53" i="583"/>
  <c r="AD53" i="583"/>
  <c r="AC53" i="583"/>
  <c r="AB53" i="583"/>
  <c r="N53" i="583"/>
  <c r="B53" i="583"/>
  <c r="BF52" i="583"/>
  <c r="BE52" i="583"/>
  <c r="BD52" i="583"/>
  <c r="BC52" i="583"/>
  <c r="BB52" i="583"/>
  <c r="AM52" i="583"/>
  <c r="AJ52" i="583"/>
  <c r="AI52" i="583"/>
  <c r="AH52" i="583"/>
  <c r="AG52" i="583"/>
  <c r="AF52" i="583"/>
  <c r="AE52" i="583"/>
  <c r="AD52" i="583"/>
  <c r="AC52" i="583"/>
  <c r="AB52" i="583"/>
  <c r="N52" i="583"/>
  <c r="B52" i="583"/>
  <c r="BF51" i="583"/>
  <c r="BE51" i="583"/>
  <c r="BD51" i="583"/>
  <c r="BC51" i="583"/>
  <c r="BB51" i="583"/>
  <c r="AM51" i="583"/>
  <c r="AJ51" i="583"/>
  <c r="AI51" i="583"/>
  <c r="AH51" i="583"/>
  <c r="AG51" i="583"/>
  <c r="AF51" i="583"/>
  <c r="AE51" i="583"/>
  <c r="AD51" i="583"/>
  <c r="AC51" i="583"/>
  <c r="AB51" i="583"/>
  <c r="N51" i="583"/>
  <c r="B51" i="583"/>
  <c r="BF50" i="583"/>
  <c r="BE50" i="583"/>
  <c r="BD50" i="583"/>
  <c r="BC50" i="583"/>
  <c r="BB50" i="583"/>
  <c r="AM50" i="583"/>
  <c r="AJ50" i="583"/>
  <c r="AI50" i="583"/>
  <c r="AH50" i="583"/>
  <c r="AG50" i="583"/>
  <c r="AF50" i="583"/>
  <c r="AE50" i="583"/>
  <c r="AD50" i="583"/>
  <c r="AC50" i="583"/>
  <c r="AB50" i="583"/>
  <c r="N50" i="583"/>
  <c r="B50" i="583"/>
  <c r="BF49" i="583"/>
  <c r="BE49" i="583"/>
  <c r="BD49" i="583"/>
  <c r="BC49" i="583"/>
  <c r="BB49" i="583"/>
  <c r="AM49" i="583"/>
  <c r="AJ49" i="583"/>
  <c r="AI49" i="583"/>
  <c r="AH49" i="583"/>
  <c r="AG49" i="583"/>
  <c r="AF49" i="583"/>
  <c r="AE49" i="583"/>
  <c r="AD49" i="583"/>
  <c r="AC49" i="583"/>
  <c r="AB49" i="583"/>
  <c r="N49" i="583"/>
  <c r="B49" i="583"/>
  <c r="BE48" i="583"/>
  <c r="BD48" i="583"/>
  <c r="AM48" i="583"/>
  <c r="AG48" i="583"/>
  <c r="AC48" i="583"/>
  <c r="AB48" i="583"/>
  <c r="N48" i="583"/>
  <c r="B48" i="583"/>
  <c r="AH47" i="583"/>
  <c r="AC47" i="583"/>
  <c r="AB47" i="583"/>
  <c r="N47" i="583"/>
  <c r="B47" i="583"/>
  <c r="BD46" i="583"/>
  <c r="BC46" i="583"/>
  <c r="AJ46" i="583"/>
  <c r="AI46" i="583"/>
  <c r="AF46" i="583"/>
  <c r="AE46" i="583"/>
  <c r="AC46" i="583"/>
  <c r="AB46" i="583"/>
  <c r="N46" i="583"/>
  <c r="B46" i="583"/>
  <c r="BE45" i="583"/>
  <c r="BD45" i="583"/>
  <c r="AJ45" i="583"/>
  <c r="AG45" i="583"/>
  <c r="AF45" i="583"/>
  <c r="AC45" i="583"/>
  <c r="AB45" i="583"/>
  <c r="N45" i="583"/>
  <c r="B45" i="583"/>
  <c r="BE44" i="583"/>
  <c r="BD44" i="583"/>
  <c r="AM44" i="583"/>
  <c r="AJ44" i="583"/>
  <c r="AG44" i="583"/>
  <c r="AC44" i="583"/>
  <c r="AB44" i="583"/>
  <c r="N44" i="583"/>
  <c r="B44" i="583"/>
  <c r="AH43" i="583"/>
  <c r="AC43" i="583"/>
  <c r="AB43" i="583"/>
  <c r="N43" i="583"/>
  <c r="B43" i="583"/>
  <c r="BD42" i="583"/>
  <c r="BC42" i="583"/>
  <c r="AJ42" i="583"/>
  <c r="AI42" i="583"/>
  <c r="AF42" i="583"/>
  <c r="AE42" i="583"/>
  <c r="AC42" i="583"/>
  <c r="AB42" i="583"/>
  <c r="N42" i="583"/>
  <c r="B42" i="583"/>
  <c r="BE41" i="583"/>
  <c r="BD41" i="583"/>
  <c r="AJ41" i="583"/>
  <c r="AG41" i="583"/>
  <c r="AF41" i="583"/>
  <c r="AC41" i="583"/>
  <c r="AB41" i="583"/>
  <c r="N41" i="583"/>
  <c r="B41" i="583"/>
  <c r="BE40" i="583"/>
  <c r="BD40" i="583"/>
  <c r="AM40" i="583"/>
  <c r="AJ40" i="583"/>
  <c r="AG40" i="583"/>
  <c r="AF40" i="583"/>
  <c r="AC40" i="583"/>
  <c r="AB40" i="583"/>
  <c r="N40" i="583"/>
  <c r="B40" i="583"/>
  <c r="BB39" i="583"/>
  <c r="AC39" i="583"/>
  <c r="AB39" i="583"/>
  <c r="N39" i="583"/>
  <c r="B39" i="583"/>
  <c r="BD38" i="583"/>
  <c r="BC38" i="583"/>
  <c r="AJ38" i="583"/>
  <c r="AI38" i="583"/>
  <c r="AF38" i="583"/>
  <c r="AE38" i="583"/>
  <c r="AC38" i="583"/>
  <c r="AB38" i="583"/>
  <c r="N38" i="583"/>
  <c r="B38" i="583"/>
  <c r="BE37" i="583"/>
  <c r="BD37" i="583"/>
  <c r="AJ37" i="583"/>
  <c r="AG37" i="583"/>
  <c r="AF37" i="583"/>
  <c r="AC37" i="583"/>
  <c r="AB37" i="583"/>
  <c r="N37" i="583"/>
  <c r="B37" i="583"/>
  <c r="BE36" i="583"/>
  <c r="BD36" i="583"/>
  <c r="AM36" i="583"/>
  <c r="AJ36" i="583"/>
  <c r="AG36" i="583"/>
  <c r="AF36" i="583"/>
  <c r="AC36" i="583"/>
  <c r="AB36" i="583"/>
  <c r="N36" i="583"/>
  <c r="B36" i="583"/>
  <c r="BF35" i="583"/>
  <c r="AC35" i="583"/>
  <c r="AB35" i="583"/>
  <c r="N35" i="583"/>
  <c r="B35" i="583"/>
  <c r="BD34" i="583"/>
  <c r="BC34" i="583"/>
  <c r="AJ34" i="583"/>
  <c r="AI34" i="583"/>
  <c r="AF34" i="583"/>
  <c r="AE34" i="583"/>
  <c r="AC34" i="583"/>
  <c r="AB34" i="583"/>
  <c r="N34" i="583"/>
  <c r="B34" i="583"/>
  <c r="AC33" i="583"/>
  <c r="AB33" i="583"/>
  <c r="N33" i="583"/>
  <c r="B33" i="583"/>
  <c r="AC32" i="583"/>
  <c r="AB32" i="583"/>
  <c r="N32" i="583"/>
  <c r="B32" i="583"/>
  <c r="AC31" i="583"/>
  <c r="AB31" i="583"/>
  <c r="Q31" i="583"/>
  <c r="Q131" i="583" s="1"/>
  <c r="N31" i="583"/>
  <c r="B31" i="583"/>
  <c r="BF30" i="583"/>
  <c r="BF39" i="583" s="1"/>
  <c r="BE30" i="583"/>
  <c r="BE33" i="583" s="1"/>
  <c r="BD30" i="583"/>
  <c r="BD31" i="583" s="1"/>
  <c r="BC30" i="583"/>
  <c r="BC33" i="583" s="1"/>
  <c r="BB30" i="583"/>
  <c r="AW30" i="583"/>
  <c r="AV30" i="583"/>
  <c r="AU30" i="583"/>
  <c r="AT30" i="583"/>
  <c r="AS30" i="583"/>
  <c r="AR30" i="583"/>
  <c r="AQ30" i="583"/>
  <c r="AP30" i="583"/>
  <c r="AO30" i="583"/>
  <c r="AN30" i="583"/>
  <c r="AM30" i="583"/>
  <c r="AL30" i="583"/>
  <c r="AK30" i="583"/>
  <c r="AJ30" i="583"/>
  <c r="AI30" i="583"/>
  <c r="AH30" i="583"/>
  <c r="AG30" i="583"/>
  <c r="AF30" i="583"/>
  <c r="AE30" i="583"/>
  <c r="AD30" i="583"/>
  <c r="AW29" i="583"/>
  <c r="AV29" i="583"/>
  <c r="AU29" i="583"/>
  <c r="AT29" i="583"/>
  <c r="AS29" i="583"/>
  <c r="AR29" i="583"/>
  <c r="AQ29" i="583"/>
  <c r="AP29" i="583"/>
  <c r="AO29" i="583"/>
  <c r="AN29" i="583"/>
  <c r="AM29" i="583"/>
  <c r="AL29" i="583"/>
  <c r="AK29" i="583"/>
  <c r="AJ29" i="583"/>
  <c r="AI29" i="583"/>
  <c r="AH29" i="583"/>
  <c r="AG29" i="583"/>
  <c r="AF29" i="583"/>
  <c r="AE29" i="583"/>
  <c r="AD29" i="583"/>
  <c r="E29" i="583"/>
  <c r="D29" i="583"/>
  <c r="C29" i="583"/>
  <c r="AX28" i="583"/>
  <c r="AW28" i="583"/>
  <c r="AV28" i="583"/>
  <c r="AU28" i="583"/>
  <c r="AT28" i="583"/>
  <c r="AS28" i="583"/>
  <c r="AR28" i="583"/>
  <c r="AQ28" i="583"/>
  <c r="AP28" i="583"/>
  <c r="AO28" i="583"/>
  <c r="AN28" i="583"/>
  <c r="AM28" i="583"/>
  <c r="AM31" i="583" s="1"/>
  <c r="AL28" i="583"/>
  <c r="AK28" i="583"/>
  <c r="AJ28" i="583"/>
  <c r="AJ31" i="583" s="1"/>
  <c r="AI28" i="583"/>
  <c r="AI33" i="583" s="1"/>
  <c r="AH28" i="583"/>
  <c r="AG28" i="583"/>
  <c r="AG33" i="583" s="1"/>
  <c r="AF28" i="583"/>
  <c r="AF31" i="583" s="1"/>
  <c r="AE28" i="583"/>
  <c r="AE33" i="583" s="1"/>
  <c r="AD28" i="583"/>
  <c r="G7" i="583"/>
  <c r="F7" i="583"/>
  <c r="O6" i="583"/>
  <c r="N6" i="583"/>
  <c r="M6" i="583"/>
  <c r="L6" i="583"/>
  <c r="J6" i="583"/>
  <c r="I6" i="583"/>
  <c r="G6" i="583"/>
  <c r="F6" i="583"/>
  <c r="O5" i="583"/>
  <c r="N5" i="583"/>
  <c r="M5" i="583"/>
  <c r="L5" i="583"/>
  <c r="J5" i="583"/>
  <c r="I5" i="583"/>
  <c r="G5" i="583"/>
  <c r="F5" i="583"/>
  <c r="O4" i="583"/>
  <c r="N4" i="583"/>
  <c r="M4" i="583"/>
  <c r="L4" i="583"/>
  <c r="J4" i="583"/>
  <c r="I4" i="583"/>
  <c r="G4" i="583"/>
  <c r="F4" i="583"/>
  <c r="Z3" i="583"/>
  <c r="Y3" i="583"/>
  <c r="O3" i="583"/>
  <c r="N3" i="583"/>
  <c r="M3" i="583"/>
  <c r="L3" i="583"/>
  <c r="J3" i="583"/>
  <c r="I3" i="583"/>
  <c r="G3" i="583"/>
  <c r="F3" i="583"/>
  <c r="AK2" i="583"/>
  <c r="AJ2" i="583"/>
  <c r="AI2" i="583"/>
  <c r="AH2" i="583"/>
  <c r="AG2" i="583"/>
  <c r="AF2" i="583"/>
  <c r="AE2" i="583"/>
  <c r="Z2" i="583"/>
  <c r="Y2" i="583"/>
  <c r="F1" i="583"/>
  <c r="V131" i="582"/>
  <c r="U131" i="582"/>
  <c r="T131" i="582"/>
  <c r="R131" i="582"/>
  <c r="P131" i="582"/>
  <c r="M131" i="582"/>
  <c r="L131" i="582"/>
  <c r="K131" i="582"/>
  <c r="J131" i="582"/>
  <c r="I131" i="582"/>
  <c r="H131" i="582"/>
  <c r="G131" i="582"/>
  <c r="BF130" i="582"/>
  <c r="BE130" i="582"/>
  <c r="BD130" i="582"/>
  <c r="BC130" i="582"/>
  <c r="BB130" i="582"/>
  <c r="AM130" i="582"/>
  <c r="AJ130" i="582"/>
  <c r="AI130" i="582"/>
  <c r="AH130" i="582"/>
  <c r="AG130" i="582"/>
  <c r="AF130" i="582"/>
  <c r="AE130" i="582"/>
  <c r="AD130" i="582"/>
  <c r="AC130" i="582"/>
  <c r="AB130" i="582"/>
  <c r="Y130" i="582"/>
  <c r="N130" i="582"/>
  <c r="B130" i="582"/>
  <c r="BF129" i="582"/>
  <c r="BE129" i="582"/>
  <c r="BD129" i="582"/>
  <c r="BC129" i="582"/>
  <c r="BB129" i="582"/>
  <c r="AM129" i="582"/>
  <c r="AJ129" i="582"/>
  <c r="AI129" i="582"/>
  <c r="AH129" i="582"/>
  <c r="AG129" i="582"/>
  <c r="AF129" i="582"/>
  <c r="AE129" i="582"/>
  <c r="AD129" i="582"/>
  <c r="AC129" i="582"/>
  <c r="AB129" i="582"/>
  <c r="Y129" i="582"/>
  <c r="N129" i="582"/>
  <c r="B129" i="582"/>
  <c r="BF128" i="582"/>
  <c r="BE128" i="582"/>
  <c r="BD128" i="582"/>
  <c r="BC128" i="582"/>
  <c r="BB128" i="582"/>
  <c r="AM128" i="582"/>
  <c r="AJ128" i="582"/>
  <c r="AI128" i="582"/>
  <c r="AH128" i="582"/>
  <c r="AG128" i="582"/>
  <c r="AF128" i="582"/>
  <c r="AE128" i="582"/>
  <c r="AD128" i="582"/>
  <c r="AC128" i="582"/>
  <c r="AB128" i="582"/>
  <c r="Y128" i="582"/>
  <c r="N128" i="582"/>
  <c r="B128" i="582"/>
  <c r="BF127" i="582"/>
  <c r="BE127" i="582"/>
  <c r="BD127" i="582"/>
  <c r="BC127" i="582"/>
  <c r="BB127" i="582"/>
  <c r="AM127" i="582"/>
  <c r="AJ127" i="582"/>
  <c r="AI127" i="582"/>
  <c r="AH127" i="582"/>
  <c r="AG127" i="582"/>
  <c r="AF127" i="582"/>
  <c r="AE127" i="582"/>
  <c r="AD127" i="582"/>
  <c r="AC127" i="582"/>
  <c r="AB127" i="582"/>
  <c r="Y127" i="582"/>
  <c r="N127" i="582"/>
  <c r="B127" i="582"/>
  <c r="BF126" i="582"/>
  <c r="BE126" i="582"/>
  <c r="BD126" i="582"/>
  <c r="BC126" i="582"/>
  <c r="BB126" i="582"/>
  <c r="AM126" i="582"/>
  <c r="AJ126" i="582"/>
  <c r="AI126" i="582"/>
  <c r="AH126" i="582"/>
  <c r="AG126" i="582"/>
  <c r="AF126" i="582"/>
  <c r="AE126" i="582"/>
  <c r="AD126" i="582"/>
  <c r="AC126" i="582"/>
  <c r="AB126" i="582"/>
  <c r="Y126" i="582"/>
  <c r="N126" i="582"/>
  <c r="B126" i="582"/>
  <c r="BF125" i="582"/>
  <c r="BE125" i="582"/>
  <c r="BD125" i="582"/>
  <c r="BC125" i="582"/>
  <c r="BB125" i="582"/>
  <c r="AM125" i="582"/>
  <c r="AJ125" i="582"/>
  <c r="AI125" i="582"/>
  <c r="AH125" i="582"/>
  <c r="AG125" i="582"/>
  <c r="AF125" i="582"/>
  <c r="AE125" i="582"/>
  <c r="AD125" i="582"/>
  <c r="AC125" i="582"/>
  <c r="AB125" i="582"/>
  <c r="Y125" i="582"/>
  <c r="N125" i="582"/>
  <c r="B125" i="582"/>
  <c r="BF124" i="582"/>
  <c r="BE124" i="582"/>
  <c r="BD124" i="582"/>
  <c r="BC124" i="582"/>
  <c r="BB124" i="582"/>
  <c r="AM124" i="582"/>
  <c r="AJ124" i="582"/>
  <c r="AI124" i="582"/>
  <c r="AH124" i="582"/>
  <c r="AG124" i="582"/>
  <c r="AF124" i="582"/>
  <c r="AE124" i="582"/>
  <c r="AD124" i="582"/>
  <c r="AC124" i="582"/>
  <c r="AB124" i="582"/>
  <c r="Y124" i="582"/>
  <c r="N124" i="582"/>
  <c r="B124" i="582"/>
  <c r="BF123" i="582"/>
  <c r="BE123" i="582"/>
  <c r="BD123" i="582"/>
  <c r="BC123" i="582"/>
  <c r="BB123" i="582"/>
  <c r="AM123" i="582"/>
  <c r="AJ123" i="582"/>
  <c r="AI123" i="582"/>
  <c r="AH123" i="582"/>
  <c r="AG123" i="582"/>
  <c r="AF123" i="582"/>
  <c r="AE123" i="582"/>
  <c r="AD123" i="582"/>
  <c r="AC123" i="582"/>
  <c r="AB123" i="582"/>
  <c r="Y123" i="582"/>
  <c r="N123" i="582"/>
  <c r="B123" i="582"/>
  <c r="BF122" i="582"/>
  <c r="BE122" i="582"/>
  <c r="BD122" i="582"/>
  <c r="BC122" i="582"/>
  <c r="BB122" i="582"/>
  <c r="AM122" i="582"/>
  <c r="AJ122" i="582"/>
  <c r="AI122" i="582"/>
  <c r="AH122" i="582"/>
  <c r="AG122" i="582"/>
  <c r="AF122" i="582"/>
  <c r="AE122" i="582"/>
  <c r="AD122" i="582"/>
  <c r="AC122" i="582"/>
  <c r="AB122" i="582"/>
  <c r="Y122" i="582"/>
  <c r="N122" i="582"/>
  <c r="B122" i="582"/>
  <c r="BF121" i="582"/>
  <c r="BE121" i="582"/>
  <c r="BD121" i="582"/>
  <c r="BC121" i="582"/>
  <c r="BB121" i="582"/>
  <c r="AM121" i="582"/>
  <c r="AJ121" i="582"/>
  <c r="AI121" i="582"/>
  <c r="AH121" i="582"/>
  <c r="AG121" i="582"/>
  <c r="AF121" i="582"/>
  <c r="AE121" i="582"/>
  <c r="AD121" i="582"/>
  <c r="AC121" i="582"/>
  <c r="AB121" i="582"/>
  <c r="Y121" i="582"/>
  <c r="N121" i="582"/>
  <c r="B121" i="582"/>
  <c r="BF120" i="582"/>
  <c r="BE120" i="582"/>
  <c r="BD120" i="582"/>
  <c r="BC120" i="582"/>
  <c r="BB120" i="582"/>
  <c r="AM120" i="582"/>
  <c r="AJ120" i="582"/>
  <c r="AI120" i="582"/>
  <c r="AH120" i="582"/>
  <c r="AG120" i="582"/>
  <c r="AF120" i="582"/>
  <c r="AE120" i="582"/>
  <c r="AD120" i="582"/>
  <c r="AC120" i="582"/>
  <c r="AB120" i="582"/>
  <c r="Y120" i="582"/>
  <c r="N120" i="582"/>
  <c r="B120" i="582"/>
  <c r="BF119" i="582"/>
  <c r="BE119" i="582"/>
  <c r="BD119" i="582"/>
  <c r="BC119" i="582"/>
  <c r="BB119" i="582"/>
  <c r="AM119" i="582"/>
  <c r="AJ119" i="582"/>
  <c r="AI119" i="582"/>
  <c r="AH119" i="582"/>
  <c r="AG119" i="582"/>
  <c r="AF119" i="582"/>
  <c r="AE119" i="582"/>
  <c r="AD119" i="582"/>
  <c r="AC119" i="582"/>
  <c r="AB119" i="582"/>
  <c r="Y119" i="582"/>
  <c r="N119" i="582"/>
  <c r="B119" i="582"/>
  <c r="BF118" i="582"/>
  <c r="BE118" i="582"/>
  <c r="BD118" i="582"/>
  <c r="BC118" i="582"/>
  <c r="BB118" i="582"/>
  <c r="AM118" i="582"/>
  <c r="AJ118" i="582"/>
  <c r="AI118" i="582"/>
  <c r="AH118" i="582"/>
  <c r="AG118" i="582"/>
  <c r="AF118" i="582"/>
  <c r="AE118" i="582"/>
  <c r="AD118" i="582"/>
  <c r="AC118" i="582"/>
  <c r="AB118" i="582"/>
  <c r="Y118" i="582"/>
  <c r="N118" i="582"/>
  <c r="B118" i="582"/>
  <c r="BF117" i="582"/>
  <c r="BE117" i="582"/>
  <c r="BD117" i="582"/>
  <c r="BC117" i="582"/>
  <c r="BB117" i="582"/>
  <c r="AM117" i="582"/>
  <c r="AJ117" i="582"/>
  <c r="AI117" i="582"/>
  <c r="AH117" i="582"/>
  <c r="AG117" i="582"/>
  <c r="AF117" i="582"/>
  <c r="AE117" i="582"/>
  <c r="AD117" i="582"/>
  <c r="AC117" i="582"/>
  <c r="AB117" i="582"/>
  <c r="Y117" i="582"/>
  <c r="N117" i="582"/>
  <c r="B117" i="582"/>
  <c r="BF116" i="582"/>
  <c r="BE116" i="582"/>
  <c r="BD116" i="582"/>
  <c r="BC116" i="582"/>
  <c r="BB116" i="582"/>
  <c r="AM116" i="582"/>
  <c r="AJ116" i="582"/>
  <c r="AI116" i="582"/>
  <c r="AH116" i="582"/>
  <c r="AG116" i="582"/>
  <c r="AF116" i="582"/>
  <c r="AE116" i="582"/>
  <c r="AD116" i="582"/>
  <c r="AC116" i="582"/>
  <c r="AB116" i="582"/>
  <c r="Y116" i="582"/>
  <c r="N116" i="582"/>
  <c r="B116" i="582"/>
  <c r="BF115" i="582"/>
  <c r="BE115" i="582"/>
  <c r="BD115" i="582"/>
  <c r="BC115" i="582"/>
  <c r="BB115" i="582"/>
  <c r="AM115" i="582"/>
  <c r="AJ115" i="582"/>
  <c r="AI115" i="582"/>
  <c r="AH115" i="582"/>
  <c r="AG115" i="582"/>
  <c r="AF115" i="582"/>
  <c r="AE115" i="582"/>
  <c r="AD115" i="582"/>
  <c r="AC115" i="582"/>
  <c r="AB115" i="582"/>
  <c r="Y115" i="582"/>
  <c r="N115" i="582"/>
  <c r="B115" i="582"/>
  <c r="BF114" i="582"/>
  <c r="BE114" i="582"/>
  <c r="BD114" i="582"/>
  <c r="BC114" i="582"/>
  <c r="BB114" i="582"/>
  <c r="AM114" i="582"/>
  <c r="AJ114" i="582"/>
  <c r="AI114" i="582"/>
  <c r="AH114" i="582"/>
  <c r="AG114" i="582"/>
  <c r="AF114" i="582"/>
  <c r="AE114" i="582"/>
  <c r="AD114" i="582"/>
  <c r="AC114" i="582"/>
  <c r="AB114" i="582"/>
  <c r="Y114" i="582"/>
  <c r="N114" i="582"/>
  <c r="B114" i="582"/>
  <c r="BF113" i="582"/>
  <c r="BE113" i="582"/>
  <c r="BD113" i="582"/>
  <c r="BC113" i="582"/>
  <c r="BB113" i="582"/>
  <c r="AM113" i="582"/>
  <c r="AJ113" i="582"/>
  <c r="AI113" i="582"/>
  <c r="AH113" i="582"/>
  <c r="AG113" i="582"/>
  <c r="AF113" i="582"/>
  <c r="AE113" i="582"/>
  <c r="AD113" i="582"/>
  <c r="AC113" i="582"/>
  <c r="AB113" i="582"/>
  <c r="Y113" i="582"/>
  <c r="N113" i="582"/>
  <c r="B113" i="582"/>
  <c r="BF112" i="582"/>
  <c r="BE112" i="582"/>
  <c r="BD112" i="582"/>
  <c r="BC112" i="582"/>
  <c r="BB112" i="582"/>
  <c r="AM112" i="582"/>
  <c r="AJ112" i="582"/>
  <c r="AI112" i="582"/>
  <c r="AH112" i="582"/>
  <c r="AG112" i="582"/>
  <c r="AF112" i="582"/>
  <c r="AE112" i="582"/>
  <c r="AD112" i="582"/>
  <c r="AC112" i="582"/>
  <c r="AB112" i="582"/>
  <c r="Y112" i="582"/>
  <c r="N112" i="582"/>
  <c r="B112" i="582"/>
  <c r="BF111" i="582"/>
  <c r="BE111" i="582"/>
  <c r="BD111" i="582"/>
  <c r="BC111" i="582"/>
  <c r="BB111" i="582"/>
  <c r="AM111" i="582"/>
  <c r="AJ111" i="582"/>
  <c r="AI111" i="582"/>
  <c r="AH111" i="582"/>
  <c r="AG111" i="582"/>
  <c r="AF111" i="582"/>
  <c r="AE111" i="582"/>
  <c r="AD111" i="582"/>
  <c r="AC111" i="582"/>
  <c r="AB111" i="582"/>
  <c r="Y111" i="582"/>
  <c r="N111" i="582"/>
  <c r="B111" i="582"/>
  <c r="BF110" i="582"/>
  <c r="BE110" i="582"/>
  <c r="BD110" i="582"/>
  <c r="BC110" i="582"/>
  <c r="BB110" i="582"/>
  <c r="AM110" i="582"/>
  <c r="AJ110" i="582"/>
  <c r="AI110" i="582"/>
  <c r="AH110" i="582"/>
  <c r="AG110" i="582"/>
  <c r="AF110" i="582"/>
  <c r="AE110" i="582"/>
  <c r="AD110" i="582"/>
  <c r="AC110" i="582"/>
  <c r="AB110" i="582"/>
  <c r="Y110" i="582"/>
  <c r="N110" i="582"/>
  <c r="B110" i="582"/>
  <c r="BF109" i="582"/>
  <c r="BE109" i="582"/>
  <c r="BD109" i="582"/>
  <c r="BC109" i="582"/>
  <c r="BB109" i="582"/>
  <c r="AM109" i="582"/>
  <c r="AJ109" i="582"/>
  <c r="AI109" i="582"/>
  <c r="AH109" i="582"/>
  <c r="AG109" i="582"/>
  <c r="AF109" i="582"/>
  <c r="AE109" i="582"/>
  <c r="AD109" i="582"/>
  <c r="AC109" i="582"/>
  <c r="AB109" i="582"/>
  <c r="Y109" i="582"/>
  <c r="N109" i="582"/>
  <c r="B109" i="582"/>
  <c r="BF108" i="582"/>
  <c r="BE108" i="582"/>
  <c r="BD108" i="582"/>
  <c r="BC108" i="582"/>
  <c r="BB108" i="582"/>
  <c r="AM108" i="582"/>
  <c r="AJ108" i="582"/>
  <c r="AI108" i="582"/>
  <c r="AH108" i="582"/>
  <c r="AG108" i="582"/>
  <c r="AF108" i="582"/>
  <c r="AE108" i="582"/>
  <c r="AD108" i="582"/>
  <c r="AC108" i="582"/>
  <c r="AB108" i="582"/>
  <c r="Y108" i="582"/>
  <c r="N108" i="582"/>
  <c r="B108" i="582"/>
  <c r="BF107" i="582"/>
  <c r="BE107" i="582"/>
  <c r="BD107" i="582"/>
  <c r="BC107" i="582"/>
  <c r="BB107" i="582"/>
  <c r="AM107" i="582"/>
  <c r="AJ107" i="582"/>
  <c r="AI107" i="582"/>
  <c r="AH107" i="582"/>
  <c r="AG107" i="582"/>
  <c r="AF107" i="582"/>
  <c r="AE107" i="582"/>
  <c r="AD107" i="582"/>
  <c r="AC107" i="582"/>
  <c r="AB107" i="582"/>
  <c r="Y107" i="582"/>
  <c r="N107" i="582"/>
  <c r="B107" i="582"/>
  <c r="BF106" i="582"/>
  <c r="BE106" i="582"/>
  <c r="BD106" i="582"/>
  <c r="BC106" i="582"/>
  <c r="BB106" i="582"/>
  <c r="AM106" i="582"/>
  <c r="AJ106" i="582"/>
  <c r="AI106" i="582"/>
  <c r="AH106" i="582"/>
  <c r="AG106" i="582"/>
  <c r="AF106" i="582"/>
  <c r="AE106" i="582"/>
  <c r="AD106" i="582"/>
  <c r="AC106" i="582"/>
  <c r="AB106" i="582"/>
  <c r="Y106" i="582"/>
  <c r="N106" i="582"/>
  <c r="B106" i="582"/>
  <c r="BF105" i="582"/>
  <c r="BE105" i="582"/>
  <c r="BD105" i="582"/>
  <c r="BC105" i="582"/>
  <c r="BB105" i="582"/>
  <c r="AM105" i="582"/>
  <c r="AJ105" i="582"/>
  <c r="AI105" i="582"/>
  <c r="AH105" i="582"/>
  <c r="AG105" i="582"/>
  <c r="AF105" i="582"/>
  <c r="AE105" i="582"/>
  <c r="AD105" i="582"/>
  <c r="AC105" i="582"/>
  <c r="AB105" i="582"/>
  <c r="Y105" i="582"/>
  <c r="N105" i="582"/>
  <c r="B105" i="582"/>
  <c r="BF104" i="582"/>
  <c r="BE104" i="582"/>
  <c r="BD104" i="582"/>
  <c r="BC104" i="582"/>
  <c r="BB104" i="582"/>
  <c r="AM104" i="582"/>
  <c r="AJ104" i="582"/>
  <c r="AI104" i="582"/>
  <c r="AH104" i="582"/>
  <c r="AG104" i="582"/>
  <c r="AF104" i="582"/>
  <c r="AE104" i="582"/>
  <c r="AD104" i="582"/>
  <c r="AC104" i="582"/>
  <c r="AB104" i="582"/>
  <c r="Y104" i="582"/>
  <c r="N104" i="582"/>
  <c r="B104" i="582"/>
  <c r="BF103" i="582"/>
  <c r="BE103" i="582"/>
  <c r="BD103" i="582"/>
  <c r="BC103" i="582"/>
  <c r="BB103" i="582"/>
  <c r="AM103" i="582"/>
  <c r="AJ103" i="582"/>
  <c r="AI103" i="582"/>
  <c r="AH103" i="582"/>
  <c r="AG103" i="582"/>
  <c r="AF103" i="582"/>
  <c r="AE103" i="582"/>
  <c r="AD103" i="582"/>
  <c r="AC103" i="582"/>
  <c r="AB103" i="582"/>
  <c r="Y103" i="582"/>
  <c r="N103" i="582"/>
  <c r="B103" i="582"/>
  <c r="BF102" i="582"/>
  <c r="BE102" i="582"/>
  <c r="BD102" i="582"/>
  <c r="BC102" i="582"/>
  <c r="BB102" i="582"/>
  <c r="AM102" i="582"/>
  <c r="AJ102" i="582"/>
  <c r="AI102" i="582"/>
  <c r="AH102" i="582"/>
  <c r="AG102" i="582"/>
  <c r="AF102" i="582"/>
  <c r="AE102" i="582"/>
  <c r="AD102" i="582"/>
  <c r="AC102" i="582"/>
  <c r="AB102" i="582"/>
  <c r="Y102" i="582"/>
  <c r="N102" i="582"/>
  <c r="B102" i="582"/>
  <c r="BF101" i="582"/>
  <c r="BE101" i="582"/>
  <c r="BD101" i="582"/>
  <c r="BC101" i="582"/>
  <c r="BB101" i="582"/>
  <c r="AM101" i="582"/>
  <c r="AJ101" i="582"/>
  <c r="AI101" i="582"/>
  <c r="AH101" i="582"/>
  <c r="AG101" i="582"/>
  <c r="AF101" i="582"/>
  <c r="AE101" i="582"/>
  <c r="AD101" i="582"/>
  <c r="AC101" i="582"/>
  <c r="AB101" i="582"/>
  <c r="Y101" i="582"/>
  <c r="N101" i="582"/>
  <c r="B101" i="582"/>
  <c r="BF100" i="582"/>
  <c r="BE100" i="582"/>
  <c r="BD100" i="582"/>
  <c r="BC100" i="582"/>
  <c r="BB100" i="582"/>
  <c r="AM100" i="582"/>
  <c r="AJ100" i="582"/>
  <c r="AI100" i="582"/>
  <c r="AH100" i="582"/>
  <c r="AG100" i="582"/>
  <c r="AF100" i="582"/>
  <c r="AE100" i="582"/>
  <c r="AD100" i="582"/>
  <c r="AC100" i="582"/>
  <c r="AB100" i="582"/>
  <c r="Y100" i="582"/>
  <c r="N100" i="582"/>
  <c r="B100" i="582"/>
  <c r="BF99" i="582"/>
  <c r="BE99" i="582"/>
  <c r="BD99" i="582"/>
  <c r="BC99" i="582"/>
  <c r="BB99" i="582"/>
  <c r="AM99" i="582"/>
  <c r="AJ99" i="582"/>
  <c r="AI99" i="582"/>
  <c r="AH99" i="582"/>
  <c r="AG99" i="582"/>
  <c r="AF99" i="582"/>
  <c r="AE99" i="582"/>
  <c r="AD99" i="582"/>
  <c r="AC99" i="582"/>
  <c r="AB99" i="582"/>
  <c r="Y99" i="582"/>
  <c r="N99" i="582"/>
  <c r="B99" i="582"/>
  <c r="BF98" i="582"/>
  <c r="BE98" i="582"/>
  <c r="BD98" i="582"/>
  <c r="BC98" i="582"/>
  <c r="BB98" i="582"/>
  <c r="AM98" i="582"/>
  <c r="AJ98" i="582"/>
  <c r="AI98" i="582"/>
  <c r="AH98" i="582"/>
  <c r="AG98" i="582"/>
  <c r="AF98" i="582"/>
  <c r="AE98" i="582"/>
  <c r="AD98" i="582"/>
  <c r="AC98" i="582"/>
  <c r="AB98" i="582"/>
  <c r="Y98" i="582"/>
  <c r="N98" i="582"/>
  <c r="B98" i="582"/>
  <c r="BF97" i="582"/>
  <c r="BE97" i="582"/>
  <c r="BD97" i="582"/>
  <c r="BC97" i="582"/>
  <c r="BB97" i="582"/>
  <c r="AM97" i="582"/>
  <c r="AJ97" i="582"/>
  <c r="AI97" i="582"/>
  <c r="AH97" i="582"/>
  <c r="AG97" i="582"/>
  <c r="AF97" i="582"/>
  <c r="AE97" i="582"/>
  <c r="AD97" i="582"/>
  <c r="AC97" i="582"/>
  <c r="AB97" i="582"/>
  <c r="Y97" i="582"/>
  <c r="N97" i="582"/>
  <c r="B97" i="582"/>
  <c r="BF96" i="582"/>
  <c r="BE96" i="582"/>
  <c r="BD96" i="582"/>
  <c r="BC96" i="582"/>
  <c r="BB96" i="582"/>
  <c r="AM96" i="582"/>
  <c r="AJ96" i="582"/>
  <c r="AI96" i="582"/>
  <c r="AH96" i="582"/>
  <c r="AG96" i="582"/>
  <c r="AF96" i="582"/>
  <c r="AE96" i="582"/>
  <c r="AD96" i="582"/>
  <c r="AC96" i="582"/>
  <c r="AB96" i="582"/>
  <c r="Y96" i="582"/>
  <c r="N96" i="582"/>
  <c r="B96" i="582"/>
  <c r="BF95" i="582"/>
  <c r="BE95" i="582"/>
  <c r="BD95" i="582"/>
  <c r="BC95" i="582"/>
  <c r="BB95" i="582"/>
  <c r="AM95" i="582"/>
  <c r="AJ95" i="582"/>
  <c r="AI95" i="582"/>
  <c r="AH95" i="582"/>
  <c r="AG95" i="582"/>
  <c r="AF95" i="582"/>
  <c r="AE95" i="582"/>
  <c r="AD95" i="582"/>
  <c r="AC95" i="582"/>
  <c r="AB95" i="582"/>
  <c r="Y95" i="582"/>
  <c r="N95" i="582"/>
  <c r="B95" i="582"/>
  <c r="BF94" i="582"/>
  <c r="BE94" i="582"/>
  <c r="BD94" i="582"/>
  <c r="BC94" i="582"/>
  <c r="BB94" i="582"/>
  <c r="AM94" i="582"/>
  <c r="AJ94" i="582"/>
  <c r="AI94" i="582"/>
  <c r="AH94" i="582"/>
  <c r="AG94" i="582"/>
  <c r="AF94" i="582"/>
  <c r="AE94" i="582"/>
  <c r="AD94" i="582"/>
  <c r="AC94" i="582"/>
  <c r="AB94" i="582"/>
  <c r="Y94" i="582"/>
  <c r="N94" i="582"/>
  <c r="B94" i="582"/>
  <c r="BF93" i="582"/>
  <c r="BE93" i="582"/>
  <c r="BD93" i="582"/>
  <c r="BC93" i="582"/>
  <c r="BB93" i="582"/>
  <c r="AM93" i="582"/>
  <c r="AJ93" i="582"/>
  <c r="AI93" i="582"/>
  <c r="AH93" i="582"/>
  <c r="AG93" i="582"/>
  <c r="AF93" i="582"/>
  <c r="AE93" i="582"/>
  <c r="AD93" i="582"/>
  <c r="AC93" i="582"/>
  <c r="AB93" i="582"/>
  <c r="Y93" i="582"/>
  <c r="N93" i="582"/>
  <c r="B93" i="582"/>
  <c r="BF92" i="582"/>
  <c r="BE92" i="582"/>
  <c r="BD92" i="582"/>
  <c r="BC92" i="582"/>
  <c r="BB92" i="582"/>
  <c r="AM92" i="582"/>
  <c r="AJ92" i="582"/>
  <c r="AI92" i="582"/>
  <c r="AH92" i="582"/>
  <c r="AG92" i="582"/>
  <c r="AF92" i="582"/>
  <c r="AE92" i="582"/>
  <c r="AD92" i="582"/>
  <c r="AC92" i="582"/>
  <c r="AB92" i="582"/>
  <c r="Y92" i="582"/>
  <c r="N92" i="582"/>
  <c r="B92" i="582"/>
  <c r="BF91" i="582"/>
  <c r="BE91" i="582"/>
  <c r="BD91" i="582"/>
  <c r="BC91" i="582"/>
  <c r="BB91" i="582"/>
  <c r="AM91" i="582"/>
  <c r="AJ91" i="582"/>
  <c r="AI91" i="582"/>
  <c r="AH91" i="582"/>
  <c r="AG91" i="582"/>
  <c r="AF91" i="582"/>
  <c r="AE91" i="582"/>
  <c r="AD91" i="582"/>
  <c r="AC91" i="582"/>
  <c r="AB91" i="582"/>
  <c r="Y91" i="582"/>
  <c r="N91" i="582"/>
  <c r="B91" i="582"/>
  <c r="BF90" i="582"/>
  <c r="BE90" i="582"/>
  <c r="BD90" i="582"/>
  <c r="BC90" i="582"/>
  <c r="BB90" i="582"/>
  <c r="AM90" i="582"/>
  <c r="AJ90" i="582"/>
  <c r="AI90" i="582"/>
  <c r="AH90" i="582"/>
  <c r="AG90" i="582"/>
  <c r="AF90" i="582"/>
  <c r="AE90" i="582"/>
  <c r="AD90" i="582"/>
  <c r="AC90" i="582"/>
  <c r="AB90" i="582"/>
  <c r="Y90" i="582"/>
  <c r="N90" i="582"/>
  <c r="B90" i="582"/>
  <c r="BF89" i="582"/>
  <c r="BE89" i="582"/>
  <c r="BD89" i="582"/>
  <c r="BC89" i="582"/>
  <c r="BB89" i="582"/>
  <c r="AM89" i="582"/>
  <c r="AJ89" i="582"/>
  <c r="AI89" i="582"/>
  <c r="AH89" i="582"/>
  <c r="AG89" i="582"/>
  <c r="AF89" i="582"/>
  <c r="AE89" i="582"/>
  <c r="AD89" i="582"/>
  <c r="AC89" i="582"/>
  <c r="AB89" i="582"/>
  <c r="Y89" i="582"/>
  <c r="N89" i="582"/>
  <c r="B89" i="582"/>
  <c r="BF88" i="582"/>
  <c r="BE88" i="582"/>
  <c r="BD88" i="582"/>
  <c r="BC88" i="582"/>
  <c r="BB88" i="582"/>
  <c r="AM88" i="582"/>
  <c r="AJ88" i="582"/>
  <c r="AI88" i="582"/>
  <c r="AH88" i="582"/>
  <c r="AG88" i="582"/>
  <c r="AF88" i="582"/>
  <c r="AE88" i="582"/>
  <c r="AD88" i="582"/>
  <c r="AC88" i="582"/>
  <c r="AB88" i="582"/>
  <c r="Y88" i="582"/>
  <c r="N88" i="582"/>
  <c r="B88" i="582"/>
  <c r="BF87" i="582"/>
  <c r="BE87" i="582"/>
  <c r="BD87" i="582"/>
  <c r="BC87" i="582"/>
  <c r="BB87" i="582"/>
  <c r="AM87" i="582"/>
  <c r="AJ87" i="582"/>
  <c r="AI87" i="582"/>
  <c r="AH87" i="582"/>
  <c r="AG87" i="582"/>
  <c r="AF87" i="582"/>
  <c r="AE87" i="582"/>
  <c r="AD87" i="582"/>
  <c r="AC87" i="582"/>
  <c r="AB87" i="582"/>
  <c r="Y87" i="582"/>
  <c r="N87" i="582"/>
  <c r="B87" i="582"/>
  <c r="BF86" i="582"/>
  <c r="BE86" i="582"/>
  <c r="BD86" i="582"/>
  <c r="BC86" i="582"/>
  <c r="BB86" i="582"/>
  <c r="AM86" i="582"/>
  <c r="AJ86" i="582"/>
  <c r="AI86" i="582"/>
  <c r="AH86" i="582"/>
  <c r="AG86" i="582"/>
  <c r="AF86" i="582"/>
  <c r="AE86" i="582"/>
  <c r="AD86" i="582"/>
  <c r="AC86" i="582"/>
  <c r="AB86" i="582"/>
  <c r="Y86" i="582"/>
  <c r="N86" i="582"/>
  <c r="B86" i="582"/>
  <c r="BF85" i="582"/>
  <c r="BE85" i="582"/>
  <c r="BD85" i="582"/>
  <c r="BC85" i="582"/>
  <c r="BB85" i="582"/>
  <c r="AM85" i="582"/>
  <c r="AJ85" i="582"/>
  <c r="AI85" i="582"/>
  <c r="AH85" i="582"/>
  <c r="AG85" i="582"/>
  <c r="AF85" i="582"/>
  <c r="AE85" i="582"/>
  <c r="AD85" i="582"/>
  <c r="AC85" i="582"/>
  <c r="AB85" i="582"/>
  <c r="Y85" i="582"/>
  <c r="N85" i="582"/>
  <c r="B85" i="582"/>
  <c r="BF84" i="582"/>
  <c r="BE84" i="582"/>
  <c r="BD84" i="582"/>
  <c r="BC84" i="582"/>
  <c r="BB84" i="582"/>
  <c r="AM84" i="582"/>
  <c r="AJ84" i="582"/>
  <c r="AI84" i="582"/>
  <c r="AH84" i="582"/>
  <c r="AG84" i="582"/>
  <c r="AF84" i="582"/>
  <c r="AE84" i="582"/>
  <c r="AD84" i="582"/>
  <c r="AC84" i="582"/>
  <c r="AB84" i="582"/>
  <c r="Y84" i="582"/>
  <c r="N84" i="582"/>
  <c r="B84" i="582"/>
  <c r="BF83" i="582"/>
  <c r="BE83" i="582"/>
  <c r="BD83" i="582"/>
  <c r="BC83" i="582"/>
  <c r="BB83" i="582"/>
  <c r="AM83" i="582"/>
  <c r="AJ83" i="582"/>
  <c r="AI83" i="582"/>
  <c r="AH83" i="582"/>
  <c r="AG83" i="582"/>
  <c r="AF83" i="582"/>
  <c r="AE83" i="582"/>
  <c r="AD83" i="582"/>
  <c r="AC83" i="582"/>
  <c r="AB83" i="582"/>
  <c r="Y83" i="582"/>
  <c r="N83" i="582"/>
  <c r="B83" i="582"/>
  <c r="BF82" i="582"/>
  <c r="BE82" i="582"/>
  <c r="BD82" i="582"/>
  <c r="BC82" i="582"/>
  <c r="BB82" i="582"/>
  <c r="AM82" i="582"/>
  <c r="AJ82" i="582"/>
  <c r="AI82" i="582"/>
  <c r="AH82" i="582"/>
  <c r="AG82" i="582"/>
  <c r="AF82" i="582"/>
  <c r="AE82" i="582"/>
  <c r="AD82" i="582"/>
  <c r="AC82" i="582"/>
  <c r="AB82" i="582"/>
  <c r="Y82" i="582"/>
  <c r="N82" i="582"/>
  <c r="B82" i="582"/>
  <c r="BF81" i="582"/>
  <c r="BE81" i="582"/>
  <c r="BD81" i="582"/>
  <c r="BC81" i="582"/>
  <c r="BB81" i="582"/>
  <c r="AM81" i="582"/>
  <c r="AJ81" i="582"/>
  <c r="AI81" i="582"/>
  <c r="AH81" i="582"/>
  <c r="AG81" i="582"/>
  <c r="AF81" i="582"/>
  <c r="AE81" i="582"/>
  <c r="AD81" i="582"/>
  <c r="AC81" i="582"/>
  <c r="AB81" i="582"/>
  <c r="Y81" i="582"/>
  <c r="N81" i="582"/>
  <c r="B81" i="582"/>
  <c r="BF80" i="582"/>
  <c r="BE80" i="582"/>
  <c r="BD80" i="582"/>
  <c r="BC80" i="582"/>
  <c r="BB80" i="582"/>
  <c r="AM80" i="582"/>
  <c r="AJ80" i="582"/>
  <c r="AI80" i="582"/>
  <c r="AH80" i="582"/>
  <c r="AG80" i="582"/>
  <c r="AF80" i="582"/>
  <c r="AE80" i="582"/>
  <c r="AD80" i="582"/>
  <c r="AC80" i="582"/>
  <c r="AB80" i="582"/>
  <c r="Y80" i="582"/>
  <c r="N80" i="582"/>
  <c r="B80" i="582"/>
  <c r="BF79" i="582"/>
  <c r="BE79" i="582"/>
  <c r="BD79" i="582"/>
  <c r="BC79" i="582"/>
  <c r="BB79" i="582"/>
  <c r="AM79" i="582"/>
  <c r="AJ79" i="582"/>
  <c r="AI79" i="582"/>
  <c r="AH79" i="582"/>
  <c r="AG79" i="582"/>
  <c r="AF79" i="582"/>
  <c r="AE79" i="582"/>
  <c r="AD79" i="582"/>
  <c r="AC79" i="582"/>
  <c r="AB79" i="582"/>
  <c r="Y79" i="582"/>
  <c r="N79" i="582"/>
  <c r="B79" i="582"/>
  <c r="BF78" i="582"/>
  <c r="BE78" i="582"/>
  <c r="BD78" i="582"/>
  <c r="BC78" i="582"/>
  <c r="BB78" i="582"/>
  <c r="AM78" i="582"/>
  <c r="AJ78" i="582"/>
  <c r="AI78" i="582"/>
  <c r="AH78" i="582"/>
  <c r="AG78" i="582"/>
  <c r="AF78" i="582"/>
  <c r="AE78" i="582"/>
  <c r="AD78" i="582"/>
  <c r="AC78" i="582"/>
  <c r="AB78" i="582"/>
  <c r="Y78" i="582"/>
  <c r="N78" i="582"/>
  <c r="B78" i="582"/>
  <c r="BF77" i="582"/>
  <c r="BE77" i="582"/>
  <c r="BD77" i="582"/>
  <c r="BC77" i="582"/>
  <c r="BB77" i="582"/>
  <c r="AM77" i="582"/>
  <c r="AJ77" i="582"/>
  <c r="AI77" i="582"/>
  <c r="AH77" i="582"/>
  <c r="AG77" i="582"/>
  <c r="AF77" i="582"/>
  <c r="AE77" i="582"/>
  <c r="AD77" i="582"/>
  <c r="AC77" i="582"/>
  <c r="AB77" i="582"/>
  <c r="Y77" i="582"/>
  <c r="N77" i="582"/>
  <c r="B77" i="582"/>
  <c r="BF76" i="582"/>
  <c r="BE76" i="582"/>
  <c r="BD76" i="582"/>
  <c r="BC76" i="582"/>
  <c r="BB76" i="582"/>
  <c r="AM76" i="582"/>
  <c r="AJ76" i="582"/>
  <c r="AI76" i="582"/>
  <c r="AH76" i="582"/>
  <c r="AG76" i="582"/>
  <c r="AF76" i="582"/>
  <c r="AE76" i="582"/>
  <c r="AD76" i="582"/>
  <c r="AC76" i="582"/>
  <c r="AB76" i="582"/>
  <c r="Y76" i="582"/>
  <c r="N76" i="582"/>
  <c r="B76" i="582"/>
  <c r="BF75" i="582"/>
  <c r="BE75" i="582"/>
  <c r="BD75" i="582"/>
  <c r="BC75" i="582"/>
  <c r="BB75" i="582"/>
  <c r="AM75" i="582"/>
  <c r="AJ75" i="582"/>
  <c r="AI75" i="582"/>
  <c r="AH75" i="582"/>
  <c r="AG75" i="582"/>
  <c r="AF75" i="582"/>
  <c r="AE75" i="582"/>
  <c r="AD75" i="582"/>
  <c r="AC75" i="582"/>
  <c r="AB75" i="582"/>
  <c r="Y75" i="582"/>
  <c r="N75" i="582"/>
  <c r="B75" i="582"/>
  <c r="BF74" i="582"/>
  <c r="BE74" i="582"/>
  <c r="BD74" i="582"/>
  <c r="BC74" i="582"/>
  <c r="BB74" i="582"/>
  <c r="AM74" i="582"/>
  <c r="AJ74" i="582"/>
  <c r="AI74" i="582"/>
  <c r="AH74" i="582"/>
  <c r="AG74" i="582"/>
  <c r="AF74" i="582"/>
  <c r="AE74" i="582"/>
  <c r="AD74" i="582"/>
  <c r="AC74" i="582"/>
  <c r="AB74" i="582"/>
  <c r="Y74" i="582"/>
  <c r="N74" i="582"/>
  <c r="B74" i="582"/>
  <c r="BF73" i="582"/>
  <c r="BE73" i="582"/>
  <c r="BD73" i="582"/>
  <c r="BC73" i="582"/>
  <c r="BB73" i="582"/>
  <c r="AM73" i="582"/>
  <c r="AJ73" i="582"/>
  <c r="AI73" i="582"/>
  <c r="AH73" i="582"/>
  <c r="AG73" i="582"/>
  <c r="AF73" i="582"/>
  <c r="AE73" i="582"/>
  <c r="AD73" i="582"/>
  <c r="AC73" i="582"/>
  <c r="AB73" i="582"/>
  <c r="Y73" i="582"/>
  <c r="N73" i="582"/>
  <c r="B73" i="582"/>
  <c r="BF72" i="582"/>
  <c r="BE72" i="582"/>
  <c r="BD72" i="582"/>
  <c r="BC72" i="582"/>
  <c r="BB72" i="582"/>
  <c r="AM72" i="582"/>
  <c r="AJ72" i="582"/>
  <c r="AI72" i="582"/>
  <c r="AH72" i="582"/>
  <c r="AG72" i="582"/>
  <c r="AF72" i="582"/>
  <c r="AE72" i="582"/>
  <c r="AD72" i="582"/>
  <c r="AC72" i="582"/>
  <c r="AB72" i="582"/>
  <c r="Y72" i="582"/>
  <c r="N72" i="582"/>
  <c r="B72" i="582"/>
  <c r="BF71" i="582"/>
  <c r="BE71" i="582"/>
  <c r="BD71" i="582"/>
  <c r="BC71" i="582"/>
  <c r="BB71" i="582"/>
  <c r="AM71" i="582"/>
  <c r="AJ71" i="582"/>
  <c r="AI71" i="582"/>
  <c r="AH71" i="582"/>
  <c r="AG71" i="582"/>
  <c r="AF71" i="582"/>
  <c r="AE71" i="582"/>
  <c r="AD71" i="582"/>
  <c r="AC71" i="582"/>
  <c r="AB71" i="582"/>
  <c r="Y71" i="582"/>
  <c r="N71" i="582"/>
  <c r="B71" i="582"/>
  <c r="BF70" i="582"/>
  <c r="BE70" i="582"/>
  <c r="BD70" i="582"/>
  <c r="BC70" i="582"/>
  <c r="BB70" i="582"/>
  <c r="AM70" i="582"/>
  <c r="AJ70" i="582"/>
  <c r="AI70" i="582"/>
  <c r="AH70" i="582"/>
  <c r="AG70" i="582"/>
  <c r="AF70" i="582"/>
  <c r="AE70" i="582"/>
  <c r="AD70" i="582"/>
  <c r="AC70" i="582"/>
  <c r="AB70" i="582"/>
  <c r="Y70" i="582"/>
  <c r="N70" i="582"/>
  <c r="B70" i="582"/>
  <c r="BF69" i="582"/>
  <c r="BE69" i="582"/>
  <c r="BD69" i="582"/>
  <c r="BC69" i="582"/>
  <c r="BB69" i="582"/>
  <c r="AM69" i="582"/>
  <c r="AJ69" i="582"/>
  <c r="AI69" i="582"/>
  <c r="AH69" i="582"/>
  <c r="AG69" i="582"/>
  <c r="AF69" i="582"/>
  <c r="AE69" i="582"/>
  <c r="AD69" i="582"/>
  <c r="AC69" i="582"/>
  <c r="AB69" i="582"/>
  <c r="Y69" i="582"/>
  <c r="N69" i="582"/>
  <c r="B69" i="582"/>
  <c r="BF68" i="582"/>
  <c r="BE68" i="582"/>
  <c r="BD68" i="582"/>
  <c r="BC68" i="582"/>
  <c r="BB68" i="582"/>
  <c r="AM68" i="582"/>
  <c r="AJ68" i="582"/>
  <c r="AI68" i="582"/>
  <c r="AH68" i="582"/>
  <c r="AG68" i="582"/>
  <c r="AF68" i="582"/>
  <c r="AE68" i="582"/>
  <c r="AD68" i="582"/>
  <c r="AC68" i="582"/>
  <c r="AB68" i="582"/>
  <c r="Y68" i="582"/>
  <c r="N68" i="582"/>
  <c r="B68" i="582"/>
  <c r="BF67" i="582"/>
  <c r="BE67" i="582"/>
  <c r="BD67" i="582"/>
  <c r="BC67" i="582"/>
  <c r="BB67" i="582"/>
  <c r="AM67" i="582"/>
  <c r="AJ67" i="582"/>
  <c r="AI67" i="582"/>
  <c r="AH67" i="582"/>
  <c r="AG67" i="582"/>
  <c r="AF67" i="582"/>
  <c r="AE67" i="582"/>
  <c r="AD67" i="582"/>
  <c r="AC67" i="582"/>
  <c r="AB67" i="582"/>
  <c r="Y67" i="582"/>
  <c r="N67" i="582"/>
  <c r="B67" i="582"/>
  <c r="BF66" i="582"/>
  <c r="BE66" i="582"/>
  <c r="BD66" i="582"/>
  <c r="BC66" i="582"/>
  <c r="BB66" i="582"/>
  <c r="AM66" i="582"/>
  <c r="AJ66" i="582"/>
  <c r="AI66" i="582"/>
  <c r="AH66" i="582"/>
  <c r="AG66" i="582"/>
  <c r="AF66" i="582"/>
  <c r="AE66" i="582"/>
  <c r="AD66" i="582"/>
  <c r="AC66" i="582"/>
  <c r="AB66" i="582"/>
  <c r="Y66" i="582"/>
  <c r="N66" i="582"/>
  <c r="B66" i="582"/>
  <c r="BF65" i="582"/>
  <c r="BE65" i="582"/>
  <c r="BD65" i="582"/>
  <c r="BC65" i="582"/>
  <c r="BB65" i="582"/>
  <c r="AM65" i="582"/>
  <c r="AJ65" i="582"/>
  <c r="AI65" i="582"/>
  <c r="AH65" i="582"/>
  <c r="AG65" i="582"/>
  <c r="AF65" i="582"/>
  <c r="AE65" i="582"/>
  <c r="AD65" i="582"/>
  <c r="AC65" i="582"/>
  <c r="AB65" i="582"/>
  <c r="Y65" i="582"/>
  <c r="N65" i="582"/>
  <c r="B65" i="582"/>
  <c r="BF64" i="582"/>
  <c r="BE64" i="582"/>
  <c r="BD64" i="582"/>
  <c r="BC64" i="582"/>
  <c r="BB64" i="582"/>
  <c r="AM64" i="582"/>
  <c r="AJ64" i="582"/>
  <c r="AI64" i="582"/>
  <c r="AH64" i="582"/>
  <c r="AG64" i="582"/>
  <c r="AF64" i="582"/>
  <c r="AE64" i="582"/>
  <c r="AD64" i="582"/>
  <c r="AC64" i="582"/>
  <c r="AB64" i="582"/>
  <c r="Y64" i="582"/>
  <c r="N64" i="582"/>
  <c r="B64" i="582"/>
  <c r="BF63" i="582"/>
  <c r="BE63" i="582"/>
  <c r="BD63" i="582"/>
  <c r="BC63" i="582"/>
  <c r="BB63" i="582"/>
  <c r="AM63" i="582"/>
  <c r="AJ63" i="582"/>
  <c r="AI63" i="582"/>
  <c r="AH63" i="582"/>
  <c r="AG63" i="582"/>
  <c r="AF63" i="582"/>
  <c r="AE63" i="582"/>
  <c r="AD63" i="582"/>
  <c r="AC63" i="582"/>
  <c r="AB63" i="582"/>
  <c r="Y63" i="582"/>
  <c r="N63" i="582"/>
  <c r="B63" i="582"/>
  <c r="BF62" i="582"/>
  <c r="BE62" i="582"/>
  <c r="BD62" i="582"/>
  <c r="BC62" i="582"/>
  <c r="BB62" i="582"/>
  <c r="AM62" i="582"/>
  <c r="AJ62" i="582"/>
  <c r="AI62" i="582"/>
  <c r="AH62" i="582"/>
  <c r="AG62" i="582"/>
  <c r="AF62" i="582"/>
  <c r="AE62" i="582"/>
  <c r="AD62" i="582"/>
  <c r="AC62" i="582"/>
  <c r="AB62" i="582"/>
  <c r="Y62" i="582"/>
  <c r="N62" i="582"/>
  <c r="B62" i="582"/>
  <c r="BF61" i="582"/>
  <c r="BE61" i="582"/>
  <c r="BD61" i="582"/>
  <c r="BC61" i="582"/>
  <c r="BB61" i="582"/>
  <c r="AM61" i="582"/>
  <c r="AJ61" i="582"/>
  <c r="AI61" i="582"/>
  <c r="AH61" i="582"/>
  <c r="AG61" i="582"/>
  <c r="AF61" i="582"/>
  <c r="AE61" i="582"/>
  <c r="AD61" i="582"/>
  <c r="AC61" i="582"/>
  <c r="AB61" i="582"/>
  <c r="Y61" i="582"/>
  <c r="N61" i="582"/>
  <c r="B61" i="582"/>
  <c r="BF60" i="582"/>
  <c r="BE60" i="582"/>
  <c r="BD60" i="582"/>
  <c r="BC60" i="582"/>
  <c r="BB60" i="582"/>
  <c r="AM60" i="582"/>
  <c r="AJ60" i="582"/>
  <c r="AI60" i="582"/>
  <c r="AH60" i="582"/>
  <c r="AG60" i="582"/>
  <c r="AF60" i="582"/>
  <c r="AE60" i="582"/>
  <c r="AD60" i="582"/>
  <c r="AC60" i="582"/>
  <c r="AB60" i="582"/>
  <c r="Y60" i="582"/>
  <c r="N60" i="582"/>
  <c r="B60" i="582"/>
  <c r="BF59" i="582"/>
  <c r="BE59" i="582"/>
  <c r="BD59" i="582"/>
  <c r="BC59" i="582"/>
  <c r="BB59" i="582"/>
  <c r="AM59" i="582"/>
  <c r="AJ59" i="582"/>
  <c r="AI59" i="582"/>
  <c r="AH59" i="582"/>
  <c r="AG59" i="582"/>
  <c r="AF59" i="582"/>
  <c r="AE59" i="582"/>
  <c r="AD59" i="582"/>
  <c r="AC59" i="582"/>
  <c r="AB59" i="582"/>
  <c r="Y59" i="582"/>
  <c r="N59" i="582"/>
  <c r="B59" i="582"/>
  <c r="BF58" i="582"/>
  <c r="BE58" i="582"/>
  <c r="BD58" i="582"/>
  <c r="BC58" i="582"/>
  <c r="BB58" i="582"/>
  <c r="AM58" i="582"/>
  <c r="AJ58" i="582"/>
  <c r="AI58" i="582"/>
  <c r="AH58" i="582"/>
  <c r="AG58" i="582"/>
  <c r="AF58" i="582"/>
  <c r="AE58" i="582"/>
  <c r="AD58" i="582"/>
  <c r="AC58" i="582"/>
  <c r="AB58" i="582"/>
  <c r="Y58" i="582"/>
  <c r="N58" i="582"/>
  <c r="B58" i="582"/>
  <c r="BF57" i="582"/>
  <c r="BE57" i="582"/>
  <c r="BD57" i="582"/>
  <c r="BC57" i="582"/>
  <c r="BB57" i="582"/>
  <c r="AM57" i="582"/>
  <c r="AJ57" i="582"/>
  <c r="AI57" i="582"/>
  <c r="AH57" i="582"/>
  <c r="AG57" i="582"/>
  <c r="AF57" i="582"/>
  <c r="AE57" i="582"/>
  <c r="AD57" i="582"/>
  <c r="AC57" i="582"/>
  <c r="AB57" i="582"/>
  <c r="Y57" i="582"/>
  <c r="N57" i="582"/>
  <c r="B57" i="582"/>
  <c r="BF56" i="582"/>
  <c r="BE56" i="582"/>
  <c r="BD56" i="582"/>
  <c r="BC56" i="582"/>
  <c r="BB56" i="582"/>
  <c r="AM56" i="582"/>
  <c r="AJ56" i="582"/>
  <c r="AI56" i="582"/>
  <c r="AH56" i="582"/>
  <c r="AG56" i="582"/>
  <c r="AF56" i="582"/>
  <c r="AE56" i="582"/>
  <c r="AD56" i="582"/>
  <c r="AC56" i="582"/>
  <c r="AB56" i="582"/>
  <c r="Y56" i="582"/>
  <c r="N56" i="582"/>
  <c r="B56" i="582"/>
  <c r="BF55" i="582"/>
  <c r="BE55" i="582"/>
  <c r="BD55" i="582"/>
  <c r="BC55" i="582"/>
  <c r="BB55" i="582"/>
  <c r="AM55" i="582"/>
  <c r="AJ55" i="582"/>
  <c r="AI55" i="582"/>
  <c r="AH55" i="582"/>
  <c r="AG55" i="582"/>
  <c r="AF55" i="582"/>
  <c r="AE55" i="582"/>
  <c r="AD55" i="582"/>
  <c r="AC55" i="582"/>
  <c r="AB55" i="582"/>
  <c r="Y55" i="582"/>
  <c r="N55" i="582"/>
  <c r="B55" i="582"/>
  <c r="BF54" i="582"/>
  <c r="BE54" i="582"/>
  <c r="BD54" i="582"/>
  <c r="BC54" i="582"/>
  <c r="BB54" i="582"/>
  <c r="AM54" i="582"/>
  <c r="AJ54" i="582"/>
  <c r="AI54" i="582"/>
  <c r="AH54" i="582"/>
  <c r="AG54" i="582"/>
  <c r="AF54" i="582"/>
  <c r="AE54" i="582"/>
  <c r="AD54" i="582"/>
  <c r="AC54" i="582"/>
  <c r="AB54" i="582"/>
  <c r="Y54" i="582"/>
  <c r="N54" i="582"/>
  <c r="B54" i="582"/>
  <c r="BF53" i="582"/>
  <c r="BE53" i="582"/>
  <c r="BD53" i="582"/>
  <c r="BC53" i="582"/>
  <c r="BB53" i="582"/>
  <c r="AM53" i="582"/>
  <c r="AJ53" i="582"/>
  <c r="AI53" i="582"/>
  <c r="AH53" i="582"/>
  <c r="AG53" i="582"/>
  <c r="AF53" i="582"/>
  <c r="AE53" i="582"/>
  <c r="AD53" i="582"/>
  <c r="AC53" i="582"/>
  <c r="AB53" i="582"/>
  <c r="Y53" i="582"/>
  <c r="N53" i="582"/>
  <c r="B53" i="582"/>
  <c r="BF52" i="582"/>
  <c r="BE52" i="582"/>
  <c r="BD52" i="582"/>
  <c r="BC52" i="582"/>
  <c r="BB52" i="582"/>
  <c r="AM52" i="582"/>
  <c r="AJ52" i="582"/>
  <c r="AI52" i="582"/>
  <c r="AH52" i="582"/>
  <c r="AG52" i="582"/>
  <c r="AF52" i="582"/>
  <c r="AE52" i="582"/>
  <c r="AD52" i="582"/>
  <c r="AC52" i="582"/>
  <c r="AB52" i="582"/>
  <c r="Y52" i="582"/>
  <c r="N52" i="582"/>
  <c r="B52" i="582"/>
  <c r="BF51" i="582"/>
  <c r="BE51" i="582"/>
  <c r="BD51" i="582"/>
  <c r="BC51" i="582"/>
  <c r="BB51" i="582"/>
  <c r="AM51" i="582"/>
  <c r="AJ51" i="582"/>
  <c r="AI51" i="582"/>
  <c r="AH51" i="582"/>
  <c r="AG51" i="582"/>
  <c r="AF51" i="582"/>
  <c r="AE51" i="582"/>
  <c r="AD51" i="582"/>
  <c r="AC51" i="582"/>
  <c r="AB51" i="582"/>
  <c r="Y51" i="582"/>
  <c r="N51" i="582"/>
  <c r="B51" i="582"/>
  <c r="BF50" i="582"/>
  <c r="BE50" i="582"/>
  <c r="BD50" i="582"/>
  <c r="BC50" i="582"/>
  <c r="BB50" i="582"/>
  <c r="AM50" i="582"/>
  <c r="AJ50" i="582"/>
  <c r="AI50" i="582"/>
  <c r="AH50" i="582"/>
  <c r="AG50" i="582"/>
  <c r="AF50" i="582"/>
  <c r="AE50" i="582"/>
  <c r="AD50" i="582"/>
  <c r="AC50" i="582"/>
  <c r="AB50" i="582"/>
  <c r="Y50" i="582"/>
  <c r="N50" i="582"/>
  <c r="B50" i="582"/>
  <c r="BF49" i="582"/>
  <c r="BE49" i="582"/>
  <c r="BD49" i="582"/>
  <c r="BC49" i="582"/>
  <c r="BB49" i="582"/>
  <c r="AM49" i="582"/>
  <c r="AJ49" i="582"/>
  <c r="AI49" i="582"/>
  <c r="AH49" i="582"/>
  <c r="AG49" i="582"/>
  <c r="AF49" i="582"/>
  <c r="AE49" i="582"/>
  <c r="AD49" i="582"/>
  <c r="AC49" i="582"/>
  <c r="AB49" i="582"/>
  <c r="Y49" i="582"/>
  <c r="N49" i="582"/>
  <c r="B49" i="582"/>
  <c r="BF48" i="582"/>
  <c r="BE48" i="582"/>
  <c r="BD48" i="582"/>
  <c r="BC48" i="582"/>
  <c r="BB48" i="582"/>
  <c r="AM48" i="582"/>
  <c r="AJ48" i="582"/>
  <c r="AI48" i="582"/>
  <c r="AH48" i="582"/>
  <c r="AG48" i="582"/>
  <c r="AF48" i="582"/>
  <c r="AE48" i="582"/>
  <c r="AD48" i="582"/>
  <c r="AC48" i="582"/>
  <c r="AB48" i="582"/>
  <c r="Y48" i="582"/>
  <c r="N48" i="582"/>
  <c r="B48" i="582"/>
  <c r="BF47" i="582"/>
  <c r="BE47" i="582"/>
  <c r="BD47" i="582"/>
  <c r="BC47" i="582"/>
  <c r="BB47" i="582"/>
  <c r="AM47" i="582"/>
  <c r="AJ47" i="582"/>
  <c r="AI47" i="582"/>
  <c r="AH47" i="582"/>
  <c r="AG47" i="582"/>
  <c r="AF47" i="582"/>
  <c r="AE47" i="582"/>
  <c r="AD47" i="582"/>
  <c r="AC47" i="582"/>
  <c r="AB47" i="582"/>
  <c r="N47" i="582"/>
  <c r="B47" i="582"/>
  <c r="BF46" i="582"/>
  <c r="BE46" i="582"/>
  <c r="BD46" i="582"/>
  <c r="BC46" i="582"/>
  <c r="BB46" i="582"/>
  <c r="AM46" i="582"/>
  <c r="AJ46" i="582"/>
  <c r="AI46" i="582"/>
  <c r="AH46" i="582"/>
  <c r="AG46" i="582"/>
  <c r="AF46" i="582"/>
  <c r="AE46" i="582"/>
  <c r="AD46" i="582"/>
  <c r="AC46" i="582"/>
  <c r="AB46" i="582"/>
  <c r="N46" i="582"/>
  <c r="B46" i="582"/>
  <c r="BF45" i="582"/>
  <c r="BE45" i="582"/>
  <c r="BD45" i="582"/>
  <c r="BC45" i="582"/>
  <c r="BB45" i="582"/>
  <c r="AM45" i="582"/>
  <c r="AJ45" i="582"/>
  <c r="AI45" i="582"/>
  <c r="AH45" i="582"/>
  <c r="AG45" i="582"/>
  <c r="AF45" i="582"/>
  <c r="AE45" i="582"/>
  <c r="AD45" i="582"/>
  <c r="AC45" i="582"/>
  <c r="AB45" i="582"/>
  <c r="N45" i="582"/>
  <c r="B45" i="582"/>
  <c r="BF44" i="582"/>
  <c r="BB44" i="582"/>
  <c r="AH44" i="582"/>
  <c r="AD44" i="582"/>
  <c r="AC44" i="582"/>
  <c r="AB44" i="582"/>
  <c r="N44" i="582"/>
  <c r="B44" i="582"/>
  <c r="BC43" i="582"/>
  <c r="AI43" i="582"/>
  <c r="AC43" i="582"/>
  <c r="AB43" i="582"/>
  <c r="N43" i="582"/>
  <c r="B43" i="582"/>
  <c r="BE42" i="582"/>
  <c r="BD42" i="582"/>
  <c r="AJ42" i="582"/>
  <c r="AG42" i="582"/>
  <c r="AF42" i="582"/>
  <c r="AC42" i="582"/>
  <c r="AB42" i="582"/>
  <c r="N42" i="582"/>
  <c r="B42" i="582"/>
  <c r="BF41" i="582"/>
  <c r="BE41" i="582"/>
  <c r="BB41" i="582"/>
  <c r="AH41" i="582"/>
  <c r="AG41" i="582"/>
  <c r="AD41" i="582"/>
  <c r="AC41" i="582"/>
  <c r="AB41" i="582"/>
  <c r="N41" i="582"/>
  <c r="B41" i="582"/>
  <c r="BF40" i="582"/>
  <c r="BB40" i="582"/>
  <c r="AH40" i="582"/>
  <c r="AD40" i="582"/>
  <c r="AC40" i="582"/>
  <c r="AB40" i="582"/>
  <c r="N40" i="582"/>
  <c r="B40" i="582"/>
  <c r="AI39" i="582"/>
  <c r="AE39" i="582"/>
  <c r="AC39" i="582"/>
  <c r="AB39" i="582"/>
  <c r="N39" i="582"/>
  <c r="B39" i="582"/>
  <c r="BE38" i="582"/>
  <c r="BD38" i="582"/>
  <c r="AJ38" i="582"/>
  <c r="AG38" i="582"/>
  <c r="AF38" i="582"/>
  <c r="AC38" i="582"/>
  <c r="AB38" i="582"/>
  <c r="N38" i="582"/>
  <c r="B38" i="582"/>
  <c r="BF37" i="582"/>
  <c r="BE37" i="582"/>
  <c r="BB37" i="582"/>
  <c r="AH37" i="582"/>
  <c r="AG37" i="582"/>
  <c r="AD37" i="582"/>
  <c r="AC37" i="582"/>
  <c r="AB37" i="582"/>
  <c r="N37" i="582"/>
  <c r="B37" i="582"/>
  <c r="BF36" i="582"/>
  <c r="BB36" i="582"/>
  <c r="AH36" i="582"/>
  <c r="AD36" i="582"/>
  <c r="AC36" i="582"/>
  <c r="AB36" i="582"/>
  <c r="N36" i="582"/>
  <c r="B36" i="582"/>
  <c r="AE35" i="582"/>
  <c r="AC35" i="582"/>
  <c r="AB35" i="582"/>
  <c r="N35" i="582"/>
  <c r="B35" i="582"/>
  <c r="BF34" i="582"/>
  <c r="BE34" i="582"/>
  <c r="BD34" i="582"/>
  <c r="BB34" i="582"/>
  <c r="AJ34" i="582"/>
  <c r="AG34" i="582"/>
  <c r="AF34" i="582"/>
  <c r="AC34" i="582"/>
  <c r="AB34" i="582"/>
  <c r="N34" i="582"/>
  <c r="B34" i="582"/>
  <c r="BF33" i="582"/>
  <c r="BE33" i="582"/>
  <c r="BB33" i="582"/>
  <c r="AH33" i="582"/>
  <c r="AG33" i="582"/>
  <c r="AD33" i="582"/>
  <c r="AC33" i="582"/>
  <c r="AB33" i="582"/>
  <c r="N33" i="582"/>
  <c r="B33" i="582"/>
  <c r="AC32" i="582"/>
  <c r="AB32" i="582"/>
  <c r="N32" i="582"/>
  <c r="B32" i="582"/>
  <c r="AC31" i="582"/>
  <c r="AB31" i="582"/>
  <c r="Q31" i="582"/>
  <c r="Q131" i="582" s="1"/>
  <c r="N31" i="582"/>
  <c r="B31" i="582"/>
  <c r="BF30" i="582"/>
  <c r="BF32" i="582" s="1"/>
  <c r="BE30" i="582"/>
  <c r="BE32" i="582" s="1"/>
  <c r="BD30" i="582"/>
  <c r="BD31" i="582" s="1"/>
  <c r="BC30" i="582"/>
  <c r="BB30" i="582"/>
  <c r="BB32" i="582" s="1"/>
  <c r="AW30" i="582"/>
  <c r="AV30" i="582"/>
  <c r="AU30" i="582"/>
  <c r="AT30" i="582"/>
  <c r="AS30" i="582"/>
  <c r="AR30" i="582"/>
  <c r="AQ30" i="582"/>
  <c r="AP30" i="582"/>
  <c r="AO30" i="582"/>
  <c r="AN30" i="582"/>
  <c r="AM30" i="582"/>
  <c r="AL30" i="582"/>
  <c r="AK30" i="582"/>
  <c r="AJ30" i="582"/>
  <c r="AI30" i="582"/>
  <c r="AH30" i="582"/>
  <c r="AG30" i="582"/>
  <c r="AF30" i="582"/>
  <c r="AE30" i="582"/>
  <c r="AD30" i="582"/>
  <c r="AW29" i="582"/>
  <c r="AV29" i="582"/>
  <c r="AU29" i="582"/>
  <c r="AT29" i="582"/>
  <c r="AS29" i="582"/>
  <c r="AR29" i="582"/>
  <c r="AQ29" i="582"/>
  <c r="AP29" i="582"/>
  <c r="AO29" i="582"/>
  <c r="AN29" i="582"/>
  <c r="AM29" i="582"/>
  <c r="AL29" i="582"/>
  <c r="AK29" i="582"/>
  <c r="AJ29" i="582"/>
  <c r="AI29" i="582"/>
  <c r="AH29" i="582"/>
  <c r="AG29" i="582"/>
  <c r="AF29" i="582"/>
  <c r="AE29" i="582"/>
  <c r="AD29" i="582"/>
  <c r="E29" i="582"/>
  <c r="D29" i="582"/>
  <c r="C29" i="582"/>
  <c r="AX28" i="582"/>
  <c r="AW28" i="582"/>
  <c r="AV28" i="582"/>
  <c r="AU28" i="582"/>
  <c r="AT28" i="582"/>
  <c r="AS28" i="582"/>
  <c r="AR28" i="582"/>
  <c r="AQ28" i="582"/>
  <c r="AP28" i="582"/>
  <c r="AO28" i="582"/>
  <c r="AN28" i="582"/>
  <c r="AM28" i="582"/>
  <c r="AL28" i="582"/>
  <c r="AK28" i="582"/>
  <c r="AJ28" i="582"/>
  <c r="AJ31" i="582" s="1"/>
  <c r="AI28" i="582"/>
  <c r="AH28" i="582"/>
  <c r="AH32" i="582" s="1"/>
  <c r="AG28" i="582"/>
  <c r="AG32" i="582" s="1"/>
  <c r="AF28" i="582"/>
  <c r="AF31" i="582" s="1"/>
  <c r="AE28" i="582"/>
  <c r="AD28" i="582"/>
  <c r="AD32" i="582" s="1"/>
  <c r="G7" i="582"/>
  <c r="F7" i="582"/>
  <c r="O6" i="582"/>
  <c r="N6" i="582"/>
  <c r="M6" i="582"/>
  <c r="L6" i="582"/>
  <c r="J6" i="582"/>
  <c r="I6" i="582"/>
  <c r="G6" i="582"/>
  <c r="F6" i="582"/>
  <c r="O5" i="582"/>
  <c r="N5" i="582"/>
  <c r="M5" i="582"/>
  <c r="L5" i="582"/>
  <c r="J5" i="582"/>
  <c r="I5" i="582"/>
  <c r="G5" i="582"/>
  <c r="F5" i="582"/>
  <c r="O4" i="582"/>
  <c r="N4" i="582"/>
  <c r="M4" i="582"/>
  <c r="L4" i="582"/>
  <c r="J4" i="582"/>
  <c r="I4" i="582"/>
  <c r="G4" i="582"/>
  <c r="F4" i="582"/>
  <c r="Z3" i="582"/>
  <c r="Y3" i="582"/>
  <c r="O3" i="582"/>
  <c r="N3" i="582"/>
  <c r="M3" i="582"/>
  <c r="L3" i="582"/>
  <c r="J3" i="582"/>
  <c r="I3" i="582"/>
  <c r="G3" i="582"/>
  <c r="F3" i="582"/>
  <c r="AK2" i="582"/>
  <c r="AJ2" i="582"/>
  <c r="AI2" i="582"/>
  <c r="AH2" i="582"/>
  <c r="AG2" i="582"/>
  <c r="AF2" i="582"/>
  <c r="AE2" i="582"/>
  <c r="Z2" i="582"/>
  <c r="Y2" i="582"/>
  <c r="F1" i="582"/>
  <c r="V131" i="581"/>
  <c r="U131" i="581"/>
  <c r="T131" i="581"/>
  <c r="R131" i="581"/>
  <c r="P131" i="581"/>
  <c r="M131" i="581"/>
  <c r="L131" i="581"/>
  <c r="K131" i="581"/>
  <c r="J131" i="581"/>
  <c r="I131" i="581"/>
  <c r="H131" i="581"/>
  <c r="G131" i="581"/>
  <c r="BF130" i="581"/>
  <c r="BE130" i="581"/>
  <c r="BD130" i="581"/>
  <c r="BC130" i="581"/>
  <c r="BB130" i="581"/>
  <c r="AM130" i="581"/>
  <c r="AJ130" i="581"/>
  <c r="AI130" i="581"/>
  <c r="AH130" i="581"/>
  <c r="AG130" i="581"/>
  <c r="AF130" i="581"/>
  <c r="AE130" i="581"/>
  <c r="AD130" i="581"/>
  <c r="AC130" i="581"/>
  <c r="AB130" i="581"/>
  <c r="Y130" i="581"/>
  <c r="N130" i="581"/>
  <c r="B130" i="581"/>
  <c r="BF129" i="581"/>
  <c r="BE129" i="581"/>
  <c r="BD129" i="581"/>
  <c r="BC129" i="581"/>
  <c r="BB129" i="581"/>
  <c r="AM129" i="581"/>
  <c r="AJ129" i="581"/>
  <c r="AI129" i="581"/>
  <c r="AH129" i="581"/>
  <c r="AG129" i="581"/>
  <c r="AF129" i="581"/>
  <c r="AE129" i="581"/>
  <c r="AD129" i="581"/>
  <c r="AC129" i="581"/>
  <c r="AB129" i="581"/>
  <c r="Y129" i="581"/>
  <c r="N129" i="581"/>
  <c r="B129" i="581"/>
  <c r="BF128" i="581"/>
  <c r="BE128" i="581"/>
  <c r="BD128" i="581"/>
  <c r="BC128" i="581"/>
  <c r="BB128" i="581"/>
  <c r="AM128" i="581"/>
  <c r="AJ128" i="581"/>
  <c r="AI128" i="581"/>
  <c r="AH128" i="581"/>
  <c r="AG128" i="581"/>
  <c r="AF128" i="581"/>
  <c r="AE128" i="581"/>
  <c r="AD128" i="581"/>
  <c r="AC128" i="581"/>
  <c r="AB128" i="581"/>
  <c r="Y128" i="581"/>
  <c r="N128" i="581"/>
  <c r="B128" i="581"/>
  <c r="BF127" i="581"/>
  <c r="BE127" i="581"/>
  <c r="BD127" i="581"/>
  <c r="BC127" i="581"/>
  <c r="BB127" i="581"/>
  <c r="AM127" i="581"/>
  <c r="AJ127" i="581"/>
  <c r="AI127" i="581"/>
  <c r="AH127" i="581"/>
  <c r="AG127" i="581"/>
  <c r="AF127" i="581"/>
  <c r="AE127" i="581"/>
  <c r="AD127" i="581"/>
  <c r="AC127" i="581"/>
  <c r="AB127" i="581"/>
  <c r="Y127" i="581"/>
  <c r="N127" i="581"/>
  <c r="B127" i="581"/>
  <c r="BF126" i="581"/>
  <c r="BE126" i="581"/>
  <c r="BD126" i="581"/>
  <c r="BC126" i="581"/>
  <c r="BB126" i="581"/>
  <c r="AM126" i="581"/>
  <c r="AJ126" i="581"/>
  <c r="AI126" i="581"/>
  <c r="AH126" i="581"/>
  <c r="AG126" i="581"/>
  <c r="AF126" i="581"/>
  <c r="AE126" i="581"/>
  <c r="AD126" i="581"/>
  <c r="AC126" i="581"/>
  <c r="AB126" i="581"/>
  <c r="Y126" i="581"/>
  <c r="N126" i="581"/>
  <c r="B126" i="581"/>
  <c r="BF125" i="581"/>
  <c r="BE125" i="581"/>
  <c r="BD125" i="581"/>
  <c r="BC125" i="581"/>
  <c r="BB125" i="581"/>
  <c r="AM125" i="581"/>
  <c r="AJ125" i="581"/>
  <c r="AI125" i="581"/>
  <c r="AH125" i="581"/>
  <c r="AG125" i="581"/>
  <c r="AF125" i="581"/>
  <c r="AE125" i="581"/>
  <c r="AD125" i="581"/>
  <c r="AC125" i="581"/>
  <c r="AB125" i="581"/>
  <c r="Y125" i="581"/>
  <c r="N125" i="581"/>
  <c r="B125" i="581"/>
  <c r="BF124" i="581"/>
  <c r="BE124" i="581"/>
  <c r="BD124" i="581"/>
  <c r="BC124" i="581"/>
  <c r="BB124" i="581"/>
  <c r="AM124" i="581"/>
  <c r="AJ124" i="581"/>
  <c r="AI124" i="581"/>
  <c r="AH124" i="581"/>
  <c r="AG124" i="581"/>
  <c r="AF124" i="581"/>
  <c r="AE124" i="581"/>
  <c r="AD124" i="581"/>
  <c r="AC124" i="581"/>
  <c r="AB124" i="581"/>
  <c r="Y124" i="581"/>
  <c r="N124" i="581"/>
  <c r="B124" i="581"/>
  <c r="BF123" i="581"/>
  <c r="BE123" i="581"/>
  <c r="BD123" i="581"/>
  <c r="BC123" i="581"/>
  <c r="BB123" i="581"/>
  <c r="AM123" i="581"/>
  <c r="AJ123" i="581"/>
  <c r="AI123" i="581"/>
  <c r="AH123" i="581"/>
  <c r="AG123" i="581"/>
  <c r="AF123" i="581"/>
  <c r="AE123" i="581"/>
  <c r="AD123" i="581"/>
  <c r="AC123" i="581"/>
  <c r="AB123" i="581"/>
  <c r="Y123" i="581"/>
  <c r="N123" i="581"/>
  <c r="B123" i="581"/>
  <c r="BF122" i="581"/>
  <c r="BE122" i="581"/>
  <c r="BD122" i="581"/>
  <c r="BC122" i="581"/>
  <c r="BB122" i="581"/>
  <c r="AM122" i="581"/>
  <c r="AJ122" i="581"/>
  <c r="AI122" i="581"/>
  <c r="AH122" i="581"/>
  <c r="AG122" i="581"/>
  <c r="AF122" i="581"/>
  <c r="AE122" i="581"/>
  <c r="AD122" i="581"/>
  <c r="AC122" i="581"/>
  <c r="AB122" i="581"/>
  <c r="Y122" i="581"/>
  <c r="N122" i="581"/>
  <c r="B122" i="581"/>
  <c r="BF121" i="581"/>
  <c r="BE121" i="581"/>
  <c r="BD121" i="581"/>
  <c r="BC121" i="581"/>
  <c r="BB121" i="581"/>
  <c r="AM121" i="581"/>
  <c r="AJ121" i="581"/>
  <c r="AI121" i="581"/>
  <c r="AH121" i="581"/>
  <c r="AG121" i="581"/>
  <c r="AF121" i="581"/>
  <c r="AE121" i="581"/>
  <c r="AD121" i="581"/>
  <c r="AC121" i="581"/>
  <c r="AB121" i="581"/>
  <c r="Y121" i="581"/>
  <c r="N121" i="581"/>
  <c r="B121" i="581"/>
  <c r="BF120" i="581"/>
  <c r="BE120" i="581"/>
  <c r="BD120" i="581"/>
  <c r="BC120" i="581"/>
  <c r="BB120" i="581"/>
  <c r="AM120" i="581"/>
  <c r="AJ120" i="581"/>
  <c r="AI120" i="581"/>
  <c r="AH120" i="581"/>
  <c r="AG120" i="581"/>
  <c r="AF120" i="581"/>
  <c r="AE120" i="581"/>
  <c r="AD120" i="581"/>
  <c r="AC120" i="581"/>
  <c r="AB120" i="581"/>
  <c r="Y120" i="581"/>
  <c r="N120" i="581"/>
  <c r="B120" i="581"/>
  <c r="BF119" i="581"/>
  <c r="BE119" i="581"/>
  <c r="BD119" i="581"/>
  <c r="BC119" i="581"/>
  <c r="BB119" i="581"/>
  <c r="AM119" i="581"/>
  <c r="AJ119" i="581"/>
  <c r="AI119" i="581"/>
  <c r="AH119" i="581"/>
  <c r="AG119" i="581"/>
  <c r="AF119" i="581"/>
  <c r="AE119" i="581"/>
  <c r="AD119" i="581"/>
  <c r="AC119" i="581"/>
  <c r="AB119" i="581"/>
  <c r="Y119" i="581"/>
  <c r="N119" i="581"/>
  <c r="B119" i="581"/>
  <c r="BF118" i="581"/>
  <c r="BE118" i="581"/>
  <c r="BD118" i="581"/>
  <c r="BC118" i="581"/>
  <c r="BB118" i="581"/>
  <c r="AM118" i="581"/>
  <c r="AJ118" i="581"/>
  <c r="AI118" i="581"/>
  <c r="AH118" i="581"/>
  <c r="AG118" i="581"/>
  <c r="AF118" i="581"/>
  <c r="AE118" i="581"/>
  <c r="AD118" i="581"/>
  <c r="AC118" i="581"/>
  <c r="AB118" i="581"/>
  <c r="Y118" i="581"/>
  <c r="N118" i="581"/>
  <c r="B118" i="581"/>
  <c r="BF117" i="581"/>
  <c r="BE117" i="581"/>
  <c r="BD117" i="581"/>
  <c r="BC117" i="581"/>
  <c r="BB117" i="581"/>
  <c r="AM117" i="581"/>
  <c r="AJ117" i="581"/>
  <c r="AI117" i="581"/>
  <c r="AH117" i="581"/>
  <c r="AG117" i="581"/>
  <c r="AF117" i="581"/>
  <c r="AE117" i="581"/>
  <c r="AD117" i="581"/>
  <c r="AC117" i="581"/>
  <c r="AB117" i="581"/>
  <c r="Y117" i="581"/>
  <c r="N117" i="581"/>
  <c r="B117" i="581"/>
  <c r="BF116" i="581"/>
  <c r="BE116" i="581"/>
  <c r="BD116" i="581"/>
  <c r="BC116" i="581"/>
  <c r="BB116" i="581"/>
  <c r="AM116" i="581"/>
  <c r="AJ116" i="581"/>
  <c r="AI116" i="581"/>
  <c r="AH116" i="581"/>
  <c r="AG116" i="581"/>
  <c r="AF116" i="581"/>
  <c r="AE116" i="581"/>
  <c r="AD116" i="581"/>
  <c r="AC116" i="581"/>
  <c r="AB116" i="581"/>
  <c r="Y116" i="581"/>
  <c r="N116" i="581"/>
  <c r="B116" i="581"/>
  <c r="BF115" i="581"/>
  <c r="BE115" i="581"/>
  <c r="BD115" i="581"/>
  <c r="BC115" i="581"/>
  <c r="BB115" i="581"/>
  <c r="AM115" i="581"/>
  <c r="AJ115" i="581"/>
  <c r="AI115" i="581"/>
  <c r="AH115" i="581"/>
  <c r="AG115" i="581"/>
  <c r="AF115" i="581"/>
  <c r="AE115" i="581"/>
  <c r="AD115" i="581"/>
  <c r="AC115" i="581"/>
  <c r="AB115" i="581"/>
  <c r="Y115" i="581"/>
  <c r="N115" i="581"/>
  <c r="B115" i="581"/>
  <c r="BF114" i="581"/>
  <c r="BE114" i="581"/>
  <c r="BD114" i="581"/>
  <c r="BC114" i="581"/>
  <c r="BB114" i="581"/>
  <c r="AM114" i="581"/>
  <c r="AJ114" i="581"/>
  <c r="AI114" i="581"/>
  <c r="AH114" i="581"/>
  <c r="AG114" i="581"/>
  <c r="AF114" i="581"/>
  <c r="AE114" i="581"/>
  <c r="AD114" i="581"/>
  <c r="AC114" i="581"/>
  <c r="AB114" i="581"/>
  <c r="Y114" i="581"/>
  <c r="N114" i="581"/>
  <c r="B114" i="581"/>
  <c r="BF113" i="581"/>
  <c r="BE113" i="581"/>
  <c r="BD113" i="581"/>
  <c r="BC113" i="581"/>
  <c r="BB113" i="581"/>
  <c r="AM113" i="581"/>
  <c r="AJ113" i="581"/>
  <c r="AI113" i="581"/>
  <c r="AH113" i="581"/>
  <c r="AG113" i="581"/>
  <c r="AF113" i="581"/>
  <c r="AE113" i="581"/>
  <c r="AD113" i="581"/>
  <c r="AC113" i="581"/>
  <c r="AB113" i="581"/>
  <c r="Y113" i="581"/>
  <c r="N113" i="581"/>
  <c r="B113" i="581"/>
  <c r="BF112" i="581"/>
  <c r="BE112" i="581"/>
  <c r="BD112" i="581"/>
  <c r="BC112" i="581"/>
  <c r="BB112" i="581"/>
  <c r="AM112" i="581"/>
  <c r="AJ112" i="581"/>
  <c r="AI112" i="581"/>
  <c r="AH112" i="581"/>
  <c r="AG112" i="581"/>
  <c r="AF112" i="581"/>
  <c r="AE112" i="581"/>
  <c r="AD112" i="581"/>
  <c r="AC112" i="581"/>
  <c r="AB112" i="581"/>
  <c r="Y112" i="581"/>
  <c r="N112" i="581"/>
  <c r="B112" i="581"/>
  <c r="BF111" i="581"/>
  <c r="BE111" i="581"/>
  <c r="BD111" i="581"/>
  <c r="BC111" i="581"/>
  <c r="BB111" i="581"/>
  <c r="AM111" i="581"/>
  <c r="AJ111" i="581"/>
  <c r="AI111" i="581"/>
  <c r="AH111" i="581"/>
  <c r="AG111" i="581"/>
  <c r="AF111" i="581"/>
  <c r="AE111" i="581"/>
  <c r="AD111" i="581"/>
  <c r="AC111" i="581"/>
  <c r="AB111" i="581"/>
  <c r="Y111" i="581"/>
  <c r="N111" i="581"/>
  <c r="B111" i="581"/>
  <c r="BF110" i="581"/>
  <c r="BE110" i="581"/>
  <c r="BD110" i="581"/>
  <c r="BC110" i="581"/>
  <c r="BB110" i="581"/>
  <c r="AM110" i="581"/>
  <c r="AJ110" i="581"/>
  <c r="AI110" i="581"/>
  <c r="AH110" i="581"/>
  <c r="AG110" i="581"/>
  <c r="AF110" i="581"/>
  <c r="AE110" i="581"/>
  <c r="AD110" i="581"/>
  <c r="AC110" i="581"/>
  <c r="AB110" i="581"/>
  <c r="Y110" i="581"/>
  <c r="N110" i="581"/>
  <c r="B110" i="581"/>
  <c r="BF109" i="581"/>
  <c r="BE109" i="581"/>
  <c r="BD109" i="581"/>
  <c r="BC109" i="581"/>
  <c r="BB109" i="581"/>
  <c r="AM109" i="581"/>
  <c r="AJ109" i="581"/>
  <c r="AI109" i="581"/>
  <c r="AH109" i="581"/>
  <c r="AG109" i="581"/>
  <c r="AF109" i="581"/>
  <c r="AE109" i="581"/>
  <c r="AD109" i="581"/>
  <c r="AC109" i="581"/>
  <c r="AB109" i="581"/>
  <c r="Y109" i="581"/>
  <c r="N109" i="581"/>
  <c r="B109" i="581"/>
  <c r="BF108" i="581"/>
  <c r="BE108" i="581"/>
  <c r="BD108" i="581"/>
  <c r="BC108" i="581"/>
  <c r="BB108" i="581"/>
  <c r="AM108" i="581"/>
  <c r="AJ108" i="581"/>
  <c r="AI108" i="581"/>
  <c r="AH108" i="581"/>
  <c r="AG108" i="581"/>
  <c r="AF108" i="581"/>
  <c r="AE108" i="581"/>
  <c r="AD108" i="581"/>
  <c r="AC108" i="581"/>
  <c r="AB108" i="581"/>
  <c r="Y108" i="581"/>
  <c r="N108" i="581"/>
  <c r="B108" i="581"/>
  <c r="BF107" i="581"/>
  <c r="BE107" i="581"/>
  <c r="BD107" i="581"/>
  <c r="BC107" i="581"/>
  <c r="BB107" i="581"/>
  <c r="AM107" i="581"/>
  <c r="AJ107" i="581"/>
  <c r="AI107" i="581"/>
  <c r="AH107" i="581"/>
  <c r="AG107" i="581"/>
  <c r="AF107" i="581"/>
  <c r="AE107" i="581"/>
  <c r="AD107" i="581"/>
  <c r="AC107" i="581"/>
  <c r="AB107" i="581"/>
  <c r="Y107" i="581"/>
  <c r="N107" i="581"/>
  <c r="B107" i="581"/>
  <c r="BF106" i="581"/>
  <c r="BE106" i="581"/>
  <c r="BD106" i="581"/>
  <c r="BC106" i="581"/>
  <c r="BB106" i="581"/>
  <c r="AM106" i="581"/>
  <c r="AJ106" i="581"/>
  <c r="AI106" i="581"/>
  <c r="AH106" i="581"/>
  <c r="AG106" i="581"/>
  <c r="AF106" i="581"/>
  <c r="AE106" i="581"/>
  <c r="AD106" i="581"/>
  <c r="AC106" i="581"/>
  <c r="AB106" i="581"/>
  <c r="Y106" i="581"/>
  <c r="N106" i="581"/>
  <c r="B106" i="581"/>
  <c r="BF105" i="581"/>
  <c r="BE105" i="581"/>
  <c r="BD105" i="581"/>
  <c r="BC105" i="581"/>
  <c r="BB105" i="581"/>
  <c r="AM105" i="581"/>
  <c r="AJ105" i="581"/>
  <c r="AI105" i="581"/>
  <c r="AH105" i="581"/>
  <c r="AG105" i="581"/>
  <c r="AF105" i="581"/>
  <c r="AE105" i="581"/>
  <c r="AD105" i="581"/>
  <c r="AC105" i="581"/>
  <c r="AB105" i="581"/>
  <c r="Y105" i="581"/>
  <c r="N105" i="581"/>
  <c r="B105" i="581"/>
  <c r="BF104" i="581"/>
  <c r="BE104" i="581"/>
  <c r="BD104" i="581"/>
  <c r="BC104" i="581"/>
  <c r="BB104" i="581"/>
  <c r="AM104" i="581"/>
  <c r="AJ104" i="581"/>
  <c r="AI104" i="581"/>
  <c r="AH104" i="581"/>
  <c r="AG104" i="581"/>
  <c r="AF104" i="581"/>
  <c r="AE104" i="581"/>
  <c r="AD104" i="581"/>
  <c r="AC104" i="581"/>
  <c r="AB104" i="581"/>
  <c r="Y104" i="581"/>
  <c r="N104" i="581"/>
  <c r="B104" i="581"/>
  <c r="BF103" i="581"/>
  <c r="BE103" i="581"/>
  <c r="BD103" i="581"/>
  <c r="BC103" i="581"/>
  <c r="BB103" i="581"/>
  <c r="AM103" i="581"/>
  <c r="AJ103" i="581"/>
  <c r="AI103" i="581"/>
  <c r="AH103" i="581"/>
  <c r="AG103" i="581"/>
  <c r="AF103" i="581"/>
  <c r="AE103" i="581"/>
  <c r="AD103" i="581"/>
  <c r="AC103" i="581"/>
  <c r="AB103" i="581"/>
  <c r="Y103" i="581"/>
  <c r="N103" i="581"/>
  <c r="B103" i="581"/>
  <c r="BF102" i="581"/>
  <c r="BE102" i="581"/>
  <c r="BD102" i="581"/>
  <c r="BC102" i="581"/>
  <c r="BB102" i="581"/>
  <c r="AM102" i="581"/>
  <c r="AJ102" i="581"/>
  <c r="AI102" i="581"/>
  <c r="AH102" i="581"/>
  <c r="AG102" i="581"/>
  <c r="AF102" i="581"/>
  <c r="AE102" i="581"/>
  <c r="AD102" i="581"/>
  <c r="AC102" i="581"/>
  <c r="AB102" i="581"/>
  <c r="Y102" i="581"/>
  <c r="N102" i="581"/>
  <c r="B102" i="581"/>
  <c r="BF101" i="581"/>
  <c r="BE101" i="581"/>
  <c r="BD101" i="581"/>
  <c r="BC101" i="581"/>
  <c r="BB101" i="581"/>
  <c r="AM101" i="581"/>
  <c r="AJ101" i="581"/>
  <c r="AI101" i="581"/>
  <c r="AH101" i="581"/>
  <c r="AG101" i="581"/>
  <c r="AF101" i="581"/>
  <c r="AE101" i="581"/>
  <c r="AD101" i="581"/>
  <c r="AC101" i="581"/>
  <c r="AB101" i="581"/>
  <c r="Y101" i="581"/>
  <c r="N101" i="581"/>
  <c r="B101" i="581"/>
  <c r="BF100" i="581"/>
  <c r="BE100" i="581"/>
  <c r="BD100" i="581"/>
  <c r="BC100" i="581"/>
  <c r="BB100" i="581"/>
  <c r="AM100" i="581"/>
  <c r="AJ100" i="581"/>
  <c r="AI100" i="581"/>
  <c r="AH100" i="581"/>
  <c r="AG100" i="581"/>
  <c r="AF100" i="581"/>
  <c r="AE100" i="581"/>
  <c r="AD100" i="581"/>
  <c r="AC100" i="581"/>
  <c r="AB100" i="581"/>
  <c r="Y100" i="581"/>
  <c r="N100" i="581"/>
  <c r="B100" i="581"/>
  <c r="BF99" i="581"/>
  <c r="BE99" i="581"/>
  <c r="BD99" i="581"/>
  <c r="BC99" i="581"/>
  <c r="BB99" i="581"/>
  <c r="AM99" i="581"/>
  <c r="AJ99" i="581"/>
  <c r="AI99" i="581"/>
  <c r="AH99" i="581"/>
  <c r="AG99" i="581"/>
  <c r="AF99" i="581"/>
  <c r="AE99" i="581"/>
  <c r="AD99" i="581"/>
  <c r="AC99" i="581"/>
  <c r="AB99" i="581"/>
  <c r="Y99" i="581"/>
  <c r="N99" i="581"/>
  <c r="B99" i="581"/>
  <c r="BF98" i="581"/>
  <c r="BE98" i="581"/>
  <c r="BD98" i="581"/>
  <c r="BC98" i="581"/>
  <c r="BB98" i="581"/>
  <c r="AM98" i="581"/>
  <c r="AJ98" i="581"/>
  <c r="AI98" i="581"/>
  <c r="AH98" i="581"/>
  <c r="AG98" i="581"/>
  <c r="AF98" i="581"/>
  <c r="AE98" i="581"/>
  <c r="AD98" i="581"/>
  <c r="AC98" i="581"/>
  <c r="AB98" i="581"/>
  <c r="Y98" i="581"/>
  <c r="N98" i="581"/>
  <c r="B98" i="581"/>
  <c r="BF97" i="581"/>
  <c r="BE97" i="581"/>
  <c r="BD97" i="581"/>
  <c r="BC97" i="581"/>
  <c r="BB97" i="581"/>
  <c r="AM97" i="581"/>
  <c r="AJ97" i="581"/>
  <c r="AI97" i="581"/>
  <c r="AH97" i="581"/>
  <c r="AG97" i="581"/>
  <c r="AF97" i="581"/>
  <c r="AE97" i="581"/>
  <c r="AD97" i="581"/>
  <c r="AC97" i="581"/>
  <c r="AB97" i="581"/>
  <c r="Y97" i="581"/>
  <c r="N97" i="581"/>
  <c r="B97" i="581"/>
  <c r="BF96" i="581"/>
  <c r="BE96" i="581"/>
  <c r="BD96" i="581"/>
  <c r="BC96" i="581"/>
  <c r="BB96" i="581"/>
  <c r="AM96" i="581"/>
  <c r="AJ96" i="581"/>
  <c r="AI96" i="581"/>
  <c r="AH96" i="581"/>
  <c r="AG96" i="581"/>
  <c r="AF96" i="581"/>
  <c r="AE96" i="581"/>
  <c r="AD96" i="581"/>
  <c r="AC96" i="581"/>
  <c r="AB96" i="581"/>
  <c r="Y96" i="581"/>
  <c r="N96" i="581"/>
  <c r="B96" i="581"/>
  <c r="BF95" i="581"/>
  <c r="BE95" i="581"/>
  <c r="BD95" i="581"/>
  <c r="BC95" i="581"/>
  <c r="BB95" i="581"/>
  <c r="AM95" i="581"/>
  <c r="AJ95" i="581"/>
  <c r="AI95" i="581"/>
  <c r="AH95" i="581"/>
  <c r="AG95" i="581"/>
  <c r="AF95" i="581"/>
  <c r="AE95" i="581"/>
  <c r="AD95" i="581"/>
  <c r="AC95" i="581"/>
  <c r="AB95" i="581"/>
  <c r="Y95" i="581"/>
  <c r="N95" i="581"/>
  <c r="B95" i="581"/>
  <c r="BF94" i="581"/>
  <c r="BE94" i="581"/>
  <c r="BD94" i="581"/>
  <c r="BC94" i="581"/>
  <c r="BB94" i="581"/>
  <c r="AM94" i="581"/>
  <c r="AJ94" i="581"/>
  <c r="AI94" i="581"/>
  <c r="AH94" i="581"/>
  <c r="AG94" i="581"/>
  <c r="AF94" i="581"/>
  <c r="AE94" i="581"/>
  <c r="AD94" i="581"/>
  <c r="AC94" i="581"/>
  <c r="AB94" i="581"/>
  <c r="Y94" i="581"/>
  <c r="N94" i="581"/>
  <c r="B94" i="581"/>
  <c r="BF93" i="581"/>
  <c r="BE93" i="581"/>
  <c r="BD93" i="581"/>
  <c r="BC93" i="581"/>
  <c r="BB93" i="581"/>
  <c r="AM93" i="581"/>
  <c r="AJ93" i="581"/>
  <c r="AI93" i="581"/>
  <c r="AH93" i="581"/>
  <c r="AG93" i="581"/>
  <c r="AF93" i="581"/>
  <c r="AE93" i="581"/>
  <c r="AD93" i="581"/>
  <c r="AC93" i="581"/>
  <c r="AB93" i="581"/>
  <c r="Y93" i="581"/>
  <c r="N93" i="581"/>
  <c r="B93" i="581"/>
  <c r="BF92" i="581"/>
  <c r="BE92" i="581"/>
  <c r="BD92" i="581"/>
  <c r="BC92" i="581"/>
  <c r="BB92" i="581"/>
  <c r="AM92" i="581"/>
  <c r="AJ92" i="581"/>
  <c r="AI92" i="581"/>
  <c r="AH92" i="581"/>
  <c r="AG92" i="581"/>
  <c r="AF92" i="581"/>
  <c r="AE92" i="581"/>
  <c r="AD92" i="581"/>
  <c r="AC92" i="581"/>
  <c r="AB92" i="581"/>
  <c r="Y92" i="581"/>
  <c r="N92" i="581"/>
  <c r="B92" i="581"/>
  <c r="BF91" i="581"/>
  <c r="BE91" i="581"/>
  <c r="BD91" i="581"/>
  <c r="BC91" i="581"/>
  <c r="BB91" i="581"/>
  <c r="AM91" i="581"/>
  <c r="AJ91" i="581"/>
  <c r="AI91" i="581"/>
  <c r="AH91" i="581"/>
  <c r="AG91" i="581"/>
  <c r="AF91" i="581"/>
  <c r="AE91" i="581"/>
  <c r="AD91" i="581"/>
  <c r="AC91" i="581"/>
  <c r="AB91" i="581"/>
  <c r="Y91" i="581"/>
  <c r="N91" i="581"/>
  <c r="B91" i="581"/>
  <c r="BF90" i="581"/>
  <c r="BE90" i="581"/>
  <c r="BD90" i="581"/>
  <c r="BC90" i="581"/>
  <c r="BB90" i="581"/>
  <c r="AM90" i="581"/>
  <c r="AJ90" i="581"/>
  <c r="AI90" i="581"/>
  <c r="AH90" i="581"/>
  <c r="AG90" i="581"/>
  <c r="AF90" i="581"/>
  <c r="AE90" i="581"/>
  <c r="AD90" i="581"/>
  <c r="AC90" i="581"/>
  <c r="AB90" i="581"/>
  <c r="Y90" i="581"/>
  <c r="N90" i="581"/>
  <c r="B90" i="581"/>
  <c r="BF89" i="581"/>
  <c r="BE89" i="581"/>
  <c r="BD89" i="581"/>
  <c r="BC89" i="581"/>
  <c r="BB89" i="581"/>
  <c r="AM89" i="581"/>
  <c r="AJ89" i="581"/>
  <c r="AI89" i="581"/>
  <c r="AH89" i="581"/>
  <c r="AG89" i="581"/>
  <c r="AF89" i="581"/>
  <c r="AE89" i="581"/>
  <c r="AD89" i="581"/>
  <c r="AC89" i="581"/>
  <c r="AB89" i="581"/>
  <c r="Y89" i="581"/>
  <c r="N89" i="581"/>
  <c r="B89" i="581"/>
  <c r="BF88" i="581"/>
  <c r="BE88" i="581"/>
  <c r="BD88" i="581"/>
  <c r="BC88" i="581"/>
  <c r="BB88" i="581"/>
  <c r="AM88" i="581"/>
  <c r="AJ88" i="581"/>
  <c r="AI88" i="581"/>
  <c r="AH88" i="581"/>
  <c r="AG88" i="581"/>
  <c r="AF88" i="581"/>
  <c r="AE88" i="581"/>
  <c r="AD88" i="581"/>
  <c r="AC88" i="581"/>
  <c r="AB88" i="581"/>
  <c r="Y88" i="581"/>
  <c r="N88" i="581"/>
  <c r="B88" i="581"/>
  <c r="BF87" i="581"/>
  <c r="BE87" i="581"/>
  <c r="BD87" i="581"/>
  <c r="BC87" i="581"/>
  <c r="BB87" i="581"/>
  <c r="AM87" i="581"/>
  <c r="AJ87" i="581"/>
  <c r="AI87" i="581"/>
  <c r="AH87" i="581"/>
  <c r="AG87" i="581"/>
  <c r="AF87" i="581"/>
  <c r="AE87" i="581"/>
  <c r="AD87" i="581"/>
  <c r="AC87" i="581"/>
  <c r="AB87" i="581"/>
  <c r="Y87" i="581"/>
  <c r="N87" i="581"/>
  <c r="B87" i="581"/>
  <c r="BF86" i="581"/>
  <c r="BE86" i="581"/>
  <c r="BD86" i="581"/>
  <c r="BC86" i="581"/>
  <c r="BB86" i="581"/>
  <c r="AM86" i="581"/>
  <c r="AJ86" i="581"/>
  <c r="AI86" i="581"/>
  <c r="AH86" i="581"/>
  <c r="AG86" i="581"/>
  <c r="AF86" i="581"/>
  <c r="AE86" i="581"/>
  <c r="AD86" i="581"/>
  <c r="AC86" i="581"/>
  <c r="AB86" i="581"/>
  <c r="Y86" i="581"/>
  <c r="N86" i="581"/>
  <c r="B86" i="581"/>
  <c r="BF85" i="581"/>
  <c r="BE85" i="581"/>
  <c r="BD85" i="581"/>
  <c r="BC85" i="581"/>
  <c r="BB85" i="581"/>
  <c r="AM85" i="581"/>
  <c r="AJ85" i="581"/>
  <c r="AI85" i="581"/>
  <c r="AH85" i="581"/>
  <c r="AG85" i="581"/>
  <c r="AF85" i="581"/>
  <c r="AE85" i="581"/>
  <c r="AD85" i="581"/>
  <c r="AC85" i="581"/>
  <c r="AB85" i="581"/>
  <c r="Y85" i="581"/>
  <c r="N85" i="581"/>
  <c r="B85" i="581"/>
  <c r="BF84" i="581"/>
  <c r="BE84" i="581"/>
  <c r="BD84" i="581"/>
  <c r="BC84" i="581"/>
  <c r="BB84" i="581"/>
  <c r="AM84" i="581"/>
  <c r="AJ84" i="581"/>
  <c r="AI84" i="581"/>
  <c r="AH84" i="581"/>
  <c r="AG84" i="581"/>
  <c r="AF84" i="581"/>
  <c r="AE84" i="581"/>
  <c r="AD84" i="581"/>
  <c r="AC84" i="581"/>
  <c r="AB84" i="581"/>
  <c r="Y84" i="581"/>
  <c r="N84" i="581"/>
  <c r="B84" i="581"/>
  <c r="BF83" i="581"/>
  <c r="BE83" i="581"/>
  <c r="BD83" i="581"/>
  <c r="BC83" i="581"/>
  <c r="BB83" i="581"/>
  <c r="AM83" i="581"/>
  <c r="AJ83" i="581"/>
  <c r="AI83" i="581"/>
  <c r="AH83" i="581"/>
  <c r="AG83" i="581"/>
  <c r="AF83" i="581"/>
  <c r="AE83" i="581"/>
  <c r="AD83" i="581"/>
  <c r="AC83" i="581"/>
  <c r="AB83" i="581"/>
  <c r="Y83" i="581"/>
  <c r="N83" i="581"/>
  <c r="B83" i="581"/>
  <c r="BF82" i="581"/>
  <c r="BE82" i="581"/>
  <c r="BD82" i="581"/>
  <c r="BC82" i="581"/>
  <c r="BB82" i="581"/>
  <c r="AM82" i="581"/>
  <c r="AJ82" i="581"/>
  <c r="AI82" i="581"/>
  <c r="AH82" i="581"/>
  <c r="AG82" i="581"/>
  <c r="AF82" i="581"/>
  <c r="AE82" i="581"/>
  <c r="AD82" i="581"/>
  <c r="AC82" i="581"/>
  <c r="AB82" i="581"/>
  <c r="Y82" i="581"/>
  <c r="N82" i="581"/>
  <c r="B82" i="581"/>
  <c r="BF81" i="581"/>
  <c r="BE81" i="581"/>
  <c r="BD81" i="581"/>
  <c r="BC81" i="581"/>
  <c r="BB81" i="581"/>
  <c r="AM81" i="581"/>
  <c r="AJ81" i="581"/>
  <c r="AI81" i="581"/>
  <c r="AH81" i="581"/>
  <c r="AG81" i="581"/>
  <c r="AF81" i="581"/>
  <c r="AE81" i="581"/>
  <c r="AD81" i="581"/>
  <c r="AC81" i="581"/>
  <c r="AB81" i="581"/>
  <c r="Y81" i="581"/>
  <c r="N81" i="581"/>
  <c r="B81" i="581"/>
  <c r="BF80" i="581"/>
  <c r="BE80" i="581"/>
  <c r="BD80" i="581"/>
  <c r="BC80" i="581"/>
  <c r="BB80" i="581"/>
  <c r="AM80" i="581"/>
  <c r="AJ80" i="581"/>
  <c r="AI80" i="581"/>
  <c r="AH80" i="581"/>
  <c r="AG80" i="581"/>
  <c r="AF80" i="581"/>
  <c r="AE80" i="581"/>
  <c r="AD80" i="581"/>
  <c r="AC80" i="581"/>
  <c r="AB80" i="581"/>
  <c r="Y80" i="581"/>
  <c r="N80" i="581"/>
  <c r="B80" i="581"/>
  <c r="BF79" i="581"/>
  <c r="BE79" i="581"/>
  <c r="BD79" i="581"/>
  <c r="BC79" i="581"/>
  <c r="BB79" i="581"/>
  <c r="AM79" i="581"/>
  <c r="AJ79" i="581"/>
  <c r="AI79" i="581"/>
  <c r="AH79" i="581"/>
  <c r="AG79" i="581"/>
  <c r="AF79" i="581"/>
  <c r="AE79" i="581"/>
  <c r="AD79" i="581"/>
  <c r="AC79" i="581"/>
  <c r="AB79" i="581"/>
  <c r="Y79" i="581"/>
  <c r="N79" i="581"/>
  <c r="B79" i="581"/>
  <c r="BF78" i="581"/>
  <c r="BE78" i="581"/>
  <c r="BD78" i="581"/>
  <c r="BC78" i="581"/>
  <c r="BB78" i="581"/>
  <c r="AM78" i="581"/>
  <c r="AJ78" i="581"/>
  <c r="AI78" i="581"/>
  <c r="AH78" i="581"/>
  <c r="AG78" i="581"/>
  <c r="AF78" i="581"/>
  <c r="AE78" i="581"/>
  <c r="AD78" i="581"/>
  <c r="AC78" i="581"/>
  <c r="AB78" i="581"/>
  <c r="Y78" i="581"/>
  <c r="N78" i="581"/>
  <c r="B78" i="581"/>
  <c r="BF77" i="581"/>
  <c r="BE77" i="581"/>
  <c r="BD77" i="581"/>
  <c r="BC77" i="581"/>
  <c r="BB77" i="581"/>
  <c r="AM77" i="581"/>
  <c r="AJ77" i="581"/>
  <c r="AI77" i="581"/>
  <c r="AH77" i="581"/>
  <c r="AG77" i="581"/>
  <c r="AF77" i="581"/>
  <c r="AE77" i="581"/>
  <c r="AD77" i="581"/>
  <c r="AC77" i="581"/>
  <c r="AB77" i="581"/>
  <c r="Y77" i="581"/>
  <c r="N77" i="581"/>
  <c r="B77" i="581"/>
  <c r="BF76" i="581"/>
  <c r="BE76" i="581"/>
  <c r="BD76" i="581"/>
  <c r="BC76" i="581"/>
  <c r="BB76" i="581"/>
  <c r="AM76" i="581"/>
  <c r="AJ76" i="581"/>
  <c r="AI76" i="581"/>
  <c r="AH76" i="581"/>
  <c r="AG76" i="581"/>
  <c r="AF76" i="581"/>
  <c r="AE76" i="581"/>
  <c r="AD76" i="581"/>
  <c r="AC76" i="581"/>
  <c r="AB76" i="581"/>
  <c r="Y76" i="581"/>
  <c r="N76" i="581"/>
  <c r="B76" i="581"/>
  <c r="BF75" i="581"/>
  <c r="BE75" i="581"/>
  <c r="BD75" i="581"/>
  <c r="BC75" i="581"/>
  <c r="BB75" i="581"/>
  <c r="AM75" i="581"/>
  <c r="AJ75" i="581"/>
  <c r="AI75" i="581"/>
  <c r="AH75" i="581"/>
  <c r="AG75" i="581"/>
  <c r="AF75" i="581"/>
  <c r="AE75" i="581"/>
  <c r="AD75" i="581"/>
  <c r="AC75" i="581"/>
  <c r="AB75" i="581"/>
  <c r="Y75" i="581"/>
  <c r="N75" i="581"/>
  <c r="B75" i="581"/>
  <c r="BF74" i="581"/>
  <c r="BE74" i="581"/>
  <c r="BD74" i="581"/>
  <c r="BC74" i="581"/>
  <c r="BB74" i="581"/>
  <c r="AM74" i="581"/>
  <c r="AJ74" i="581"/>
  <c r="AI74" i="581"/>
  <c r="AH74" i="581"/>
  <c r="AG74" i="581"/>
  <c r="AF74" i="581"/>
  <c r="AE74" i="581"/>
  <c r="AD74" i="581"/>
  <c r="AC74" i="581"/>
  <c r="AB74" i="581"/>
  <c r="Y74" i="581"/>
  <c r="N74" i="581"/>
  <c r="B74" i="581"/>
  <c r="BF73" i="581"/>
  <c r="BE73" i="581"/>
  <c r="BD73" i="581"/>
  <c r="BC73" i="581"/>
  <c r="BB73" i="581"/>
  <c r="AM73" i="581"/>
  <c r="AJ73" i="581"/>
  <c r="AI73" i="581"/>
  <c r="AH73" i="581"/>
  <c r="AG73" i="581"/>
  <c r="AF73" i="581"/>
  <c r="AE73" i="581"/>
  <c r="AD73" i="581"/>
  <c r="AC73" i="581"/>
  <c r="AB73" i="581"/>
  <c r="Y73" i="581"/>
  <c r="N73" i="581"/>
  <c r="B73" i="581"/>
  <c r="BF72" i="581"/>
  <c r="BE72" i="581"/>
  <c r="BD72" i="581"/>
  <c r="BC72" i="581"/>
  <c r="BB72" i="581"/>
  <c r="AM72" i="581"/>
  <c r="AJ72" i="581"/>
  <c r="AI72" i="581"/>
  <c r="AH72" i="581"/>
  <c r="AG72" i="581"/>
  <c r="AF72" i="581"/>
  <c r="AE72" i="581"/>
  <c r="AD72" i="581"/>
  <c r="AC72" i="581"/>
  <c r="AB72" i="581"/>
  <c r="Y72" i="581"/>
  <c r="N72" i="581"/>
  <c r="B72" i="581"/>
  <c r="BF71" i="581"/>
  <c r="BE71" i="581"/>
  <c r="BD71" i="581"/>
  <c r="BC71" i="581"/>
  <c r="BB71" i="581"/>
  <c r="AM71" i="581"/>
  <c r="AJ71" i="581"/>
  <c r="AI71" i="581"/>
  <c r="AH71" i="581"/>
  <c r="AG71" i="581"/>
  <c r="AF71" i="581"/>
  <c r="AE71" i="581"/>
  <c r="AD71" i="581"/>
  <c r="AC71" i="581"/>
  <c r="AB71" i="581"/>
  <c r="Y71" i="581"/>
  <c r="N71" i="581"/>
  <c r="B71" i="581"/>
  <c r="BF70" i="581"/>
  <c r="BE70" i="581"/>
  <c r="BD70" i="581"/>
  <c r="BC70" i="581"/>
  <c r="BB70" i="581"/>
  <c r="AM70" i="581"/>
  <c r="AJ70" i="581"/>
  <c r="AI70" i="581"/>
  <c r="AH70" i="581"/>
  <c r="AG70" i="581"/>
  <c r="AF70" i="581"/>
  <c r="AE70" i="581"/>
  <c r="AD70" i="581"/>
  <c r="AC70" i="581"/>
  <c r="AB70" i="581"/>
  <c r="Y70" i="581"/>
  <c r="N70" i="581"/>
  <c r="B70" i="581"/>
  <c r="BF69" i="581"/>
  <c r="BE69" i="581"/>
  <c r="BD69" i="581"/>
  <c r="BC69" i="581"/>
  <c r="BB69" i="581"/>
  <c r="AM69" i="581"/>
  <c r="AJ69" i="581"/>
  <c r="AI69" i="581"/>
  <c r="AH69" i="581"/>
  <c r="AG69" i="581"/>
  <c r="AF69" i="581"/>
  <c r="AE69" i="581"/>
  <c r="AD69" i="581"/>
  <c r="AC69" i="581"/>
  <c r="AB69" i="581"/>
  <c r="Y69" i="581"/>
  <c r="N69" i="581"/>
  <c r="B69" i="581"/>
  <c r="BF68" i="581"/>
  <c r="BE68" i="581"/>
  <c r="BD68" i="581"/>
  <c r="BC68" i="581"/>
  <c r="BB68" i="581"/>
  <c r="AM68" i="581"/>
  <c r="AJ68" i="581"/>
  <c r="AI68" i="581"/>
  <c r="AH68" i="581"/>
  <c r="AG68" i="581"/>
  <c r="AF68" i="581"/>
  <c r="AE68" i="581"/>
  <c r="AD68" i="581"/>
  <c r="AC68" i="581"/>
  <c r="AB68" i="581"/>
  <c r="Y68" i="581"/>
  <c r="N68" i="581"/>
  <c r="B68" i="581"/>
  <c r="BF67" i="581"/>
  <c r="BE67" i="581"/>
  <c r="BD67" i="581"/>
  <c r="BC67" i="581"/>
  <c r="BB67" i="581"/>
  <c r="AM67" i="581"/>
  <c r="AJ67" i="581"/>
  <c r="AI67" i="581"/>
  <c r="AH67" i="581"/>
  <c r="AG67" i="581"/>
  <c r="AF67" i="581"/>
  <c r="AE67" i="581"/>
  <c r="AD67" i="581"/>
  <c r="AC67" i="581"/>
  <c r="AB67" i="581"/>
  <c r="Y67" i="581"/>
  <c r="N67" i="581"/>
  <c r="B67" i="581"/>
  <c r="BF66" i="581"/>
  <c r="BE66" i="581"/>
  <c r="BD66" i="581"/>
  <c r="BC66" i="581"/>
  <c r="BB66" i="581"/>
  <c r="AM66" i="581"/>
  <c r="AJ66" i="581"/>
  <c r="AI66" i="581"/>
  <c r="AH66" i="581"/>
  <c r="AG66" i="581"/>
  <c r="AF66" i="581"/>
  <c r="AE66" i="581"/>
  <c r="AD66" i="581"/>
  <c r="AC66" i="581"/>
  <c r="AB66" i="581"/>
  <c r="Y66" i="581"/>
  <c r="N66" i="581"/>
  <c r="B66" i="581"/>
  <c r="BF65" i="581"/>
  <c r="BE65" i="581"/>
  <c r="BD65" i="581"/>
  <c r="BC65" i="581"/>
  <c r="BB65" i="581"/>
  <c r="AM65" i="581"/>
  <c r="AJ65" i="581"/>
  <c r="AI65" i="581"/>
  <c r="AH65" i="581"/>
  <c r="AG65" i="581"/>
  <c r="AF65" i="581"/>
  <c r="AE65" i="581"/>
  <c r="AD65" i="581"/>
  <c r="AC65" i="581"/>
  <c r="AB65" i="581"/>
  <c r="Y65" i="581"/>
  <c r="N65" i="581"/>
  <c r="B65" i="581"/>
  <c r="BF64" i="581"/>
  <c r="BE64" i="581"/>
  <c r="BD64" i="581"/>
  <c r="BC64" i="581"/>
  <c r="BB64" i="581"/>
  <c r="AM64" i="581"/>
  <c r="AJ64" i="581"/>
  <c r="AI64" i="581"/>
  <c r="AH64" i="581"/>
  <c r="AG64" i="581"/>
  <c r="AF64" i="581"/>
  <c r="AE64" i="581"/>
  <c r="AD64" i="581"/>
  <c r="AC64" i="581"/>
  <c r="AB64" i="581"/>
  <c r="Y64" i="581"/>
  <c r="N64" i="581"/>
  <c r="B64" i="581"/>
  <c r="BF63" i="581"/>
  <c r="BE63" i="581"/>
  <c r="BD63" i="581"/>
  <c r="BC63" i="581"/>
  <c r="BB63" i="581"/>
  <c r="AM63" i="581"/>
  <c r="AJ63" i="581"/>
  <c r="AI63" i="581"/>
  <c r="AH63" i="581"/>
  <c r="AG63" i="581"/>
  <c r="AF63" i="581"/>
  <c r="AE63" i="581"/>
  <c r="AD63" i="581"/>
  <c r="AC63" i="581"/>
  <c r="AB63" i="581"/>
  <c r="Y63" i="581"/>
  <c r="N63" i="581"/>
  <c r="B63" i="581"/>
  <c r="BF62" i="581"/>
  <c r="BE62" i="581"/>
  <c r="BD62" i="581"/>
  <c r="BC62" i="581"/>
  <c r="BB62" i="581"/>
  <c r="AM62" i="581"/>
  <c r="AJ62" i="581"/>
  <c r="AI62" i="581"/>
  <c r="AH62" i="581"/>
  <c r="AG62" i="581"/>
  <c r="AF62" i="581"/>
  <c r="AE62" i="581"/>
  <c r="AD62" i="581"/>
  <c r="AC62" i="581"/>
  <c r="AB62" i="581"/>
  <c r="Y62" i="581"/>
  <c r="N62" i="581"/>
  <c r="B62" i="581"/>
  <c r="BF61" i="581"/>
  <c r="BE61" i="581"/>
  <c r="BD61" i="581"/>
  <c r="BC61" i="581"/>
  <c r="BB61" i="581"/>
  <c r="AM61" i="581"/>
  <c r="AJ61" i="581"/>
  <c r="AI61" i="581"/>
  <c r="AH61" i="581"/>
  <c r="AG61" i="581"/>
  <c r="AF61" i="581"/>
  <c r="AE61" i="581"/>
  <c r="AD61" i="581"/>
  <c r="AC61" i="581"/>
  <c r="AB61" i="581"/>
  <c r="Y61" i="581"/>
  <c r="N61" i="581"/>
  <c r="B61" i="581"/>
  <c r="BF60" i="581"/>
  <c r="BE60" i="581"/>
  <c r="BD60" i="581"/>
  <c r="BC60" i="581"/>
  <c r="BB60" i="581"/>
  <c r="AM60" i="581"/>
  <c r="AJ60" i="581"/>
  <c r="AI60" i="581"/>
  <c r="AH60" i="581"/>
  <c r="AG60" i="581"/>
  <c r="AF60" i="581"/>
  <c r="AE60" i="581"/>
  <c r="AD60" i="581"/>
  <c r="AC60" i="581"/>
  <c r="AB60" i="581"/>
  <c r="Y60" i="581"/>
  <c r="N60" i="581"/>
  <c r="B60" i="581"/>
  <c r="BF59" i="581"/>
  <c r="BE59" i="581"/>
  <c r="BD59" i="581"/>
  <c r="BC59" i="581"/>
  <c r="BB59" i="581"/>
  <c r="AM59" i="581"/>
  <c r="AJ59" i="581"/>
  <c r="AI59" i="581"/>
  <c r="AH59" i="581"/>
  <c r="AG59" i="581"/>
  <c r="AF59" i="581"/>
  <c r="AE59" i="581"/>
  <c r="AD59" i="581"/>
  <c r="AC59" i="581"/>
  <c r="AB59" i="581"/>
  <c r="Y59" i="581"/>
  <c r="N59" i="581"/>
  <c r="B59" i="581"/>
  <c r="BF58" i="581"/>
  <c r="BE58" i="581"/>
  <c r="BD58" i="581"/>
  <c r="BC58" i="581"/>
  <c r="BB58" i="581"/>
  <c r="AM58" i="581"/>
  <c r="AJ58" i="581"/>
  <c r="AI58" i="581"/>
  <c r="AH58" i="581"/>
  <c r="AG58" i="581"/>
  <c r="AF58" i="581"/>
  <c r="AE58" i="581"/>
  <c r="AD58" i="581"/>
  <c r="AC58" i="581"/>
  <c r="AB58" i="581"/>
  <c r="Y58" i="581"/>
  <c r="N58" i="581"/>
  <c r="B58" i="581"/>
  <c r="BF57" i="581"/>
  <c r="BE57" i="581"/>
  <c r="BD57" i="581"/>
  <c r="BC57" i="581"/>
  <c r="BB57" i="581"/>
  <c r="AM57" i="581"/>
  <c r="AJ57" i="581"/>
  <c r="AI57" i="581"/>
  <c r="AH57" i="581"/>
  <c r="AG57" i="581"/>
  <c r="AF57" i="581"/>
  <c r="AE57" i="581"/>
  <c r="AD57" i="581"/>
  <c r="AC57" i="581"/>
  <c r="AB57" i="581"/>
  <c r="Y57" i="581"/>
  <c r="N57" i="581"/>
  <c r="B57" i="581"/>
  <c r="BF56" i="581"/>
  <c r="BE56" i="581"/>
  <c r="BD56" i="581"/>
  <c r="BC56" i="581"/>
  <c r="BB56" i="581"/>
  <c r="AM56" i="581"/>
  <c r="AJ56" i="581"/>
  <c r="AI56" i="581"/>
  <c r="AH56" i="581"/>
  <c r="AG56" i="581"/>
  <c r="AF56" i="581"/>
  <c r="AE56" i="581"/>
  <c r="AD56" i="581"/>
  <c r="AC56" i="581"/>
  <c r="AB56" i="581"/>
  <c r="Y56" i="581"/>
  <c r="N56" i="581"/>
  <c r="B56" i="581"/>
  <c r="BF55" i="581"/>
  <c r="BE55" i="581"/>
  <c r="BD55" i="581"/>
  <c r="BC55" i="581"/>
  <c r="BB55" i="581"/>
  <c r="AM55" i="581"/>
  <c r="AJ55" i="581"/>
  <c r="AI55" i="581"/>
  <c r="AH55" i="581"/>
  <c r="AG55" i="581"/>
  <c r="AF55" i="581"/>
  <c r="AE55" i="581"/>
  <c r="AD55" i="581"/>
  <c r="AC55" i="581"/>
  <c r="AB55" i="581"/>
  <c r="Y55" i="581"/>
  <c r="N55" i="581"/>
  <c r="B55" i="581"/>
  <c r="BF54" i="581"/>
  <c r="BE54" i="581"/>
  <c r="BD54" i="581"/>
  <c r="BC54" i="581"/>
  <c r="BB54" i="581"/>
  <c r="AM54" i="581"/>
  <c r="AJ54" i="581"/>
  <c r="AI54" i="581"/>
  <c r="AH54" i="581"/>
  <c r="AG54" i="581"/>
  <c r="AF54" i="581"/>
  <c r="AE54" i="581"/>
  <c r="AD54" i="581"/>
  <c r="AC54" i="581"/>
  <c r="AB54" i="581"/>
  <c r="Y54" i="581"/>
  <c r="N54" i="581"/>
  <c r="B54" i="581"/>
  <c r="BF53" i="581"/>
  <c r="BE53" i="581"/>
  <c r="BD53" i="581"/>
  <c r="BC53" i="581"/>
  <c r="BB53" i="581"/>
  <c r="AM53" i="581"/>
  <c r="AJ53" i="581"/>
  <c r="AI53" i="581"/>
  <c r="AH53" i="581"/>
  <c r="AG53" i="581"/>
  <c r="AF53" i="581"/>
  <c r="AE53" i="581"/>
  <c r="AD53" i="581"/>
  <c r="AC53" i="581"/>
  <c r="AB53" i="581"/>
  <c r="Y53" i="581"/>
  <c r="N53" i="581"/>
  <c r="B53" i="581"/>
  <c r="BF52" i="581"/>
  <c r="BE52" i="581"/>
  <c r="BD52" i="581"/>
  <c r="BC52" i="581"/>
  <c r="BB52" i="581"/>
  <c r="AM52" i="581"/>
  <c r="AJ52" i="581"/>
  <c r="AI52" i="581"/>
  <c r="AH52" i="581"/>
  <c r="AG52" i="581"/>
  <c r="AF52" i="581"/>
  <c r="AE52" i="581"/>
  <c r="AD52" i="581"/>
  <c r="AC52" i="581"/>
  <c r="AB52" i="581"/>
  <c r="Y52" i="581"/>
  <c r="N52" i="581"/>
  <c r="B52" i="581"/>
  <c r="BF51" i="581"/>
  <c r="BE51" i="581"/>
  <c r="BD51" i="581"/>
  <c r="BC51" i="581"/>
  <c r="BB51" i="581"/>
  <c r="AM51" i="581"/>
  <c r="AJ51" i="581"/>
  <c r="AI51" i="581"/>
  <c r="AH51" i="581"/>
  <c r="AG51" i="581"/>
  <c r="AF51" i="581"/>
  <c r="AE51" i="581"/>
  <c r="AD51" i="581"/>
  <c r="AC51" i="581"/>
  <c r="AB51" i="581"/>
  <c r="Y51" i="581"/>
  <c r="N51" i="581"/>
  <c r="B51" i="581"/>
  <c r="BF50" i="581"/>
  <c r="BE50" i="581"/>
  <c r="BD50" i="581"/>
  <c r="BC50" i="581"/>
  <c r="BB50" i="581"/>
  <c r="AM50" i="581"/>
  <c r="AJ50" i="581"/>
  <c r="AI50" i="581"/>
  <c r="AH50" i="581"/>
  <c r="AG50" i="581"/>
  <c r="AF50" i="581"/>
  <c r="AE50" i="581"/>
  <c r="AD50" i="581"/>
  <c r="AC50" i="581"/>
  <c r="AB50" i="581"/>
  <c r="Y50" i="581"/>
  <c r="N50" i="581"/>
  <c r="B50" i="581"/>
  <c r="BF49" i="581"/>
  <c r="BE49" i="581"/>
  <c r="BD49" i="581"/>
  <c r="BC49" i="581"/>
  <c r="BB49" i="581"/>
  <c r="AM49" i="581"/>
  <c r="AJ49" i="581"/>
  <c r="AI49" i="581"/>
  <c r="AH49" i="581"/>
  <c r="AG49" i="581"/>
  <c r="AF49" i="581"/>
  <c r="AE49" i="581"/>
  <c r="AD49" i="581"/>
  <c r="AC49" i="581"/>
  <c r="AB49" i="581"/>
  <c r="Y49" i="581"/>
  <c r="N49" i="581"/>
  <c r="B49" i="581"/>
  <c r="BF48" i="581"/>
  <c r="BE48" i="581"/>
  <c r="BD48" i="581"/>
  <c r="BC48" i="581"/>
  <c r="BB48" i="581"/>
  <c r="AM48" i="581"/>
  <c r="AJ48" i="581"/>
  <c r="AI48" i="581"/>
  <c r="AH48" i="581"/>
  <c r="AG48" i="581"/>
  <c r="AF48" i="581"/>
  <c r="AE48" i="581"/>
  <c r="AD48" i="581"/>
  <c r="AC48" i="581"/>
  <c r="AB48" i="581"/>
  <c r="Y48" i="581"/>
  <c r="N48" i="581"/>
  <c r="B48" i="581"/>
  <c r="BF47" i="581"/>
  <c r="BE47" i="581"/>
  <c r="BD47" i="581"/>
  <c r="BC47" i="581"/>
  <c r="BB47" i="581"/>
  <c r="AM47" i="581"/>
  <c r="AJ47" i="581"/>
  <c r="AI47" i="581"/>
  <c r="AH47" i="581"/>
  <c r="AG47" i="581"/>
  <c r="AF47" i="581"/>
  <c r="AE47" i="581"/>
  <c r="AD47" i="581"/>
  <c r="AC47" i="581"/>
  <c r="AB47" i="581"/>
  <c r="Y47" i="581"/>
  <c r="N47" i="581"/>
  <c r="B47" i="581"/>
  <c r="BF46" i="581"/>
  <c r="BE46" i="581"/>
  <c r="BD46" i="581"/>
  <c r="BC46" i="581"/>
  <c r="BB46" i="581"/>
  <c r="AM46" i="581"/>
  <c r="AJ46" i="581"/>
  <c r="AI46" i="581"/>
  <c r="AH46" i="581"/>
  <c r="AG46" i="581"/>
  <c r="AF46" i="581"/>
  <c r="AE46" i="581"/>
  <c r="AD46" i="581"/>
  <c r="AC46" i="581"/>
  <c r="AB46" i="581"/>
  <c r="Y46" i="581"/>
  <c r="N46" i="581"/>
  <c r="B46" i="581"/>
  <c r="BF45" i="581"/>
  <c r="BE45" i="581"/>
  <c r="BD45" i="581"/>
  <c r="BC45" i="581"/>
  <c r="BB45" i="581"/>
  <c r="AM45" i="581"/>
  <c r="AJ45" i="581"/>
  <c r="AI45" i="581"/>
  <c r="AH45" i="581"/>
  <c r="AG45" i="581"/>
  <c r="AF45" i="581"/>
  <c r="AE45" i="581"/>
  <c r="AD45" i="581"/>
  <c r="AC45" i="581"/>
  <c r="AB45" i="581"/>
  <c r="Y45" i="581"/>
  <c r="N45" i="581"/>
  <c r="B45" i="581"/>
  <c r="BF44" i="581"/>
  <c r="BE44" i="581"/>
  <c r="BD44" i="581"/>
  <c r="BC44" i="581"/>
  <c r="BB44" i="581"/>
  <c r="AM44" i="581"/>
  <c r="AJ44" i="581"/>
  <c r="AI44" i="581"/>
  <c r="AH44" i="581"/>
  <c r="AG44" i="581"/>
  <c r="AF44" i="581"/>
  <c r="AE44" i="581"/>
  <c r="AD44" i="581"/>
  <c r="AC44" i="581"/>
  <c r="AB44" i="581"/>
  <c r="Y44" i="581"/>
  <c r="N44" i="581"/>
  <c r="B44" i="581"/>
  <c r="BF43" i="581"/>
  <c r="BE43" i="581"/>
  <c r="BD43" i="581"/>
  <c r="BC43" i="581"/>
  <c r="BB43" i="581"/>
  <c r="AM43" i="581"/>
  <c r="AJ43" i="581"/>
  <c r="AI43" i="581"/>
  <c r="AH43" i="581"/>
  <c r="AG43" i="581"/>
  <c r="AF43" i="581"/>
  <c r="AE43" i="581"/>
  <c r="AD43" i="581"/>
  <c r="AC43" i="581"/>
  <c r="AB43" i="581"/>
  <c r="Y43" i="581"/>
  <c r="N43" i="581"/>
  <c r="B43" i="581"/>
  <c r="BF42" i="581"/>
  <c r="BE42" i="581"/>
  <c r="BD42" i="581"/>
  <c r="BC42" i="581"/>
  <c r="BB42" i="581"/>
  <c r="AM42" i="581"/>
  <c r="AJ42" i="581"/>
  <c r="AI42" i="581"/>
  <c r="AH42" i="581"/>
  <c r="AG42" i="581"/>
  <c r="AF42" i="581"/>
  <c r="AE42" i="581"/>
  <c r="AD42" i="581"/>
  <c r="AC42" i="581"/>
  <c r="AB42" i="581"/>
  <c r="Y42" i="581"/>
  <c r="N42" i="581"/>
  <c r="B42" i="581"/>
  <c r="BF41" i="581"/>
  <c r="BE41" i="581"/>
  <c r="BD41" i="581"/>
  <c r="BC41" i="581"/>
  <c r="BB41" i="581"/>
  <c r="AM41" i="581"/>
  <c r="AJ41" i="581"/>
  <c r="AI41" i="581"/>
  <c r="AH41" i="581"/>
  <c r="AG41" i="581"/>
  <c r="AF41" i="581"/>
  <c r="AE41" i="581"/>
  <c r="AD41" i="581"/>
  <c r="AC41" i="581"/>
  <c r="AB41" i="581"/>
  <c r="Y41" i="581"/>
  <c r="N41" i="581"/>
  <c r="B41" i="581"/>
  <c r="BF40" i="581"/>
  <c r="BE40" i="581"/>
  <c r="BD40" i="581"/>
  <c r="BC40" i="581"/>
  <c r="BB40" i="581"/>
  <c r="AM40" i="581"/>
  <c r="AJ40" i="581"/>
  <c r="AI40" i="581"/>
  <c r="AH40" i="581"/>
  <c r="AG40" i="581"/>
  <c r="AF40" i="581"/>
  <c r="AE40" i="581"/>
  <c r="AD40" i="581"/>
  <c r="AC40" i="581"/>
  <c r="AB40" i="581"/>
  <c r="Y40" i="581"/>
  <c r="N40" i="581"/>
  <c r="B40" i="581"/>
  <c r="BF39" i="581"/>
  <c r="BE39" i="581"/>
  <c r="BD39" i="581"/>
  <c r="BC39" i="581"/>
  <c r="BB39" i="581"/>
  <c r="AM39" i="581"/>
  <c r="AJ39" i="581"/>
  <c r="AI39" i="581"/>
  <c r="AH39" i="581"/>
  <c r="AG39" i="581"/>
  <c r="AF39" i="581"/>
  <c r="AE39" i="581"/>
  <c r="AD39" i="581"/>
  <c r="AC39" i="581"/>
  <c r="AB39" i="581"/>
  <c r="Y39" i="581"/>
  <c r="N39" i="581"/>
  <c r="B39" i="581"/>
  <c r="BF38" i="581"/>
  <c r="BE38" i="581"/>
  <c r="BD38" i="581"/>
  <c r="BC38" i="581"/>
  <c r="BB38" i="581"/>
  <c r="AM38" i="581"/>
  <c r="AJ38" i="581"/>
  <c r="AI38" i="581"/>
  <c r="AH38" i="581"/>
  <c r="AG38" i="581"/>
  <c r="AF38" i="581"/>
  <c r="AE38" i="581"/>
  <c r="AD38" i="581"/>
  <c r="AC38" i="581"/>
  <c r="AB38" i="581"/>
  <c r="Y38" i="581"/>
  <c r="N38" i="581"/>
  <c r="B38" i="581"/>
  <c r="BF37" i="581"/>
  <c r="BE37" i="581"/>
  <c r="BD37" i="581"/>
  <c r="BC37" i="581"/>
  <c r="BB37" i="581"/>
  <c r="AM37" i="581"/>
  <c r="AJ37" i="581"/>
  <c r="AI37" i="581"/>
  <c r="AH37" i="581"/>
  <c r="AG37" i="581"/>
  <c r="AF37" i="581"/>
  <c r="AE37" i="581"/>
  <c r="AD37" i="581"/>
  <c r="AC37" i="581"/>
  <c r="AB37" i="581"/>
  <c r="Y37" i="581"/>
  <c r="N37" i="581"/>
  <c r="B37" i="581"/>
  <c r="AC36" i="581"/>
  <c r="AB36" i="581"/>
  <c r="N36" i="581"/>
  <c r="B36" i="581"/>
  <c r="BD35" i="581"/>
  <c r="AC35" i="581"/>
  <c r="AB35" i="581"/>
  <c r="N35" i="581"/>
  <c r="B35" i="581"/>
  <c r="AC34" i="581"/>
  <c r="AB34" i="581"/>
  <c r="N34" i="581"/>
  <c r="B34" i="581"/>
  <c r="AC33" i="581"/>
  <c r="AB33" i="581"/>
  <c r="N33" i="581"/>
  <c r="B33" i="581"/>
  <c r="AC32" i="581"/>
  <c r="AB32" i="581"/>
  <c r="N32" i="581"/>
  <c r="B32" i="581"/>
  <c r="AC31" i="581"/>
  <c r="AB31" i="581"/>
  <c r="Q31" i="581"/>
  <c r="Q131" i="581" s="1"/>
  <c r="N31" i="581"/>
  <c r="B31" i="581"/>
  <c r="BF30" i="581"/>
  <c r="BF36" i="581" s="1"/>
  <c r="BE30" i="581"/>
  <c r="BE31" i="581" s="1"/>
  <c r="BD30" i="581"/>
  <c r="BD31" i="581" s="1"/>
  <c r="BC30" i="581"/>
  <c r="BC32" i="581" s="1"/>
  <c r="BB30" i="581"/>
  <c r="BB33" i="581" s="1"/>
  <c r="AW30" i="581"/>
  <c r="AV30" i="581"/>
  <c r="AU30" i="581"/>
  <c r="AT30" i="581"/>
  <c r="AS30" i="581"/>
  <c r="AR30" i="581"/>
  <c r="AQ30" i="581"/>
  <c r="AP30" i="581"/>
  <c r="AO30" i="581"/>
  <c r="AN30" i="581"/>
  <c r="AM30" i="581"/>
  <c r="AL30" i="581"/>
  <c r="AK30" i="581"/>
  <c r="AJ30" i="581"/>
  <c r="AI30" i="581"/>
  <c r="AH30" i="581"/>
  <c r="AG30" i="581"/>
  <c r="AF30" i="581"/>
  <c r="AE30" i="581"/>
  <c r="AD30" i="581"/>
  <c r="AW29" i="581"/>
  <c r="AV29" i="581"/>
  <c r="AU29" i="581"/>
  <c r="AT29" i="581"/>
  <c r="AS29" i="581"/>
  <c r="AR29" i="581"/>
  <c r="AQ29" i="581"/>
  <c r="AP29" i="581"/>
  <c r="AO29" i="581"/>
  <c r="AN29" i="581"/>
  <c r="AM29" i="581"/>
  <c r="AL29" i="581"/>
  <c r="AK29" i="581"/>
  <c r="AJ29" i="581"/>
  <c r="AI29" i="581"/>
  <c r="AH29" i="581"/>
  <c r="AG29" i="581"/>
  <c r="AF29" i="581"/>
  <c r="AE29" i="581"/>
  <c r="AD29" i="581"/>
  <c r="E29" i="581"/>
  <c r="D29" i="581"/>
  <c r="C29" i="581"/>
  <c r="AX28" i="581"/>
  <c r="AW28" i="581"/>
  <c r="AV28" i="581"/>
  <c r="AU28" i="581"/>
  <c r="AT28" i="581"/>
  <c r="AS28" i="581"/>
  <c r="AR28" i="581"/>
  <c r="AQ28" i="581"/>
  <c r="AP28" i="581"/>
  <c r="AO28" i="581"/>
  <c r="AN28" i="581"/>
  <c r="AM28" i="581"/>
  <c r="AM31" i="581" s="1"/>
  <c r="AL28" i="581"/>
  <c r="AK28" i="581"/>
  <c r="AJ28" i="581"/>
  <c r="AJ31" i="581" s="1"/>
  <c r="AI28" i="581"/>
  <c r="AI33" i="581" s="1"/>
  <c r="AH28" i="581"/>
  <c r="AH36" i="581" s="1"/>
  <c r="AG28" i="581"/>
  <c r="AG31" i="581" s="1"/>
  <c r="AF28" i="581"/>
  <c r="AF32" i="581" s="1"/>
  <c r="AE28" i="581"/>
  <c r="AE33" i="581" s="1"/>
  <c r="AD28" i="581"/>
  <c r="AD34" i="581" s="1"/>
  <c r="G7" i="581"/>
  <c r="F7" i="581"/>
  <c r="O6" i="581"/>
  <c r="N6" i="581"/>
  <c r="M6" i="581"/>
  <c r="L6" i="581"/>
  <c r="J6" i="581"/>
  <c r="I6" i="581"/>
  <c r="G6" i="581"/>
  <c r="F6" i="581"/>
  <c r="O5" i="581"/>
  <c r="N5" i="581"/>
  <c r="M5" i="581"/>
  <c r="L5" i="581"/>
  <c r="J5" i="581"/>
  <c r="I5" i="581"/>
  <c r="G5" i="581"/>
  <c r="F5" i="581"/>
  <c r="O4" i="581"/>
  <c r="N4" i="581"/>
  <c r="M4" i="581"/>
  <c r="L4" i="581"/>
  <c r="J4" i="581"/>
  <c r="I4" i="581"/>
  <c r="G4" i="581"/>
  <c r="F4" i="581"/>
  <c r="Z3" i="581"/>
  <c r="Y3" i="581"/>
  <c r="O3" i="581"/>
  <c r="N3" i="581"/>
  <c r="M3" i="581"/>
  <c r="L3" i="581"/>
  <c r="J3" i="581"/>
  <c r="I3" i="581"/>
  <c r="G3" i="581"/>
  <c r="F3" i="581"/>
  <c r="AK2" i="581"/>
  <c r="AJ2" i="581"/>
  <c r="AI2" i="581"/>
  <c r="AH2" i="581"/>
  <c r="AG2" i="581"/>
  <c r="AF2" i="581"/>
  <c r="AE2" i="581"/>
  <c r="Z2" i="581"/>
  <c r="Y2" i="581"/>
  <c r="F1" i="581"/>
  <c r="V131" i="580"/>
  <c r="U131" i="580"/>
  <c r="T131" i="580"/>
  <c r="R131" i="580"/>
  <c r="P131" i="580"/>
  <c r="M131" i="580"/>
  <c r="L131" i="580"/>
  <c r="K131" i="580"/>
  <c r="J131" i="580"/>
  <c r="I131" i="580"/>
  <c r="H131" i="580"/>
  <c r="G131" i="580"/>
  <c r="BF130" i="580"/>
  <c r="BE130" i="580"/>
  <c r="BD130" i="580"/>
  <c r="BC130" i="580"/>
  <c r="BB130" i="580"/>
  <c r="AM130" i="580"/>
  <c r="AJ130" i="580"/>
  <c r="AI130" i="580"/>
  <c r="AH130" i="580"/>
  <c r="AG130" i="580"/>
  <c r="AF130" i="580"/>
  <c r="AE130" i="580"/>
  <c r="AD130" i="580"/>
  <c r="AC130" i="580"/>
  <c r="AB130" i="580"/>
  <c r="Y130" i="580"/>
  <c r="N130" i="580"/>
  <c r="B130" i="580"/>
  <c r="BF129" i="580"/>
  <c r="BE129" i="580"/>
  <c r="BD129" i="580"/>
  <c r="BC129" i="580"/>
  <c r="BB129" i="580"/>
  <c r="AM129" i="580"/>
  <c r="AJ129" i="580"/>
  <c r="AI129" i="580"/>
  <c r="AH129" i="580"/>
  <c r="AG129" i="580"/>
  <c r="AF129" i="580"/>
  <c r="AE129" i="580"/>
  <c r="AD129" i="580"/>
  <c r="AC129" i="580"/>
  <c r="AB129" i="580"/>
  <c r="Y129" i="580"/>
  <c r="N129" i="580"/>
  <c r="B129" i="580"/>
  <c r="BF128" i="580"/>
  <c r="BE128" i="580"/>
  <c r="BD128" i="580"/>
  <c r="BC128" i="580"/>
  <c r="BB128" i="580"/>
  <c r="AM128" i="580"/>
  <c r="AJ128" i="580"/>
  <c r="AI128" i="580"/>
  <c r="AH128" i="580"/>
  <c r="AG128" i="580"/>
  <c r="AF128" i="580"/>
  <c r="AE128" i="580"/>
  <c r="AD128" i="580"/>
  <c r="AC128" i="580"/>
  <c r="AB128" i="580"/>
  <c r="Y128" i="580"/>
  <c r="N128" i="580"/>
  <c r="B128" i="580"/>
  <c r="BF127" i="580"/>
  <c r="BE127" i="580"/>
  <c r="BD127" i="580"/>
  <c r="BC127" i="580"/>
  <c r="BB127" i="580"/>
  <c r="AM127" i="580"/>
  <c r="AJ127" i="580"/>
  <c r="AI127" i="580"/>
  <c r="AH127" i="580"/>
  <c r="AG127" i="580"/>
  <c r="AF127" i="580"/>
  <c r="AE127" i="580"/>
  <c r="AD127" i="580"/>
  <c r="AC127" i="580"/>
  <c r="AB127" i="580"/>
  <c r="Y127" i="580"/>
  <c r="N127" i="580"/>
  <c r="B127" i="580"/>
  <c r="BF126" i="580"/>
  <c r="BE126" i="580"/>
  <c r="BD126" i="580"/>
  <c r="BC126" i="580"/>
  <c r="BB126" i="580"/>
  <c r="AM126" i="580"/>
  <c r="AJ126" i="580"/>
  <c r="AI126" i="580"/>
  <c r="AH126" i="580"/>
  <c r="AG126" i="580"/>
  <c r="AF126" i="580"/>
  <c r="AE126" i="580"/>
  <c r="AD126" i="580"/>
  <c r="AC126" i="580"/>
  <c r="AB126" i="580"/>
  <c r="Y126" i="580"/>
  <c r="N126" i="580"/>
  <c r="B126" i="580"/>
  <c r="BF125" i="580"/>
  <c r="BE125" i="580"/>
  <c r="BD125" i="580"/>
  <c r="BC125" i="580"/>
  <c r="BB125" i="580"/>
  <c r="AM125" i="580"/>
  <c r="AJ125" i="580"/>
  <c r="AI125" i="580"/>
  <c r="AH125" i="580"/>
  <c r="AG125" i="580"/>
  <c r="AF125" i="580"/>
  <c r="AE125" i="580"/>
  <c r="AD125" i="580"/>
  <c r="AC125" i="580"/>
  <c r="AB125" i="580"/>
  <c r="Y125" i="580"/>
  <c r="N125" i="580"/>
  <c r="B125" i="580"/>
  <c r="BF124" i="580"/>
  <c r="BE124" i="580"/>
  <c r="BD124" i="580"/>
  <c r="BC124" i="580"/>
  <c r="BB124" i="580"/>
  <c r="AM124" i="580"/>
  <c r="AJ124" i="580"/>
  <c r="AI124" i="580"/>
  <c r="AH124" i="580"/>
  <c r="AG124" i="580"/>
  <c r="AF124" i="580"/>
  <c r="AE124" i="580"/>
  <c r="AD124" i="580"/>
  <c r="AC124" i="580"/>
  <c r="AB124" i="580"/>
  <c r="Y124" i="580"/>
  <c r="N124" i="580"/>
  <c r="B124" i="580"/>
  <c r="BF123" i="580"/>
  <c r="BE123" i="580"/>
  <c r="BD123" i="580"/>
  <c r="BC123" i="580"/>
  <c r="BB123" i="580"/>
  <c r="AM123" i="580"/>
  <c r="AJ123" i="580"/>
  <c r="AI123" i="580"/>
  <c r="AH123" i="580"/>
  <c r="AG123" i="580"/>
  <c r="AF123" i="580"/>
  <c r="AE123" i="580"/>
  <c r="AD123" i="580"/>
  <c r="AC123" i="580"/>
  <c r="AB123" i="580"/>
  <c r="Y123" i="580"/>
  <c r="N123" i="580"/>
  <c r="B123" i="580"/>
  <c r="BF122" i="580"/>
  <c r="BE122" i="580"/>
  <c r="BD122" i="580"/>
  <c r="BC122" i="580"/>
  <c r="BB122" i="580"/>
  <c r="AM122" i="580"/>
  <c r="AJ122" i="580"/>
  <c r="AI122" i="580"/>
  <c r="AH122" i="580"/>
  <c r="AG122" i="580"/>
  <c r="AF122" i="580"/>
  <c r="AE122" i="580"/>
  <c r="AD122" i="580"/>
  <c r="AC122" i="580"/>
  <c r="AB122" i="580"/>
  <c r="Y122" i="580"/>
  <c r="N122" i="580"/>
  <c r="B122" i="580"/>
  <c r="BF121" i="580"/>
  <c r="BE121" i="580"/>
  <c r="BD121" i="580"/>
  <c r="BC121" i="580"/>
  <c r="BB121" i="580"/>
  <c r="AM121" i="580"/>
  <c r="AJ121" i="580"/>
  <c r="AI121" i="580"/>
  <c r="AH121" i="580"/>
  <c r="AG121" i="580"/>
  <c r="AF121" i="580"/>
  <c r="AE121" i="580"/>
  <c r="AD121" i="580"/>
  <c r="AC121" i="580"/>
  <c r="AB121" i="580"/>
  <c r="Y121" i="580"/>
  <c r="N121" i="580"/>
  <c r="B121" i="580"/>
  <c r="BF120" i="580"/>
  <c r="BE120" i="580"/>
  <c r="BD120" i="580"/>
  <c r="BC120" i="580"/>
  <c r="BB120" i="580"/>
  <c r="AM120" i="580"/>
  <c r="AJ120" i="580"/>
  <c r="AI120" i="580"/>
  <c r="AH120" i="580"/>
  <c r="AG120" i="580"/>
  <c r="AF120" i="580"/>
  <c r="AE120" i="580"/>
  <c r="AD120" i="580"/>
  <c r="AC120" i="580"/>
  <c r="AB120" i="580"/>
  <c r="Y120" i="580"/>
  <c r="N120" i="580"/>
  <c r="B120" i="580"/>
  <c r="BF119" i="580"/>
  <c r="BE119" i="580"/>
  <c r="BD119" i="580"/>
  <c r="BC119" i="580"/>
  <c r="BB119" i="580"/>
  <c r="AM119" i="580"/>
  <c r="AJ119" i="580"/>
  <c r="AI119" i="580"/>
  <c r="AH119" i="580"/>
  <c r="AG119" i="580"/>
  <c r="AF119" i="580"/>
  <c r="AE119" i="580"/>
  <c r="AD119" i="580"/>
  <c r="AC119" i="580"/>
  <c r="AB119" i="580"/>
  <c r="Y119" i="580"/>
  <c r="N119" i="580"/>
  <c r="B119" i="580"/>
  <c r="BF118" i="580"/>
  <c r="BE118" i="580"/>
  <c r="BD118" i="580"/>
  <c r="BC118" i="580"/>
  <c r="BB118" i="580"/>
  <c r="AM118" i="580"/>
  <c r="AJ118" i="580"/>
  <c r="AI118" i="580"/>
  <c r="AH118" i="580"/>
  <c r="AG118" i="580"/>
  <c r="AF118" i="580"/>
  <c r="AE118" i="580"/>
  <c r="AD118" i="580"/>
  <c r="AC118" i="580"/>
  <c r="AB118" i="580"/>
  <c r="Y118" i="580"/>
  <c r="N118" i="580"/>
  <c r="B118" i="580"/>
  <c r="BF117" i="580"/>
  <c r="BE117" i="580"/>
  <c r="BD117" i="580"/>
  <c r="BC117" i="580"/>
  <c r="BB117" i="580"/>
  <c r="AM117" i="580"/>
  <c r="AJ117" i="580"/>
  <c r="AI117" i="580"/>
  <c r="AH117" i="580"/>
  <c r="AG117" i="580"/>
  <c r="AF117" i="580"/>
  <c r="AE117" i="580"/>
  <c r="AD117" i="580"/>
  <c r="AC117" i="580"/>
  <c r="AB117" i="580"/>
  <c r="Y117" i="580"/>
  <c r="N117" i="580"/>
  <c r="B117" i="580"/>
  <c r="BF116" i="580"/>
  <c r="BE116" i="580"/>
  <c r="BD116" i="580"/>
  <c r="BC116" i="580"/>
  <c r="BB116" i="580"/>
  <c r="AM116" i="580"/>
  <c r="AJ116" i="580"/>
  <c r="AI116" i="580"/>
  <c r="AH116" i="580"/>
  <c r="AG116" i="580"/>
  <c r="AF116" i="580"/>
  <c r="AE116" i="580"/>
  <c r="AD116" i="580"/>
  <c r="AC116" i="580"/>
  <c r="AB116" i="580"/>
  <c r="Y116" i="580"/>
  <c r="N116" i="580"/>
  <c r="B116" i="580"/>
  <c r="BF115" i="580"/>
  <c r="BE115" i="580"/>
  <c r="BD115" i="580"/>
  <c r="BC115" i="580"/>
  <c r="BB115" i="580"/>
  <c r="AM115" i="580"/>
  <c r="AJ115" i="580"/>
  <c r="AI115" i="580"/>
  <c r="AH115" i="580"/>
  <c r="AG115" i="580"/>
  <c r="AF115" i="580"/>
  <c r="AE115" i="580"/>
  <c r="AD115" i="580"/>
  <c r="AC115" i="580"/>
  <c r="AB115" i="580"/>
  <c r="Y115" i="580"/>
  <c r="N115" i="580"/>
  <c r="B115" i="580"/>
  <c r="BF114" i="580"/>
  <c r="BE114" i="580"/>
  <c r="BD114" i="580"/>
  <c r="BC114" i="580"/>
  <c r="BB114" i="580"/>
  <c r="AM114" i="580"/>
  <c r="AJ114" i="580"/>
  <c r="AI114" i="580"/>
  <c r="AH114" i="580"/>
  <c r="AG114" i="580"/>
  <c r="AF114" i="580"/>
  <c r="AE114" i="580"/>
  <c r="AD114" i="580"/>
  <c r="AC114" i="580"/>
  <c r="AB114" i="580"/>
  <c r="Y114" i="580"/>
  <c r="N114" i="580"/>
  <c r="B114" i="580"/>
  <c r="BF113" i="580"/>
  <c r="BE113" i="580"/>
  <c r="BD113" i="580"/>
  <c r="BC113" i="580"/>
  <c r="BB113" i="580"/>
  <c r="AM113" i="580"/>
  <c r="AJ113" i="580"/>
  <c r="AI113" i="580"/>
  <c r="AH113" i="580"/>
  <c r="AG113" i="580"/>
  <c r="AF113" i="580"/>
  <c r="AE113" i="580"/>
  <c r="AD113" i="580"/>
  <c r="AC113" i="580"/>
  <c r="AB113" i="580"/>
  <c r="Y113" i="580"/>
  <c r="N113" i="580"/>
  <c r="B113" i="580"/>
  <c r="BF112" i="580"/>
  <c r="BE112" i="580"/>
  <c r="BD112" i="580"/>
  <c r="BC112" i="580"/>
  <c r="BB112" i="580"/>
  <c r="AM112" i="580"/>
  <c r="AJ112" i="580"/>
  <c r="AI112" i="580"/>
  <c r="AH112" i="580"/>
  <c r="AG112" i="580"/>
  <c r="AF112" i="580"/>
  <c r="AE112" i="580"/>
  <c r="AD112" i="580"/>
  <c r="AC112" i="580"/>
  <c r="AB112" i="580"/>
  <c r="Y112" i="580"/>
  <c r="N112" i="580"/>
  <c r="B112" i="580"/>
  <c r="BF111" i="580"/>
  <c r="BE111" i="580"/>
  <c r="BD111" i="580"/>
  <c r="BC111" i="580"/>
  <c r="BB111" i="580"/>
  <c r="AM111" i="580"/>
  <c r="AJ111" i="580"/>
  <c r="AI111" i="580"/>
  <c r="AH111" i="580"/>
  <c r="AG111" i="580"/>
  <c r="AF111" i="580"/>
  <c r="AE111" i="580"/>
  <c r="AD111" i="580"/>
  <c r="AC111" i="580"/>
  <c r="AB111" i="580"/>
  <c r="Y111" i="580"/>
  <c r="N111" i="580"/>
  <c r="B111" i="580"/>
  <c r="BF110" i="580"/>
  <c r="BE110" i="580"/>
  <c r="BD110" i="580"/>
  <c r="BC110" i="580"/>
  <c r="BB110" i="580"/>
  <c r="AM110" i="580"/>
  <c r="AJ110" i="580"/>
  <c r="AI110" i="580"/>
  <c r="AH110" i="580"/>
  <c r="AG110" i="580"/>
  <c r="AF110" i="580"/>
  <c r="AE110" i="580"/>
  <c r="AD110" i="580"/>
  <c r="AC110" i="580"/>
  <c r="AB110" i="580"/>
  <c r="Y110" i="580"/>
  <c r="N110" i="580"/>
  <c r="B110" i="580"/>
  <c r="BF109" i="580"/>
  <c r="BE109" i="580"/>
  <c r="BD109" i="580"/>
  <c r="BC109" i="580"/>
  <c r="BB109" i="580"/>
  <c r="AM109" i="580"/>
  <c r="AJ109" i="580"/>
  <c r="AI109" i="580"/>
  <c r="AH109" i="580"/>
  <c r="AG109" i="580"/>
  <c r="AF109" i="580"/>
  <c r="AE109" i="580"/>
  <c r="AD109" i="580"/>
  <c r="AC109" i="580"/>
  <c r="AB109" i="580"/>
  <c r="Y109" i="580"/>
  <c r="N109" i="580"/>
  <c r="B109" i="580"/>
  <c r="BF108" i="580"/>
  <c r="BE108" i="580"/>
  <c r="BD108" i="580"/>
  <c r="BC108" i="580"/>
  <c r="BB108" i="580"/>
  <c r="AM108" i="580"/>
  <c r="AJ108" i="580"/>
  <c r="AI108" i="580"/>
  <c r="AH108" i="580"/>
  <c r="AG108" i="580"/>
  <c r="AF108" i="580"/>
  <c r="AE108" i="580"/>
  <c r="AD108" i="580"/>
  <c r="AC108" i="580"/>
  <c r="AB108" i="580"/>
  <c r="Y108" i="580"/>
  <c r="N108" i="580"/>
  <c r="B108" i="580"/>
  <c r="BF107" i="580"/>
  <c r="BE107" i="580"/>
  <c r="BD107" i="580"/>
  <c r="BC107" i="580"/>
  <c r="BB107" i="580"/>
  <c r="AM107" i="580"/>
  <c r="AJ107" i="580"/>
  <c r="AI107" i="580"/>
  <c r="AH107" i="580"/>
  <c r="AG107" i="580"/>
  <c r="AF107" i="580"/>
  <c r="AE107" i="580"/>
  <c r="AD107" i="580"/>
  <c r="AC107" i="580"/>
  <c r="AB107" i="580"/>
  <c r="Y107" i="580"/>
  <c r="N107" i="580"/>
  <c r="B107" i="580"/>
  <c r="BF106" i="580"/>
  <c r="BE106" i="580"/>
  <c r="BD106" i="580"/>
  <c r="BC106" i="580"/>
  <c r="BB106" i="580"/>
  <c r="AM106" i="580"/>
  <c r="AJ106" i="580"/>
  <c r="AI106" i="580"/>
  <c r="AH106" i="580"/>
  <c r="AG106" i="580"/>
  <c r="AF106" i="580"/>
  <c r="AE106" i="580"/>
  <c r="AD106" i="580"/>
  <c r="AC106" i="580"/>
  <c r="AB106" i="580"/>
  <c r="Y106" i="580"/>
  <c r="N106" i="580"/>
  <c r="B106" i="580"/>
  <c r="BF105" i="580"/>
  <c r="BE105" i="580"/>
  <c r="BD105" i="580"/>
  <c r="BC105" i="580"/>
  <c r="BB105" i="580"/>
  <c r="AM105" i="580"/>
  <c r="AJ105" i="580"/>
  <c r="AI105" i="580"/>
  <c r="AH105" i="580"/>
  <c r="AG105" i="580"/>
  <c r="AF105" i="580"/>
  <c r="AE105" i="580"/>
  <c r="AD105" i="580"/>
  <c r="AC105" i="580"/>
  <c r="AB105" i="580"/>
  <c r="Y105" i="580"/>
  <c r="N105" i="580"/>
  <c r="B105" i="580"/>
  <c r="BF104" i="580"/>
  <c r="BE104" i="580"/>
  <c r="BD104" i="580"/>
  <c r="BC104" i="580"/>
  <c r="BB104" i="580"/>
  <c r="AM104" i="580"/>
  <c r="AJ104" i="580"/>
  <c r="AI104" i="580"/>
  <c r="AH104" i="580"/>
  <c r="AG104" i="580"/>
  <c r="AF104" i="580"/>
  <c r="AE104" i="580"/>
  <c r="AD104" i="580"/>
  <c r="AC104" i="580"/>
  <c r="AB104" i="580"/>
  <c r="Y104" i="580"/>
  <c r="N104" i="580"/>
  <c r="B104" i="580"/>
  <c r="BF103" i="580"/>
  <c r="BE103" i="580"/>
  <c r="BD103" i="580"/>
  <c r="BC103" i="580"/>
  <c r="BB103" i="580"/>
  <c r="AM103" i="580"/>
  <c r="AJ103" i="580"/>
  <c r="AI103" i="580"/>
  <c r="AH103" i="580"/>
  <c r="AG103" i="580"/>
  <c r="AF103" i="580"/>
  <c r="AE103" i="580"/>
  <c r="AD103" i="580"/>
  <c r="AC103" i="580"/>
  <c r="AB103" i="580"/>
  <c r="Y103" i="580"/>
  <c r="N103" i="580"/>
  <c r="B103" i="580"/>
  <c r="BF102" i="580"/>
  <c r="BE102" i="580"/>
  <c r="BD102" i="580"/>
  <c r="BC102" i="580"/>
  <c r="BB102" i="580"/>
  <c r="AM102" i="580"/>
  <c r="AJ102" i="580"/>
  <c r="AI102" i="580"/>
  <c r="AH102" i="580"/>
  <c r="AG102" i="580"/>
  <c r="AF102" i="580"/>
  <c r="AE102" i="580"/>
  <c r="AD102" i="580"/>
  <c r="AC102" i="580"/>
  <c r="AB102" i="580"/>
  <c r="Y102" i="580"/>
  <c r="N102" i="580"/>
  <c r="B102" i="580"/>
  <c r="BF101" i="580"/>
  <c r="BE101" i="580"/>
  <c r="BD101" i="580"/>
  <c r="BC101" i="580"/>
  <c r="BB101" i="580"/>
  <c r="AM101" i="580"/>
  <c r="AJ101" i="580"/>
  <c r="AI101" i="580"/>
  <c r="AH101" i="580"/>
  <c r="AG101" i="580"/>
  <c r="AF101" i="580"/>
  <c r="AE101" i="580"/>
  <c r="AD101" i="580"/>
  <c r="AC101" i="580"/>
  <c r="AB101" i="580"/>
  <c r="Y101" i="580"/>
  <c r="N101" i="580"/>
  <c r="B101" i="580"/>
  <c r="BF100" i="580"/>
  <c r="BE100" i="580"/>
  <c r="BD100" i="580"/>
  <c r="BC100" i="580"/>
  <c r="BB100" i="580"/>
  <c r="AM100" i="580"/>
  <c r="AJ100" i="580"/>
  <c r="AI100" i="580"/>
  <c r="AH100" i="580"/>
  <c r="AG100" i="580"/>
  <c r="AF100" i="580"/>
  <c r="AE100" i="580"/>
  <c r="AD100" i="580"/>
  <c r="AC100" i="580"/>
  <c r="AB100" i="580"/>
  <c r="Y100" i="580"/>
  <c r="N100" i="580"/>
  <c r="B100" i="580"/>
  <c r="BF99" i="580"/>
  <c r="BE99" i="580"/>
  <c r="BD99" i="580"/>
  <c r="BC99" i="580"/>
  <c r="BB99" i="580"/>
  <c r="AM99" i="580"/>
  <c r="AJ99" i="580"/>
  <c r="AI99" i="580"/>
  <c r="AH99" i="580"/>
  <c r="AG99" i="580"/>
  <c r="AF99" i="580"/>
  <c r="AE99" i="580"/>
  <c r="AD99" i="580"/>
  <c r="AC99" i="580"/>
  <c r="AB99" i="580"/>
  <c r="Y99" i="580"/>
  <c r="N99" i="580"/>
  <c r="B99" i="580"/>
  <c r="BF98" i="580"/>
  <c r="BE98" i="580"/>
  <c r="BD98" i="580"/>
  <c r="BC98" i="580"/>
  <c r="BB98" i="580"/>
  <c r="AM98" i="580"/>
  <c r="AJ98" i="580"/>
  <c r="AI98" i="580"/>
  <c r="AH98" i="580"/>
  <c r="AG98" i="580"/>
  <c r="AF98" i="580"/>
  <c r="AE98" i="580"/>
  <c r="AD98" i="580"/>
  <c r="AC98" i="580"/>
  <c r="AB98" i="580"/>
  <c r="Y98" i="580"/>
  <c r="N98" i="580"/>
  <c r="B98" i="580"/>
  <c r="BF97" i="580"/>
  <c r="BE97" i="580"/>
  <c r="BD97" i="580"/>
  <c r="BC97" i="580"/>
  <c r="BB97" i="580"/>
  <c r="AM97" i="580"/>
  <c r="AJ97" i="580"/>
  <c r="AI97" i="580"/>
  <c r="AH97" i="580"/>
  <c r="AG97" i="580"/>
  <c r="AF97" i="580"/>
  <c r="AE97" i="580"/>
  <c r="AD97" i="580"/>
  <c r="AC97" i="580"/>
  <c r="AB97" i="580"/>
  <c r="Y97" i="580"/>
  <c r="N97" i="580"/>
  <c r="B97" i="580"/>
  <c r="BF96" i="580"/>
  <c r="BE96" i="580"/>
  <c r="BD96" i="580"/>
  <c r="BC96" i="580"/>
  <c r="BB96" i="580"/>
  <c r="AM96" i="580"/>
  <c r="AJ96" i="580"/>
  <c r="AI96" i="580"/>
  <c r="AH96" i="580"/>
  <c r="AG96" i="580"/>
  <c r="AF96" i="580"/>
  <c r="AE96" i="580"/>
  <c r="AD96" i="580"/>
  <c r="AC96" i="580"/>
  <c r="AB96" i="580"/>
  <c r="Y96" i="580"/>
  <c r="N96" i="580"/>
  <c r="B96" i="580"/>
  <c r="BF95" i="580"/>
  <c r="BE95" i="580"/>
  <c r="BD95" i="580"/>
  <c r="BC95" i="580"/>
  <c r="BB95" i="580"/>
  <c r="AM95" i="580"/>
  <c r="AJ95" i="580"/>
  <c r="AI95" i="580"/>
  <c r="AH95" i="580"/>
  <c r="AG95" i="580"/>
  <c r="AF95" i="580"/>
  <c r="AE95" i="580"/>
  <c r="AD95" i="580"/>
  <c r="AC95" i="580"/>
  <c r="AB95" i="580"/>
  <c r="Y95" i="580"/>
  <c r="N95" i="580"/>
  <c r="B95" i="580"/>
  <c r="BF94" i="580"/>
  <c r="BE94" i="580"/>
  <c r="BD94" i="580"/>
  <c r="BC94" i="580"/>
  <c r="BB94" i="580"/>
  <c r="AM94" i="580"/>
  <c r="AJ94" i="580"/>
  <c r="AI94" i="580"/>
  <c r="AH94" i="580"/>
  <c r="AG94" i="580"/>
  <c r="AF94" i="580"/>
  <c r="AE94" i="580"/>
  <c r="AD94" i="580"/>
  <c r="AC94" i="580"/>
  <c r="AB94" i="580"/>
  <c r="Y94" i="580"/>
  <c r="N94" i="580"/>
  <c r="B94" i="580"/>
  <c r="BF93" i="580"/>
  <c r="BE93" i="580"/>
  <c r="BD93" i="580"/>
  <c r="BC93" i="580"/>
  <c r="BB93" i="580"/>
  <c r="AM93" i="580"/>
  <c r="AJ93" i="580"/>
  <c r="AI93" i="580"/>
  <c r="AH93" i="580"/>
  <c r="AG93" i="580"/>
  <c r="AF93" i="580"/>
  <c r="AE93" i="580"/>
  <c r="AD93" i="580"/>
  <c r="AC93" i="580"/>
  <c r="AB93" i="580"/>
  <c r="Y93" i="580"/>
  <c r="N93" i="580"/>
  <c r="B93" i="580"/>
  <c r="BF92" i="580"/>
  <c r="BE92" i="580"/>
  <c r="BD92" i="580"/>
  <c r="BC92" i="580"/>
  <c r="BB92" i="580"/>
  <c r="AM92" i="580"/>
  <c r="AJ92" i="580"/>
  <c r="AI92" i="580"/>
  <c r="AH92" i="580"/>
  <c r="AG92" i="580"/>
  <c r="AF92" i="580"/>
  <c r="AE92" i="580"/>
  <c r="AD92" i="580"/>
  <c r="AC92" i="580"/>
  <c r="AB92" i="580"/>
  <c r="Y92" i="580"/>
  <c r="N92" i="580"/>
  <c r="B92" i="580"/>
  <c r="BF91" i="580"/>
  <c r="BE91" i="580"/>
  <c r="BD91" i="580"/>
  <c r="BC91" i="580"/>
  <c r="BB91" i="580"/>
  <c r="AM91" i="580"/>
  <c r="AJ91" i="580"/>
  <c r="AI91" i="580"/>
  <c r="AH91" i="580"/>
  <c r="AG91" i="580"/>
  <c r="AF91" i="580"/>
  <c r="AE91" i="580"/>
  <c r="AD91" i="580"/>
  <c r="AC91" i="580"/>
  <c r="AB91" i="580"/>
  <c r="Y91" i="580"/>
  <c r="N91" i="580"/>
  <c r="B91" i="580"/>
  <c r="BF90" i="580"/>
  <c r="BE90" i="580"/>
  <c r="BD90" i="580"/>
  <c r="BC90" i="580"/>
  <c r="BB90" i="580"/>
  <c r="AM90" i="580"/>
  <c r="AJ90" i="580"/>
  <c r="AI90" i="580"/>
  <c r="AH90" i="580"/>
  <c r="AG90" i="580"/>
  <c r="AF90" i="580"/>
  <c r="AE90" i="580"/>
  <c r="AD90" i="580"/>
  <c r="AC90" i="580"/>
  <c r="AB90" i="580"/>
  <c r="Y90" i="580"/>
  <c r="N90" i="580"/>
  <c r="B90" i="580"/>
  <c r="BF89" i="580"/>
  <c r="BE89" i="580"/>
  <c r="BD89" i="580"/>
  <c r="BC89" i="580"/>
  <c r="BB89" i="580"/>
  <c r="AM89" i="580"/>
  <c r="AJ89" i="580"/>
  <c r="AI89" i="580"/>
  <c r="AH89" i="580"/>
  <c r="AG89" i="580"/>
  <c r="AF89" i="580"/>
  <c r="AE89" i="580"/>
  <c r="AD89" i="580"/>
  <c r="AC89" i="580"/>
  <c r="AB89" i="580"/>
  <c r="Y89" i="580"/>
  <c r="N89" i="580"/>
  <c r="B89" i="580"/>
  <c r="BF88" i="580"/>
  <c r="BE88" i="580"/>
  <c r="BD88" i="580"/>
  <c r="BC88" i="580"/>
  <c r="BB88" i="580"/>
  <c r="AM88" i="580"/>
  <c r="AJ88" i="580"/>
  <c r="AI88" i="580"/>
  <c r="AH88" i="580"/>
  <c r="AG88" i="580"/>
  <c r="AF88" i="580"/>
  <c r="AE88" i="580"/>
  <c r="AD88" i="580"/>
  <c r="AC88" i="580"/>
  <c r="AB88" i="580"/>
  <c r="Y88" i="580"/>
  <c r="N88" i="580"/>
  <c r="B88" i="580"/>
  <c r="BF87" i="580"/>
  <c r="BE87" i="580"/>
  <c r="BD87" i="580"/>
  <c r="BC87" i="580"/>
  <c r="BB87" i="580"/>
  <c r="AM87" i="580"/>
  <c r="AJ87" i="580"/>
  <c r="AI87" i="580"/>
  <c r="AH87" i="580"/>
  <c r="AG87" i="580"/>
  <c r="AF87" i="580"/>
  <c r="AE87" i="580"/>
  <c r="AD87" i="580"/>
  <c r="AC87" i="580"/>
  <c r="AB87" i="580"/>
  <c r="Y87" i="580"/>
  <c r="N87" i="580"/>
  <c r="B87" i="580"/>
  <c r="BF86" i="580"/>
  <c r="BE86" i="580"/>
  <c r="BD86" i="580"/>
  <c r="BC86" i="580"/>
  <c r="BB86" i="580"/>
  <c r="AM86" i="580"/>
  <c r="AJ86" i="580"/>
  <c r="AI86" i="580"/>
  <c r="AH86" i="580"/>
  <c r="AG86" i="580"/>
  <c r="AF86" i="580"/>
  <c r="AE86" i="580"/>
  <c r="AD86" i="580"/>
  <c r="AC86" i="580"/>
  <c r="AB86" i="580"/>
  <c r="Y86" i="580"/>
  <c r="N86" i="580"/>
  <c r="B86" i="580"/>
  <c r="BF85" i="580"/>
  <c r="BE85" i="580"/>
  <c r="BD85" i="580"/>
  <c r="BC85" i="580"/>
  <c r="BB85" i="580"/>
  <c r="AM85" i="580"/>
  <c r="AJ85" i="580"/>
  <c r="AI85" i="580"/>
  <c r="AH85" i="580"/>
  <c r="AG85" i="580"/>
  <c r="AF85" i="580"/>
  <c r="AE85" i="580"/>
  <c r="AD85" i="580"/>
  <c r="AC85" i="580"/>
  <c r="AB85" i="580"/>
  <c r="Y85" i="580"/>
  <c r="N85" i="580"/>
  <c r="B85" i="580"/>
  <c r="BF84" i="580"/>
  <c r="BE84" i="580"/>
  <c r="BD84" i="580"/>
  <c r="BC84" i="580"/>
  <c r="BB84" i="580"/>
  <c r="AM84" i="580"/>
  <c r="AJ84" i="580"/>
  <c r="AI84" i="580"/>
  <c r="AH84" i="580"/>
  <c r="AG84" i="580"/>
  <c r="AF84" i="580"/>
  <c r="AE84" i="580"/>
  <c r="AD84" i="580"/>
  <c r="AC84" i="580"/>
  <c r="AB84" i="580"/>
  <c r="Y84" i="580"/>
  <c r="N84" i="580"/>
  <c r="B84" i="580"/>
  <c r="BF83" i="580"/>
  <c r="BE83" i="580"/>
  <c r="BD83" i="580"/>
  <c r="BC83" i="580"/>
  <c r="BB83" i="580"/>
  <c r="AM83" i="580"/>
  <c r="AJ83" i="580"/>
  <c r="AI83" i="580"/>
  <c r="AH83" i="580"/>
  <c r="AG83" i="580"/>
  <c r="AF83" i="580"/>
  <c r="AE83" i="580"/>
  <c r="AD83" i="580"/>
  <c r="AC83" i="580"/>
  <c r="AB83" i="580"/>
  <c r="Y83" i="580"/>
  <c r="N83" i="580"/>
  <c r="B83" i="580"/>
  <c r="BF82" i="580"/>
  <c r="BE82" i="580"/>
  <c r="BD82" i="580"/>
  <c r="BC82" i="580"/>
  <c r="BB82" i="580"/>
  <c r="AM82" i="580"/>
  <c r="AJ82" i="580"/>
  <c r="AI82" i="580"/>
  <c r="AH82" i="580"/>
  <c r="AG82" i="580"/>
  <c r="AF82" i="580"/>
  <c r="AE82" i="580"/>
  <c r="AD82" i="580"/>
  <c r="AC82" i="580"/>
  <c r="AB82" i="580"/>
  <c r="Y82" i="580"/>
  <c r="N82" i="580"/>
  <c r="B82" i="580"/>
  <c r="BF81" i="580"/>
  <c r="BE81" i="580"/>
  <c r="BD81" i="580"/>
  <c r="BC81" i="580"/>
  <c r="BB81" i="580"/>
  <c r="AM81" i="580"/>
  <c r="AJ81" i="580"/>
  <c r="AI81" i="580"/>
  <c r="AH81" i="580"/>
  <c r="AG81" i="580"/>
  <c r="AF81" i="580"/>
  <c r="AE81" i="580"/>
  <c r="AD81" i="580"/>
  <c r="AC81" i="580"/>
  <c r="AB81" i="580"/>
  <c r="Y81" i="580"/>
  <c r="N81" i="580"/>
  <c r="B81" i="580"/>
  <c r="BF80" i="580"/>
  <c r="BE80" i="580"/>
  <c r="BD80" i="580"/>
  <c r="BC80" i="580"/>
  <c r="BB80" i="580"/>
  <c r="AM80" i="580"/>
  <c r="AJ80" i="580"/>
  <c r="AI80" i="580"/>
  <c r="AH80" i="580"/>
  <c r="AG80" i="580"/>
  <c r="AF80" i="580"/>
  <c r="AE80" i="580"/>
  <c r="AD80" i="580"/>
  <c r="AC80" i="580"/>
  <c r="AB80" i="580"/>
  <c r="Y80" i="580"/>
  <c r="N80" i="580"/>
  <c r="B80" i="580"/>
  <c r="BF79" i="580"/>
  <c r="BE79" i="580"/>
  <c r="BD79" i="580"/>
  <c r="BC79" i="580"/>
  <c r="BB79" i="580"/>
  <c r="AM79" i="580"/>
  <c r="AJ79" i="580"/>
  <c r="AI79" i="580"/>
  <c r="AH79" i="580"/>
  <c r="AG79" i="580"/>
  <c r="AF79" i="580"/>
  <c r="AE79" i="580"/>
  <c r="AD79" i="580"/>
  <c r="AC79" i="580"/>
  <c r="AB79" i="580"/>
  <c r="Y79" i="580"/>
  <c r="N79" i="580"/>
  <c r="B79" i="580"/>
  <c r="BF78" i="580"/>
  <c r="BE78" i="580"/>
  <c r="BD78" i="580"/>
  <c r="BC78" i="580"/>
  <c r="BB78" i="580"/>
  <c r="AM78" i="580"/>
  <c r="AJ78" i="580"/>
  <c r="AI78" i="580"/>
  <c r="AH78" i="580"/>
  <c r="AG78" i="580"/>
  <c r="AF78" i="580"/>
  <c r="AE78" i="580"/>
  <c r="AD78" i="580"/>
  <c r="AC78" i="580"/>
  <c r="AB78" i="580"/>
  <c r="Y78" i="580"/>
  <c r="N78" i="580"/>
  <c r="B78" i="580"/>
  <c r="BF77" i="580"/>
  <c r="BE77" i="580"/>
  <c r="BD77" i="580"/>
  <c r="BC77" i="580"/>
  <c r="BB77" i="580"/>
  <c r="AM77" i="580"/>
  <c r="AJ77" i="580"/>
  <c r="AI77" i="580"/>
  <c r="AH77" i="580"/>
  <c r="AG77" i="580"/>
  <c r="AF77" i="580"/>
  <c r="AE77" i="580"/>
  <c r="AD77" i="580"/>
  <c r="AC77" i="580"/>
  <c r="AB77" i="580"/>
  <c r="Y77" i="580"/>
  <c r="N77" i="580"/>
  <c r="B77" i="580"/>
  <c r="BF76" i="580"/>
  <c r="BE76" i="580"/>
  <c r="BD76" i="580"/>
  <c r="BC76" i="580"/>
  <c r="BB76" i="580"/>
  <c r="AM76" i="580"/>
  <c r="AJ76" i="580"/>
  <c r="AI76" i="580"/>
  <c r="AH76" i="580"/>
  <c r="AG76" i="580"/>
  <c r="AF76" i="580"/>
  <c r="AE76" i="580"/>
  <c r="AD76" i="580"/>
  <c r="AC76" i="580"/>
  <c r="AB76" i="580"/>
  <c r="Y76" i="580"/>
  <c r="N76" i="580"/>
  <c r="B76" i="580"/>
  <c r="BF75" i="580"/>
  <c r="BE75" i="580"/>
  <c r="BD75" i="580"/>
  <c r="BC75" i="580"/>
  <c r="BB75" i="580"/>
  <c r="AM75" i="580"/>
  <c r="AJ75" i="580"/>
  <c r="AI75" i="580"/>
  <c r="AH75" i="580"/>
  <c r="AG75" i="580"/>
  <c r="AF75" i="580"/>
  <c r="AE75" i="580"/>
  <c r="AD75" i="580"/>
  <c r="AC75" i="580"/>
  <c r="AB75" i="580"/>
  <c r="Y75" i="580"/>
  <c r="N75" i="580"/>
  <c r="B75" i="580"/>
  <c r="BF74" i="580"/>
  <c r="BE74" i="580"/>
  <c r="BD74" i="580"/>
  <c r="BC74" i="580"/>
  <c r="BB74" i="580"/>
  <c r="AM74" i="580"/>
  <c r="AJ74" i="580"/>
  <c r="AI74" i="580"/>
  <c r="AH74" i="580"/>
  <c r="AG74" i="580"/>
  <c r="AF74" i="580"/>
  <c r="AE74" i="580"/>
  <c r="AD74" i="580"/>
  <c r="AC74" i="580"/>
  <c r="AB74" i="580"/>
  <c r="Y74" i="580"/>
  <c r="N74" i="580"/>
  <c r="B74" i="580"/>
  <c r="BF73" i="580"/>
  <c r="BE73" i="580"/>
  <c r="BD73" i="580"/>
  <c r="BC73" i="580"/>
  <c r="BB73" i="580"/>
  <c r="AM73" i="580"/>
  <c r="AJ73" i="580"/>
  <c r="AI73" i="580"/>
  <c r="AH73" i="580"/>
  <c r="AG73" i="580"/>
  <c r="AF73" i="580"/>
  <c r="AE73" i="580"/>
  <c r="AD73" i="580"/>
  <c r="AC73" i="580"/>
  <c r="AB73" i="580"/>
  <c r="Y73" i="580"/>
  <c r="N73" i="580"/>
  <c r="B73" i="580"/>
  <c r="BF72" i="580"/>
  <c r="BE72" i="580"/>
  <c r="BD72" i="580"/>
  <c r="BC72" i="580"/>
  <c r="BB72" i="580"/>
  <c r="AM72" i="580"/>
  <c r="AJ72" i="580"/>
  <c r="AI72" i="580"/>
  <c r="AH72" i="580"/>
  <c r="AG72" i="580"/>
  <c r="AF72" i="580"/>
  <c r="AE72" i="580"/>
  <c r="AD72" i="580"/>
  <c r="AC72" i="580"/>
  <c r="AB72" i="580"/>
  <c r="Y72" i="580"/>
  <c r="N72" i="580"/>
  <c r="B72" i="580"/>
  <c r="BF71" i="580"/>
  <c r="BE71" i="580"/>
  <c r="BD71" i="580"/>
  <c r="BC71" i="580"/>
  <c r="BB71" i="580"/>
  <c r="AM71" i="580"/>
  <c r="AJ71" i="580"/>
  <c r="AI71" i="580"/>
  <c r="AH71" i="580"/>
  <c r="AG71" i="580"/>
  <c r="AF71" i="580"/>
  <c r="AE71" i="580"/>
  <c r="AD71" i="580"/>
  <c r="AC71" i="580"/>
  <c r="AB71" i="580"/>
  <c r="Y71" i="580"/>
  <c r="N71" i="580"/>
  <c r="B71" i="580"/>
  <c r="BF70" i="580"/>
  <c r="BE70" i="580"/>
  <c r="BD70" i="580"/>
  <c r="BC70" i="580"/>
  <c r="BB70" i="580"/>
  <c r="AM70" i="580"/>
  <c r="AJ70" i="580"/>
  <c r="AI70" i="580"/>
  <c r="AH70" i="580"/>
  <c r="AG70" i="580"/>
  <c r="AF70" i="580"/>
  <c r="AE70" i="580"/>
  <c r="AD70" i="580"/>
  <c r="AC70" i="580"/>
  <c r="AB70" i="580"/>
  <c r="Y70" i="580"/>
  <c r="N70" i="580"/>
  <c r="B70" i="580"/>
  <c r="BF69" i="580"/>
  <c r="BE69" i="580"/>
  <c r="BD69" i="580"/>
  <c r="BC69" i="580"/>
  <c r="BB69" i="580"/>
  <c r="AM69" i="580"/>
  <c r="AJ69" i="580"/>
  <c r="AI69" i="580"/>
  <c r="AH69" i="580"/>
  <c r="AG69" i="580"/>
  <c r="AF69" i="580"/>
  <c r="AE69" i="580"/>
  <c r="AD69" i="580"/>
  <c r="AC69" i="580"/>
  <c r="AB69" i="580"/>
  <c r="Y69" i="580"/>
  <c r="N69" i="580"/>
  <c r="B69" i="580"/>
  <c r="BF68" i="580"/>
  <c r="BE68" i="580"/>
  <c r="BD68" i="580"/>
  <c r="BC68" i="580"/>
  <c r="BB68" i="580"/>
  <c r="AM68" i="580"/>
  <c r="AJ68" i="580"/>
  <c r="AI68" i="580"/>
  <c r="AH68" i="580"/>
  <c r="AG68" i="580"/>
  <c r="AF68" i="580"/>
  <c r="AE68" i="580"/>
  <c r="AD68" i="580"/>
  <c r="AC68" i="580"/>
  <c r="AB68" i="580"/>
  <c r="Y68" i="580"/>
  <c r="N68" i="580"/>
  <c r="B68" i="580"/>
  <c r="BF67" i="580"/>
  <c r="BE67" i="580"/>
  <c r="BD67" i="580"/>
  <c r="BC67" i="580"/>
  <c r="BB67" i="580"/>
  <c r="AM67" i="580"/>
  <c r="AJ67" i="580"/>
  <c r="AI67" i="580"/>
  <c r="AH67" i="580"/>
  <c r="AG67" i="580"/>
  <c r="AF67" i="580"/>
  <c r="AE67" i="580"/>
  <c r="AD67" i="580"/>
  <c r="AC67" i="580"/>
  <c r="AB67" i="580"/>
  <c r="Y67" i="580"/>
  <c r="N67" i="580"/>
  <c r="B67" i="580"/>
  <c r="BF66" i="580"/>
  <c r="BE66" i="580"/>
  <c r="BD66" i="580"/>
  <c r="BC66" i="580"/>
  <c r="BB66" i="580"/>
  <c r="AM66" i="580"/>
  <c r="AJ66" i="580"/>
  <c r="AI66" i="580"/>
  <c r="AH66" i="580"/>
  <c r="AG66" i="580"/>
  <c r="AF66" i="580"/>
  <c r="AE66" i="580"/>
  <c r="AD66" i="580"/>
  <c r="AC66" i="580"/>
  <c r="AB66" i="580"/>
  <c r="Y66" i="580"/>
  <c r="N66" i="580"/>
  <c r="B66" i="580"/>
  <c r="BF65" i="580"/>
  <c r="BE65" i="580"/>
  <c r="BD65" i="580"/>
  <c r="BC65" i="580"/>
  <c r="BB65" i="580"/>
  <c r="AM65" i="580"/>
  <c r="AJ65" i="580"/>
  <c r="AI65" i="580"/>
  <c r="AH65" i="580"/>
  <c r="AG65" i="580"/>
  <c r="AF65" i="580"/>
  <c r="AE65" i="580"/>
  <c r="AD65" i="580"/>
  <c r="AC65" i="580"/>
  <c r="AB65" i="580"/>
  <c r="Y65" i="580"/>
  <c r="N65" i="580"/>
  <c r="B65" i="580"/>
  <c r="BF64" i="580"/>
  <c r="BE64" i="580"/>
  <c r="BD64" i="580"/>
  <c r="BC64" i="580"/>
  <c r="BB64" i="580"/>
  <c r="AM64" i="580"/>
  <c r="AJ64" i="580"/>
  <c r="AI64" i="580"/>
  <c r="AH64" i="580"/>
  <c r="AG64" i="580"/>
  <c r="AF64" i="580"/>
  <c r="AE64" i="580"/>
  <c r="AD64" i="580"/>
  <c r="AC64" i="580"/>
  <c r="AB64" i="580"/>
  <c r="Y64" i="580"/>
  <c r="N64" i="580"/>
  <c r="B64" i="580"/>
  <c r="BF63" i="580"/>
  <c r="BE63" i="580"/>
  <c r="BD63" i="580"/>
  <c r="BC63" i="580"/>
  <c r="BB63" i="580"/>
  <c r="AM63" i="580"/>
  <c r="AJ63" i="580"/>
  <c r="AI63" i="580"/>
  <c r="AH63" i="580"/>
  <c r="AG63" i="580"/>
  <c r="AF63" i="580"/>
  <c r="AE63" i="580"/>
  <c r="AD63" i="580"/>
  <c r="AC63" i="580"/>
  <c r="AB63" i="580"/>
  <c r="Y63" i="580"/>
  <c r="N63" i="580"/>
  <c r="B63" i="580"/>
  <c r="BF62" i="580"/>
  <c r="BE62" i="580"/>
  <c r="BD62" i="580"/>
  <c r="BC62" i="580"/>
  <c r="BB62" i="580"/>
  <c r="AM62" i="580"/>
  <c r="AJ62" i="580"/>
  <c r="AI62" i="580"/>
  <c r="AH62" i="580"/>
  <c r="AG62" i="580"/>
  <c r="AF62" i="580"/>
  <c r="AE62" i="580"/>
  <c r="AD62" i="580"/>
  <c r="AC62" i="580"/>
  <c r="AB62" i="580"/>
  <c r="Y62" i="580"/>
  <c r="N62" i="580"/>
  <c r="B62" i="580"/>
  <c r="BF61" i="580"/>
  <c r="BE61" i="580"/>
  <c r="BD61" i="580"/>
  <c r="BC61" i="580"/>
  <c r="BB61" i="580"/>
  <c r="AM61" i="580"/>
  <c r="AJ61" i="580"/>
  <c r="AI61" i="580"/>
  <c r="AH61" i="580"/>
  <c r="AG61" i="580"/>
  <c r="AF61" i="580"/>
  <c r="AE61" i="580"/>
  <c r="AD61" i="580"/>
  <c r="AC61" i="580"/>
  <c r="AB61" i="580"/>
  <c r="Y61" i="580"/>
  <c r="N61" i="580"/>
  <c r="B61" i="580"/>
  <c r="BF60" i="580"/>
  <c r="BE60" i="580"/>
  <c r="BD60" i="580"/>
  <c r="BC60" i="580"/>
  <c r="BB60" i="580"/>
  <c r="AM60" i="580"/>
  <c r="AJ60" i="580"/>
  <c r="AI60" i="580"/>
  <c r="AH60" i="580"/>
  <c r="AG60" i="580"/>
  <c r="AF60" i="580"/>
  <c r="AE60" i="580"/>
  <c r="AD60" i="580"/>
  <c r="AC60" i="580"/>
  <c r="AB60" i="580"/>
  <c r="Y60" i="580"/>
  <c r="N60" i="580"/>
  <c r="B60" i="580"/>
  <c r="BF59" i="580"/>
  <c r="BE59" i="580"/>
  <c r="BD59" i="580"/>
  <c r="BC59" i="580"/>
  <c r="BB59" i="580"/>
  <c r="AM59" i="580"/>
  <c r="AJ59" i="580"/>
  <c r="AI59" i="580"/>
  <c r="AH59" i="580"/>
  <c r="AG59" i="580"/>
  <c r="AF59" i="580"/>
  <c r="AE59" i="580"/>
  <c r="AD59" i="580"/>
  <c r="AC59" i="580"/>
  <c r="AB59" i="580"/>
  <c r="Y59" i="580"/>
  <c r="N59" i="580"/>
  <c r="B59" i="580"/>
  <c r="BF58" i="580"/>
  <c r="BE58" i="580"/>
  <c r="BD58" i="580"/>
  <c r="BC58" i="580"/>
  <c r="BB58" i="580"/>
  <c r="AM58" i="580"/>
  <c r="AJ58" i="580"/>
  <c r="AI58" i="580"/>
  <c r="AH58" i="580"/>
  <c r="AG58" i="580"/>
  <c r="AF58" i="580"/>
  <c r="AE58" i="580"/>
  <c r="AD58" i="580"/>
  <c r="AC58" i="580"/>
  <c r="AB58" i="580"/>
  <c r="Y58" i="580"/>
  <c r="N58" i="580"/>
  <c r="B58" i="580"/>
  <c r="BF57" i="580"/>
  <c r="BE57" i="580"/>
  <c r="BD57" i="580"/>
  <c r="BC57" i="580"/>
  <c r="BB57" i="580"/>
  <c r="AM57" i="580"/>
  <c r="AJ57" i="580"/>
  <c r="AI57" i="580"/>
  <c r="AH57" i="580"/>
  <c r="AG57" i="580"/>
  <c r="AF57" i="580"/>
  <c r="AE57" i="580"/>
  <c r="AD57" i="580"/>
  <c r="AC57" i="580"/>
  <c r="AB57" i="580"/>
  <c r="Y57" i="580"/>
  <c r="N57" i="580"/>
  <c r="B57" i="580"/>
  <c r="BF56" i="580"/>
  <c r="BE56" i="580"/>
  <c r="BD56" i="580"/>
  <c r="BC56" i="580"/>
  <c r="BB56" i="580"/>
  <c r="AM56" i="580"/>
  <c r="AJ56" i="580"/>
  <c r="AI56" i="580"/>
  <c r="AH56" i="580"/>
  <c r="AG56" i="580"/>
  <c r="AF56" i="580"/>
  <c r="AE56" i="580"/>
  <c r="AD56" i="580"/>
  <c r="AC56" i="580"/>
  <c r="AB56" i="580"/>
  <c r="Y56" i="580"/>
  <c r="N56" i="580"/>
  <c r="B56" i="580"/>
  <c r="BF55" i="580"/>
  <c r="BE55" i="580"/>
  <c r="BD55" i="580"/>
  <c r="BC55" i="580"/>
  <c r="BB55" i="580"/>
  <c r="AM55" i="580"/>
  <c r="AJ55" i="580"/>
  <c r="AI55" i="580"/>
  <c r="AH55" i="580"/>
  <c r="AG55" i="580"/>
  <c r="AF55" i="580"/>
  <c r="AE55" i="580"/>
  <c r="AD55" i="580"/>
  <c r="AC55" i="580"/>
  <c r="AB55" i="580"/>
  <c r="Y55" i="580"/>
  <c r="N55" i="580"/>
  <c r="B55" i="580"/>
  <c r="BF54" i="580"/>
  <c r="BE54" i="580"/>
  <c r="BD54" i="580"/>
  <c r="BC54" i="580"/>
  <c r="BB54" i="580"/>
  <c r="AM54" i="580"/>
  <c r="AJ54" i="580"/>
  <c r="AI54" i="580"/>
  <c r="AH54" i="580"/>
  <c r="AG54" i="580"/>
  <c r="AF54" i="580"/>
  <c r="AE54" i="580"/>
  <c r="AD54" i="580"/>
  <c r="AC54" i="580"/>
  <c r="AB54" i="580"/>
  <c r="Y54" i="580"/>
  <c r="N54" i="580"/>
  <c r="B54" i="580"/>
  <c r="BF53" i="580"/>
  <c r="BE53" i="580"/>
  <c r="BD53" i="580"/>
  <c r="BC53" i="580"/>
  <c r="BB53" i="580"/>
  <c r="AM53" i="580"/>
  <c r="AJ53" i="580"/>
  <c r="AI53" i="580"/>
  <c r="AH53" i="580"/>
  <c r="AG53" i="580"/>
  <c r="AF53" i="580"/>
  <c r="AE53" i="580"/>
  <c r="AD53" i="580"/>
  <c r="AC53" i="580"/>
  <c r="AB53" i="580"/>
  <c r="Y53" i="580"/>
  <c r="N53" i="580"/>
  <c r="B53" i="580"/>
  <c r="BF52" i="580"/>
  <c r="BE52" i="580"/>
  <c r="BD52" i="580"/>
  <c r="BC52" i="580"/>
  <c r="BB52" i="580"/>
  <c r="AM52" i="580"/>
  <c r="AJ52" i="580"/>
  <c r="AI52" i="580"/>
  <c r="AH52" i="580"/>
  <c r="AG52" i="580"/>
  <c r="AF52" i="580"/>
  <c r="AE52" i="580"/>
  <c r="AD52" i="580"/>
  <c r="AC52" i="580"/>
  <c r="AB52" i="580"/>
  <c r="Y52" i="580"/>
  <c r="N52" i="580"/>
  <c r="B52" i="580"/>
  <c r="BF51" i="580"/>
  <c r="BE51" i="580"/>
  <c r="BD51" i="580"/>
  <c r="BC51" i="580"/>
  <c r="BB51" i="580"/>
  <c r="AM51" i="580"/>
  <c r="AJ51" i="580"/>
  <c r="AI51" i="580"/>
  <c r="AH51" i="580"/>
  <c r="AG51" i="580"/>
  <c r="AF51" i="580"/>
  <c r="AE51" i="580"/>
  <c r="AD51" i="580"/>
  <c r="AC51" i="580"/>
  <c r="AB51" i="580"/>
  <c r="Y51" i="580"/>
  <c r="N51" i="580"/>
  <c r="B51" i="580"/>
  <c r="BF50" i="580"/>
  <c r="BE50" i="580"/>
  <c r="BD50" i="580"/>
  <c r="BC50" i="580"/>
  <c r="BB50" i="580"/>
  <c r="AM50" i="580"/>
  <c r="AJ50" i="580"/>
  <c r="AI50" i="580"/>
  <c r="AH50" i="580"/>
  <c r="AG50" i="580"/>
  <c r="AF50" i="580"/>
  <c r="AE50" i="580"/>
  <c r="AD50" i="580"/>
  <c r="AC50" i="580"/>
  <c r="AB50" i="580"/>
  <c r="Y50" i="580"/>
  <c r="N50" i="580"/>
  <c r="B50" i="580"/>
  <c r="BF49" i="580"/>
  <c r="BE49" i="580"/>
  <c r="BD49" i="580"/>
  <c r="BC49" i="580"/>
  <c r="BB49" i="580"/>
  <c r="AM49" i="580"/>
  <c r="AJ49" i="580"/>
  <c r="AI49" i="580"/>
  <c r="AH49" i="580"/>
  <c r="AG49" i="580"/>
  <c r="AF49" i="580"/>
  <c r="AE49" i="580"/>
  <c r="AD49" i="580"/>
  <c r="AC49" i="580"/>
  <c r="AB49" i="580"/>
  <c r="Y49" i="580"/>
  <c r="N49" i="580"/>
  <c r="B49" i="580"/>
  <c r="BF48" i="580"/>
  <c r="BE48" i="580"/>
  <c r="BD48" i="580"/>
  <c r="BC48" i="580"/>
  <c r="BB48" i="580"/>
  <c r="AM48" i="580"/>
  <c r="AJ48" i="580"/>
  <c r="AI48" i="580"/>
  <c r="AH48" i="580"/>
  <c r="AG48" i="580"/>
  <c r="AF48" i="580"/>
  <c r="AE48" i="580"/>
  <c r="AD48" i="580"/>
  <c r="AC48" i="580"/>
  <c r="AB48" i="580"/>
  <c r="N48" i="580"/>
  <c r="B48" i="580"/>
  <c r="BF47" i="580"/>
  <c r="BE47" i="580"/>
  <c r="BD47" i="580"/>
  <c r="BC47" i="580"/>
  <c r="BB47" i="580"/>
  <c r="AM47" i="580"/>
  <c r="AJ47" i="580"/>
  <c r="AI47" i="580"/>
  <c r="AH47" i="580"/>
  <c r="AG47" i="580"/>
  <c r="AF47" i="580"/>
  <c r="AE47" i="580"/>
  <c r="AD47" i="580"/>
  <c r="AC47" i="580"/>
  <c r="AB47" i="580"/>
  <c r="N47" i="580"/>
  <c r="B47" i="580"/>
  <c r="BF46" i="580"/>
  <c r="BE46" i="580"/>
  <c r="BD46" i="580"/>
  <c r="BC46" i="580"/>
  <c r="BB46" i="580"/>
  <c r="AM46" i="580"/>
  <c r="AJ46" i="580"/>
  <c r="AI46" i="580"/>
  <c r="AH46" i="580"/>
  <c r="AG46" i="580"/>
  <c r="AF46" i="580"/>
  <c r="AE46" i="580"/>
  <c r="AD46" i="580"/>
  <c r="AC46" i="580"/>
  <c r="AB46" i="580"/>
  <c r="N46" i="580"/>
  <c r="B46" i="580"/>
  <c r="BF45" i="580"/>
  <c r="BE45" i="580"/>
  <c r="BD45" i="580"/>
  <c r="BC45" i="580"/>
  <c r="BB45" i="580"/>
  <c r="AM45" i="580"/>
  <c r="AJ45" i="580"/>
  <c r="AI45" i="580"/>
  <c r="AH45" i="580"/>
  <c r="AG45" i="580"/>
  <c r="AF45" i="580"/>
  <c r="AE45" i="580"/>
  <c r="AD45" i="580"/>
  <c r="AC45" i="580"/>
  <c r="AB45" i="580"/>
  <c r="N45" i="580"/>
  <c r="B45" i="580"/>
  <c r="BC44" i="580"/>
  <c r="AI44" i="580"/>
  <c r="AE44" i="580"/>
  <c r="AC44" i="580"/>
  <c r="AB44" i="580"/>
  <c r="N44" i="580"/>
  <c r="B44" i="580"/>
  <c r="AC43" i="580"/>
  <c r="AB43" i="580"/>
  <c r="N43" i="580"/>
  <c r="B43" i="580"/>
  <c r="AC42" i="580"/>
  <c r="AB42" i="580"/>
  <c r="N42" i="580"/>
  <c r="B42" i="580"/>
  <c r="AC41" i="580"/>
  <c r="AB41" i="580"/>
  <c r="N41" i="580"/>
  <c r="B41" i="580"/>
  <c r="AC40" i="580"/>
  <c r="AB40" i="580"/>
  <c r="N40" i="580"/>
  <c r="B40" i="580"/>
  <c r="AC39" i="580"/>
  <c r="AB39" i="580"/>
  <c r="N39" i="580"/>
  <c r="B39" i="580"/>
  <c r="AC38" i="580"/>
  <c r="AB38" i="580"/>
  <c r="N38" i="580"/>
  <c r="B38" i="580"/>
  <c r="AC37" i="580"/>
  <c r="AB37" i="580"/>
  <c r="N37" i="580"/>
  <c r="B37" i="580"/>
  <c r="AC36" i="580"/>
  <c r="AB36" i="580"/>
  <c r="N36" i="580"/>
  <c r="B36" i="580"/>
  <c r="AC35" i="580"/>
  <c r="AB35" i="580"/>
  <c r="N35" i="580"/>
  <c r="B35" i="580"/>
  <c r="AC34" i="580"/>
  <c r="AB34" i="580"/>
  <c r="N34" i="580"/>
  <c r="B34" i="580"/>
  <c r="AC33" i="580"/>
  <c r="AB33" i="580"/>
  <c r="N33" i="580"/>
  <c r="B33" i="580"/>
  <c r="AC32" i="580"/>
  <c r="AB32" i="580"/>
  <c r="N32" i="580"/>
  <c r="B32" i="580"/>
  <c r="AC31" i="580"/>
  <c r="AB31" i="580"/>
  <c r="Q31" i="580"/>
  <c r="Q131" i="580" s="1"/>
  <c r="N31" i="580"/>
  <c r="B31" i="580"/>
  <c r="BF30" i="580"/>
  <c r="BF43" i="580" s="1"/>
  <c r="BE30" i="580"/>
  <c r="BD30" i="580"/>
  <c r="BD41" i="580" s="1"/>
  <c r="BC30" i="580"/>
  <c r="BC41" i="580" s="1"/>
  <c r="BB30" i="580"/>
  <c r="BB43" i="580" s="1"/>
  <c r="AW30" i="580"/>
  <c r="AV30" i="580"/>
  <c r="AU30" i="580"/>
  <c r="AT30" i="580"/>
  <c r="AS30" i="580"/>
  <c r="AR30" i="580"/>
  <c r="AQ30" i="580"/>
  <c r="AP30" i="580"/>
  <c r="AO30" i="580"/>
  <c r="AN30" i="580"/>
  <c r="AM30" i="580"/>
  <c r="AL30" i="580"/>
  <c r="AK30" i="580"/>
  <c r="AJ30" i="580"/>
  <c r="AI30" i="580"/>
  <c r="AH30" i="580"/>
  <c r="AG30" i="580"/>
  <c r="AF30" i="580"/>
  <c r="AE30" i="580"/>
  <c r="AD30" i="580"/>
  <c r="AW29" i="580"/>
  <c r="AV29" i="580"/>
  <c r="AU29" i="580"/>
  <c r="AT29" i="580"/>
  <c r="AS29" i="580"/>
  <c r="AR29" i="580"/>
  <c r="AQ29" i="580"/>
  <c r="AP29" i="580"/>
  <c r="AO29" i="580"/>
  <c r="AN29" i="580"/>
  <c r="AM29" i="580"/>
  <c r="AL29" i="580"/>
  <c r="AK29" i="580"/>
  <c r="AJ29" i="580"/>
  <c r="AI29" i="580"/>
  <c r="AH29" i="580"/>
  <c r="AG29" i="580"/>
  <c r="AF29" i="580"/>
  <c r="AE29" i="580"/>
  <c r="AD29" i="580"/>
  <c r="E29" i="580"/>
  <c r="D29" i="580"/>
  <c r="C29" i="580"/>
  <c r="AX28" i="580"/>
  <c r="AW28" i="580"/>
  <c r="AV28" i="580"/>
  <c r="AU28" i="580"/>
  <c r="AT28" i="580"/>
  <c r="AS28" i="580"/>
  <c r="AR28" i="580"/>
  <c r="AQ28" i="580"/>
  <c r="AP28" i="580"/>
  <c r="AO28" i="580"/>
  <c r="AN28" i="580"/>
  <c r="AM28" i="580"/>
  <c r="AM44" i="580" s="1"/>
  <c r="AL28" i="580"/>
  <c r="AK28" i="580"/>
  <c r="AJ28" i="580"/>
  <c r="AJ41" i="580" s="1"/>
  <c r="AI28" i="580"/>
  <c r="AI42" i="580" s="1"/>
  <c r="AH28" i="580"/>
  <c r="AH43" i="580" s="1"/>
  <c r="AG28" i="580"/>
  <c r="AF28" i="580"/>
  <c r="AF41" i="580" s="1"/>
  <c r="AE28" i="580"/>
  <c r="AE42" i="580" s="1"/>
  <c r="AD28" i="580"/>
  <c r="G7" i="580"/>
  <c r="F7" i="580"/>
  <c r="O6" i="580"/>
  <c r="N6" i="580"/>
  <c r="M6" i="580"/>
  <c r="L6" i="580"/>
  <c r="J6" i="580"/>
  <c r="I6" i="580"/>
  <c r="G6" i="580"/>
  <c r="F6" i="580"/>
  <c r="O5" i="580"/>
  <c r="N5" i="580"/>
  <c r="M5" i="580"/>
  <c r="L5" i="580"/>
  <c r="J5" i="580"/>
  <c r="I5" i="580"/>
  <c r="G5" i="580"/>
  <c r="F5" i="580"/>
  <c r="O4" i="580"/>
  <c r="N4" i="580"/>
  <c r="M4" i="580"/>
  <c r="L4" i="580"/>
  <c r="J4" i="580"/>
  <c r="I4" i="580"/>
  <c r="G4" i="580"/>
  <c r="F4" i="580"/>
  <c r="Z3" i="580"/>
  <c r="Y3" i="580"/>
  <c r="O3" i="580"/>
  <c r="N3" i="580"/>
  <c r="M3" i="580"/>
  <c r="L3" i="580"/>
  <c r="J3" i="580"/>
  <c r="I3" i="580"/>
  <c r="G3" i="580"/>
  <c r="F3" i="580"/>
  <c r="AK2" i="580"/>
  <c r="AJ2" i="580"/>
  <c r="AI2" i="580"/>
  <c r="AH2" i="580"/>
  <c r="AG2" i="580"/>
  <c r="AF2" i="580"/>
  <c r="AE2" i="580"/>
  <c r="Z2" i="580"/>
  <c r="Y2" i="580"/>
  <c r="F1" i="580"/>
  <c r="V131" i="579"/>
  <c r="U131" i="579"/>
  <c r="T131" i="579"/>
  <c r="R131" i="579"/>
  <c r="P131" i="579"/>
  <c r="M131" i="579"/>
  <c r="L131" i="579"/>
  <c r="K131" i="579"/>
  <c r="J131" i="579"/>
  <c r="I131" i="579"/>
  <c r="H131" i="579"/>
  <c r="G131" i="579"/>
  <c r="BF130" i="579"/>
  <c r="BE130" i="579"/>
  <c r="BD130" i="579"/>
  <c r="BC130" i="579"/>
  <c r="BB130" i="579"/>
  <c r="AM130" i="579"/>
  <c r="AJ130" i="579"/>
  <c r="AI130" i="579"/>
  <c r="AH130" i="579"/>
  <c r="AG130" i="579"/>
  <c r="AF130" i="579"/>
  <c r="AE130" i="579"/>
  <c r="AD130" i="579"/>
  <c r="AC130" i="579"/>
  <c r="AB130" i="579"/>
  <c r="Y130" i="579"/>
  <c r="N130" i="579"/>
  <c r="B130" i="579"/>
  <c r="BF129" i="579"/>
  <c r="BE129" i="579"/>
  <c r="BD129" i="579"/>
  <c r="BC129" i="579"/>
  <c r="BB129" i="579"/>
  <c r="AM129" i="579"/>
  <c r="AJ129" i="579"/>
  <c r="AI129" i="579"/>
  <c r="AH129" i="579"/>
  <c r="AG129" i="579"/>
  <c r="AF129" i="579"/>
  <c r="AE129" i="579"/>
  <c r="AD129" i="579"/>
  <c r="AC129" i="579"/>
  <c r="AB129" i="579"/>
  <c r="Y129" i="579"/>
  <c r="N129" i="579"/>
  <c r="B129" i="579"/>
  <c r="BF128" i="579"/>
  <c r="BE128" i="579"/>
  <c r="BD128" i="579"/>
  <c r="BC128" i="579"/>
  <c r="BB128" i="579"/>
  <c r="AM128" i="579"/>
  <c r="AJ128" i="579"/>
  <c r="AI128" i="579"/>
  <c r="AH128" i="579"/>
  <c r="AG128" i="579"/>
  <c r="AF128" i="579"/>
  <c r="AE128" i="579"/>
  <c r="AD128" i="579"/>
  <c r="AC128" i="579"/>
  <c r="AB128" i="579"/>
  <c r="Y128" i="579"/>
  <c r="N128" i="579"/>
  <c r="B128" i="579"/>
  <c r="BF127" i="579"/>
  <c r="BE127" i="579"/>
  <c r="BD127" i="579"/>
  <c r="BC127" i="579"/>
  <c r="BB127" i="579"/>
  <c r="AM127" i="579"/>
  <c r="AJ127" i="579"/>
  <c r="AI127" i="579"/>
  <c r="AH127" i="579"/>
  <c r="AG127" i="579"/>
  <c r="AF127" i="579"/>
  <c r="AE127" i="579"/>
  <c r="AD127" i="579"/>
  <c r="AC127" i="579"/>
  <c r="AB127" i="579"/>
  <c r="Y127" i="579"/>
  <c r="N127" i="579"/>
  <c r="B127" i="579"/>
  <c r="BF126" i="579"/>
  <c r="BE126" i="579"/>
  <c r="BD126" i="579"/>
  <c r="BC126" i="579"/>
  <c r="BB126" i="579"/>
  <c r="AM126" i="579"/>
  <c r="AJ126" i="579"/>
  <c r="AI126" i="579"/>
  <c r="AH126" i="579"/>
  <c r="AG126" i="579"/>
  <c r="AF126" i="579"/>
  <c r="AE126" i="579"/>
  <c r="AD126" i="579"/>
  <c r="AC126" i="579"/>
  <c r="AB126" i="579"/>
  <c r="Y126" i="579"/>
  <c r="N126" i="579"/>
  <c r="B126" i="579"/>
  <c r="BF125" i="579"/>
  <c r="BE125" i="579"/>
  <c r="BD125" i="579"/>
  <c r="BC125" i="579"/>
  <c r="BB125" i="579"/>
  <c r="AM125" i="579"/>
  <c r="AJ125" i="579"/>
  <c r="AI125" i="579"/>
  <c r="AH125" i="579"/>
  <c r="AG125" i="579"/>
  <c r="AF125" i="579"/>
  <c r="AE125" i="579"/>
  <c r="AD125" i="579"/>
  <c r="AC125" i="579"/>
  <c r="AB125" i="579"/>
  <c r="Y125" i="579"/>
  <c r="N125" i="579"/>
  <c r="B125" i="579"/>
  <c r="BF124" i="579"/>
  <c r="BE124" i="579"/>
  <c r="BD124" i="579"/>
  <c r="BC124" i="579"/>
  <c r="BB124" i="579"/>
  <c r="AM124" i="579"/>
  <c r="AJ124" i="579"/>
  <c r="AI124" i="579"/>
  <c r="AH124" i="579"/>
  <c r="AG124" i="579"/>
  <c r="AF124" i="579"/>
  <c r="AE124" i="579"/>
  <c r="AD124" i="579"/>
  <c r="AC124" i="579"/>
  <c r="AB124" i="579"/>
  <c r="Y124" i="579"/>
  <c r="N124" i="579"/>
  <c r="B124" i="579"/>
  <c r="BF123" i="579"/>
  <c r="BE123" i="579"/>
  <c r="BD123" i="579"/>
  <c r="BC123" i="579"/>
  <c r="BB123" i="579"/>
  <c r="AM123" i="579"/>
  <c r="AJ123" i="579"/>
  <c r="AI123" i="579"/>
  <c r="AH123" i="579"/>
  <c r="AG123" i="579"/>
  <c r="AF123" i="579"/>
  <c r="AE123" i="579"/>
  <c r="AD123" i="579"/>
  <c r="AC123" i="579"/>
  <c r="AB123" i="579"/>
  <c r="Y123" i="579"/>
  <c r="N123" i="579"/>
  <c r="B123" i="579"/>
  <c r="BF122" i="579"/>
  <c r="BE122" i="579"/>
  <c r="BD122" i="579"/>
  <c r="BC122" i="579"/>
  <c r="BB122" i="579"/>
  <c r="AM122" i="579"/>
  <c r="AJ122" i="579"/>
  <c r="AI122" i="579"/>
  <c r="AH122" i="579"/>
  <c r="AG122" i="579"/>
  <c r="AF122" i="579"/>
  <c r="AE122" i="579"/>
  <c r="AD122" i="579"/>
  <c r="AC122" i="579"/>
  <c r="AB122" i="579"/>
  <c r="Y122" i="579"/>
  <c r="N122" i="579"/>
  <c r="B122" i="579"/>
  <c r="BF121" i="579"/>
  <c r="BE121" i="579"/>
  <c r="BD121" i="579"/>
  <c r="BC121" i="579"/>
  <c r="BB121" i="579"/>
  <c r="AM121" i="579"/>
  <c r="AJ121" i="579"/>
  <c r="AI121" i="579"/>
  <c r="AH121" i="579"/>
  <c r="AG121" i="579"/>
  <c r="AF121" i="579"/>
  <c r="AE121" i="579"/>
  <c r="AD121" i="579"/>
  <c r="AC121" i="579"/>
  <c r="AB121" i="579"/>
  <c r="Y121" i="579"/>
  <c r="N121" i="579"/>
  <c r="B121" i="579"/>
  <c r="BF120" i="579"/>
  <c r="BE120" i="579"/>
  <c r="BD120" i="579"/>
  <c r="BC120" i="579"/>
  <c r="BB120" i="579"/>
  <c r="AM120" i="579"/>
  <c r="AJ120" i="579"/>
  <c r="AI120" i="579"/>
  <c r="AH120" i="579"/>
  <c r="AG120" i="579"/>
  <c r="AF120" i="579"/>
  <c r="AE120" i="579"/>
  <c r="AD120" i="579"/>
  <c r="AC120" i="579"/>
  <c r="AB120" i="579"/>
  <c r="Y120" i="579"/>
  <c r="N120" i="579"/>
  <c r="B120" i="579"/>
  <c r="BF119" i="579"/>
  <c r="BE119" i="579"/>
  <c r="BD119" i="579"/>
  <c r="BC119" i="579"/>
  <c r="BB119" i="579"/>
  <c r="AM119" i="579"/>
  <c r="AJ119" i="579"/>
  <c r="AI119" i="579"/>
  <c r="AH119" i="579"/>
  <c r="AG119" i="579"/>
  <c r="AF119" i="579"/>
  <c r="AE119" i="579"/>
  <c r="AD119" i="579"/>
  <c r="AC119" i="579"/>
  <c r="AB119" i="579"/>
  <c r="Y119" i="579"/>
  <c r="N119" i="579"/>
  <c r="B119" i="579"/>
  <c r="BF118" i="579"/>
  <c r="BE118" i="579"/>
  <c r="BD118" i="579"/>
  <c r="BC118" i="579"/>
  <c r="BB118" i="579"/>
  <c r="AM118" i="579"/>
  <c r="AJ118" i="579"/>
  <c r="AI118" i="579"/>
  <c r="AH118" i="579"/>
  <c r="AG118" i="579"/>
  <c r="AF118" i="579"/>
  <c r="AE118" i="579"/>
  <c r="AD118" i="579"/>
  <c r="AC118" i="579"/>
  <c r="AB118" i="579"/>
  <c r="Y118" i="579"/>
  <c r="N118" i="579"/>
  <c r="B118" i="579"/>
  <c r="BF117" i="579"/>
  <c r="BE117" i="579"/>
  <c r="BD117" i="579"/>
  <c r="BC117" i="579"/>
  <c r="BB117" i="579"/>
  <c r="AM117" i="579"/>
  <c r="AJ117" i="579"/>
  <c r="AI117" i="579"/>
  <c r="AH117" i="579"/>
  <c r="AG117" i="579"/>
  <c r="AF117" i="579"/>
  <c r="AE117" i="579"/>
  <c r="AD117" i="579"/>
  <c r="AC117" i="579"/>
  <c r="AB117" i="579"/>
  <c r="Y117" i="579"/>
  <c r="N117" i="579"/>
  <c r="B117" i="579"/>
  <c r="BF116" i="579"/>
  <c r="BE116" i="579"/>
  <c r="BD116" i="579"/>
  <c r="BC116" i="579"/>
  <c r="BB116" i="579"/>
  <c r="AM116" i="579"/>
  <c r="AJ116" i="579"/>
  <c r="AI116" i="579"/>
  <c r="AH116" i="579"/>
  <c r="AG116" i="579"/>
  <c r="AF116" i="579"/>
  <c r="AE116" i="579"/>
  <c r="AD116" i="579"/>
  <c r="AC116" i="579"/>
  <c r="AB116" i="579"/>
  <c r="Y116" i="579"/>
  <c r="N116" i="579"/>
  <c r="B116" i="579"/>
  <c r="BF115" i="579"/>
  <c r="BE115" i="579"/>
  <c r="BD115" i="579"/>
  <c r="BC115" i="579"/>
  <c r="BB115" i="579"/>
  <c r="AM115" i="579"/>
  <c r="AJ115" i="579"/>
  <c r="AI115" i="579"/>
  <c r="AH115" i="579"/>
  <c r="AG115" i="579"/>
  <c r="AF115" i="579"/>
  <c r="AE115" i="579"/>
  <c r="AD115" i="579"/>
  <c r="AC115" i="579"/>
  <c r="AB115" i="579"/>
  <c r="Y115" i="579"/>
  <c r="N115" i="579"/>
  <c r="B115" i="579"/>
  <c r="BF114" i="579"/>
  <c r="BE114" i="579"/>
  <c r="BD114" i="579"/>
  <c r="BC114" i="579"/>
  <c r="BB114" i="579"/>
  <c r="AM114" i="579"/>
  <c r="AJ114" i="579"/>
  <c r="AI114" i="579"/>
  <c r="AH114" i="579"/>
  <c r="AG114" i="579"/>
  <c r="AF114" i="579"/>
  <c r="AE114" i="579"/>
  <c r="AD114" i="579"/>
  <c r="AC114" i="579"/>
  <c r="AB114" i="579"/>
  <c r="Y114" i="579"/>
  <c r="N114" i="579"/>
  <c r="B114" i="579"/>
  <c r="BF113" i="579"/>
  <c r="BE113" i="579"/>
  <c r="BD113" i="579"/>
  <c r="BC113" i="579"/>
  <c r="BB113" i="579"/>
  <c r="AM113" i="579"/>
  <c r="AJ113" i="579"/>
  <c r="AI113" i="579"/>
  <c r="AH113" i="579"/>
  <c r="AG113" i="579"/>
  <c r="AF113" i="579"/>
  <c r="AE113" i="579"/>
  <c r="AD113" i="579"/>
  <c r="AC113" i="579"/>
  <c r="AB113" i="579"/>
  <c r="Y113" i="579"/>
  <c r="N113" i="579"/>
  <c r="B113" i="579"/>
  <c r="BF112" i="579"/>
  <c r="BE112" i="579"/>
  <c r="BD112" i="579"/>
  <c r="BC112" i="579"/>
  <c r="BB112" i="579"/>
  <c r="AM112" i="579"/>
  <c r="AJ112" i="579"/>
  <c r="AI112" i="579"/>
  <c r="AH112" i="579"/>
  <c r="AG112" i="579"/>
  <c r="AF112" i="579"/>
  <c r="AE112" i="579"/>
  <c r="AD112" i="579"/>
  <c r="AC112" i="579"/>
  <c r="AB112" i="579"/>
  <c r="Y112" i="579"/>
  <c r="N112" i="579"/>
  <c r="B112" i="579"/>
  <c r="BF111" i="579"/>
  <c r="BE111" i="579"/>
  <c r="BD111" i="579"/>
  <c r="BC111" i="579"/>
  <c r="BB111" i="579"/>
  <c r="AM111" i="579"/>
  <c r="AJ111" i="579"/>
  <c r="AI111" i="579"/>
  <c r="AH111" i="579"/>
  <c r="AG111" i="579"/>
  <c r="AF111" i="579"/>
  <c r="AE111" i="579"/>
  <c r="AD111" i="579"/>
  <c r="AC111" i="579"/>
  <c r="AB111" i="579"/>
  <c r="Y111" i="579"/>
  <c r="N111" i="579"/>
  <c r="B111" i="579"/>
  <c r="BF110" i="579"/>
  <c r="BE110" i="579"/>
  <c r="BD110" i="579"/>
  <c r="BC110" i="579"/>
  <c r="BB110" i="579"/>
  <c r="AM110" i="579"/>
  <c r="AJ110" i="579"/>
  <c r="AI110" i="579"/>
  <c r="AH110" i="579"/>
  <c r="AG110" i="579"/>
  <c r="AF110" i="579"/>
  <c r="AE110" i="579"/>
  <c r="AD110" i="579"/>
  <c r="AC110" i="579"/>
  <c r="AB110" i="579"/>
  <c r="Y110" i="579"/>
  <c r="N110" i="579"/>
  <c r="B110" i="579"/>
  <c r="BF109" i="579"/>
  <c r="BE109" i="579"/>
  <c r="BD109" i="579"/>
  <c r="BC109" i="579"/>
  <c r="BB109" i="579"/>
  <c r="AM109" i="579"/>
  <c r="AJ109" i="579"/>
  <c r="AI109" i="579"/>
  <c r="AH109" i="579"/>
  <c r="AG109" i="579"/>
  <c r="AF109" i="579"/>
  <c r="AE109" i="579"/>
  <c r="AD109" i="579"/>
  <c r="AC109" i="579"/>
  <c r="AB109" i="579"/>
  <c r="Y109" i="579"/>
  <c r="N109" i="579"/>
  <c r="B109" i="579"/>
  <c r="BF108" i="579"/>
  <c r="BE108" i="579"/>
  <c r="BD108" i="579"/>
  <c r="BC108" i="579"/>
  <c r="BB108" i="579"/>
  <c r="AM108" i="579"/>
  <c r="AJ108" i="579"/>
  <c r="AI108" i="579"/>
  <c r="AH108" i="579"/>
  <c r="AG108" i="579"/>
  <c r="AF108" i="579"/>
  <c r="AE108" i="579"/>
  <c r="AD108" i="579"/>
  <c r="AC108" i="579"/>
  <c r="AB108" i="579"/>
  <c r="Y108" i="579"/>
  <c r="N108" i="579"/>
  <c r="B108" i="579"/>
  <c r="BF107" i="579"/>
  <c r="BE107" i="579"/>
  <c r="BD107" i="579"/>
  <c r="BC107" i="579"/>
  <c r="BB107" i="579"/>
  <c r="AM107" i="579"/>
  <c r="AJ107" i="579"/>
  <c r="AI107" i="579"/>
  <c r="AH107" i="579"/>
  <c r="AG107" i="579"/>
  <c r="AF107" i="579"/>
  <c r="AE107" i="579"/>
  <c r="AD107" i="579"/>
  <c r="AC107" i="579"/>
  <c r="AB107" i="579"/>
  <c r="Y107" i="579"/>
  <c r="N107" i="579"/>
  <c r="B107" i="579"/>
  <c r="BF106" i="579"/>
  <c r="BE106" i="579"/>
  <c r="BD106" i="579"/>
  <c r="BC106" i="579"/>
  <c r="BB106" i="579"/>
  <c r="AM106" i="579"/>
  <c r="AJ106" i="579"/>
  <c r="AI106" i="579"/>
  <c r="AH106" i="579"/>
  <c r="AG106" i="579"/>
  <c r="AF106" i="579"/>
  <c r="AE106" i="579"/>
  <c r="AD106" i="579"/>
  <c r="AC106" i="579"/>
  <c r="AB106" i="579"/>
  <c r="Y106" i="579"/>
  <c r="N106" i="579"/>
  <c r="B106" i="579"/>
  <c r="BF105" i="579"/>
  <c r="BE105" i="579"/>
  <c r="BD105" i="579"/>
  <c r="BC105" i="579"/>
  <c r="BB105" i="579"/>
  <c r="AM105" i="579"/>
  <c r="AJ105" i="579"/>
  <c r="AI105" i="579"/>
  <c r="AH105" i="579"/>
  <c r="AG105" i="579"/>
  <c r="AF105" i="579"/>
  <c r="AE105" i="579"/>
  <c r="AD105" i="579"/>
  <c r="AC105" i="579"/>
  <c r="AB105" i="579"/>
  <c r="Y105" i="579"/>
  <c r="N105" i="579"/>
  <c r="B105" i="579"/>
  <c r="BF104" i="579"/>
  <c r="BE104" i="579"/>
  <c r="BD104" i="579"/>
  <c r="BC104" i="579"/>
  <c r="BB104" i="579"/>
  <c r="AM104" i="579"/>
  <c r="AJ104" i="579"/>
  <c r="AI104" i="579"/>
  <c r="AH104" i="579"/>
  <c r="AG104" i="579"/>
  <c r="AF104" i="579"/>
  <c r="AE104" i="579"/>
  <c r="AD104" i="579"/>
  <c r="AC104" i="579"/>
  <c r="AB104" i="579"/>
  <c r="Y104" i="579"/>
  <c r="N104" i="579"/>
  <c r="B104" i="579"/>
  <c r="BF103" i="579"/>
  <c r="BE103" i="579"/>
  <c r="BD103" i="579"/>
  <c r="BC103" i="579"/>
  <c r="BB103" i="579"/>
  <c r="AM103" i="579"/>
  <c r="AJ103" i="579"/>
  <c r="AI103" i="579"/>
  <c r="AH103" i="579"/>
  <c r="AG103" i="579"/>
  <c r="AF103" i="579"/>
  <c r="AE103" i="579"/>
  <c r="AD103" i="579"/>
  <c r="AC103" i="579"/>
  <c r="AB103" i="579"/>
  <c r="Y103" i="579"/>
  <c r="N103" i="579"/>
  <c r="B103" i="579"/>
  <c r="BF102" i="579"/>
  <c r="BE102" i="579"/>
  <c r="BD102" i="579"/>
  <c r="BC102" i="579"/>
  <c r="BB102" i="579"/>
  <c r="AM102" i="579"/>
  <c r="AJ102" i="579"/>
  <c r="AI102" i="579"/>
  <c r="AH102" i="579"/>
  <c r="AG102" i="579"/>
  <c r="AF102" i="579"/>
  <c r="AE102" i="579"/>
  <c r="AD102" i="579"/>
  <c r="AC102" i="579"/>
  <c r="AB102" i="579"/>
  <c r="Y102" i="579"/>
  <c r="N102" i="579"/>
  <c r="B102" i="579"/>
  <c r="BF101" i="579"/>
  <c r="BE101" i="579"/>
  <c r="BD101" i="579"/>
  <c r="BC101" i="579"/>
  <c r="BB101" i="579"/>
  <c r="AM101" i="579"/>
  <c r="AJ101" i="579"/>
  <c r="AI101" i="579"/>
  <c r="AH101" i="579"/>
  <c r="AG101" i="579"/>
  <c r="AF101" i="579"/>
  <c r="AE101" i="579"/>
  <c r="AD101" i="579"/>
  <c r="AC101" i="579"/>
  <c r="AB101" i="579"/>
  <c r="Y101" i="579"/>
  <c r="N101" i="579"/>
  <c r="B101" i="579"/>
  <c r="BF100" i="579"/>
  <c r="BE100" i="579"/>
  <c r="BD100" i="579"/>
  <c r="BC100" i="579"/>
  <c r="BB100" i="579"/>
  <c r="AM100" i="579"/>
  <c r="AJ100" i="579"/>
  <c r="AI100" i="579"/>
  <c r="AH100" i="579"/>
  <c r="AG100" i="579"/>
  <c r="AF100" i="579"/>
  <c r="AE100" i="579"/>
  <c r="AD100" i="579"/>
  <c r="AC100" i="579"/>
  <c r="AB100" i="579"/>
  <c r="Y100" i="579"/>
  <c r="N100" i="579"/>
  <c r="B100" i="579"/>
  <c r="BF99" i="579"/>
  <c r="BE99" i="579"/>
  <c r="BD99" i="579"/>
  <c r="BC99" i="579"/>
  <c r="BB99" i="579"/>
  <c r="AM99" i="579"/>
  <c r="AJ99" i="579"/>
  <c r="AI99" i="579"/>
  <c r="AH99" i="579"/>
  <c r="AG99" i="579"/>
  <c r="AF99" i="579"/>
  <c r="AE99" i="579"/>
  <c r="AD99" i="579"/>
  <c r="AC99" i="579"/>
  <c r="AB99" i="579"/>
  <c r="Y99" i="579"/>
  <c r="N99" i="579"/>
  <c r="B99" i="579"/>
  <c r="BF98" i="579"/>
  <c r="BE98" i="579"/>
  <c r="BD98" i="579"/>
  <c r="BC98" i="579"/>
  <c r="BB98" i="579"/>
  <c r="AM98" i="579"/>
  <c r="AJ98" i="579"/>
  <c r="AI98" i="579"/>
  <c r="AH98" i="579"/>
  <c r="AG98" i="579"/>
  <c r="AF98" i="579"/>
  <c r="AE98" i="579"/>
  <c r="AD98" i="579"/>
  <c r="AC98" i="579"/>
  <c r="AB98" i="579"/>
  <c r="Y98" i="579"/>
  <c r="N98" i="579"/>
  <c r="B98" i="579"/>
  <c r="BF97" i="579"/>
  <c r="BE97" i="579"/>
  <c r="BD97" i="579"/>
  <c r="BC97" i="579"/>
  <c r="BB97" i="579"/>
  <c r="AM97" i="579"/>
  <c r="AJ97" i="579"/>
  <c r="AI97" i="579"/>
  <c r="AH97" i="579"/>
  <c r="AG97" i="579"/>
  <c r="AF97" i="579"/>
  <c r="AE97" i="579"/>
  <c r="AD97" i="579"/>
  <c r="AC97" i="579"/>
  <c r="AB97" i="579"/>
  <c r="Y97" i="579"/>
  <c r="N97" i="579"/>
  <c r="B97" i="579"/>
  <c r="BF96" i="579"/>
  <c r="BE96" i="579"/>
  <c r="BD96" i="579"/>
  <c r="BC96" i="579"/>
  <c r="BB96" i="579"/>
  <c r="AM96" i="579"/>
  <c r="AJ96" i="579"/>
  <c r="AI96" i="579"/>
  <c r="AH96" i="579"/>
  <c r="AG96" i="579"/>
  <c r="AF96" i="579"/>
  <c r="AE96" i="579"/>
  <c r="AD96" i="579"/>
  <c r="AC96" i="579"/>
  <c r="AB96" i="579"/>
  <c r="Y96" i="579"/>
  <c r="N96" i="579"/>
  <c r="B96" i="579"/>
  <c r="BF95" i="579"/>
  <c r="BE95" i="579"/>
  <c r="BD95" i="579"/>
  <c r="BC95" i="579"/>
  <c r="BB95" i="579"/>
  <c r="AM95" i="579"/>
  <c r="AJ95" i="579"/>
  <c r="AI95" i="579"/>
  <c r="AH95" i="579"/>
  <c r="AG95" i="579"/>
  <c r="AF95" i="579"/>
  <c r="AE95" i="579"/>
  <c r="AD95" i="579"/>
  <c r="AC95" i="579"/>
  <c r="AB95" i="579"/>
  <c r="Y95" i="579"/>
  <c r="N95" i="579"/>
  <c r="B95" i="579"/>
  <c r="BF94" i="579"/>
  <c r="BE94" i="579"/>
  <c r="BD94" i="579"/>
  <c r="BC94" i="579"/>
  <c r="BB94" i="579"/>
  <c r="AM94" i="579"/>
  <c r="AJ94" i="579"/>
  <c r="AI94" i="579"/>
  <c r="AH94" i="579"/>
  <c r="AG94" i="579"/>
  <c r="AF94" i="579"/>
  <c r="AE94" i="579"/>
  <c r="AD94" i="579"/>
  <c r="AC94" i="579"/>
  <c r="AB94" i="579"/>
  <c r="Y94" i="579"/>
  <c r="N94" i="579"/>
  <c r="B94" i="579"/>
  <c r="BF93" i="579"/>
  <c r="BE93" i="579"/>
  <c r="BD93" i="579"/>
  <c r="BC93" i="579"/>
  <c r="BB93" i="579"/>
  <c r="AM93" i="579"/>
  <c r="AJ93" i="579"/>
  <c r="AI93" i="579"/>
  <c r="AH93" i="579"/>
  <c r="AG93" i="579"/>
  <c r="AF93" i="579"/>
  <c r="AE93" i="579"/>
  <c r="AD93" i="579"/>
  <c r="AC93" i="579"/>
  <c r="AB93" i="579"/>
  <c r="Y93" i="579"/>
  <c r="N93" i="579"/>
  <c r="B93" i="579"/>
  <c r="BF92" i="579"/>
  <c r="BE92" i="579"/>
  <c r="BD92" i="579"/>
  <c r="BC92" i="579"/>
  <c r="BB92" i="579"/>
  <c r="AM92" i="579"/>
  <c r="AJ92" i="579"/>
  <c r="AI92" i="579"/>
  <c r="AH92" i="579"/>
  <c r="AG92" i="579"/>
  <c r="AF92" i="579"/>
  <c r="AE92" i="579"/>
  <c r="AD92" i="579"/>
  <c r="AC92" i="579"/>
  <c r="AB92" i="579"/>
  <c r="Y92" i="579"/>
  <c r="N92" i="579"/>
  <c r="B92" i="579"/>
  <c r="BF91" i="579"/>
  <c r="BE91" i="579"/>
  <c r="BD91" i="579"/>
  <c r="BC91" i="579"/>
  <c r="BB91" i="579"/>
  <c r="AM91" i="579"/>
  <c r="AJ91" i="579"/>
  <c r="AI91" i="579"/>
  <c r="AH91" i="579"/>
  <c r="AG91" i="579"/>
  <c r="AF91" i="579"/>
  <c r="AE91" i="579"/>
  <c r="AD91" i="579"/>
  <c r="AC91" i="579"/>
  <c r="AB91" i="579"/>
  <c r="Y91" i="579"/>
  <c r="N91" i="579"/>
  <c r="B91" i="579"/>
  <c r="BF90" i="579"/>
  <c r="BE90" i="579"/>
  <c r="BD90" i="579"/>
  <c r="BC90" i="579"/>
  <c r="BB90" i="579"/>
  <c r="AM90" i="579"/>
  <c r="AJ90" i="579"/>
  <c r="AI90" i="579"/>
  <c r="AH90" i="579"/>
  <c r="AG90" i="579"/>
  <c r="AF90" i="579"/>
  <c r="AE90" i="579"/>
  <c r="AD90" i="579"/>
  <c r="AC90" i="579"/>
  <c r="AB90" i="579"/>
  <c r="Y90" i="579"/>
  <c r="N90" i="579"/>
  <c r="B90" i="579"/>
  <c r="BF89" i="579"/>
  <c r="BE89" i="579"/>
  <c r="BD89" i="579"/>
  <c r="BC89" i="579"/>
  <c r="BB89" i="579"/>
  <c r="AM89" i="579"/>
  <c r="AJ89" i="579"/>
  <c r="AI89" i="579"/>
  <c r="AH89" i="579"/>
  <c r="AG89" i="579"/>
  <c r="AF89" i="579"/>
  <c r="AE89" i="579"/>
  <c r="AD89" i="579"/>
  <c r="AC89" i="579"/>
  <c r="AB89" i="579"/>
  <c r="Y89" i="579"/>
  <c r="N89" i="579"/>
  <c r="B89" i="579"/>
  <c r="BF88" i="579"/>
  <c r="BE88" i="579"/>
  <c r="BD88" i="579"/>
  <c r="BC88" i="579"/>
  <c r="BB88" i="579"/>
  <c r="AM88" i="579"/>
  <c r="AJ88" i="579"/>
  <c r="AI88" i="579"/>
  <c r="AH88" i="579"/>
  <c r="AG88" i="579"/>
  <c r="AF88" i="579"/>
  <c r="AE88" i="579"/>
  <c r="AD88" i="579"/>
  <c r="AC88" i="579"/>
  <c r="AB88" i="579"/>
  <c r="Y88" i="579"/>
  <c r="N88" i="579"/>
  <c r="B88" i="579"/>
  <c r="BF87" i="579"/>
  <c r="BE87" i="579"/>
  <c r="BD87" i="579"/>
  <c r="BC87" i="579"/>
  <c r="BB87" i="579"/>
  <c r="AM87" i="579"/>
  <c r="AJ87" i="579"/>
  <c r="AI87" i="579"/>
  <c r="AH87" i="579"/>
  <c r="AG87" i="579"/>
  <c r="AF87" i="579"/>
  <c r="AE87" i="579"/>
  <c r="AD87" i="579"/>
  <c r="AC87" i="579"/>
  <c r="AB87" i="579"/>
  <c r="Y87" i="579"/>
  <c r="N87" i="579"/>
  <c r="B87" i="579"/>
  <c r="BF86" i="579"/>
  <c r="BE86" i="579"/>
  <c r="BD86" i="579"/>
  <c r="BC86" i="579"/>
  <c r="BB86" i="579"/>
  <c r="AM86" i="579"/>
  <c r="AJ86" i="579"/>
  <c r="AI86" i="579"/>
  <c r="AH86" i="579"/>
  <c r="AG86" i="579"/>
  <c r="AF86" i="579"/>
  <c r="AE86" i="579"/>
  <c r="AD86" i="579"/>
  <c r="AC86" i="579"/>
  <c r="AB86" i="579"/>
  <c r="Y86" i="579"/>
  <c r="N86" i="579"/>
  <c r="B86" i="579"/>
  <c r="BF85" i="579"/>
  <c r="BE85" i="579"/>
  <c r="BD85" i="579"/>
  <c r="BC85" i="579"/>
  <c r="BB85" i="579"/>
  <c r="AM85" i="579"/>
  <c r="AJ85" i="579"/>
  <c r="AI85" i="579"/>
  <c r="AH85" i="579"/>
  <c r="AG85" i="579"/>
  <c r="AF85" i="579"/>
  <c r="AE85" i="579"/>
  <c r="AD85" i="579"/>
  <c r="AC85" i="579"/>
  <c r="AB85" i="579"/>
  <c r="Y85" i="579"/>
  <c r="N85" i="579"/>
  <c r="B85" i="579"/>
  <c r="BF84" i="579"/>
  <c r="BE84" i="579"/>
  <c r="BD84" i="579"/>
  <c r="BC84" i="579"/>
  <c r="BB84" i="579"/>
  <c r="AM84" i="579"/>
  <c r="AJ84" i="579"/>
  <c r="AI84" i="579"/>
  <c r="AH84" i="579"/>
  <c r="AG84" i="579"/>
  <c r="AF84" i="579"/>
  <c r="AE84" i="579"/>
  <c r="AD84" i="579"/>
  <c r="AC84" i="579"/>
  <c r="AB84" i="579"/>
  <c r="Y84" i="579"/>
  <c r="N84" i="579"/>
  <c r="B84" i="579"/>
  <c r="BF83" i="579"/>
  <c r="BE83" i="579"/>
  <c r="BD83" i="579"/>
  <c r="BC83" i="579"/>
  <c r="BB83" i="579"/>
  <c r="AM83" i="579"/>
  <c r="AJ83" i="579"/>
  <c r="AI83" i="579"/>
  <c r="AH83" i="579"/>
  <c r="AG83" i="579"/>
  <c r="AF83" i="579"/>
  <c r="AE83" i="579"/>
  <c r="AD83" i="579"/>
  <c r="AC83" i="579"/>
  <c r="AB83" i="579"/>
  <c r="Y83" i="579"/>
  <c r="N83" i="579"/>
  <c r="B83" i="579"/>
  <c r="BF82" i="579"/>
  <c r="BE82" i="579"/>
  <c r="BD82" i="579"/>
  <c r="BC82" i="579"/>
  <c r="BB82" i="579"/>
  <c r="AM82" i="579"/>
  <c r="AJ82" i="579"/>
  <c r="AI82" i="579"/>
  <c r="AH82" i="579"/>
  <c r="AG82" i="579"/>
  <c r="AF82" i="579"/>
  <c r="AE82" i="579"/>
  <c r="AD82" i="579"/>
  <c r="AC82" i="579"/>
  <c r="AB82" i="579"/>
  <c r="Y82" i="579"/>
  <c r="N82" i="579"/>
  <c r="B82" i="579"/>
  <c r="BF81" i="579"/>
  <c r="BE81" i="579"/>
  <c r="BD81" i="579"/>
  <c r="BC81" i="579"/>
  <c r="BB81" i="579"/>
  <c r="AM81" i="579"/>
  <c r="AJ81" i="579"/>
  <c r="AI81" i="579"/>
  <c r="AH81" i="579"/>
  <c r="AG81" i="579"/>
  <c r="AF81" i="579"/>
  <c r="AE81" i="579"/>
  <c r="AD81" i="579"/>
  <c r="AC81" i="579"/>
  <c r="AB81" i="579"/>
  <c r="Y81" i="579"/>
  <c r="N81" i="579"/>
  <c r="B81" i="579"/>
  <c r="BF80" i="579"/>
  <c r="BE80" i="579"/>
  <c r="BD80" i="579"/>
  <c r="BC80" i="579"/>
  <c r="BB80" i="579"/>
  <c r="AM80" i="579"/>
  <c r="AJ80" i="579"/>
  <c r="AI80" i="579"/>
  <c r="AH80" i="579"/>
  <c r="AG80" i="579"/>
  <c r="AF80" i="579"/>
  <c r="AE80" i="579"/>
  <c r="AD80" i="579"/>
  <c r="AC80" i="579"/>
  <c r="AB80" i="579"/>
  <c r="Y80" i="579"/>
  <c r="N80" i="579"/>
  <c r="B80" i="579"/>
  <c r="BF79" i="579"/>
  <c r="BE79" i="579"/>
  <c r="BD79" i="579"/>
  <c r="BC79" i="579"/>
  <c r="BB79" i="579"/>
  <c r="AM79" i="579"/>
  <c r="AJ79" i="579"/>
  <c r="AI79" i="579"/>
  <c r="AH79" i="579"/>
  <c r="AG79" i="579"/>
  <c r="AF79" i="579"/>
  <c r="AE79" i="579"/>
  <c r="AD79" i="579"/>
  <c r="AC79" i="579"/>
  <c r="AB79" i="579"/>
  <c r="Y79" i="579"/>
  <c r="N79" i="579"/>
  <c r="B79" i="579"/>
  <c r="BF78" i="579"/>
  <c r="BE78" i="579"/>
  <c r="BD78" i="579"/>
  <c r="BC78" i="579"/>
  <c r="BB78" i="579"/>
  <c r="AM78" i="579"/>
  <c r="AJ78" i="579"/>
  <c r="AI78" i="579"/>
  <c r="AH78" i="579"/>
  <c r="AG78" i="579"/>
  <c r="AF78" i="579"/>
  <c r="AE78" i="579"/>
  <c r="AD78" i="579"/>
  <c r="AC78" i="579"/>
  <c r="AB78" i="579"/>
  <c r="Y78" i="579"/>
  <c r="N78" i="579"/>
  <c r="B78" i="579"/>
  <c r="BF77" i="579"/>
  <c r="BE77" i="579"/>
  <c r="BD77" i="579"/>
  <c r="BC77" i="579"/>
  <c r="BB77" i="579"/>
  <c r="AM77" i="579"/>
  <c r="AJ77" i="579"/>
  <c r="AI77" i="579"/>
  <c r="AH77" i="579"/>
  <c r="AG77" i="579"/>
  <c r="AF77" i="579"/>
  <c r="AE77" i="579"/>
  <c r="AD77" i="579"/>
  <c r="AC77" i="579"/>
  <c r="AB77" i="579"/>
  <c r="Y77" i="579"/>
  <c r="N77" i="579"/>
  <c r="B77" i="579"/>
  <c r="BF76" i="579"/>
  <c r="BE76" i="579"/>
  <c r="BD76" i="579"/>
  <c r="BC76" i="579"/>
  <c r="BB76" i="579"/>
  <c r="AM76" i="579"/>
  <c r="AJ76" i="579"/>
  <c r="AI76" i="579"/>
  <c r="AH76" i="579"/>
  <c r="AG76" i="579"/>
  <c r="AF76" i="579"/>
  <c r="AE76" i="579"/>
  <c r="AD76" i="579"/>
  <c r="AC76" i="579"/>
  <c r="AB76" i="579"/>
  <c r="Y76" i="579"/>
  <c r="N76" i="579"/>
  <c r="B76" i="579"/>
  <c r="BF75" i="579"/>
  <c r="BE75" i="579"/>
  <c r="BD75" i="579"/>
  <c r="BC75" i="579"/>
  <c r="BB75" i="579"/>
  <c r="AM75" i="579"/>
  <c r="AJ75" i="579"/>
  <c r="AI75" i="579"/>
  <c r="AH75" i="579"/>
  <c r="AG75" i="579"/>
  <c r="AF75" i="579"/>
  <c r="AE75" i="579"/>
  <c r="AD75" i="579"/>
  <c r="AC75" i="579"/>
  <c r="AB75" i="579"/>
  <c r="Y75" i="579"/>
  <c r="N75" i="579"/>
  <c r="B75" i="579"/>
  <c r="BF74" i="579"/>
  <c r="BE74" i="579"/>
  <c r="BD74" i="579"/>
  <c r="BC74" i="579"/>
  <c r="BB74" i="579"/>
  <c r="AM74" i="579"/>
  <c r="AJ74" i="579"/>
  <c r="AI74" i="579"/>
  <c r="AH74" i="579"/>
  <c r="AG74" i="579"/>
  <c r="AF74" i="579"/>
  <c r="AE74" i="579"/>
  <c r="AD74" i="579"/>
  <c r="AC74" i="579"/>
  <c r="AB74" i="579"/>
  <c r="Y74" i="579"/>
  <c r="N74" i="579"/>
  <c r="B74" i="579"/>
  <c r="BF73" i="579"/>
  <c r="BE73" i="579"/>
  <c r="BD73" i="579"/>
  <c r="BC73" i="579"/>
  <c r="BB73" i="579"/>
  <c r="AM73" i="579"/>
  <c r="AJ73" i="579"/>
  <c r="AI73" i="579"/>
  <c r="AH73" i="579"/>
  <c r="AG73" i="579"/>
  <c r="AF73" i="579"/>
  <c r="AE73" i="579"/>
  <c r="AD73" i="579"/>
  <c r="AC73" i="579"/>
  <c r="AB73" i="579"/>
  <c r="Y73" i="579"/>
  <c r="N73" i="579"/>
  <c r="B73" i="579"/>
  <c r="BF72" i="579"/>
  <c r="BE72" i="579"/>
  <c r="BD72" i="579"/>
  <c r="BC72" i="579"/>
  <c r="BB72" i="579"/>
  <c r="AM72" i="579"/>
  <c r="AJ72" i="579"/>
  <c r="AI72" i="579"/>
  <c r="AH72" i="579"/>
  <c r="AG72" i="579"/>
  <c r="AF72" i="579"/>
  <c r="AE72" i="579"/>
  <c r="AD72" i="579"/>
  <c r="AC72" i="579"/>
  <c r="AB72" i="579"/>
  <c r="Y72" i="579"/>
  <c r="N72" i="579"/>
  <c r="B72" i="579"/>
  <c r="BF71" i="579"/>
  <c r="BE71" i="579"/>
  <c r="BD71" i="579"/>
  <c r="BC71" i="579"/>
  <c r="BB71" i="579"/>
  <c r="AM71" i="579"/>
  <c r="AJ71" i="579"/>
  <c r="AI71" i="579"/>
  <c r="AH71" i="579"/>
  <c r="AG71" i="579"/>
  <c r="AF71" i="579"/>
  <c r="AE71" i="579"/>
  <c r="AD71" i="579"/>
  <c r="AC71" i="579"/>
  <c r="AB71" i="579"/>
  <c r="Y71" i="579"/>
  <c r="N71" i="579"/>
  <c r="B71" i="579"/>
  <c r="BF70" i="579"/>
  <c r="BE70" i="579"/>
  <c r="BD70" i="579"/>
  <c r="BC70" i="579"/>
  <c r="BB70" i="579"/>
  <c r="AM70" i="579"/>
  <c r="AJ70" i="579"/>
  <c r="AI70" i="579"/>
  <c r="AH70" i="579"/>
  <c r="AG70" i="579"/>
  <c r="AF70" i="579"/>
  <c r="AE70" i="579"/>
  <c r="AD70" i="579"/>
  <c r="AC70" i="579"/>
  <c r="AB70" i="579"/>
  <c r="Y70" i="579"/>
  <c r="N70" i="579"/>
  <c r="B70" i="579"/>
  <c r="BF69" i="579"/>
  <c r="BE69" i="579"/>
  <c r="BD69" i="579"/>
  <c r="BC69" i="579"/>
  <c r="BB69" i="579"/>
  <c r="AM69" i="579"/>
  <c r="AJ69" i="579"/>
  <c r="AI69" i="579"/>
  <c r="AH69" i="579"/>
  <c r="AG69" i="579"/>
  <c r="AF69" i="579"/>
  <c r="AE69" i="579"/>
  <c r="AD69" i="579"/>
  <c r="AC69" i="579"/>
  <c r="AB69" i="579"/>
  <c r="Y69" i="579"/>
  <c r="N69" i="579"/>
  <c r="B69" i="579"/>
  <c r="BF68" i="579"/>
  <c r="BE68" i="579"/>
  <c r="BD68" i="579"/>
  <c r="BC68" i="579"/>
  <c r="BB68" i="579"/>
  <c r="AM68" i="579"/>
  <c r="AJ68" i="579"/>
  <c r="AI68" i="579"/>
  <c r="AH68" i="579"/>
  <c r="AG68" i="579"/>
  <c r="AF68" i="579"/>
  <c r="AE68" i="579"/>
  <c r="AD68" i="579"/>
  <c r="AC68" i="579"/>
  <c r="AB68" i="579"/>
  <c r="Y68" i="579"/>
  <c r="N68" i="579"/>
  <c r="B68" i="579"/>
  <c r="BF67" i="579"/>
  <c r="BE67" i="579"/>
  <c r="BD67" i="579"/>
  <c r="BC67" i="579"/>
  <c r="BB67" i="579"/>
  <c r="AM67" i="579"/>
  <c r="AJ67" i="579"/>
  <c r="AI67" i="579"/>
  <c r="AH67" i="579"/>
  <c r="AG67" i="579"/>
  <c r="AF67" i="579"/>
  <c r="AE67" i="579"/>
  <c r="AD67" i="579"/>
  <c r="AC67" i="579"/>
  <c r="AB67" i="579"/>
  <c r="Y67" i="579"/>
  <c r="N67" i="579"/>
  <c r="B67" i="579"/>
  <c r="BF66" i="579"/>
  <c r="BE66" i="579"/>
  <c r="BD66" i="579"/>
  <c r="BC66" i="579"/>
  <c r="BB66" i="579"/>
  <c r="AM66" i="579"/>
  <c r="AJ66" i="579"/>
  <c r="AI66" i="579"/>
  <c r="AH66" i="579"/>
  <c r="AG66" i="579"/>
  <c r="AF66" i="579"/>
  <c r="AE66" i="579"/>
  <c r="AD66" i="579"/>
  <c r="AC66" i="579"/>
  <c r="AB66" i="579"/>
  <c r="Y66" i="579"/>
  <c r="N66" i="579"/>
  <c r="B66" i="579"/>
  <c r="BF65" i="579"/>
  <c r="BE65" i="579"/>
  <c r="BD65" i="579"/>
  <c r="BC65" i="579"/>
  <c r="BB65" i="579"/>
  <c r="AM65" i="579"/>
  <c r="AJ65" i="579"/>
  <c r="AI65" i="579"/>
  <c r="AH65" i="579"/>
  <c r="AG65" i="579"/>
  <c r="AF65" i="579"/>
  <c r="AE65" i="579"/>
  <c r="AD65" i="579"/>
  <c r="AC65" i="579"/>
  <c r="AB65" i="579"/>
  <c r="Y65" i="579"/>
  <c r="N65" i="579"/>
  <c r="B65" i="579"/>
  <c r="BF64" i="579"/>
  <c r="BE64" i="579"/>
  <c r="BD64" i="579"/>
  <c r="BC64" i="579"/>
  <c r="BB64" i="579"/>
  <c r="AM64" i="579"/>
  <c r="AJ64" i="579"/>
  <c r="AI64" i="579"/>
  <c r="AH64" i="579"/>
  <c r="AG64" i="579"/>
  <c r="AF64" i="579"/>
  <c r="AE64" i="579"/>
  <c r="AD64" i="579"/>
  <c r="AC64" i="579"/>
  <c r="AB64" i="579"/>
  <c r="Y64" i="579"/>
  <c r="N64" i="579"/>
  <c r="B64" i="579"/>
  <c r="BF63" i="579"/>
  <c r="BE63" i="579"/>
  <c r="BD63" i="579"/>
  <c r="BC63" i="579"/>
  <c r="BB63" i="579"/>
  <c r="AM63" i="579"/>
  <c r="AJ63" i="579"/>
  <c r="AI63" i="579"/>
  <c r="AH63" i="579"/>
  <c r="AG63" i="579"/>
  <c r="AF63" i="579"/>
  <c r="AE63" i="579"/>
  <c r="AD63" i="579"/>
  <c r="AC63" i="579"/>
  <c r="AB63" i="579"/>
  <c r="Y63" i="579"/>
  <c r="N63" i="579"/>
  <c r="B63" i="579"/>
  <c r="BF62" i="579"/>
  <c r="BE62" i="579"/>
  <c r="BD62" i="579"/>
  <c r="BC62" i="579"/>
  <c r="BB62" i="579"/>
  <c r="AM62" i="579"/>
  <c r="AJ62" i="579"/>
  <c r="AI62" i="579"/>
  <c r="AH62" i="579"/>
  <c r="AG62" i="579"/>
  <c r="AF62" i="579"/>
  <c r="AE62" i="579"/>
  <c r="AD62" i="579"/>
  <c r="AC62" i="579"/>
  <c r="AB62" i="579"/>
  <c r="Y62" i="579"/>
  <c r="N62" i="579"/>
  <c r="B62" i="579"/>
  <c r="BF61" i="579"/>
  <c r="BE61" i="579"/>
  <c r="BD61" i="579"/>
  <c r="BC61" i="579"/>
  <c r="BB61" i="579"/>
  <c r="AM61" i="579"/>
  <c r="AJ61" i="579"/>
  <c r="AI61" i="579"/>
  <c r="AH61" i="579"/>
  <c r="AG61" i="579"/>
  <c r="AF61" i="579"/>
  <c r="AE61" i="579"/>
  <c r="AD61" i="579"/>
  <c r="AC61" i="579"/>
  <c r="AB61" i="579"/>
  <c r="Y61" i="579"/>
  <c r="N61" i="579"/>
  <c r="B61" i="579"/>
  <c r="BF60" i="579"/>
  <c r="BE60" i="579"/>
  <c r="BD60" i="579"/>
  <c r="BC60" i="579"/>
  <c r="BB60" i="579"/>
  <c r="AM60" i="579"/>
  <c r="AJ60" i="579"/>
  <c r="AI60" i="579"/>
  <c r="AH60" i="579"/>
  <c r="AG60" i="579"/>
  <c r="AF60" i="579"/>
  <c r="AE60" i="579"/>
  <c r="AD60" i="579"/>
  <c r="AC60" i="579"/>
  <c r="AB60" i="579"/>
  <c r="Y60" i="579"/>
  <c r="N60" i="579"/>
  <c r="B60" i="579"/>
  <c r="BF59" i="579"/>
  <c r="BE59" i="579"/>
  <c r="BD59" i="579"/>
  <c r="BC59" i="579"/>
  <c r="BB59" i="579"/>
  <c r="AM59" i="579"/>
  <c r="AJ59" i="579"/>
  <c r="AI59" i="579"/>
  <c r="AH59" i="579"/>
  <c r="AG59" i="579"/>
  <c r="AF59" i="579"/>
  <c r="AE59" i="579"/>
  <c r="AD59" i="579"/>
  <c r="AC59" i="579"/>
  <c r="AB59" i="579"/>
  <c r="Y59" i="579"/>
  <c r="N59" i="579"/>
  <c r="B59" i="579"/>
  <c r="BF58" i="579"/>
  <c r="BE58" i="579"/>
  <c r="BD58" i="579"/>
  <c r="BC58" i="579"/>
  <c r="BB58" i="579"/>
  <c r="AM58" i="579"/>
  <c r="AJ58" i="579"/>
  <c r="AI58" i="579"/>
  <c r="AH58" i="579"/>
  <c r="AG58" i="579"/>
  <c r="AF58" i="579"/>
  <c r="AE58" i="579"/>
  <c r="AD58" i="579"/>
  <c r="AC58" i="579"/>
  <c r="AB58" i="579"/>
  <c r="Y58" i="579"/>
  <c r="N58" i="579"/>
  <c r="B58" i="579"/>
  <c r="BF57" i="579"/>
  <c r="BE57" i="579"/>
  <c r="BD57" i="579"/>
  <c r="BC57" i="579"/>
  <c r="BB57" i="579"/>
  <c r="AM57" i="579"/>
  <c r="AJ57" i="579"/>
  <c r="AI57" i="579"/>
  <c r="AH57" i="579"/>
  <c r="AG57" i="579"/>
  <c r="AF57" i="579"/>
  <c r="AE57" i="579"/>
  <c r="AD57" i="579"/>
  <c r="AC57" i="579"/>
  <c r="AB57" i="579"/>
  <c r="Y57" i="579"/>
  <c r="N57" i="579"/>
  <c r="B57" i="579"/>
  <c r="BF56" i="579"/>
  <c r="BE56" i="579"/>
  <c r="BD56" i="579"/>
  <c r="BC56" i="579"/>
  <c r="BB56" i="579"/>
  <c r="AM56" i="579"/>
  <c r="AJ56" i="579"/>
  <c r="AI56" i="579"/>
  <c r="AH56" i="579"/>
  <c r="AG56" i="579"/>
  <c r="AF56" i="579"/>
  <c r="AE56" i="579"/>
  <c r="AD56" i="579"/>
  <c r="AC56" i="579"/>
  <c r="AB56" i="579"/>
  <c r="Y56" i="579"/>
  <c r="N56" i="579"/>
  <c r="B56" i="579"/>
  <c r="BF55" i="579"/>
  <c r="BE55" i="579"/>
  <c r="BD55" i="579"/>
  <c r="BC55" i="579"/>
  <c r="BB55" i="579"/>
  <c r="AM55" i="579"/>
  <c r="AJ55" i="579"/>
  <c r="AI55" i="579"/>
  <c r="AH55" i="579"/>
  <c r="AG55" i="579"/>
  <c r="AF55" i="579"/>
  <c r="AE55" i="579"/>
  <c r="AD55" i="579"/>
  <c r="AC55" i="579"/>
  <c r="AB55" i="579"/>
  <c r="Y55" i="579"/>
  <c r="N55" i="579"/>
  <c r="B55" i="579"/>
  <c r="BF54" i="579"/>
  <c r="BE54" i="579"/>
  <c r="BD54" i="579"/>
  <c r="BC54" i="579"/>
  <c r="BB54" i="579"/>
  <c r="AM54" i="579"/>
  <c r="AJ54" i="579"/>
  <c r="AI54" i="579"/>
  <c r="AH54" i="579"/>
  <c r="AG54" i="579"/>
  <c r="AF54" i="579"/>
  <c r="AE54" i="579"/>
  <c r="AD54" i="579"/>
  <c r="AC54" i="579"/>
  <c r="AB54" i="579"/>
  <c r="Y54" i="579"/>
  <c r="N54" i="579"/>
  <c r="B54" i="579"/>
  <c r="BF53" i="579"/>
  <c r="BE53" i="579"/>
  <c r="BD53" i="579"/>
  <c r="BC53" i="579"/>
  <c r="BB53" i="579"/>
  <c r="AM53" i="579"/>
  <c r="AJ53" i="579"/>
  <c r="AI53" i="579"/>
  <c r="AH53" i="579"/>
  <c r="AG53" i="579"/>
  <c r="AF53" i="579"/>
  <c r="AE53" i="579"/>
  <c r="AD53" i="579"/>
  <c r="AC53" i="579"/>
  <c r="AB53" i="579"/>
  <c r="Y53" i="579"/>
  <c r="N53" i="579"/>
  <c r="B53" i="579"/>
  <c r="BF52" i="579"/>
  <c r="BE52" i="579"/>
  <c r="BD52" i="579"/>
  <c r="BC52" i="579"/>
  <c r="BB52" i="579"/>
  <c r="AM52" i="579"/>
  <c r="AJ52" i="579"/>
  <c r="AI52" i="579"/>
  <c r="AH52" i="579"/>
  <c r="AG52" i="579"/>
  <c r="AF52" i="579"/>
  <c r="AE52" i="579"/>
  <c r="AD52" i="579"/>
  <c r="AC52" i="579"/>
  <c r="AB52" i="579"/>
  <c r="Y52" i="579"/>
  <c r="N52" i="579"/>
  <c r="B52" i="579"/>
  <c r="BF51" i="579"/>
  <c r="BE51" i="579"/>
  <c r="BD51" i="579"/>
  <c r="BC51" i="579"/>
  <c r="BB51" i="579"/>
  <c r="AM51" i="579"/>
  <c r="AJ51" i="579"/>
  <c r="AI51" i="579"/>
  <c r="AH51" i="579"/>
  <c r="AG51" i="579"/>
  <c r="AF51" i="579"/>
  <c r="AE51" i="579"/>
  <c r="AD51" i="579"/>
  <c r="AC51" i="579"/>
  <c r="AB51" i="579"/>
  <c r="Y51" i="579"/>
  <c r="N51" i="579"/>
  <c r="B51" i="579"/>
  <c r="BF50" i="579"/>
  <c r="BE50" i="579"/>
  <c r="BD50" i="579"/>
  <c r="BC50" i="579"/>
  <c r="BB50" i="579"/>
  <c r="AM50" i="579"/>
  <c r="AJ50" i="579"/>
  <c r="AI50" i="579"/>
  <c r="AH50" i="579"/>
  <c r="AG50" i="579"/>
  <c r="AF50" i="579"/>
  <c r="AE50" i="579"/>
  <c r="AD50" i="579"/>
  <c r="AC50" i="579"/>
  <c r="AB50" i="579"/>
  <c r="Y50" i="579"/>
  <c r="N50" i="579"/>
  <c r="B50" i="579"/>
  <c r="BF49" i="579"/>
  <c r="BE49" i="579"/>
  <c r="BD49" i="579"/>
  <c r="BC49" i="579"/>
  <c r="BB49" i="579"/>
  <c r="AM49" i="579"/>
  <c r="AJ49" i="579"/>
  <c r="AI49" i="579"/>
  <c r="AH49" i="579"/>
  <c r="AG49" i="579"/>
  <c r="AF49" i="579"/>
  <c r="AE49" i="579"/>
  <c r="AD49" i="579"/>
  <c r="AC49" i="579"/>
  <c r="AB49" i="579"/>
  <c r="Y49" i="579"/>
  <c r="N49" i="579"/>
  <c r="B49" i="579"/>
  <c r="BF48" i="579"/>
  <c r="BE48" i="579"/>
  <c r="BD48" i="579"/>
  <c r="BC48" i="579"/>
  <c r="BB48" i="579"/>
  <c r="AM48" i="579"/>
  <c r="AJ48" i="579"/>
  <c r="AI48" i="579"/>
  <c r="AH48" i="579"/>
  <c r="AG48" i="579"/>
  <c r="AF48" i="579"/>
  <c r="AE48" i="579"/>
  <c r="AD48" i="579"/>
  <c r="AC48" i="579"/>
  <c r="AB48" i="579"/>
  <c r="Y48" i="579"/>
  <c r="N48" i="579"/>
  <c r="B48" i="579"/>
  <c r="BF47" i="579"/>
  <c r="BE47" i="579"/>
  <c r="BD47" i="579"/>
  <c r="BC47" i="579"/>
  <c r="BB47" i="579"/>
  <c r="AM47" i="579"/>
  <c r="AJ47" i="579"/>
  <c r="AI47" i="579"/>
  <c r="AH47" i="579"/>
  <c r="AG47" i="579"/>
  <c r="AF47" i="579"/>
  <c r="AE47" i="579"/>
  <c r="AD47" i="579"/>
  <c r="AC47" i="579"/>
  <c r="AB47" i="579"/>
  <c r="Y47" i="579"/>
  <c r="N47" i="579"/>
  <c r="B47" i="579"/>
  <c r="BF46" i="579"/>
  <c r="BE46" i="579"/>
  <c r="BD46" i="579"/>
  <c r="BC46" i="579"/>
  <c r="BB46" i="579"/>
  <c r="AM46" i="579"/>
  <c r="AJ46" i="579"/>
  <c r="AI46" i="579"/>
  <c r="AH46" i="579"/>
  <c r="AG46" i="579"/>
  <c r="AF46" i="579"/>
  <c r="AE46" i="579"/>
  <c r="AD46" i="579"/>
  <c r="AC46" i="579"/>
  <c r="AB46" i="579"/>
  <c r="Y46" i="579"/>
  <c r="N46" i="579"/>
  <c r="B46" i="579"/>
  <c r="BF45" i="579"/>
  <c r="BE45" i="579"/>
  <c r="BD45" i="579"/>
  <c r="BC45" i="579"/>
  <c r="BB45" i="579"/>
  <c r="AM45" i="579"/>
  <c r="AJ45" i="579"/>
  <c r="AI45" i="579"/>
  <c r="AH45" i="579"/>
  <c r="AG45" i="579"/>
  <c r="AF45" i="579"/>
  <c r="AE45" i="579"/>
  <c r="AD45" i="579"/>
  <c r="AC45" i="579"/>
  <c r="AB45" i="579"/>
  <c r="N45" i="579"/>
  <c r="B45" i="579"/>
  <c r="BF44" i="579"/>
  <c r="BE44" i="579"/>
  <c r="BD44" i="579"/>
  <c r="BC44" i="579"/>
  <c r="BB44" i="579"/>
  <c r="AM44" i="579"/>
  <c r="AJ44" i="579"/>
  <c r="AI44" i="579"/>
  <c r="AH44" i="579"/>
  <c r="AG44" i="579"/>
  <c r="AF44" i="579"/>
  <c r="AE44" i="579"/>
  <c r="AD44" i="579"/>
  <c r="AC44" i="579"/>
  <c r="AB44" i="579"/>
  <c r="N44" i="579"/>
  <c r="B44" i="579"/>
  <c r="BD43" i="579"/>
  <c r="BC43" i="579"/>
  <c r="AJ43" i="579"/>
  <c r="AI43" i="579"/>
  <c r="AF43" i="579"/>
  <c r="AE43" i="579"/>
  <c r="AC43" i="579"/>
  <c r="AB43" i="579"/>
  <c r="N43" i="579"/>
  <c r="B43" i="579"/>
  <c r="BE42" i="579"/>
  <c r="BD42" i="579"/>
  <c r="AJ42" i="579"/>
  <c r="AG42" i="579"/>
  <c r="AF42" i="579"/>
  <c r="AC42" i="579"/>
  <c r="AB42" i="579"/>
  <c r="N42" i="579"/>
  <c r="B42" i="579"/>
  <c r="AC41" i="579"/>
  <c r="AB41" i="579"/>
  <c r="N41" i="579"/>
  <c r="B41" i="579"/>
  <c r="AC40" i="579"/>
  <c r="AB40" i="579"/>
  <c r="N40" i="579"/>
  <c r="B40" i="579"/>
  <c r="AC39" i="579"/>
  <c r="AB39" i="579"/>
  <c r="N39" i="579"/>
  <c r="B39" i="579"/>
  <c r="AC38" i="579"/>
  <c r="AB38" i="579"/>
  <c r="N38" i="579"/>
  <c r="B38" i="579"/>
  <c r="AC37" i="579"/>
  <c r="AB37" i="579"/>
  <c r="N37" i="579"/>
  <c r="B37" i="579"/>
  <c r="AC36" i="579"/>
  <c r="AB36" i="579"/>
  <c r="N36" i="579"/>
  <c r="B36" i="579"/>
  <c r="AC35" i="579"/>
  <c r="AB35" i="579"/>
  <c r="N35" i="579"/>
  <c r="B35" i="579"/>
  <c r="AC34" i="579"/>
  <c r="AB34" i="579"/>
  <c r="N34" i="579"/>
  <c r="B34" i="579"/>
  <c r="AC33" i="579"/>
  <c r="AB33" i="579"/>
  <c r="N33" i="579"/>
  <c r="B33" i="579"/>
  <c r="AC32" i="579"/>
  <c r="AB32" i="579"/>
  <c r="N32" i="579"/>
  <c r="B32" i="579"/>
  <c r="AC31" i="579"/>
  <c r="AB31" i="579"/>
  <c r="Q31" i="579"/>
  <c r="Q131" i="579" s="1"/>
  <c r="N31" i="579"/>
  <c r="B31" i="579"/>
  <c r="BF30" i="579"/>
  <c r="BE30" i="579"/>
  <c r="BE35" i="579" s="1"/>
  <c r="BD30" i="579"/>
  <c r="BD38" i="579" s="1"/>
  <c r="BC30" i="579"/>
  <c r="BC42" i="579" s="1"/>
  <c r="BB30" i="579"/>
  <c r="AW30" i="579"/>
  <c r="AV30" i="579"/>
  <c r="AU30" i="579"/>
  <c r="AT30" i="579"/>
  <c r="AS30" i="579"/>
  <c r="AR30" i="579"/>
  <c r="AQ30" i="579"/>
  <c r="AP30" i="579"/>
  <c r="AO30" i="579"/>
  <c r="AN30" i="579"/>
  <c r="AM30" i="579"/>
  <c r="AL30" i="579"/>
  <c r="AK30" i="579"/>
  <c r="AJ30" i="579"/>
  <c r="AI30" i="579"/>
  <c r="AH30" i="579"/>
  <c r="AG30" i="579"/>
  <c r="AF30" i="579"/>
  <c r="AE30" i="579"/>
  <c r="AD30" i="579"/>
  <c r="AW29" i="579"/>
  <c r="AV29" i="579"/>
  <c r="AU29" i="579"/>
  <c r="AT29" i="579"/>
  <c r="AS29" i="579"/>
  <c r="AR29" i="579"/>
  <c r="AQ29" i="579"/>
  <c r="AP29" i="579"/>
  <c r="AO29" i="579"/>
  <c r="AN29" i="579"/>
  <c r="AM29" i="579"/>
  <c r="AL29" i="579"/>
  <c r="AK29" i="579"/>
  <c r="AJ29" i="579"/>
  <c r="AI29" i="579"/>
  <c r="AH29" i="579"/>
  <c r="AG29" i="579"/>
  <c r="AF29" i="579"/>
  <c r="AE29" i="579"/>
  <c r="AD29" i="579"/>
  <c r="E29" i="579"/>
  <c r="D29" i="579"/>
  <c r="C29" i="579"/>
  <c r="AX28" i="579"/>
  <c r="AW28" i="579"/>
  <c r="AV28" i="579"/>
  <c r="AU28" i="579"/>
  <c r="AT28" i="579"/>
  <c r="AS28" i="579"/>
  <c r="AR28" i="579"/>
  <c r="AQ28" i="579"/>
  <c r="AP28" i="579"/>
  <c r="AO28" i="579"/>
  <c r="AN28" i="579"/>
  <c r="AM28" i="579"/>
  <c r="AM42" i="579" s="1"/>
  <c r="AL28" i="579"/>
  <c r="AK28" i="579"/>
  <c r="AJ28" i="579"/>
  <c r="AJ37" i="579" s="1"/>
  <c r="AI28" i="579"/>
  <c r="AI40" i="579" s="1"/>
  <c r="AH28" i="579"/>
  <c r="AG28" i="579"/>
  <c r="AG43" i="579" s="1"/>
  <c r="AF28" i="579"/>
  <c r="AF41" i="579" s="1"/>
  <c r="AE28" i="579"/>
  <c r="AE42" i="579" s="1"/>
  <c r="AD28" i="579"/>
  <c r="G7" i="579"/>
  <c r="F7" i="579"/>
  <c r="O6" i="579"/>
  <c r="N6" i="579"/>
  <c r="M6" i="579"/>
  <c r="L6" i="579"/>
  <c r="J6" i="579"/>
  <c r="I6" i="579"/>
  <c r="G6" i="579"/>
  <c r="F6" i="579"/>
  <c r="O5" i="579"/>
  <c r="N5" i="579"/>
  <c r="M5" i="579"/>
  <c r="L5" i="579"/>
  <c r="J5" i="579"/>
  <c r="I5" i="579"/>
  <c r="G5" i="579"/>
  <c r="F5" i="579"/>
  <c r="O4" i="579"/>
  <c r="N4" i="579"/>
  <c r="M4" i="579"/>
  <c r="L4" i="579"/>
  <c r="J4" i="579"/>
  <c r="I4" i="579"/>
  <c r="G4" i="579"/>
  <c r="F4" i="579"/>
  <c r="Z3" i="579"/>
  <c r="Y3" i="579"/>
  <c r="O3" i="579"/>
  <c r="N3" i="579"/>
  <c r="M3" i="579"/>
  <c r="L3" i="579"/>
  <c r="J3" i="579"/>
  <c r="I3" i="579"/>
  <c r="G3" i="579"/>
  <c r="F3" i="579"/>
  <c r="AK2" i="579"/>
  <c r="AJ2" i="579"/>
  <c r="AI2" i="579"/>
  <c r="AH2" i="579"/>
  <c r="AG2" i="579"/>
  <c r="AF2" i="579"/>
  <c r="AE2" i="579"/>
  <c r="Z2" i="579"/>
  <c r="Y2" i="579"/>
  <c r="F1" i="579"/>
  <c r="V131" i="578"/>
  <c r="U131" i="578"/>
  <c r="T131" i="578"/>
  <c r="R131" i="578"/>
  <c r="P131" i="578"/>
  <c r="M131" i="578"/>
  <c r="L131" i="578"/>
  <c r="K131" i="578"/>
  <c r="J131" i="578"/>
  <c r="I131" i="578"/>
  <c r="H131" i="578"/>
  <c r="G131" i="578"/>
  <c r="BF130" i="578"/>
  <c r="BE130" i="578"/>
  <c r="BD130" i="578"/>
  <c r="BC130" i="578"/>
  <c r="BB130" i="578"/>
  <c r="AM130" i="578"/>
  <c r="AJ130" i="578"/>
  <c r="AI130" i="578"/>
  <c r="AH130" i="578"/>
  <c r="AG130" i="578"/>
  <c r="AF130" i="578"/>
  <c r="AE130" i="578"/>
  <c r="AD130" i="578"/>
  <c r="AC130" i="578"/>
  <c r="AB130" i="578"/>
  <c r="Y130" i="578"/>
  <c r="N130" i="578"/>
  <c r="B130" i="578"/>
  <c r="BF129" i="578"/>
  <c r="BE129" i="578"/>
  <c r="BD129" i="578"/>
  <c r="BC129" i="578"/>
  <c r="BB129" i="578"/>
  <c r="AM129" i="578"/>
  <c r="AJ129" i="578"/>
  <c r="AI129" i="578"/>
  <c r="AH129" i="578"/>
  <c r="AG129" i="578"/>
  <c r="AF129" i="578"/>
  <c r="AE129" i="578"/>
  <c r="AD129" i="578"/>
  <c r="AC129" i="578"/>
  <c r="AB129" i="578"/>
  <c r="Y129" i="578"/>
  <c r="N129" i="578"/>
  <c r="B129" i="578"/>
  <c r="BF128" i="578"/>
  <c r="BE128" i="578"/>
  <c r="BD128" i="578"/>
  <c r="BC128" i="578"/>
  <c r="BB128" i="578"/>
  <c r="AM128" i="578"/>
  <c r="AJ128" i="578"/>
  <c r="AI128" i="578"/>
  <c r="AH128" i="578"/>
  <c r="AG128" i="578"/>
  <c r="AF128" i="578"/>
  <c r="AE128" i="578"/>
  <c r="AD128" i="578"/>
  <c r="AC128" i="578"/>
  <c r="AB128" i="578"/>
  <c r="Y128" i="578"/>
  <c r="N128" i="578"/>
  <c r="B128" i="578"/>
  <c r="BF127" i="578"/>
  <c r="BE127" i="578"/>
  <c r="BD127" i="578"/>
  <c r="BC127" i="578"/>
  <c r="BB127" i="578"/>
  <c r="AM127" i="578"/>
  <c r="AJ127" i="578"/>
  <c r="AI127" i="578"/>
  <c r="AH127" i="578"/>
  <c r="AG127" i="578"/>
  <c r="AF127" i="578"/>
  <c r="AE127" i="578"/>
  <c r="AD127" i="578"/>
  <c r="AC127" i="578"/>
  <c r="AB127" i="578"/>
  <c r="Y127" i="578"/>
  <c r="N127" i="578"/>
  <c r="B127" i="578"/>
  <c r="BF126" i="578"/>
  <c r="BE126" i="578"/>
  <c r="BD126" i="578"/>
  <c r="BC126" i="578"/>
  <c r="BB126" i="578"/>
  <c r="AM126" i="578"/>
  <c r="AJ126" i="578"/>
  <c r="AI126" i="578"/>
  <c r="AH126" i="578"/>
  <c r="AG126" i="578"/>
  <c r="AF126" i="578"/>
  <c r="AE126" i="578"/>
  <c r="AD126" i="578"/>
  <c r="AC126" i="578"/>
  <c r="AB126" i="578"/>
  <c r="Y126" i="578"/>
  <c r="N126" i="578"/>
  <c r="B126" i="578"/>
  <c r="BF125" i="578"/>
  <c r="BE125" i="578"/>
  <c r="BD125" i="578"/>
  <c r="BC125" i="578"/>
  <c r="BB125" i="578"/>
  <c r="AM125" i="578"/>
  <c r="AJ125" i="578"/>
  <c r="AI125" i="578"/>
  <c r="AH125" i="578"/>
  <c r="AG125" i="578"/>
  <c r="AF125" i="578"/>
  <c r="AE125" i="578"/>
  <c r="AD125" i="578"/>
  <c r="AC125" i="578"/>
  <c r="AB125" i="578"/>
  <c r="Y125" i="578"/>
  <c r="N125" i="578"/>
  <c r="B125" i="578"/>
  <c r="BF124" i="578"/>
  <c r="BE124" i="578"/>
  <c r="BD124" i="578"/>
  <c r="BC124" i="578"/>
  <c r="BB124" i="578"/>
  <c r="AM124" i="578"/>
  <c r="AJ124" i="578"/>
  <c r="AI124" i="578"/>
  <c r="AH124" i="578"/>
  <c r="AG124" i="578"/>
  <c r="AF124" i="578"/>
  <c r="AE124" i="578"/>
  <c r="AD124" i="578"/>
  <c r="AC124" i="578"/>
  <c r="AB124" i="578"/>
  <c r="Y124" i="578"/>
  <c r="N124" i="578"/>
  <c r="B124" i="578"/>
  <c r="BF123" i="578"/>
  <c r="BE123" i="578"/>
  <c r="BD123" i="578"/>
  <c r="BC123" i="578"/>
  <c r="BB123" i="578"/>
  <c r="AM123" i="578"/>
  <c r="AJ123" i="578"/>
  <c r="AI123" i="578"/>
  <c r="AH123" i="578"/>
  <c r="AG123" i="578"/>
  <c r="AF123" i="578"/>
  <c r="AE123" i="578"/>
  <c r="AD123" i="578"/>
  <c r="AC123" i="578"/>
  <c r="AB123" i="578"/>
  <c r="Y123" i="578"/>
  <c r="N123" i="578"/>
  <c r="B123" i="578"/>
  <c r="BF122" i="578"/>
  <c r="BE122" i="578"/>
  <c r="BD122" i="578"/>
  <c r="BC122" i="578"/>
  <c r="BB122" i="578"/>
  <c r="AM122" i="578"/>
  <c r="AJ122" i="578"/>
  <c r="AI122" i="578"/>
  <c r="AH122" i="578"/>
  <c r="AG122" i="578"/>
  <c r="AF122" i="578"/>
  <c r="AE122" i="578"/>
  <c r="AD122" i="578"/>
  <c r="AC122" i="578"/>
  <c r="AB122" i="578"/>
  <c r="Y122" i="578"/>
  <c r="N122" i="578"/>
  <c r="B122" i="578"/>
  <c r="BF121" i="578"/>
  <c r="BE121" i="578"/>
  <c r="BD121" i="578"/>
  <c r="BC121" i="578"/>
  <c r="BB121" i="578"/>
  <c r="AM121" i="578"/>
  <c r="AJ121" i="578"/>
  <c r="AI121" i="578"/>
  <c r="AH121" i="578"/>
  <c r="AG121" i="578"/>
  <c r="AF121" i="578"/>
  <c r="AE121" i="578"/>
  <c r="AD121" i="578"/>
  <c r="AC121" i="578"/>
  <c r="AB121" i="578"/>
  <c r="Y121" i="578"/>
  <c r="N121" i="578"/>
  <c r="B121" i="578"/>
  <c r="BF120" i="578"/>
  <c r="BE120" i="578"/>
  <c r="BD120" i="578"/>
  <c r="BC120" i="578"/>
  <c r="BB120" i="578"/>
  <c r="AM120" i="578"/>
  <c r="AJ120" i="578"/>
  <c r="AI120" i="578"/>
  <c r="AH120" i="578"/>
  <c r="AG120" i="578"/>
  <c r="AF120" i="578"/>
  <c r="AE120" i="578"/>
  <c r="AD120" i="578"/>
  <c r="AC120" i="578"/>
  <c r="AB120" i="578"/>
  <c r="Y120" i="578"/>
  <c r="N120" i="578"/>
  <c r="B120" i="578"/>
  <c r="BF119" i="578"/>
  <c r="BE119" i="578"/>
  <c r="BD119" i="578"/>
  <c r="BC119" i="578"/>
  <c r="BB119" i="578"/>
  <c r="AM119" i="578"/>
  <c r="AJ119" i="578"/>
  <c r="AI119" i="578"/>
  <c r="AH119" i="578"/>
  <c r="AG119" i="578"/>
  <c r="AF119" i="578"/>
  <c r="AE119" i="578"/>
  <c r="AD119" i="578"/>
  <c r="AC119" i="578"/>
  <c r="AB119" i="578"/>
  <c r="Y119" i="578"/>
  <c r="N119" i="578"/>
  <c r="B119" i="578"/>
  <c r="BF118" i="578"/>
  <c r="BE118" i="578"/>
  <c r="BD118" i="578"/>
  <c r="BC118" i="578"/>
  <c r="BB118" i="578"/>
  <c r="AM118" i="578"/>
  <c r="AJ118" i="578"/>
  <c r="AI118" i="578"/>
  <c r="AH118" i="578"/>
  <c r="AG118" i="578"/>
  <c r="AF118" i="578"/>
  <c r="AE118" i="578"/>
  <c r="AD118" i="578"/>
  <c r="AC118" i="578"/>
  <c r="AB118" i="578"/>
  <c r="Y118" i="578"/>
  <c r="N118" i="578"/>
  <c r="B118" i="578"/>
  <c r="BF117" i="578"/>
  <c r="BE117" i="578"/>
  <c r="BD117" i="578"/>
  <c r="BC117" i="578"/>
  <c r="BB117" i="578"/>
  <c r="AM117" i="578"/>
  <c r="AJ117" i="578"/>
  <c r="AI117" i="578"/>
  <c r="AH117" i="578"/>
  <c r="AG117" i="578"/>
  <c r="AF117" i="578"/>
  <c r="AE117" i="578"/>
  <c r="AD117" i="578"/>
  <c r="AC117" i="578"/>
  <c r="AB117" i="578"/>
  <c r="Y117" i="578"/>
  <c r="N117" i="578"/>
  <c r="B117" i="578"/>
  <c r="BF116" i="578"/>
  <c r="BE116" i="578"/>
  <c r="BD116" i="578"/>
  <c r="BC116" i="578"/>
  <c r="BB116" i="578"/>
  <c r="AM116" i="578"/>
  <c r="AJ116" i="578"/>
  <c r="AI116" i="578"/>
  <c r="AH116" i="578"/>
  <c r="AG116" i="578"/>
  <c r="AF116" i="578"/>
  <c r="AE116" i="578"/>
  <c r="AD116" i="578"/>
  <c r="AC116" i="578"/>
  <c r="AB116" i="578"/>
  <c r="Y116" i="578"/>
  <c r="N116" i="578"/>
  <c r="B116" i="578"/>
  <c r="BF115" i="578"/>
  <c r="BE115" i="578"/>
  <c r="BD115" i="578"/>
  <c r="BC115" i="578"/>
  <c r="BB115" i="578"/>
  <c r="AM115" i="578"/>
  <c r="AJ115" i="578"/>
  <c r="AI115" i="578"/>
  <c r="AH115" i="578"/>
  <c r="AG115" i="578"/>
  <c r="AF115" i="578"/>
  <c r="AE115" i="578"/>
  <c r="AD115" i="578"/>
  <c r="AC115" i="578"/>
  <c r="AB115" i="578"/>
  <c r="Y115" i="578"/>
  <c r="N115" i="578"/>
  <c r="B115" i="578"/>
  <c r="BF114" i="578"/>
  <c r="BE114" i="578"/>
  <c r="BD114" i="578"/>
  <c r="BC114" i="578"/>
  <c r="BB114" i="578"/>
  <c r="AM114" i="578"/>
  <c r="AJ114" i="578"/>
  <c r="AI114" i="578"/>
  <c r="AH114" i="578"/>
  <c r="AG114" i="578"/>
  <c r="AF114" i="578"/>
  <c r="AE114" i="578"/>
  <c r="AD114" i="578"/>
  <c r="AC114" i="578"/>
  <c r="AB114" i="578"/>
  <c r="Y114" i="578"/>
  <c r="N114" i="578"/>
  <c r="B114" i="578"/>
  <c r="BF113" i="578"/>
  <c r="BE113" i="578"/>
  <c r="BD113" i="578"/>
  <c r="BC113" i="578"/>
  <c r="BB113" i="578"/>
  <c r="AM113" i="578"/>
  <c r="AJ113" i="578"/>
  <c r="AI113" i="578"/>
  <c r="AH113" i="578"/>
  <c r="AG113" i="578"/>
  <c r="AF113" i="578"/>
  <c r="AE113" i="578"/>
  <c r="AD113" i="578"/>
  <c r="AC113" i="578"/>
  <c r="AB113" i="578"/>
  <c r="Y113" i="578"/>
  <c r="N113" i="578"/>
  <c r="B113" i="578"/>
  <c r="BF112" i="578"/>
  <c r="BE112" i="578"/>
  <c r="BD112" i="578"/>
  <c r="BC112" i="578"/>
  <c r="BB112" i="578"/>
  <c r="AM112" i="578"/>
  <c r="AJ112" i="578"/>
  <c r="AI112" i="578"/>
  <c r="AH112" i="578"/>
  <c r="AG112" i="578"/>
  <c r="AF112" i="578"/>
  <c r="AE112" i="578"/>
  <c r="AD112" i="578"/>
  <c r="AC112" i="578"/>
  <c r="AB112" i="578"/>
  <c r="Y112" i="578"/>
  <c r="N112" i="578"/>
  <c r="B112" i="578"/>
  <c r="BF111" i="578"/>
  <c r="BE111" i="578"/>
  <c r="BD111" i="578"/>
  <c r="BC111" i="578"/>
  <c r="BB111" i="578"/>
  <c r="AM111" i="578"/>
  <c r="AJ111" i="578"/>
  <c r="AI111" i="578"/>
  <c r="AH111" i="578"/>
  <c r="AG111" i="578"/>
  <c r="AF111" i="578"/>
  <c r="AE111" i="578"/>
  <c r="AD111" i="578"/>
  <c r="AC111" i="578"/>
  <c r="AB111" i="578"/>
  <c r="Y111" i="578"/>
  <c r="N111" i="578"/>
  <c r="B111" i="578"/>
  <c r="BF110" i="578"/>
  <c r="BE110" i="578"/>
  <c r="BD110" i="578"/>
  <c r="BC110" i="578"/>
  <c r="BB110" i="578"/>
  <c r="AM110" i="578"/>
  <c r="AJ110" i="578"/>
  <c r="AI110" i="578"/>
  <c r="AH110" i="578"/>
  <c r="AG110" i="578"/>
  <c r="AF110" i="578"/>
  <c r="AE110" i="578"/>
  <c r="AD110" i="578"/>
  <c r="AC110" i="578"/>
  <c r="AB110" i="578"/>
  <c r="Y110" i="578"/>
  <c r="N110" i="578"/>
  <c r="B110" i="578"/>
  <c r="BF109" i="578"/>
  <c r="BE109" i="578"/>
  <c r="BD109" i="578"/>
  <c r="BC109" i="578"/>
  <c r="BB109" i="578"/>
  <c r="AM109" i="578"/>
  <c r="AJ109" i="578"/>
  <c r="AI109" i="578"/>
  <c r="AH109" i="578"/>
  <c r="AG109" i="578"/>
  <c r="AF109" i="578"/>
  <c r="AE109" i="578"/>
  <c r="AD109" i="578"/>
  <c r="AC109" i="578"/>
  <c r="AB109" i="578"/>
  <c r="Y109" i="578"/>
  <c r="N109" i="578"/>
  <c r="B109" i="578"/>
  <c r="BF108" i="578"/>
  <c r="BE108" i="578"/>
  <c r="BD108" i="578"/>
  <c r="BC108" i="578"/>
  <c r="BB108" i="578"/>
  <c r="AM108" i="578"/>
  <c r="AJ108" i="578"/>
  <c r="AI108" i="578"/>
  <c r="AH108" i="578"/>
  <c r="AG108" i="578"/>
  <c r="AF108" i="578"/>
  <c r="AE108" i="578"/>
  <c r="AD108" i="578"/>
  <c r="AC108" i="578"/>
  <c r="AB108" i="578"/>
  <c r="Y108" i="578"/>
  <c r="N108" i="578"/>
  <c r="B108" i="578"/>
  <c r="BF107" i="578"/>
  <c r="BE107" i="578"/>
  <c r="BD107" i="578"/>
  <c r="BC107" i="578"/>
  <c r="BB107" i="578"/>
  <c r="AM107" i="578"/>
  <c r="AJ107" i="578"/>
  <c r="AI107" i="578"/>
  <c r="AH107" i="578"/>
  <c r="AG107" i="578"/>
  <c r="AF107" i="578"/>
  <c r="AE107" i="578"/>
  <c r="AD107" i="578"/>
  <c r="AC107" i="578"/>
  <c r="AB107" i="578"/>
  <c r="Y107" i="578"/>
  <c r="N107" i="578"/>
  <c r="B107" i="578"/>
  <c r="BF106" i="578"/>
  <c r="BE106" i="578"/>
  <c r="BD106" i="578"/>
  <c r="BC106" i="578"/>
  <c r="BB106" i="578"/>
  <c r="AM106" i="578"/>
  <c r="AJ106" i="578"/>
  <c r="AI106" i="578"/>
  <c r="AH106" i="578"/>
  <c r="AG106" i="578"/>
  <c r="AF106" i="578"/>
  <c r="AE106" i="578"/>
  <c r="AD106" i="578"/>
  <c r="AC106" i="578"/>
  <c r="AB106" i="578"/>
  <c r="N106" i="578"/>
  <c r="B106" i="578"/>
  <c r="BF105" i="578"/>
  <c r="BE105" i="578"/>
  <c r="BD105" i="578"/>
  <c r="BC105" i="578"/>
  <c r="BB105" i="578"/>
  <c r="AM105" i="578"/>
  <c r="AJ105" i="578"/>
  <c r="AI105" i="578"/>
  <c r="AH105" i="578"/>
  <c r="AG105" i="578"/>
  <c r="AF105" i="578"/>
  <c r="AE105" i="578"/>
  <c r="AD105" i="578"/>
  <c r="AC105" i="578"/>
  <c r="AB105" i="578"/>
  <c r="N105" i="578"/>
  <c r="B105" i="578"/>
  <c r="BF104" i="578"/>
  <c r="BC104" i="578"/>
  <c r="BB104" i="578"/>
  <c r="AM104" i="578"/>
  <c r="AJ104" i="578"/>
  <c r="AI104" i="578"/>
  <c r="AH104" i="578"/>
  <c r="AG104" i="578"/>
  <c r="AF104" i="578"/>
  <c r="AE104" i="578"/>
  <c r="AD104" i="578"/>
  <c r="AC104" i="578"/>
  <c r="AB104" i="578"/>
  <c r="N104" i="578"/>
  <c r="B104" i="578"/>
  <c r="BF103" i="578"/>
  <c r="BE103" i="578"/>
  <c r="BD103" i="578"/>
  <c r="BC103" i="578"/>
  <c r="BB103" i="578"/>
  <c r="AM103" i="578"/>
  <c r="AJ103" i="578"/>
  <c r="AI103" i="578"/>
  <c r="AH103" i="578"/>
  <c r="AG103" i="578"/>
  <c r="AF103" i="578"/>
  <c r="AE103" i="578"/>
  <c r="AD103" i="578"/>
  <c r="AC103" i="578"/>
  <c r="AB103" i="578"/>
  <c r="N103" i="578"/>
  <c r="B103" i="578"/>
  <c r="BF102" i="578"/>
  <c r="BE102" i="578"/>
  <c r="BD102" i="578"/>
  <c r="BC102" i="578"/>
  <c r="BB102" i="578"/>
  <c r="AM102" i="578"/>
  <c r="AJ102" i="578"/>
  <c r="AI102" i="578"/>
  <c r="AH102" i="578"/>
  <c r="AG102" i="578"/>
  <c r="AF102" i="578"/>
  <c r="AE102" i="578"/>
  <c r="AD102" i="578"/>
  <c r="AC102" i="578"/>
  <c r="AB102" i="578"/>
  <c r="N102" i="578"/>
  <c r="B102" i="578"/>
  <c r="BF101" i="578"/>
  <c r="BE101" i="578"/>
  <c r="BD101" i="578"/>
  <c r="BC101" i="578"/>
  <c r="BB101" i="578"/>
  <c r="AM101" i="578"/>
  <c r="AJ101" i="578"/>
  <c r="AI101" i="578"/>
  <c r="AH101" i="578"/>
  <c r="AG101" i="578"/>
  <c r="AF101" i="578"/>
  <c r="AE101" i="578"/>
  <c r="AD101" i="578"/>
  <c r="AC101" i="578"/>
  <c r="AB101" i="578"/>
  <c r="N101" i="578"/>
  <c r="B101" i="578"/>
  <c r="BF100" i="578"/>
  <c r="BE100" i="578"/>
  <c r="BD100" i="578"/>
  <c r="BC100" i="578"/>
  <c r="BB100" i="578"/>
  <c r="AM100" i="578"/>
  <c r="AJ100" i="578"/>
  <c r="AI100" i="578"/>
  <c r="AH100" i="578"/>
  <c r="AG100" i="578"/>
  <c r="AF100" i="578"/>
  <c r="AE100" i="578"/>
  <c r="AD100" i="578"/>
  <c r="AC100" i="578"/>
  <c r="AB100" i="578"/>
  <c r="N100" i="578"/>
  <c r="B100" i="578"/>
  <c r="BF99" i="578"/>
  <c r="BE99" i="578"/>
  <c r="BD99" i="578"/>
  <c r="BC99" i="578"/>
  <c r="BB99" i="578"/>
  <c r="AM99" i="578"/>
  <c r="AJ99" i="578"/>
  <c r="AI99" i="578"/>
  <c r="AH99" i="578"/>
  <c r="AG99" i="578"/>
  <c r="AF99" i="578"/>
  <c r="AE99" i="578"/>
  <c r="AD99" i="578"/>
  <c r="AC99" i="578"/>
  <c r="AB99" i="578"/>
  <c r="N99" i="578"/>
  <c r="B99" i="578"/>
  <c r="BF98" i="578"/>
  <c r="BE98" i="578"/>
  <c r="BD98" i="578"/>
  <c r="BC98" i="578"/>
  <c r="BB98" i="578"/>
  <c r="AM98" i="578"/>
  <c r="AJ98" i="578"/>
  <c r="AI98" i="578"/>
  <c r="AH98" i="578"/>
  <c r="AG98" i="578"/>
  <c r="AF98" i="578"/>
  <c r="AE98" i="578"/>
  <c r="AD98" i="578"/>
  <c r="AC98" i="578"/>
  <c r="AB98" i="578"/>
  <c r="N98" i="578"/>
  <c r="B98" i="578"/>
  <c r="BF97" i="578"/>
  <c r="BE97" i="578"/>
  <c r="BD97" i="578"/>
  <c r="BC97" i="578"/>
  <c r="BB97" i="578"/>
  <c r="AM97" i="578"/>
  <c r="AJ97" i="578"/>
  <c r="AI97" i="578"/>
  <c r="AH97" i="578"/>
  <c r="AG97" i="578"/>
  <c r="AF97" i="578"/>
  <c r="AE97" i="578"/>
  <c r="AD97" i="578"/>
  <c r="AC97" i="578"/>
  <c r="AB97" i="578"/>
  <c r="N97" i="578"/>
  <c r="B97" i="578"/>
  <c r="BF96" i="578"/>
  <c r="BE96" i="578"/>
  <c r="BD96" i="578"/>
  <c r="BC96" i="578"/>
  <c r="BB96" i="578"/>
  <c r="AM96" i="578"/>
  <c r="AJ96" i="578"/>
  <c r="AI96" i="578"/>
  <c r="AH96" i="578"/>
  <c r="AG96" i="578"/>
  <c r="AF96" i="578"/>
  <c r="AE96" i="578"/>
  <c r="AD96" i="578"/>
  <c r="AC96" i="578"/>
  <c r="AB96" i="578"/>
  <c r="N96" i="578"/>
  <c r="B96" i="578"/>
  <c r="BF95" i="578"/>
  <c r="BE95" i="578"/>
  <c r="BD95" i="578"/>
  <c r="BC95" i="578"/>
  <c r="BB95" i="578"/>
  <c r="AM95" i="578"/>
  <c r="AJ95" i="578"/>
  <c r="AI95" i="578"/>
  <c r="AH95" i="578"/>
  <c r="AG95" i="578"/>
  <c r="AF95" i="578"/>
  <c r="AE95" i="578"/>
  <c r="AD95" i="578"/>
  <c r="AC95" i="578"/>
  <c r="AB95" i="578"/>
  <c r="N95" i="578"/>
  <c r="B95" i="578"/>
  <c r="BF94" i="578"/>
  <c r="BE94" i="578"/>
  <c r="BD94" i="578"/>
  <c r="BC94" i="578"/>
  <c r="BB94" i="578"/>
  <c r="AM94" i="578"/>
  <c r="AJ94" i="578"/>
  <c r="AI94" i="578"/>
  <c r="AH94" i="578"/>
  <c r="AG94" i="578"/>
  <c r="AF94" i="578"/>
  <c r="AE94" i="578"/>
  <c r="AD94" i="578"/>
  <c r="AC94" i="578"/>
  <c r="AB94" i="578"/>
  <c r="N94" i="578"/>
  <c r="B94" i="578"/>
  <c r="BF93" i="578"/>
  <c r="BE93" i="578"/>
  <c r="BD93" i="578"/>
  <c r="BC93" i="578"/>
  <c r="BB93" i="578"/>
  <c r="AM93" i="578"/>
  <c r="AJ93" i="578"/>
  <c r="AI93" i="578"/>
  <c r="AH93" i="578"/>
  <c r="AG93" i="578"/>
  <c r="AF93" i="578"/>
  <c r="AE93" i="578"/>
  <c r="AD93" i="578"/>
  <c r="AC93" i="578"/>
  <c r="AB93" i="578"/>
  <c r="N93" i="578"/>
  <c r="B93" i="578"/>
  <c r="BF92" i="578"/>
  <c r="BE92" i="578"/>
  <c r="BD92" i="578"/>
  <c r="BC92" i="578"/>
  <c r="BB92" i="578"/>
  <c r="AM92" i="578"/>
  <c r="AJ92" i="578"/>
  <c r="AI92" i="578"/>
  <c r="AH92" i="578"/>
  <c r="AG92" i="578"/>
  <c r="AF92" i="578"/>
  <c r="AE92" i="578"/>
  <c r="AD92" i="578"/>
  <c r="AC92" i="578"/>
  <c r="AB92" i="578"/>
  <c r="N92" i="578"/>
  <c r="B92" i="578"/>
  <c r="BD91" i="578"/>
  <c r="AM91" i="578"/>
  <c r="AJ91" i="578"/>
  <c r="AC91" i="578"/>
  <c r="AB91" i="578"/>
  <c r="N91" i="578"/>
  <c r="B91" i="578"/>
  <c r="BF90" i="578"/>
  <c r="BB90" i="578"/>
  <c r="AM90" i="578"/>
  <c r="AH90" i="578"/>
  <c r="AD90" i="578"/>
  <c r="AC90" i="578"/>
  <c r="AB90" i="578"/>
  <c r="N90" i="578"/>
  <c r="B90" i="578"/>
  <c r="BF89" i="578"/>
  <c r="BC89" i="578"/>
  <c r="BB89" i="578"/>
  <c r="AI89" i="578"/>
  <c r="AH89" i="578"/>
  <c r="AE89" i="578"/>
  <c r="AD89" i="578"/>
  <c r="AC89" i="578"/>
  <c r="AB89" i="578"/>
  <c r="N89" i="578"/>
  <c r="B89" i="578"/>
  <c r="BF88" i="578"/>
  <c r="BC88" i="578"/>
  <c r="BB88" i="578"/>
  <c r="AI88" i="578"/>
  <c r="AH88" i="578"/>
  <c r="AE88" i="578"/>
  <c r="AD88" i="578"/>
  <c r="AC88" i="578"/>
  <c r="AB88" i="578"/>
  <c r="N88" i="578"/>
  <c r="B88" i="578"/>
  <c r="BD87" i="578"/>
  <c r="AM87" i="578"/>
  <c r="AF87" i="578"/>
  <c r="AC87" i="578"/>
  <c r="AB87" i="578"/>
  <c r="N87" i="578"/>
  <c r="B87" i="578"/>
  <c r="BF86" i="578"/>
  <c r="BB86" i="578"/>
  <c r="AM86" i="578"/>
  <c r="AH86" i="578"/>
  <c r="AD86" i="578"/>
  <c r="AC86" i="578"/>
  <c r="AB86" i="578"/>
  <c r="N86" i="578"/>
  <c r="B86" i="578"/>
  <c r="BF85" i="578"/>
  <c r="BC85" i="578"/>
  <c r="BB85" i="578"/>
  <c r="AI85" i="578"/>
  <c r="AH85" i="578"/>
  <c r="AE85" i="578"/>
  <c r="AD85" i="578"/>
  <c r="AC85" i="578"/>
  <c r="AB85" i="578"/>
  <c r="N85" i="578"/>
  <c r="B85" i="578"/>
  <c r="BF84" i="578"/>
  <c r="BC84" i="578"/>
  <c r="BB84" i="578"/>
  <c r="AI84" i="578"/>
  <c r="AH84" i="578"/>
  <c r="AE84" i="578"/>
  <c r="AD84" i="578"/>
  <c r="AC84" i="578"/>
  <c r="AB84" i="578"/>
  <c r="N84" i="578"/>
  <c r="B84" i="578"/>
  <c r="BD83" i="578"/>
  <c r="AM83" i="578"/>
  <c r="AJ83" i="578"/>
  <c r="AF83" i="578"/>
  <c r="AC83" i="578"/>
  <c r="AB83" i="578"/>
  <c r="N83" i="578"/>
  <c r="B83" i="578"/>
  <c r="BF82" i="578"/>
  <c r="BB82" i="578"/>
  <c r="AM82" i="578"/>
  <c r="AH82" i="578"/>
  <c r="AD82" i="578"/>
  <c r="AC82" i="578"/>
  <c r="AB82" i="578"/>
  <c r="N82" i="578"/>
  <c r="B82" i="578"/>
  <c r="BF81" i="578"/>
  <c r="BC81" i="578"/>
  <c r="BB81" i="578"/>
  <c r="AI81" i="578"/>
  <c r="AH81" i="578"/>
  <c r="AE81" i="578"/>
  <c r="AD81" i="578"/>
  <c r="AC81" i="578"/>
  <c r="AB81" i="578"/>
  <c r="N81" i="578"/>
  <c r="B81" i="578"/>
  <c r="AC80" i="578"/>
  <c r="AB80" i="578"/>
  <c r="N80" i="578"/>
  <c r="B80" i="578"/>
  <c r="AC79" i="578"/>
  <c r="AB79" i="578"/>
  <c r="N79" i="578"/>
  <c r="B79" i="578"/>
  <c r="AC78" i="578"/>
  <c r="AB78" i="578"/>
  <c r="N78" i="578"/>
  <c r="B78" i="578"/>
  <c r="AC77" i="578"/>
  <c r="AB77" i="578"/>
  <c r="N77" i="578"/>
  <c r="B77" i="578"/>
  <c r="AC76" i="578"/>
  <c r="AB76" i="578"/>
  <c r="N76" i="578"/>
  <c r="B76" i="578"/>
  <c r="AC75" i="578"/>
  <c r="AB75" i="578"/>
  <c r="N75" i="578"/>
  <c r="B75" i="578"/>
  <c r="AC74" i="578"/>
  <c r="AB74" i="578"/>
  <c r="N74" i="578"/>
  <c r="B74" i="578"/>
  <c r="AC73" i="578"/>
  <c r="AB73" i="578"/>
  <c r="N73" i="578"/>
  <c r="B73" i="578"/>
  <c r="AC72" i="578"/>
  <c r="AB72" i="578"/>
  <c r="N72" i="578"/>
  <c r="B72" i="578"/>
  <c r="AC71" i="578"/>
  <c r="AB71" i="578"/>
  <c r="N71" i="578"/>
  <c r="B71" i="578"/>
  <c r="AC70" i="578"/>
  <c r="AB70" i="578"/>
  <c r="N70" i="578"/>
  <c r="B70" i="578"/>
  <c r="AC69" i="578"/>
  <c r="AB69" i="578"/>
  <c r="N69" i="578"/>
  <c r="B69" i="578"/>
  <c r="AC68" i="578"/>
  <c r="AB68" i="578"/>
  <c r="N68" i="578"/>
  <c r="B68" i="578"/>
  <c r="AC67" i="578"/>
  <c r="AB67" i="578"/>
  <c r="N67" i="578"/>
  <c r="B67" i="578"/>
  <c r="AC66" i="578"/>
  <c r="AB66" i="578"/>
  <c r="N66" i="578"/>
  <c r="B66" i="578"/>
  <c r="AC65" i="578"/>
  <c r="AB65" i="578"/>
  <c r="N65" i="578"/>
  <c r="B65" i="578"/>
  <c r="AC64" i="578"/>
  <c r="AB64" i="578"/>
  <c r="N64" i="578"/>
  <c r="B64" i="578"/>
  <c r="AC63" i="578"/>
  <c r="AB63" i="578"/>
  <c r="N63" i="578"/>
  <c r="B63" i="578"/>
  <c r="AC62" i="578"/>
  <c r="AB62" i="578"/>
  <c r="N62" i="578"/>
  <c r="B62" i="578"/>
  <c r="AC61" i="578"/>
  <c r="AB61" i="578"/>
  <c r="N61" i="578"/>
  <c r="B61" i="578"/>
  <c r="AC60" i="578"/>
  <c r="AB60" i="578"/>
  <c r="N60" i="578"/>
  <c r="B60" i="578"/>
  <c r="AC59" i="578"/>
  <c r="AB59" i="578"/>
  <c r="N59" i="578"/>
  <c r="B59" i="578"/>
  <c r="AC58" i="578"/>
  <c r="AB58" i="578"/>
  <c r="N58" i="578"/>
  <c r="B58" i="578"/>
  <c r="AC57" i="578"/>
  <c r="AB57" i="578"/>
  <c r="N57" i="578"/>
  <c r="B57" i="578"/>
  <c r="AC56" i="578"/>
  <c r="AB56" i="578"/>
  <c r="N56" i="578"/>
  <c r="B56" i="578"/>
  <c r="AC55" i="578"/>
  <c r="AB55" i="578"/>
  <c r="N55" i="578"/>
  <c r="B55" i="578"/>
  <c r="AC54" i="578"/>
  <c r="AB54" i="578"/>
  <c r="N54" i="578"/>
  <c r="B54" i="578"/>
  <c r="AC53" i="578"/>
  <c r="AB53" i="578"/>
  <c r="N53" i="578"/>
  <c r="B53" i="578"/>
  <c r="AC52" i="578"/>
  <c r="AB52" i="578"/>
  <c r="N52" i="578"/>
  <c r="B52" i="578"/>
  <c r="AC51" i="578"/>
  <c r="AB51" i="578"/>
  <c r="N51" i="578"/>
  <c r="B51" i="578"/>
  <c r="AC50" i="578"/>
  <c r="AB50" i="578"/>
  <c r="N50" i="578"/>
  <c r="B50" i="578"/>
  <c r="AC49" i="578"/>
  <c r="AB49" i="578"/>
  <c r="N49" i="578"/>
  <c r="B49" i="578"/>
  <c r="AC48" i="578"/>
  <c r="AB48" i="578"/>
  <c r="N48" i="578"/>
  <c r="B48" i="578"/>
  <c r="AC47" i="578"/>
  <c r="AB47" i="578"/>
  <c r="N47" i="578"/>
  <c r="B47" i="578"/>
  <c r="AC46" i="578"/>
  <c r="AB46" i="578"/>
  <c r="N46" i="578"/>
  <c r="B46" i="578"/>
  <c r="AC45" i="578"/>
  <c r="AB45" i="578"/>
  <c r="N45" i="578"/>
  <c r="B45" i="578"/>
  <c r="AC44" i="578"/>
  <c r="AB44" i="578"/>
  <c r="N44" i="578"/>
  <c r="B44" i="578"/>
  <c r="AC43" i="578"/>
  <c r="AB43" i="578"/>
  <c r="N43" i="578"/>
  <c r="B43" i="578"/>
  <c r="AC42" i="578"/>
  <c r="AB42" i="578"/>
  <c r="N42" i="578"/>
  <c r="B42" i="578"/>
  <c r="AC41" i="578"/>
  <c r="AB41" i="578"/>
  <c r="N41" i="578"/>
  <c r="B41" i="578"/>
  <c r="AC40" i="578"/>
  <c r="AB40" i="578"/>
  <c r="N40" i="578"/>
  <c r="B40" i="578"/>
  <c r="AC39" i="578"/>
  <c r="AB39" i="578"/>
  <c r="N39" i="578"/>
  <c r="B39" i="578"/>
  <c r="AC38" i="578"/>
  <c r="AB38" i="578"/>
  <c r="N38" i="578"/>
  <c r="B38" i="578"/>
  <c r="AC37" i="578"/>
  <c r="AB37" i="578"/>
  <c r="N37" i="578"/>
  <c r="B37" i="578"/>
  <c r="AC36" i="578"/>
  <c r="AB36" i="578"/>
  <c r="N36" i="578"/>
  <c r="B36" i="578"/>
  <c r="AC35" i="578"/>
  <c r="AB35" i="578"/>
  <c r="N35" i="578"/>
  <c r="B35" i="578"/>
  <c r="AC34" i="578"/>
  <c r="AB34" i="578"/>
  <c r="N34" i="578"/>
  <c r="B34" i="578"/>
  <c r="AC33" i="578"/>
  <c r="AB33" i="578"/>
  <c r="N33" i="578"/>
  <c r="B33" i="578"/>
  <c r="AC32" i="578"/>
  <c r="AB32" i="578"/>
  <c r="N32" i="578"/>
  <c r="B32" i="578"/>
  <c r="AC31" i="578"/>
  <c r="AB31" i="578"/>
  <c r="Q31" i="578"/>
  <c r="Q131" i="578" s="1"/>
  <c r="N31" i="578"/>
  <c r="B31" i="578"/>
  <c r="BF30" i="578"/>
  <c r="BF91" i="578" s="1"/>
  <c r="BE30" i="578"/>
  <c r="BE90" i="578" s="1"/>
  <c r="BD30" i="578"/>
  <c r="BC30" i="578"/>
  <c r="BC56" i="578" s="1"/>
  <c r="BB30" i="578"/>
  <c r="BB91" i="578" s="1"/>
  <c r="AW30" i="578"/>
  <c r="AV30" i="578"/>
  <c r="AU30" i="578"/>
  <c r="AT30" i="578"/>
  <c r="AS30" i="578"/>
  <c r="AR30" i="578"/>
  <c r="AQ30" i="578"/>
  <c r="AP30" i="578"/>
  <c r="AO30" i="578"/>
  <c r="AN30" i="578"/>
  <c r="AM30" i="578"/>
  <c r="AL30" i="578"/>
  <c r="AK30" i="578"/>
  <c r="AJ30" i="578"/>
  <c r="AI30" i="578"/>
  <c r="AH30" i="578"/>
  <c r="AG30" i="578"/>
  <c r="AF30" i="578"/>
  <c r="AE30" i="578"/>
  <c r="AD30" i="578"/>
  <c r="AW29" i="578"/>
  <c r="AV29" i="578"/>
  <c r="AU29" i="578"/>
  <c r="AT29" i="578"/>
  <c r="AS29" i="578"/>
  <c r="AR29" i="578"/>
  <c r="AQ29" i="578"/>
  <c r="AP29" i="578"/>
  <c r="AO29" i="578"/>
  <c r="AN29" i="578"/>
  <c r="AM29" i="578"/>
  <c r="AL29" i="578"/>
  <c r="AK29" i="578"/>
  <c r="AJ29" i="578"/>
  <c r="AI29" i="578"/>
  <c r="AH29" i="578"/>
  <c r="AG29" i="578"/>
  <c r="AF29" i="578"/>
  <c r="AE29" i="578"/>
  <c r="AD29" i="578"/>
  <c r="E29" i="578"/>
  <c r="D29" i="578"/>
  <c r="C29" i="578"/>
  <c r="AX28" i="578"/>
  <c r="AW28" i="578"/>
  <c r="AV28" i="578"/>
  <c r="AU28" i="578"/>
  <c r="AT28" i="578"/>
  <c r="AS28" i="578"/>
  <c r="AR28" i="578"/>
  <c r="AQ28" i="578"/>
  <c r="AP28" i="578"/>
  <c r="AO28" i="578"/>
  <c r="AN28" i="578"/>
  <c r="AM28" i="578"/>
  <c r="AM59" i="578" s="1"/>
  <c r="AL28" i="578"/>
  <c r="AK28" i="578"/>
  <c r="AJ28" i="578"/>
  <c r="AI28" i="578"/>
  <c r="AI60" i="578" s="1"/>
  <c r="AH28" i="578"/>
  <c r="AH91" i="578" s="1"/>
  <c r="AG28" i="578"/>
  <c r="AF28" i="578"/>
  <c r="AE28" i="578"/>
  <c r="AE56" i="578" s="1"/>
  <c r="AD28" i="578"/>
  <c r="AD91" i="578" s="1"/>
  <c r="G7" i="578"/>
  <c r="F7" i="578"/>
  <c r="O6" i="578"/>
  <c r="N6" i="578"/>
  <c r="M6" i="578"/>
  <c r="L6" i="578"/>
  <c r="J6" i="578"/>
  <c r="I6" i="578"/>
  <c r="G6" i="578"/>
  <c r="F6" i="578"/>
  <c r="O5" i="578"/>
  <c r="N5" i="578"/>
  <c r="M5" i="578"/>
  <c r="L5" i="578"/>
  <c r="J5" i="578"/>
  <c r="I5" i="578"/>
  <c r="G5" i="578"/>
  <c r="F5" i="578"/>
  <c r="O4" i="578"/>
  <c r="N4" i="578"/>
  <c r="M4" i="578"/>
  <c r="L4" i="578"/>
  <c r="J4" i="578"/>
  <c r="I4" i="578"/>
  <c r="G4" i="578"/>
  <c r="F4" i="578"/>
  <c r="Z3" i="578"/>
  <c r="Y3" i="578"/>
  <c r="O3" i="578"/>
  <c r="N3" i="578"/>
  <c r="M3" i="578"/>
  <c r="L3" i="578"/>
  <c r="J3" i="578"/>
  <c r="I3" i="578"/>
  <c r="G3" i="578"/>
  <c r="F3" i="578"/>
  <c r="AK2" i="578"/>
  <c r="AJ2" i="578"/>
  <c r="AI2" i="578"/>
  <c r="AH2" i="578"/>
  <c r="AG2" i="578"/>
  <c r="AF2" i="578"/>
  <c r="AE2" i="578"/>
  <c r="Z2" i="578"/>
  <c r="Y2" i="578"/>
  <c r="F1" i="578"/>
  <c r="V131" i="577"/>
  <c r="U131" i="577"/>
  <c r="T131" i="577"/>
  <c r="R131" i="577"/>
  <c r="P131" i="577"/>
  <c r="M131" i="577"/>
  <c r="L131" i="577"/>
  <c r="K131" i="577"/>
  <c r="J131" i="577"/>
  <c r="I131" i="577"/>
  <c r="H131" i="577"/>
  <c r="G131" i="577"/>
  <c r="BF130" i="577"/>
  <c r="BE130" i="577"/>
  <c r="BD130" i="577"/>
  <c r="BC130" i="577"/>
  <c r="BB130" i="577"/>
  <c r="AM130" i="577"/>
  <c r="AJ130" i="577"/>
  <c r="AI130" i="577"/>
  <c r="AH130" i="577"/>
  <c r="AG130" i="577"/>
  <c r="AF130" i="577"/>
  <c r="AE130" i="577"/>
  <c r="AD130" i="577"/>
  <c r="AC130" i="577"/>
  <c r="AB130" i="577"/>
  <c r="Y130" i="577"/>
  <c r="N130" i="577"/>
  <c r="B130" i="577"/>
  <c r="BF129" i="577"/>
  <c r="BE129" i="577"/>
  <c r="BD129" i="577"/>
  <c r="BC129" i="577"/>
  <c r="BB129" i="577"/>
  <c r="AM129" i="577"/>
  <c r="AJ129" i="577"/>
  <c r="AI129" i="577"/>
  <c r="AH129" i="577"/>
  <c r="AG129" i="577"/>
  <c r="AF129" i="577"/>
  <c r="AE129" i="577"/>
  <c r="AD129" i="577"/>
  <c r="AC129" i="577"/>
  <c r="AB129" i="577"/>
  <c r="Y129" i="577"/>
  <c r="N129" i="577"/>
  <c r="B129" i="577"/>
  <c r="BF128" i="577"/>
  <c r="BE128" i="577"/>
  <c r="BD128" i="577"/>
  <c r="BC128" i="577"/>
  <c r="BB128" i="577"/>
  <c r="AM128" i="577"/>
  <c r="AJ128" i="577"/>
  <c r="AI128" i="577"/>
  <c r="AH128" i="577"/>
  <c r="AG128" i="577"/>
  <c r="AF128" i="577"/>
  <c r="AE128" i="577"/>
  <c r="AD128" i="577"/>
  <c r="AC128" i="577"/>
  <c r="AB128" i="577"/>
  <c r="Y128" i="577"/>
  <c r="N128" i="577"/>
  <c r="B128" i="577"/>
  <c r="BF127" i="577"/>
  <c r="BE127" i="577"/>
  <c r="BD127" i="577"/>
  <c r="BC127" i="577"/>
  <c r="BB127" i="577"/>
  <c r="AM127" i="577"/>
  <c r="AJ127" i="577"/>
  <c r="AI127" i="577"/>
  <c r="AH127" i="577"/>
  <c r="AG127" i="577"/>
  <c r="AF127" i="577"/>
  <c r="AE127" i="577"/>
  <c r="AD127" i="577"/>
  <c r="AC127" i="577"/>
  <c r="AB127" i="577"/>
  <c r="Y127" i="577"/>
  <c r="N127" i="577"/>
  <c r="B127" i="577"/>
  <c r="BF126" i="577"/>
  <c r="BE126" i="577"/>
  <c r="BD126" i="577"/>
  <c r="BC126" i="577"/>
  <c r="BB126" i="577"/>
  <c r="AM126" i="577"/>
  <c r="AJ126" i="577"/>
  <c r="AI126" i="577"/>
  <c r="AH126" i="577"/>
  <c r="AG126" i="577"/>
  <c r="AF126" i="577"/>
  <c r="AE126" i="577"/>
  <c r="AD126" i="577"/>
  <c r="AC126" i="577"/>
  <c r="AB126" i="577"/>
  <c r="Y126" i="577"/>
  <c r="N126" i="577"/>
  <c r="B126" i="577"/>
  <c r="BF125" i="577"/>
  <c r="BE125" i="577"/>
  <c r="BD125" i="577"/>
  <c r="BC125" i="577"/>
  <c r="BB125" i="577"/>
  <c r="AM125" i="577"/>
  <c r="AJ125" i="577"/>
  <c r="AI125" i="577"/>
  <c r="AH125" i="577"/>
  <c r="AG125" i="577"/>
  <c r="AF125" i="577"/>
  <c r="AE125" i="577"/>
  <c r="AD125" i="577"/>
  <c r="AC125" i="577"/>
  <c r="AB125" i="577"/>
  <c r="Y125" i="577"/>
  <c r="N125" i="577"/>
  <c r="B125" i="577"/>
  <c r="BF124" i="577"/>
  <c r="BE124" i="577"/>
  <c r="BD124" i="577"/>
  <c r="BC124" i="577"/>
  <c r="BB124" i="577"/>
  <c r="AM124" i="577"/>
  <c r="AJ124" i="577"/>
  <c r="AI124" i="577"/>
  <c r="AH124" i="577"/>
  <c r="AG124" i="577"/>
  <c r="AF124" i="577"/>
  <c r="AE124" i="577"/>
  <c r="AD124" i="577"/>
  <c r="AC124" i="577"/>
  <c r="AB124" i="577"/>
  <c r="Y124" i="577"/>
  <c r="N124" i="577"/>
  <c r="B124" i="577"/>
  <c r="BF123" i="577"/>
  <c r="BE123" i="577"/>
  <c r="BD123" i="577"/>
  <c r="BC123" i="577"/>
  <c r="BB123" i="577"/>
  <c r="AM123" i="577"/>
  <c r="AJ123" i="577"/>
  <c r="AI123" i="577"/>
  <c r="AH123" i="577"/>
  <c r="AG123" i="577"/>
  <c r="AF123" i="577"/>
  <c r="AE123" i="577"/>
  <c r="AD123" i="577"/>
  <c r="AC123" i="577"/>
  <c r="AB123" i="577"/>
  <c r="Y123" i="577"/>
  <c r="N123" i="577"/>
  <c r="B123" i="577"/>
  <c r="BF122" i="577"/>
  <c r="BE122" i="577"/>
  <c r="BD122" i="577"/>
  <c r="BC122" i="577"/>
  <c r="BB122" i="577"/>
  <c r="AM122" i="577"/>
  <c r="AJ122" i="577"/>
  <c r="AI122" i="577"/>
  <c r="AH122" i="577"/>
  <c r="AG122" i="577"/>
  <c r="AF122" i="577"/>
  <c r="AE122" i="577"/>
  <c r="AD122" i="577"/>
  <c r="AC122" i="577"/>
  <c r="AB122" i="577"/>
  <c r="Y122" i="577"/>
  <c r="N122" i="577"/>
  <c r="B122" i="577"/>
  <c r="BF121" i="577"/>
  <c r="BE121" i="577"/>
  <c r="BD121" i="577"/>
  <c r="BC121" i="577"/>
  <c r="BB121" i="577"/>
  <c r="AM121" i="577"/>
  <c r="AJ121" i="577"/>
  <c r="AI121" i="577"/>
  <c r="AH121" i="577"/>
  <c r="AG121" i="577"/>
  <c r="AF121" i="577"/>
  <c r="AE121" i="577"/>
  <c r="AD121" i="577"/>
  <c r="AC121" i="577"/>
  <c r="AB121" i="577"/>
  <c r="Y121" i="577"/>
  <c r="N121" i="577"/>
  <c r="B121" i="577"/>
  <c r="BF120" i="577"/>
  <c r="BE120" i="577"/>
  <c r="BD120" i="577"/>
  <c r="BC120" i="577"/>
  <c r="BB120" i="577"/>
  <c r="AM120" i="577"/>
  <c r="AJ120" i="577"/>
  <c r="AI120" i="577"/>
  <c r="AH120" i="577"/>
  <c r="AG120" i="577"/>
  <c r="AF120" i="577"/>
  <c r="AE120" i="577"/>
  <c r="AD120" i="577"/>
  <c r="AC120" i="577"/>
  <c r="AB120" i="577"/>
  <c r="Y120" i="577"/>
  <c r="N120" i="577"/>
  <c r="B120" i="577"/>
  <c r="BF119" i="577"/>
  <c r="BE119" i="577"/>
  <c r="BD119" i="577"/>
  <c r="BC119" i="577"/>
  <c r="BB119" i="577"/>
  <c r="AM119" i="577"/>
  <c r="AJ119" i="577"/>
  <c r="AI119" i="577"/>
  <c r="AH119" i="577"/>
  <c r="AG119" i="577"/>
  <c r="AF119" i="577"/>
  <c r="AE119" i="577"/>
  <c r="AD119" i="577"/>
  <c r="AC119" i="577"/>
  <c r="AB119" i="577"/>
  <c r="Y119" i="577"/>
  <c r="N119" i="577"/>
  <c r="B119" i="577"/>
  <c r="BF118" i="577"/>
  <c r="BE118" i="577"/>
  <c r="BD118" i="577"/>
  <c r="BC118" i="577"/>
  <c r="BB118" i="577"/>
  <c r="AM118" i="577"/>
  <c r="AJ118" i="577"/>
  <c r="AI118" i="577"/>
  <c r="AH118" i="577"/>
  <c r="AG118" i="577"/>
  <c r="AF118" i="577"/>
  <c r="AE118" i="577"/>
  <c r="AD118" i="577"/>
  <c r="AC118" i="577"/>
  <c r="AB118" i="577"/>
  <c r="Y118" i="577"/>
  <c r="N118" i="577"/>
  <c r="B118" i="577"/>
  <c r="BF117" i="577"/>
  <c r="BE117" i="577"/>
  <c r="BD117" i="577"/>
  <c r="BC117" i="577"/>
  <c r="BB117" i="577"/>
  <c r="AM117" i="577"/>
  <c r="AJ117" i="577"/>
  <c r="AI117" i="577"/>
  <c r="AH117" i="577"/>
  <c r="AG117" i="577"/>
  <c r="AF117" i="577"/>
  <c r="AE117" i="577"/>
  <c r="AD117" i="577"/>
  <c r="AC117" i="577"/>
  <c r="AB117" i="577"/>
  <c r="Y117" i="577"/>
  <c r="N117" i="577"/>
  <c r="B117" i="577"/>
  <c r="BF116" i="577"/>
  <c r="BE116" i="577"/>
  <c r="BD116" i="577"/>
  <c r="BC116" i="577"/>
  <c r="BB116" i="577"/>
  <c r="AM116" i="577"/>
  <c r="AJ116" i="577"/>
  <c r="AI116" i="577"/>
  <c r="AH116" i="577"/>
  <c r="AG116" i="577"/>
  <c r="AF116" i="577"/>
  <c r="AE116" i="577"/>
  <c r="AD116" i="577"/>
  <c r="AC116" i="577"/>
  <c r="AB116" i="577"/>
  <c r="Y116" i="577"/>
  <c r="N116" i="577"/>
  <c r="B116" i="577"/>
  <c r="BF115" i="577"/>
  <c r="BE115" i="577"/>
  <c r="BD115" i="577"/>
  <c r="BC115" i="577"/>
  <c r="BB115" i="577"/>
  <c r="AM115" i="577"/>
  <c r="AJ115" i="577"/>
  <c r="AI115" i="577"/>
  <c r="AH115" i="577"/>
  <c r="AG115" i="577"/>
  <c r="AF115" i="577"/>
  <c r="AE115" i="577"/>
  <c r="AD115" i="577"/>
  <c r="AC115" i="577"/>
  <c r="AB115" i="577"/>
  <c r="Y115" i="577"/>
  <c r="N115" i="577"/>
  <c r="B115" i="577"/>
  <c r="BF114" i="577"/>
  <c r="BE114" i="577"/>
  <c r="BD114" i="577"/>
  <c r="BC114" i="577"/>
  <c r="BB114" i="577"/>
  <c r="AM114" i="577"/>
  <c r="AJ114" i="577"/>
  <c r="AI114" i="577"/>
  <c r="AH114" i="577"/>
  <c r="AG114" i="577"/>
  <c r="AF114" i="577"/>
  <c r="AE114" i="577"/>
  <c r="AD114" i="577"/>
  <c r="AC114" i="577"/>
  <c r="AB114" i="577"/>
  <c r="Y114" i="577"/>
  <c r="N114" i="577"/>
  <c r="B114" i="577"/>
  <c r="BF113" i="577"/>
  <c r="BE113" i="577"/>
  <c r="BD113" i="577"/>
  <c r="BC113" i="577"/>
  <c r="BB113" i="577"/>
  <c r="AM113" i="577"/>
  <c r="AJ113" i="577"/>
  <c r="AI113" i="577"/>
  <c r="AH113" i="577"/>
  <c r="AG113" i="577"/>
  <c r="AF113" i="577"/>
  <c r="AE113" i="577"/>
  <c r="AD113" i="577"/>
  <c r="AC113" i="577"/>
  <c r="AB113" i="577"/>
  <c r="Y113" i="577"/>
  <c r="N113" i="577"/>
  <c r="B113" i="577"/>
  <c r="BF112" i="577"/>
  <c r="BE112" i="577"/>
  <c r="BD112" i="577"/>
  <c r="BC112" i="577"/>
  <c r="BB112" i="577"/>
  <c r="AM112" i="577"/>
  <c r="AJ112" i="577"/>
  <c r="AI112" i="577"/>
  <c r="AH112" i="577"/>
  <c r="AG112" i="577"/>
  <c r="AF112" i="577"/>
  <c r="AE112" i="577"/>
  <c r="AD112" i="577"/>
  <c r="AC112" i="577"/>
  <c r="AB112" i="577"/>
  <c r="Y112" i="577"/>
  <c r="N112" i="577"/>
  <c r="B112" i="577"/>
  <c r="BF111" i="577"/>
  <c r="BE111" i="577"/>
  <c r="BD111" i="577"/>
  <c r="BC111" i="577"/>
  <c r="BB111" i="577"/>
  <c r="AM111" i="577"/>
  <c r="AJ111" i="577"/>
  <c r="AI111" i="577"/>
  <c r="AH111" i="577"/>
  <c r="AG111" i="577"/>
  <c r="AF111" i="577"/>
  <c r="AE111" i="577"/>
  <c r="AD111" i="577"/>
  <c r="AC111" i="577"/>
  <c r="AB111" i="577"/>
  <c r="Y111" i="577"/>
  <c r="N111" i="577"/>
  <c r="B111" i="577"/>
  <c r="BF110" i="577"/>
  <c r="BE110" i="577"/>
  <c r="BD110" i="577"/>
  <c r="BC110" i="577"/>
  <c r="BB110" i="577"/>
  <c r="AM110" i="577"/>
  <c r="AJ110" i="577"/>
  <c r="AI110" i="577"/>
  <c r="AH110" i="577"/>
  <c r="AG110" i="577"/>
  <c r="AF110" i="577"/>
  <c r="AE110" i="577"/>
  <c r="AD110" i="577"/>
  <c r="AC110" i="577"/>
  <c r="AB110" i="577"/>
  <c r="Y110" i="577"/>
  <c r="N110" i="577"/>
  <c r="B110" i="577"/>
  <c r="BF109" i="577"/>
  <c r="BE109" i="577"/>
  <c r="BD109" i="577"/>
  <c r="BC109" i="577"/>
  <c r="BB109" i="577"/>
  <c r="AM109" i="577"/>
  <c r="AJ109" i="577"/>
  <c r="AI109" i="577"/>
  <c r="AH109" i="577"/>
  <c r="AG109" i="577"/>
  <c r="AF109" i="577"/>
  <c r="AE109" i="577"/>
  <c r="AD109" i="577"/>
  <c r="AC109" i="577"/>
  <c r="AB109" i="577"/>
  <c r="Y109" i="577"/>
  <c r="N109" i="577"/>
  <c r="B109" i="577"/>
  <c r="BF108" i="577"/>
  <c r="BE108" i="577"/>
  <c r="BD108" i="577"/>
  <c r="BC108" i="577"/>
  <c r="BB108" i="577"/>
  <c r="AM108" i="577"/>
  <c r="AJ108" i="577"/>
  <c r="AI108" i="577"/>
  <c r="AH108" i="577"/>
  <c r="AG108" i="577"/>
  <c r="AF108" i="577"/>
  <c r="AE108" i="577"/>
  <c r="AD108" i="577"/>
  <c r="AC108" i="577"/>
  <c r="AB108" i="577"/>
  <c r="Y108" i="577"/>
  <c r="N108" i="577"/>
  <c r="B108" i="577"/>
  <c r="BF107" i="577"/>
  <c r="BE107" i="577"/>
  <c r="BD107" i="577"/>
  <c r="BC107" i="577"/>
  <c r="BB107" i="577"/>
  <c r="AM107" i="577"/>
  <c r="AJ107" i="577"/>
  <c r="AI107" i="577"/>
  <c r="AH107" i="577"/>
  <c r="AG107" i="577"/>
  <c r="AF107" i="577"/>
  <c r="AE107" i="577"/>
  <c r="AD107" i="577"/>
  <c r="AC107" i="577"/>
  <c r="AB107" i="577"/>
  <c r="Y107" i="577"/>
  <c r="N107" i="577"/>
  <c r="B107" i="577"/>
  <c r="BF106" i="577"/>
  <c r="BE106" i="577"/>
  <c r="BD106" i="577"/>
  <c r="BC106" i="577"/>
  <c r="BB106" i="577"/>
  <c r="AM106" i="577"/>
  <c r="AJ106" i="577"/>
  <c r="AI106" i="577"/>
  <c r="AH106" i="577"/>
  <c r="AG106" i="577"/>
  <c r="AF106" i="577"/>
  <c r="AE106" i="577"/>
  <c r="AD106" i="577"/>
  <c r="AC106" i="577"/>
  <c r="AB106" i="577"/>
  <c r="Y106" i="577"/>
  <c r="N106" i="577"/>
  <c r="B106" i="577"/>
  <c r="BF105" i="577"/>
  <c r="BE105" i="577"/>
  <c r="BD105" i="577"/>
  <c r="BC105" i="577"/>
  <c r="BB105" i="577"/>
  <c r="AM105" i="577"/>
  <c r="AJ105" i="577"/>
  <c r="AI105" i="577"/>
  <c r="AH105" i="577"/>
  <c r="AG105" i="577"/>
  <c r="AF105" i="577"/>
  <c r="AE105" i="577"/>
  <c r="AD105" i="577"/>
  <c r="AC105" i="577"/>
  <c r="AB105" i="577"/>
  <c r="Y105" i="577"/>
  <c r="N105" i="577"/>
  <c r="B105" i="577"/>
  <c r="BF104" i="577"/>
  <c r="BE104" i="577"/>
  <c r="BD104" i="577"/>
  <c r="BC104" i="577"/>
  <c r="BB104" i="577"/>
  <c r="AM104" i="577"/>
  <c r="AJ104" i="577"/>
  <c r="AI104" i="577"/>
  <c r="AH104" i="577"/>
  <c r="AG104" i="577"/>
  <c r="AF104" i="577"/>
  <c r="AE104" i="577"/>
  <c r="AD104" i="577"/>
  <c r="AC104" i="577"/>
  <c r="AB104" i="577"/>
  <c r="Y104" i="577"/>
  <c r="N104" i="577"/>
  <c r="B104" i="577"/>
  <c r="BF103" i="577"/>
  <c r="BE103" i="577"/>
  <c r="BD103" i="577"/>
  <c r="BC103" i="577"/>
  <c r="BB103" i="577"/>
  <c r="AM103" i="577"/>
  <c r="AJ103" i="577"/>
  <c r="AI103" i="577"/>
  <c r="AH103" i="577"/>
  <c r="AG103" i="577"/>
  <c r="AF103" i="577"/>
  <c r="AE103" i="577"/>
  <c r="AD103" i="577"/>
  <c r="AC103" i="577"/>
  <c r="AB103" i="577"/>
  <c r="Y103" i="577"/>
  <c r="N103" i="577"/>
  <c r="B103" i="577"/>
  <c r="BF102" i="577"/>
  <c r="BE102" i="577"/>
  <c r="BD102" i="577"/>
  <c r="BC102" i="577"/>
  <c r="BB102" i="577"/>
  <c r="AM102" i="577"/>
  <c r="AJ102" i="577"/>
  <c r="AI102" i="577"/>
  <c r="AH102" i="577"/>
  <c r="AG102" i="577"/>
  <c r="AF102" i="577"/>
  <c r="AE102" i="577"/>
  <c r="AD102" i="577"/>
  <c r="AC102" i="577"/>
  <c r="AB102" i="577"/>
  <c r="Y102" i="577"/>
  <c r="N102" i="577"/>
  <c r="B102" i="577"/>
  <c r="BF101" i="577"/>
  <c r="BE101" i="577"/>
  <c r="BD101" i="577"/>
  <c r="BC101" i="577"/>
  <c r="BB101" i="577"/>
  <c r="AM101" i="577"/>
  <c r="AJ101" i="577"/>
  <c r="AI101" i="577"/>
  <c r="AH101" i="577"/>
  <c r="AG101" i="577"/>
  <c r="AF101" i="577"/>
  <c r="AE101" i="577"/>
  <c r="AD101" i="577"/>
  <c r="AC101" i="577"/>
  <c r="AB101" i="577"/>
  <c r="Y101" i="577"/>
  <c r="N101" i="577"/>
  <c r="B101" i="577"/>
  <c r="BF100" i="577"/>
  <c r="BE100" i="577"/>
  <c r="BD100" i="577"/>
  <c r="BC100" i="577"/>
  <c r="BB100" i="577"/>
  <c r="AM100" i="577"/>
  <c r="AJ100" i="577"/>
  <c r="AI100" i="577"/>
  <c r="AH100" i="577"/>
  <c r="AG100" i="577"/>
  <c r="AF100" i="577"/>
  <c r="AE100" i="577"/>
  <c r="AD100" i="577"/>
  <c r="AC100" i="577"/>
  <c r="AB100" i="577"/>
  <c r="Y100" i="577"/>
  <c r="N100" i="577"/>
  <c r="B100" i="577"/>
  <c r="BF99" i="577"/>
  <c r="BE99" i="577"/>
  <c r="BD99" i="577"/>
  <c r="BC99" i="577"/>
  <c r="BB99" i="577"/>
  <c r="AM99" i="577"/>
  <c r="AJ99" i="577"/>
  <c r="AI99" i="577"/>
  <c r="AH99" i="577"/>
  <c r="AG99" i="577"/>
  <c r="AF99" i="577"/>
  <c r="AE99" i="577"/>
  <c r="AD99" i="577"/>
  <c r="AC99" i="577"/>
  <c r="AB99" i="577"/>
  <c r="Y99" i="577"/>
  <c r="N99" i="577"/>
  <c r="B99" i="577"/>
  <c r="BF98" i="577"/>
  <c r="BE98" i="577"/>
  <c r="BD98" i="577"/>
  <c r="BC98" i="577"/>
  <c r="BB98" i="577"/>
  <c r="AM98" i="577"/>
  <c r="AJ98" i="577"/>
  <c r="AI98" i="577"/>
  <c r="AH98" i="577"/>
  <c r="AG98" i="577"/>
  <c r="AF98" i="577"/>
  <c r="AE98" i="577"/>
  <c r="AD98" i="577"/>
  <c r="AC98" i="577"/>
  <c r="AB98" i="577"/>
  <c r="Y98" i="577"/>
  <c r="N98" i="577"/>
  <c r="B98" i="577"/>
  <c r="BF97" i="577"/>
  <c r="BE97" i="577"/>
  <c r="BD97" i="577"/>
  <c r="BC97" i="577"/>
  <c r="BB97" i="577"/>
  <c r="AM97" i="577"/>
  <c r="AJ97" i="577"/>
  <c r="AI97" i="577"/>
  <c r="AH97" i="577"/>
  <c r="AG97" i="577"/>
  <c r="AF97" i="577"/>
  <c r="AE97" i="577"/>
  <c r="AD97" i="577"/>
  <c r="AC97" i="577"/>
  <c r="AB97" i="577"/>
  <c r="Y97" i="577"/>
  <c r="N97" i="577"/>
  <c r="B97" i="577"/>
  <c r="BF96" i="577"/>
  <c r="BE96" i="577"/>
  <c r="BD96" i="577"/>
  <c r="BC96" i="577"/>
  <c r="BB96" i="577"/>
  <c r="AM96" i="577"/>
  <c r="AJ96" i="577"/>
  <c r="AI96" i="577"/>
  <c r="AH96" i="577"/>
  <c r="AG96" i="577"/>
  <c r="AF96" i="577"/>
  <c r="AE96" i="577"/>
  <c r="AD96" i="577"/>
  <c r="AC96" i="577"/>
  <c r="AB96" i="577"/>
  <c r="Y96" i="577"/>
  <c r="N96" i="577"/>
  <c r="B96" i="577"/>
  <c r="BF95" i="577"/>
  <c r="BE95" i="577"/>
  <c r="BD95" i="577"/>
  <c r="BC95" i="577"/>
  <c r="BB95" i="577"/>
  <c r="AM95" i="577"/>
  <c r="AJ95" i="577"/>
  <c r="AI95" i="577"/>
  <c r="AH95" i="577"/>
  <c r="AG95" i="577"/>
  <c r="AF95" i="577"/>
  <c r="AE95" i="577"/>
  <c r="AD95" i="577"/>
  <c r="AC95" i="577"/>
  <c r="AB95" i="577"/>
  <c r="Y95" i="577"/>
  <c r="N95" i="577"/>
  <c r="B95" i="577"/>
  <c r="BF94" i="577"/>
  <c r="BE94" i="577"/>
  <c r="BD94" i="577"/>
  <c r="BC94" i="577"/>
  <c r="BB94" i="577"/>
  <c r="AM94" i="577"/>
  <c r="AJ94" i="577"/>
  <c r="AI94" i="577"/>
  <c r="AH94" i="577"/>
  <c r="AG94" i="577"/>
  <c r="AF94" i="577"/>
  <c r="AE94" i="577"/>
  <c r="AD94" i="577"/>
  <c r="AC94" i="577"/>
  <c r="AB94" i="577"/>
  <c r="Y94" i="577"/>
  <c r="N94" i="577"/>
  <c r="B94" i="577"/>
  <c r="BF93" i="577"/>
  <c r="BE93" i="577"/>
  <c r="BD93" i="577"/>
  <c r="BC93" i="577"/>
  <c r="BB93" i="577"/>
  <c r="AM93" i="577"/>
  <c r="AJ93" i="577"/>
  <c r="AI93" i="577"/>
  <c r="AH93" i="577"/>
  <c r="AG93" i="577"/>
  <c r="AF93" i="577"/>
  <c r="AE93" i="577"/>
  <c r="AD93" i="577"/>
  <c r="AC93" i="577"/>
  <c r="AB93" i="577"/>
  <c r="Y93" i="577"/>
  <c r="N93" i="577"/>
  <c r="B93" i="577"/>
  <c r="BF92" i="577"/>
  <c r="BE92" i="577"/>
  <c r="BD92" i="577"/>
  <c r="BC92" i="577"/>
  <c r="BB92" i="577"/>
  <c r="AM92" i="577"/>
  <c r="AJ92" i="577"/>
  <c r="AI92" i="577"/>
  <c r="AH92" i="577"/>
  <c r="AG92" i="577"/>
  <c r="AF92" i="577"/>
  <c r="AE92" i="577"/>
  <c r="AD92" i="577"/>
  <c r="AC92" i="577"/>
  <c r="AB92" i="577"/>
  <c r="Y92" i="577"/>
  <c r="N92" i="577"/>
  <c r="B92" i="577"/>
  <c r="BF91" i="577"/>
  <c r="BE91" i="577"/>
  <c r="BD91" i="577"/>
  <c r="BC91" i="577"/>
  <c r="BB91" i="577"/>
  <c r="AM91" i="577"/>
  <c r="AJ91" i="577"/>
  <c r="AI91" i="577"/>
  <c r="AH91" i="577"/>
  <c r="AG91" i="577"/>
  <c r="AF91" i="577"/>
  <c r="AE91" i="577"/>
  <c r="AD91" i="577"/>
  <c r="AC91" i="577"/>
  <c r="AB91" i="577"/>
  <c r="Y91" i="577"/>
  <c r="N91" i="577"/>
  <c r="B91" i="577"/>
  <c r="BF90" i="577"/>
  <c r="BE90" i="577"/>
  <c r="BD90" i="577"/>
  <c r="BC90" i="577"/>
  <c r="BB90" i="577"/>
  <c r="AM90" i="577"/>
  <c r="AJ90" i="577"/>
  <c r="AI90" i="577"/>
  <c r="AH90" i="577"/>
  <c r="AG90" i="577"/>
  <c r="AF90" i="577"/>
  <c r="AE90" i="577"/>
  <c r="AD90" i="577"/>
  <c r="AC90" i="577"/>
  <c r="AB90" i="577"/>
  <c r="Y90" i="577"/>
  <c r="N90" i="577"/>
  <c r="B90" i="577"/>
  <c r="BF89" i="577"/>
  <c r="BE89" i="577"/>
  <c r="BD89" i="577"/>
  <c r="BC89" i="577"/>
  <c r="BB89" i="577"/>
  <c r="AM89" i="577"/>
  <c r="AJ89" i="577"/>
  <c r="AI89" i="577"/>
  <c r="AH89" i="577"/>
  <c r="AG89" i="577"/>
  <c r="AF89" i="577"/>
  <c r="AE89" i="577"/>
  <c r="AD89" i="577"/>
  <c r="AC89" i="577"/>
  <c r="AB89" i="577"/>
  <c r="Y89" i="577"/>
  <c r="N89" i="577"/>
  <c r="B89" i="577"/>
  <c r="BF88" i="577"/>
  <c r="BE88" i="577"/>
  <c r="BD88" i="577"/>
  <c r="BC88" i="577"/>
  <c r="BB88" i="577"/>
  <c r="AM88" i="577"/>
  <c r="AJ88" i="577"/>
  <c r="AI88" i="577"/>
  <c r="AH88" i="577"/>
  <c r="AG88" i="577"/>
  <c r="AF88" i="577"/>
  <c r="AE88" i="577"/>
  <c r="AD88" i="577"/>
  <c r="AC88" i="577"/>
  <c r="AB88" i="577"/>
  <c r="Y88" i="577"/>
  <c r="N88" i="577"/>
  <c r="B88" i="577"/>
  <c r="BF87" i="577"/>
  <c r="BE87" i="577"/>
  <c r="BD87" i="577"/>
  <c r="BC87" i="577"/>
  <c r="BB87" i="577"/>
  <c r="AM87" i="577"/>
  <c r="AJ87" i="577"/>
  <c r="AI87" i="577"/>
  <c r="AH87" i="577"/>
  <c r="AG87" i="577"/>
  <c r="AF87" i="577"/>
  <c r="AE87" i="577"/>
  <c r="AD87" i="577"/>
  <c r="AC87" i="577"/>
  <c r="AB87" i="577"/>
  <c r="Y87" i="577"/>
  <c r="N87" i="577"/>
  <c r="B87" i="577"/>
  <c r="BF86" i="577"/>
  <c r="BE86" i="577"/>
  <c r="BD86" i="577"/>
  <c r="BC86" i="577"/>
  <c r="BB86" i="577"/>
  <c r="AM86" i="577"/>
  <c r="AJ86" i="577"/>
  <c r="AI86" i="577"/>
  <c r="AH86" i="577"/>
  <c r="AG86" i="577"/>
  <c r="AF86" i="577"/>
  <c r="AE86" i="577"/>
  <c r="AD86" i="577"/>
  <c r="AC86" i="577"/>
  <c r="AB86" i="577"/>
  <c r="Y86" i="577"/>
  <c r="N86" i="577"/>
  <c r="B86" i="577"/>
  <c r="BF85" i="577"/>
  <c r="BE85" i="577"/>
  <c r="BD85" i="577"/>
  <c r="BC85" i="577"/>
  <c r="BB85" i="577"/>
  <c r="AM85" i="577"/>
  <c r="AJ85" i="577"/>
  <c r="AI85" i="577"/>
  <c r="AH85" i="577"/>
  <c r="AG85" i="577"/>
  <c r="AF85" i="577"/>
  <c r="AE85" i="577"/>
  <c r="AD85" i="577"/>
  <c r="AC85" i="577"/>
  <c r="AB85" i="577"/>
  <c r="Y85" i="577"/>
  <c r="N85" i="577"/>
  <c r="B85" i="577"/>
  <c r="BF84" i="577"/>
  <c r="BE84" i="577"/>
  <c r="BD84" i="577"/>
  <c r="BC84" i="577"/>
  <c r="BB84" i="577"/>
  <c r="AM84" i="577"/>
  <c r="AJ84" i="577"/>
  <c r="AI84" i="577"/>
  <c r="AH84" i="577"/>
  <c r="AG84" i="577"/>
  <c r="AF84" i="577"/>
  <c r="AE84" i="577"/>
  <c r="AD84" i="577"/>
  <c r="AC84" i="577"/>
  <c r="AB84" i="577"/>
  <c r="Y84" i="577"/>
  <c r="N84" i="577"/>
  <c r="B84" i="577"/>
  <c r="BF83" i="577"/>
  <c r="BE83" i="577"/>
  <c r="BD83" i="577"/>
  <c r="BC83" i="577"/>
  <c r="BB83" i="577"/>
  <c r="AM83" i="577"/>
  <c r="AJ83" i="577"/>
  <c r="AI83" i="577"/>
  <c r="AH83" i="577"/>
  <c r="AG83" i="577"/>
  <c r="AF83" i="577"/>
  <c r="AE83" i="577"/>
  <c r="AD83" i="577"/>
  <c r="AC83" i="577"/>
  <c r="AB83" i="577"/>
  <c r="Y83" i="577"/>
  <c r="N83" i="577"/>
  <c r="B83" i="577"/>
  <c r="BF82" i="577"/>
  <c r="BE82" i="577"/>
  <c r="BD82" i="577"/>
  <c r="BC82" i="577"/>
  <c r="BB82" i="577"/>
  <c r="AM82" i="577"/>
  <c r="AJ82" i="577"/>
  <c r="AI82" i="577"/>
  <c r="AH82" i="577"/>
  <c r="AG82" i="577"/>
  <c r="AF82" i="577"/>
  <c r="AE82" i="577"/>
  <c r="AD82" i="577"/>
  <c r="AC82" i="577"/>
  <c r="AB82" i="577"/>
  <c r="Y82" i="577"/>
  <c r="N82" i="577"/>
  <c r="B82" i="577"/>
  <c r="BF81" i="577"/>
  <c r="BE81" i="577"/>
  <c r="BD81" i="577"/>
  <c r="BC81" i="577"/>
  <c r="BB81" i="577"/>
  <c r="AM81" i="577"/>
  <c r="AJ81" i="577"/>
  <c r="AI81" i="577"/>
  <c r="AH81" i="577"/>
  <c r="AG81" i="577"/>
  <c r="AF81" i="577"/>
  <c r="AE81" i="577"/>
  <c r="AD81" i="577"/>
  <c r="AC81" i="577"/>
  <c r="AB81" i="577"/>
  <c r="Y81" i="577"/>
  <c r="N81" i="577"/>
  <c r="B81" i="577"/>
  <c r="BF80" i="577"/>
  <c r="BE80" i="577"/>
  <c r="BD80" i="577"/>
  <c r="BC80" i="577"/>
  <c r="BB80" i="577"/>
  <c r="AM80" i="577"/>
  <c r="AJ80" i="577"/>
  <c r="AI80" i="577"/>
  <c r="AH80" i="577"/>
  <c r="AG80" i="577"/>
  <c r="AF80" i="577"/>
  <c r="AE80" i="577"/>
  <c r="AD80" i="577"/>
  <c r="AC80" i="577"/>
  <c r="AB80" i="577"/>
  <c r="Y80" i="577"/>
  <c r="N80" i="577"/>
  <c r="B80" i="577"/>
  <c r="BF79" i="577"/>
  <c r="BE79" i="577"/>
  <c r="BD79" i="577"/>
  <c r="BC79" i="577"/>
  <c r="BB79" i="577"/>
  <c r="AM79" i="577"/>
  <c r="AJ79" i="577"/>
  <c r="AI79" i="577"/>
  <c r="AH79" i="577"/>
  <c r="AG79" i="577"/>
  <c r="AF79" i="577"/>
  <c r="AE79" i="577"/>
  <c r="AD79" i="577"/>
  <c r="AC79" i="577"/>
  <c r="AB79" i="577"/>
  <c r="Y79" i="577"/>
  <c r="N79" i="577"/>
  <c r="B79" i="577"/>
  <c r="BF78" i="577"/>
  <c r="BE78" i="577"/>
  <c r="BD78" i="577"/>
  <c r="BC78" i="577"/>
  <c r="BB78" i="577"/>
  <c r="AM78" i="577"/>
  <c r="AJ78" i="577"/>
  <c r="AI78" i="577"/>
  <c r="AH78" i="577"/>
  <c r="AG78" i="577"/>
  <c r="AF78" i="577"/>
  <c r="AE78" i="577"/>
  <c r="AD78" i="577"/>
  <c r="AC78" i="577"/>
  <c r="AB78" i="577"/>
  <c r="Y78" i="577"/>
  <c r="N78" i="577"/>
  <c r="B78" i="577"/>
  <c r="BF77" i="577"/>
  <c r="BE77" i="577"/>
  <c r="BD77" i="577"/>
  <c r="BC77" i="577"/>
  <c r="BB77" i="577"/>
  <c r="AM77" i="577"/>
  <c r="AJ77" i="577"/>
  <c r="AI77" i="577"/>
  <c r="AH77" i="577"/>
  <c r="AG77" i="577"/>
  <c r="AF77" i="577"/>
  <c r="AE77" i="577"/>
  <c r="AD77" i="577"/>
  <c r="AC77" i="577"/>
  <c r="AB77" i="577"/>
  <c r="Y77" i="577"/>
  <c r="N77" i="577"/>
  <c r="B77" i="577"/>
  <c r="BF76" i="577"/>
  <c r="BE76" i="577"/>
  <c r="BD76" i="577"/>
  <c r="BC76" i="577"/>
  <c r="BB76" i="577"/>
  <c r="AM76" i="577"/>
  <c r="AJ76" i="577"/>
  <c r="AI76" i="577"/>
  <c r="AH76" i="577"/>
  <c r="AG76" i="577"/>
  <c r="AF76" i="577"/>
  <c r="AE76" i="577"/>
  <c r="AD76" i="577"/>
  <c r="AC76" i="577"/>
  <c r="AB76" i="577"/>
  <c r="Y76" i="577"/>
  <c r="N76" i="577"/>
  <c r="B76" i="577"/>
  <c r="BF75" i="577"/>
  <c r="BE75" i="577"/>
  <c r="BD75" i="577"/>
  <c r="BC75" i="577"/>
  <c r="BB75" i="577"/>
  <c r="AM75" i="577"/>
  <c r="AJ75" i="577"/>
  <c r="AI75" i="577"/>
  <c r="AH75" i="577"/>
  <c r="AG75" i="577"/>
  <c r="AF75" i="577"/>
  <c r="AE75" i="577"/>
  <c r="AD75" i="577"/>
  <c r="AC75" i="577"/>
  <c r="AB75" i="577"/>
  <c r="Y75" i="577"/>
  <c r="N75" i="577"/>
  <c r="B75" i="577"/>
  <c r="BF74" i="577"/>
  <c r="BE74" i="577"/>
  <c r="BD74" i="577"/>
  <c r="BC74" i="577"/>
  <c r="BB74" i="577"/>
  <c r="AM74" i="577"/>
  <c r="AJ74" i="577"/>
  <c r="AI74" i="577"/>
  <c r="AH74" i="577"/>
  <c r="AG74" i="577"/>
  <c r="AF74" i="577"/>
  <c r="AE74" i="577"/>
  <c r="AD74" i="577"/>
  <c r="AC74" i="577"/>
  <c r="AB74" i="577"/>
  <c r="Y74" i="577"/>
  <c r="N74" i="577"/>
  <c r="B74" i="577"/>
  <c r="BF73" i="577"/>
  <c r="BE73" i="577"/>
  <c r="BD73" i="577"/>
  <c r="BC73" i="577"/>
  <c r="BB73" i="577"/>
  <c r="AM73" i="577"/>
  <c r="AJ73" i="577"/>
  <c r="AI73" i="577"/>
  <c r="AH73" i="577"/>
  <c r="AG73" i="577"/>
  <c r="AF73" i="577"/>
  <c r="AE73" i="577"/>
  <c r="AD73" i="577"/>
  <c r="AC73" i="577"/>
  <c r="AB73" i="577"/>
  <c r="Y73" i="577"/>
  <c r="N73" i="577"/>
  <c r="B73" i="577"/>
  <c r="BF72" i="577"/>
  <c r="BE72" i="577"/>
  <c r="BD72" i="577"/>
  <c r="BC72" i="577"/>
  <c r="BB72" i="577"/>
  <c r="AM72" i="577"/>
  <c r="AJ72" i="577"/>
  <c r="AI72" i="577"/>
  <c r="AH72" i="577"/>
  <c r="AG72" i="577"/>
  <c r="AF72" i="577"/>
  <c r="AE72" i="577"/>
  <c r="AD72" i="577"/>
  <c r="AC72" i="577"/>
  <c r="AB72" i="577"/>
  <c r="Y72" i="577"/>
  <c r="N72" i="577"/>
  <c r="B72" i="577"/>
  <c r="BF71" i="577"/>
  <c r="BE71" i="577"/>
  <c r="BD71" i="577"/>
  <c r="BC71" i="577"/>
  <c r="BB71" i="577"/>
  <c r="AM71" i="577"/>
  <c r="AJ71" i="577"/>
  <c r="AI71" i="577"/>
  <c r="AH71" i="577"/>
  <c r="AG71" i="577"/>
  <c r="AF71" i="577"/>
  <c r="AE71" i="577"/>
  <c r="AD71" i="577"/>
  <c r="AC71" i="577"/>
  <c r="AB71" i="577"/>
  <c r="Y71" i="577"/>
  <c r="N71" i="577"/>
  <c r="B71" i="577"/>
  <c r="BF70" i="577"/>
  <c r="BE70" i="577"/>
  <c r="BD70" i="577"/>
  <c r="BC70" i="577"/>
  <c r="BB70" i="577"/>
  <c r="AM70" i="577"/>
  <c r="AJ70" i="577"/>
  <c r="AI70" i="577"/>
  <c r="AH70" i="577"/>
  <c r="AG70" i="577"/>
  <c r="AF70" i="577"/>
  <c r="AE70" i="577"/>
  <c r="AD70" i="577"/>
  <c r="AC70" i="577"/>
  <c r="AB70" i="577"/>
  <c r="Y70" i="577"/>
  <c r="N70" i="577"/>
  <c r="B70" i="577"/>
  <c r="BF69" i="577"/>
  <c r="BE69" i="577"/>
  <c r="BD69" i="577"/>
  <c r="BC69" i="577"/>
  <c r="BB69" i="577"/>
  <c r="AM69" i="577"/>
  <c r="AJ69" i="577"/>
  <c r="AI69" i="577"/>
  <c r="AH69" i="577"/>
  <c r="AG69" i="577"/>
  <c r="AF69" i="577"/>
  <c r="AE69" i="577"/>
  <c r="AD69" i="577"/>
  <c r="AC69" i="577"/>
  <c r="AB69" i="577"/>
  <c r="Y69" i="577"/>
  <c r="N69" i="577"/>
  <c r="B69" i="577"/>
  <c r="BF68" i="577"/>
  <c r="BE68" i="577"/>
  <c r="BD68" i="577"/>
  <c r="BC68" i="577"/>
  <c r="BB68" i="577"/>
  <c r="AM68" i="577"/>
  <c r="AJ68" i="577"/>
  <c r="AI68" i="577"/>
  <c r="AH68" i="577"/>
  <c r="AG68" i="577"/>
  <c r="AF68" i="577"/>
  <c r="AE68" i="577"/>
  <c r="AD68" i="577"/>
  <c r="AC68" i="577"/>
  <c r="AB68" i="577"/>
  <c r="Y68" i="577"/>
  <c r="N68" i="577"/>
  <c r="B68" i="577"/>
  <c r="BF67" i="577"/>
  <c r="BE67" i="577"/>
  <c r="BD67" i="577"/>
  <c r="BC67" i="577"/>
  <c r="BB67" i="577"/>
  <c r="AM67" i="577"/>
  <c r="AJ67" i="577"/>
  <c r="AI67" i="577"/>
  <c r="AH67" i="577"/>
  <c r="AG67" i="577"/>
  <c r="AF67" i="577"/>
  <c r="AE67" i="577"/>
  <c r="AD67" i="577"/>
  <c r="AC67" i="577"/>
  <c r="AB67" i="577"/>
  <c r="Y67" i="577"/>
  <c r="N67" i="577"/>
  <c r="B67" i="577"/>
  <c r="BF66" i="577"/>
  <c r="BE66" i="577"/>
  <c r="BD66" i="577"/>
  <c r="BC66" i="577"/>
  <c r="BB66" i="577"/>
  <c r="AM66" i="577"/>
  <c r="AJ66" i="577"/>
  <c r="AI66" i="577"/>
  <c r="AH66" i="577"/>
  <c r="AG66" i="577"/>
  <c r="AF66" i="577"/>
  <c r="AE66" i="577"/>
  <c r="AD66" i="577"/>
  <c r="AC66" i="577"/>
  <c r="AB66" i="577"/>
  <c r="Y66" i="577"/>
  <c r="N66" i="577"/>
  <c r="B66" i="577"/>
  <c r="BF65" i="577"/>
  <c r="BE65" i="577"/>
  <c r="BD65" i="577"/>
  <c r="BC65" i="577"/>
  <c r="BB65" i="577"/>
  <c r="AM65" i="577"/>
  <c r="AJ65" i="577"/>
  <c r="AI65" i="577"/>
  <c r="AH65" i="577"/>
  <c r="AG65" i="577"/>
  <c r="AF65" i="577"/>
  <c r="AE65" i="577"/>
  <c r="AD65" i="577"/>
  <c r="AC65" i="577"/>
  <c r="AB65" i="577"/>
  <c r="Y65" i="577"/>
  <c r="N65" i="577"/>
  <c r="B65" i="577"/>
  <c r="BF64" i="577"/>
  <c r="BE64" i="577"/>
  <c r="BD64" i="577"/>
  <c r="BC64" i="577"/>
  <c r="BB64" i="577"/>
  <c r="AM64" i="577"/>
  <c r="AJ64" i="577"/>
  <c r="AI64" i="577"/>
  <c r="AH64" i="577"/>
  <c r="AG64" i="577"/>
  <c r="AF64" i="577"/>
  <c r="AE64" i="577"/>
  <c r="AD64" i="577"/>
  <c r="AC64" i="577"/>
  <c r="AB64" i="577"/>
  <c r="Y64" i="577"/>
  <c r="N64" i="577"/>
  <c r="B64" i="577"/>
  <c r="BF63" i="577"/>
  <c r="BE63" i="577"/>
  <c r="BD63" i="577"/>
  <c r="BC63" i="577"/>
  <c r="BB63" i="577"/>
  <c r="AM63" i="577"/>
  <c r="AJ63" i="577"/>
  <c r="AI63" i="577"/>
  <c r="AH63" i="577"/>
  <c r="AG63" i="577"/>
  <c r="AF63" i="577"/>
  <c r="AE63" i="577"/>
  <c r="AD63" i="577"/>
  <c r="AC63" i="577"/>
  <c r="AB63" i="577"/>
  <c r="Y63" i="577"/>
  <c r="N63" i="577"/>
  <c r="B63" i="577"/>
  <c r="BF62" i="577"/>
  <c r="BE62" i="577"/>
  <c r="BD62" i="577"/>
  <c r="BC62" i="577"/>
  <c r="BB62" i="577"/>
  <c r="AM62" i="577"/>
  <c r="AJ62" i="577"/>
  <c r="AI62" i="577"/>
  <c r="AH62" i="577"/>
  <c r="AG62" i="577"/>
  <c r="AF62" i="577"/>
  <c r="AE62" i="577"/>
  <c r="AD62" i="577"/>
  <c r="AC62" i="577"/>
  <c r="AB62" i="577"/>
  <c r="Y62" i="577"/>
  <c r="N62" i="577"/>
  <c r="B62" i="577"/>
  <c r="BF61" i="577"/>
  <c r="BE61" i="577"/>
  <c r="BD61" i="577"/>
  <c r="BC61" i="577"/>
  <c r="BB61" i="577"/>
  <c r="AM61" i="577"/>
  <c r="AJ61" i="577"/>
  <c r="AI61" i="577"/>
  <c r="AH61" i="577"/>
  <c r="AG61" i="577"/>
  <c r="AF61" i="577"/>
  <c r="AE61" i="577"/>
  <c r="AD61" i="577"/>
  <c r="AC61" i="577"/>
  <c r="AB61" i="577"/>
  <c r="Y61" i="577"/>
  <c r="N61" i="577"/>
  <c r="B61" i="577"/>
  <c r="BF60" i="577"/>
  <c r="BE60" i="577"/>
  <c r="BD60" i="577"/>
  <c r="BC60" i="577"/>
  <c r="BB60" i="577"/>
  <c r="AM60" i="577"/>
  <c r="AJ60" i="577"/>
  <c r="AI60" i="577"/>
  <c r="AH60" i="577"/>
  <c r="AG60" i="577"/>
  <c r="AF60" i="577"/>
  <c r="AE60" i="577"/>
  <c r="AD60" i="577"/>
  <c r="AC60" i="577"/>
  <c r="AB60" i="577"/>
  <c r="Y60" i="577"/>
  <c r="N60" i="577"/>
  <c r="B60" i="577"/>
  <c r="BF59" i="577"/>
  <c r="BE59" i="577"/>
  <c r="BD59" i="577"/>
  <c r="BC59" i="577"/>
  <c r="BB59" i="577"/>
  <c r="AM59" i="577"/>
  <c r="AJ59" i="577"/>
  <c r="AI59" i="577"/>
  <c r="AH59" i="577"/>
  <c r="AG59" i="577"/>
  <c r="AF59" i="577"/>
  <c r="AE59" i="577"/>
  <c r="AD59" i="577"/>
  <c r="AC59" i="577"/>
  <c r="AB59" i="577"/>
  <c r="Y59" i="577"/>
  <c r="N59" i="577"/>
  <c r="B59" i="577"/>
  <c r="BF58" i="577"/>
  <c r="BE58" i="577"/>
  <c r="BD58" i="577"/>
  <c r="BC58" i="577"/>
  <c r="BB58" i="577"/>
  <c r="AM58" i="577"/>
  <c r="AJ58" i="577"/>
  <c r="AI58" i="577"/>
  <c r="AH58" i="577"/>
  <c r="AG58" i="577"/>
  <c r="AF58" i="577"/>
  <c r="AE58" i="577"/>
  <c r="AD58" i="577"/>
  <c r="AC58" i="577"/>
  <c r="AB58" i="577"/>
  <c r="Y58" i="577"/>
  <c r="N58" i="577"/>
  <c r="B58" i="577"/>
  <c r="BF57" i="577"/>
  <c r="BE57" i="577"/>
  <c r="BD57" i="577"/>
  <c r="BC57" i="577"/>
  <c r="BB57" i="577"/>
  <c r="AM57" i="577"/>
  <c r="AJ57" i="577"/>
  <c r="AI57" i="577"/>
  <c r="AH57" i="577"/>
  <c r="AG57" i="577"/>
  <c r="AF57" i="577"/>
  <c r="AE57" i="577"/>
  <c r="AD57" i="577"/>
  <c r="AC57" i="577"/>
  <c r="AB57" i="577"/>
  <c r="Y57" i="577"/>
  <c r="N57" i="577"/>
  <c r="B57" i="577"/>
  <c r="BF56" i="577"/>
  <c r="BE56" i="577"/>
  <c r="BD56" i="577"/>
  <c r="BC56" i="577"/>
  <c r="BB56" i="577"/>
  <c r="AM56" i="577"/>
  <c r="AJ56" i="577"/>
  <c r="AI56" i="577"/>
  <c r="AH56" i="577"/>
  <c r="AG56" i="577"/>
  <c r="AF56" i="577"/>
  <c r="AE56" i="577"/>
  <c r="AD56" i="577"/>
  <c r="AC56" i="577"/>
  <c r="AB56" i="577"/>
  <c r="Y56" i="577"/>
  <c r="N56" i="577"/>
  <c r="B56" i="577"/>
  <c r="BF55" i="577"/>
  <c r="BE55" i="577"/>
  <c r="BD55" i="577"/>
  <c r="BC55" i="577"/>
  <c r="BB55" i="577"/>
  <c r="AM55" i="577"/>
  <c r="AJ55" i="577"/>
  <c r="AI55" i="577"/>
  <c r="AH55" i="577"/>
  <c r="AG55" i="577"/>
  <c r="AF55" i="577"/>
  <c r="AE55" i="577"/>
  <c r="AD55" i="577"/>
  <c r="AC55" i="577"/>
  <c r="AB55" i="577"/>
  <c r="Y55" i="577"/>
  <c r="N55" i="577"/>
  <c r="B55" i="577"/>
  <c r="BF54" i="577"/>
  <c r="BE54" i="577"/>
  <c r="BD54" i="577"/>
  <c r="BC54" i="577"/>
  <c r="BB54" i="577"/>
  <c r="AM54" i="577"/>
  <c r="AJ54" i="577"/>
  <c r="AI54" i="577"/>
  <c r="AH54" i="577"/>
  <c r="AG54" i="577"/>
  <c r="AF54" i="577"/>
  <c r="AE54" i="577"/>
  <c r="AD54" i="577"/>
  <c r="AC54" i="577"/>
  <c r="AB54" i="577"/>
  <c r="N54" i="577"/>
  <c r="B54" i="577"/>
  <c r="BF53" i="577"/>
  <c r="BE53" i="577"/>
  <c r="BD53" i="577"/>
  <c r="BC53" i="577"/>
  <c r="BB53" i="577"/>
  <c r="AM53" i="577"/>
  <c r="AJ53" i="577"/>
  <c r="AI53" i="577"/>
  <c r="AH53" i="577"/>
  <c r="AG53" i="577"/>
  <c r="AF53" i="577"/>
  <c r="AE53" i="577"/>
  <c r="AD53" i="577"/>
  <c r="AC53" i="577"/>
  <c r="AB53" i="577"/>
  <c r="N53" i="577"/>
  <c r="B53" i="577"/>
  <c r="BF52" i="577"/>
  <c r="BE52" i="577"/>
  <c r="BD52" i="577"/>
  <c r="BC52" i="577"/>
  <c r="BB52" i="577"/>
  <c r="AM52" i="577"/>
  <c r="AJ52" i="577"/>
  <c r="AI52" i="577"/>
  <c r="AH52" i="577"/>
  <c r="AG52" i="577"/>
  <c r="AF52" i="577"/>
  <c r="AE52" i="577"/>
  <c r="AD52" i="577"/>
  <c r="AC52" i="577"/>
  <c r="AB52" i="577"/>
  <c r="N52" i="577"/>
  <c r="B52" i="577"/>
  <c r="AC51" i="577"/>
  <c r="AB51" i="577"/>
  <c r="N51" i="577"/>
  <c r="B51" i="577"/>
  <c r="AC50" i="577"/>
  <c r="AB50" i="577"/>
  <c r="N50" i="577"/>
  <c r="B50" i="577"/>
  <c r="AC49" i="577"/>
  <c r="AB49" i="577"/>
  <c r="N49" i="577"/>
  <c r="B49" i="577"/>
  <c r="AC48" i="577"/>
  <c r="AB48" i="577"/>
  <c r="N48" i="577"/>
  <c r="B48" i="577"/>
  <c r="AC47" i="577"/>
  <c r="AB47" i="577"/>
  <c r="N47" i="577"/>
  <c r="B47" i="577"/>
  <c r="AC46" i="577"/>
  <c r="AB46" i="577"/>
  <c r="N46" i="577"/>
  <c r="B46" i="577"/>
  <c r="AC45" i="577"/>
  <c r="AB45" i="577"/>
  <c r="N45" i="577"/>
  <c r="B45" i="577"/>
  <c r="AC44" i="577"/>
  <c r="AB44" i="577"/>
  <c r="N44" i="577"/>
  <c r="B44" i="577"/>
  <c r="AC43" i="577"/>
  <c r="AB43" i="577"/>
  <c r="N43" i="577"/>
  <c r="B43" i="577"/>
  <c r="AC42" i="577"/>
  <c r="AB42" i="577"/>
  <c r="N42" i="577"/>
  <c r="B42" i="577"/>
  <c r="AC41" i="577"/>
  <c r="AB41" i="577"/>
  <c r="N41" i="577"/>
  <c r="B41" i="577"/>
  <c r="AC40" i="577"/>
  <c r="AB40" i="577"/>
  <c r="N40" i="577"/>
  <c r="B40" i="577"/>
  <c r="AC39" i="577"/>
  <c r="AB39" i="577"/>
  <c r="N39" i="577"/>
  <c r="B39" i="577"/>
  <c r="AC38" i="577"/>
  <c r="AB38" i="577"/>
  <c r="N38" i="577"/>
  <c r="B38" i="577"/>
  <c r="AC37" i="577"/>
  <c r="AB37" i="577"/>
  <c r="N37" i="577"/>
  <c r="B37" i="577"/>
  <c r="AC36" i="577"/>
  <c r="AB36" i="577"/>
  <c r="N36" i="577"/>
  <c r="B36" i="577"/>
  <c r="AC35" i="577"/>
  <c r="AB35" i="577"/>
  <c r="N35" i="577"/>
  <c r="B35" i="577"/>
  <c r="AC34" i="577"/>
  <c r="AB34" i="577"/>
  <c r="N34" i="577"/>
  <c r="B34" i="577"/>
  <c r="AC33" i="577"/>
  <c r="AB33" i="577"/>
  <c r="N33" i="577"/>
  <c r="B33" i="577"/>
  <c r="AC32" i="577"/>
  <c r="AB32" i="577"/>
  <c r="N32" i="577"/>
  <c r="B32" i="577"/>
  <c r="AC31" i="577"/>
  <c r="AB31" i="577"/>
  <c r="Q31" i="577"/>
  <c r="Q131" i="577" s="1"/>
  <c r="N31" i="577"/>
  <c r="B31" i="577"/>
  <c r="BF30" i="577"/>
  <c r="BF50" i="577" s="1"/>
  <c r="BE30" i="577"/>
  <c r="BE49" i="577" s="1"/>
  <c r="BD30" i="577"/>
  <c r="BD51" i="577" s="1"/>
  <c r="BC30" i="577"/>
  <c r="BC51" i="577" s="1"/>
  <c r="BB30" i="577"/>
  <c r="BB49" i="577" s="1"/>
  <c r="AW30" i="577"/>
  <c r="AV30" i="577"/>
  <c r="AU30" i="577"/>
  <c r="AT30" i="577"/>
  <c r="AS30" i="577"/>
  <c r="AR30" i="577"/>
  <c r="AQ30" i="577"/>
  <c r="AP30" i="577"/>
  <c r="AO30" i="577"/>
  <c r="AN30" i="577"/>
  <c r="AM30" i="577"/>
  <c r="AL30" i="577"/>
  <c r="AK30" i="577"/>
  <c r="AJ30" i="577"/>
  <c r="AI30" i="577"/>
  <c r="AH30" i="577"/>
  <c r="AG30" i="577"/>
  <c r="AF30" i="577"/>
  <c r="AE30" i="577"/>
  <c r="AD30" i="577"/>
  <c r="AW29" i="577"/>
  <c r="AV29" i="577"/>
  <c r="AU29" i="577"/>
  <c r="AT29" i="577"/>
  <c r="AS29" i="577"/>
  <c r="AR29" i="577"/>
  <c r="AQ29" i="577"/>
  <c r="AP29" i="577"/>
  <c r="AO29" i="577"/>
  <c r="AN29" i="577"/>
  <c r="AM29" i="577"/>
  <c r="AL29" i="577"/>
  <c r="AK29" i="577"/>
  <c r="AJ29" i="577"/>
  <c r="AI29" i="577"/>
  <c r="AH29" i="577"/>
  <c r="AG29" i="577"/>
  <c r="AF29" i="577"/>
  <c r="AE29" i="577"/>
  <c r="AD29" i="577"/>
  <c r="E29" i="577"/>
  <c r="D29" i="577"/>
  <c r="C29" i="577"/>
  <c r="AX28" i="577"/>
  <c r="AW28" i="577"/>
  <c r="AV28" i="577"/>
  <c r="AU28" i="577"/>
  <c r="AT28" i="577"/>
  <c r="AS28" i="577"/>
  <c r="AR28" i="577"/>
  <c r="AQ28" i="577"/>
  <c r="AP28" i="577"/>
  <c r="AO28" i="577"/>
  <c r="AN28" i="577"/>
  <c r="AM28" i="577"/>
  <c r="AM51" i="577" s="1"/>
  <c r="AL28" i="577"/>
  <c r="AK28" i="577"/>
  <c r="AJ28" i="577"/>
  <c r="AJ51" i="577" s="1"/>
  <c r="AI28" i="577"/>
  <c r="AI51" i="577" s="1"/>
  <c r="AH28" i="577"/>
  <c r="AH50" i="577" s="1"/>
  <c r="AG28" i="577"/>
  <c r="AG51" i="577" s="1"/>
  <c r="AF28" i="577"/>
  <c r="AF38" i="577" s="1"/>
  <c r="AE28" i="577"/>
  <c r="AE33" i="577" s="1"/>
  <c r="AD28" i="577"/>
  <c r="AD49" i="577" s="1"/>
  <c r="G7" i="577"/>
  <c r="F7" i="577"/>
  <c r="O6" i="577"/>
  <c r="N6" i="577"/>
  <c r="M6" i="577"/>
  <c r="L6" i="577"/>
  <c r="J6" i="577"/>
  <c r="I6" i="577"/>
  <c r="G6" i="577"/>
  <c r="F6" i="577"/>
  <c r="O5" i="577"/>
  <c r="N5" i="577"/>
  <c r="M5" i="577"/>
  <c r="L5" i="577"/>
  <c r="J5" i="577"/>
  <c r="I5" i="577"/>
  <c r="G5" i="577"/>
  <c r="F5" i="577"/>
  <c r="O4" i="577"/>
  <c r="N4" i="577"/>
  <c r="M4" i="577"/>
  <c r="L4" i="577"/>
  <c r="J4" i="577"/>
  <c r="I4" i="577"/>
  <c r="G4" i="577"/>
  <c r="F4" i="577"/>
  <c r="Z3" i="577"/>
  <c r="Y3" i="577"/>
  <c r="O3" i="577"/>
  <c r="N3" i="577"/>
  <c r="M3" i="577"/>
  <c r="L3" i="577"/>
  <c r="J3" i="577"/>
  <c r="I3" i="577"/>
  <c r="G3" i="577"/>
  <c r="F3" i="577"/>
  <c r="AK2" i="577"/>
  <c r="AJ2" i="577"/>
  <c r="AI2" i="577"/>
  <c r="AH2" i="577"/>
  <c r="AG2" i="577"/>
  <c r="AF2" i="577"/>
  <c r="AE2" i="577"/>
  <c r="Z2" i="577"/>
  <c r="Y2" i="577"/>
  <c r="F1" i="577"/>
  <c r="V131" i="576"/>
  <c r="U131" i="576"/>
  <c r="T131" i="576"/>
  <c r="R131" i="576"/>
  <c r="P131" i="576"/>
  <c r="M131" i="576"/>
  <c r="L131" i="576"/>
  <c r="K131" i="576"/>
  <c r="J131" i="576"/>
  <c r="I131" i="576"/>
  <c r="H131" i="576"/>
  <c r="G131" i="576"/>
  <c r="BF130" i="576"/>
  <c r="BE130" i="576"/>
  <c r="BD130" i="576"/>
  <c r="BC130" i="576"/>
  <c r="BB130" i="576"/>
  <c r="AM130" i="576"/>
  <c r="AJ130" i="576"/>
  <c r="AI130" i="576"/>
  <c r="AH130" i="576"/>
  <c r="AG130" i="576"/>
  <c r="AF130" i="576"/>
  <c r="AE130" i="576"/>
  <c r="AD130" i="576"/>
  <c r="AC130" i="576"/>
  <c r="AB130" i="576"/>
  <c r="Y130" i="576"/>
  <c r="N130" i="576"/>
  <c r="B130" i="576"/>
  <c r="BF129" i="576"/>
  <c r="BE129" i="576"/>
  <c r="BD129" i="576"/>
  <c r="BC129" i="576"/>
  <c r="BB129" i="576"/>
  <c r="AM129" i="576"/>
  <c r="AJ129" i="576"/>
  <c r="AI129" i="576"/>
  <c r="AH129" i="576"/>
  <c r="AG129" i="576"/>
  <c r="AF129" i="576"/>
  <c r="AE129" i="576"/>
  <c r="AD129" i="576"/>
  <c r="AC129" i="576"/>
  <c r="AB129" i="576"/>
  <c r="Y129" i="576"/>
  <c r="N129" i="576"/>
  <c r="B129" i="576"/>
  <c r="BF128" i="576"/>
  <c r="BE128" i="576"/>
  <c r="BD128" i="576"/>
  <c r="BC128" i="576"/>
  <c r="BB128" i="576"/>
  <c r="AM128" i="576"/>
  <c r="AJ128" i="576"/>
  <c r="AI128" i="576"/>
  <c r="AH128" i="576"/>
  <c r="AG128" i="576"/>
  <c r="AF128" i="576"/>
  <c r="AE128" i="576"/>
  <c r="AD128" i="576"/>
  <c r="AC128" i="576"/>
  <c r="AB128" i="576"/>
  <c r="Y128" i="576"/>
  <c r="N128" i="576"/>
  <c r="B128" i="576"/>
  <c r="BF127" i="576"/>
  <c r="BE127" i="576"/>
  <c r="BD127" i="576"/>
  <c r="BC127" i="576"/>
  <c r="BB127" i="576"/>
  <c r="AM127" i="576"/>
  <c r="AJ127" i="576"/>
  <c r="AI127" i="576"/>
  <c r="AH127" i="576"/>
  <c r="AG127" i="576"/>
  <c r="AF127" i="576"/>
  <c r="AE127" i="576"/>
  <c r="AD127" i="576"/>
  <c r="AC127" i="576"/>
  <c r="AB127" i="576"/>
  <c r="Y127" i="576"/>
  <c r="N127" i="576"/>
  <c r="B127" i="576"/>
  <c r="BF126" i="576"/>
  <c r="BE126" i="576"/>
  <c r="BD126" i="576"/>
  <c r="BC126" i="576"/>
  <c r="BB126" i="576"/>
  <c r="AM126" i="576"/>
  <c r="AJ126" i="576"/>
  <c r="AI126" i="576"/>
  <c r="AH126" i="576"/>
  <c r="AG126" i="576"/>
  <c r="AF126" i="576"/>
  <c r="AE126" i="576"/>
  <c r="AD126" i="576"/>
  <c r="AC126" i="576"/>
  <c r="AB126" i="576"/>
  <c r="Y126" i="576"/>
  <c r="N126" i="576"/>
  <c r="B126" i="576"/>
  <c r="BF125" i="576"/>
  <c r="BE125" i="576"/>
  <c r="BD125" i="576"/>
  <c r="BC125" i="576"/>
  <c r="BB125" i="576"/>
  <c r="AM125" i="576"/>
  <c r="AJ125" i="576"/>
  <c r="AI125" i="576"/>
  <c r="AH125" i="576"/>
  <c r="AG125" i="576"/>
  <c r="AF125" i="576"/>
  <c r="AE125" i="576"/>
  <c r="AD125" i="576"/>
  <c r="AC125" i="576"/>
  <c r="AB125" i="576"/>
  <c r="Y125" i="576"/>
  <c r="N125" i="576"/>
  <c r="B125" i="576"/>
  <c r="BF124" i="576"/>
  <c r="BE124" i="576"/>
  <c r="BD124" i="576"/>
  <c r="BC124" i="576"/>
  <c r="BB124" i="576"/>
  <c r="AM124" i="576"/>
  <c r="AJ124" i="576"/>
  <c r="AI124" i="576"/>
  <c r="AH124" i="576"/>
  <c r="AG124" i="576"/>
  <c r="AF124" i="576"/>
  <c r="AE124" i="576"/>
  <c r="AD124" i="576"/>
  <c r="AC124" i="576"/>
  <c r="AB124" i="576"/>
  <c r="Y124" i="576"/>
  <c r="N124" i="576"/>
  <c r="B124" i="576"/>
  <c r="BF123" i="576"/>
  <c r="BE123" i="576"/>
  <c r="BD123" i="576"/>
  <c r="BC123" i="576"/>
  <c r="BB123" i="576"/>
  <c r="AM123" i="576"/>
  <c r="AJ123" i="576"/>
  <c r="AI123" i="576"/>
  <c r="AH123" i="576"/>
  <c r="AG123" i="576"/>
  <c r="AF123" i="576"/>
  <c r="AE123" i="576"/>
  <c r="AD123" i="576"/>
  <c r="AC123" i="576"/>
  <c r="AB123" i="576"/>
  <c r="Y123" i="576"/>
  <c r="N123" i="576"/>
  <c r="B123" i="576"/>
  <c r="BF122" i="576"/>
  <c r="BE122" i="576"/>
  <c r="BD122" i="576"/>
  <c r="BC122" i="576"/>
  <c r="BB122" i="576"/>
  <c r="AM122" i="576"/>
  <c r="AJ122" i="576"/>
  <c r="AI122" i="576"/>
  <c r="AH122" i="576"/>
  <c r="AG122" i="576"/>
  <c r="AF122" i="576"/>
  <c r="AE122" i="576"/>
  <c r="AD122" i="576"/>
  <c r="AC122" i="576"/>
  <c r="AB122" i="576"/>
  <c r="Y122" i="576"/>
  <c r="N122" i="576"/>
  <c r="B122" i="576"/>
  <c r="BF121" i="576"/>
  <c r="BE121" i="576"/>
  <c r="BD121" i="576"/>
  <c r="BC121" i="576"/>
  <c r="BB121" i="576"/>
  <c r="AM121" i="576"/>
  <c r="AJ121" i="576"/>
  <c r="AI121" i="576"/>
  <c r="AH121" i="576"/>
  <c r="AG121" i="576"/>
  <c r="AF121" i="576"/>
  <c r="AE121" i="576"/>
  <c r="AD121" i="576"/>
  <c r="AC121" i="576"/>
  <c r="AB121" i="576"/>
  <c r="Y121" i="576"/>
  <c r="N121" i="576"/>
  <c r="B121" i="576"/>
  <c r="BF120" i="576"/>
  <c r="BE120" i="576"/>
  <c r="BD120" i="576"/>
  <c r="BC120" i="576"/>
  <c r="BB120" i="576"/>
  <c r="AM120" i="576"/>
  <c r="AJ120" i="576"/>
  <c r="AI120" i="576"/>
  <c r="AH120" i="576"/>
  <c r="AG120" i="576"/>
  <c r="AF120" i="576"/>
  <c r="AE120" i="576"/>
  <c r="AD120" i="576"/>
  <c r="AC120" i="576"/>
  <c r="AB120" i="576"/>
  <c r="Y120" i="576"/>
  <c r="N120" i="576"/>
  <c r="B120" i="576"/>
  <c r="BF119" i="576"/>
  <c r="BE119" i="576"/>
  <c r="BD119" i="576"/>
  <c r="BC119" i="576"/>
  <c r="BB119" i="576"/>
  <c r="AM119" i="576"/>
  <c r="AJ119" i="576"/>
  <c r="AI119" i="576"/>
  <c r="AH119" i="576"/>
  <c r="AG119" i="576"/>
  <c r="AF119" i="576"/>
  <c r="AE119" i="576"/>
  <c r="AD119" i="576"/>
  <c r="AC119" i="576"/>
  <c r="AB119" i="576"/>
  <c r="Y119" i="576"/>
  <c r="N119" i="576"/>
  <c r="B119" i="576"/>
  <c r="BF118" i="576"/>
  <c r="BE118" i="576"/>
  <c r="BD118" i="576"/>
  <c r="BC118" i="576"/>
  <c r="BB118" i="576"/>
  <c r="AM118" i="576"/>
  <c r="AJ118" i="576"/>
  <c r="AI118" i="576"/>
  <c r="AH118" i="576"/>
  <c r="AG118" i="576"/>
  <c r="AF118" i="576"/>
  <c r="AE118" i="576"/>
  <c r="AD118" i="576"/>
  <c r="AC118" i="576"/>
  <c r="AB118" i="576"/>
  <c r="Y118" i="576"/>
  <c r="N118" i="576"/>
  <c r="B118" i="576"/>
  <c r="BF117" i="576"/>
  <c r="BE117" i="576"/>
  <c r="BD117" i="576"/>
  <c r="BC117" i="576"/>
  <c r="BB117" i="576"/>
  <c r="AM117" i="576"/>
  <c r="AJ117" i="576"/>
  <c r="AI117" i="576"/>
  <c r="AH117" i="576"/>
  <c r="AG117" i="576"/>
  <c r="AF117" i="576"/>
  <c r="AE117" i="576"/>
  <c r="AD117" i="576"/>
  <c r="AC117" i="576"/>
  <c r="AB117" i="576"/>
  <c r="Y117" i="576"/>
  <c r="N117" i="576"/>
  <c r="B117" i="576"/>
  <c r="BF116" i="576"/>
  <c r="BE116" i="576"/>
  <c r="BD116" i="576"/>
  <c r="BC116" i="576"/>
  <c r="BB116" i="576"/>
  <c r="AM116" i="576"/>
  <c r="AJ116" i="576"/>
  <c r="AI116" i="576"/>
  <c r="AH116" i="576"/>
  <c r="AG116" i="576"/>
  <c r="AF116" i="576"/>
  <c r="AE116" i="576"/>
  <c r="AD116" i="576"/>
  <c r="AC116" i="576"/>
  <c r="AB116" i="576"/>
  <c r="Y116" i="576"/>
  <c r="N116" i="576"/>
  <c r="B116" i="576"/>
  <c r="BF115" i="576"/>
  <c r="BE115" i="576"/>
  <c r="BD115" i="576"/>
  <c r="BC115" i="576"/>
  <c r="BB115" i="576"/>
  <c r="AM115" i="576"/>
  <c r="AJ115" i="576"/>
  <c r="AI115" i="576"/>
  <c r="AH115" i="576"/>
  <c r="AG115" i="576"/>
  <c r="AF115" i="576"/>
  <c r="AE115" i="576"/>
  <c r="AD115" i="576"/>
  <c r="AC115" i="576"/>
  <c r="AB115" i="576"/>
  <c r="Y115" i="576"/>
  <c r="N115" i="576"/>
  <c r="B115" i="576"/>
  <c r="BF114" i="576"/>
  <c r="BE114" i="576"/>
  <c r="BD114" i="576"/>
  <c r="BC114" i="576"/>
  <c r="BB114" i="576"/>
  <c r="AM114" i="576"/>
  <c r="AJ114" i="576"/>
  <c r="AI114" i="576"/>
  <c r="AH114" i="576"/>
  <c r="AG114" i="576"/>
  <c r="AF114" i="576"/>
  <c r="AE114" i="576"/>
  <c r="AD114" i="576"/>
  <c r="AC114" i="576"/>
  <c r="AB114" i="576"/>
  <c r="Y114" i="576"/>
  <c r="N114" i="576"/>
  <c r="B114" i="576"/>
  <c r="BF113" i="576"/>
  <c r="BE113" i="576"/>
  <c r="BD113" i="576"/>
  <c r="BC113" i="576"/>
  <c r="BB113" i="576"/>
  <c r="AM113" i="576"/>
  <c r="AJ113" i="576"/>
  <c r="AI113" i="576"/>
  <c r="AH113" i="576"/>
  <c r="AG113" i="576"/>
  <c r="AF113" i="576"/>
  <c r="AE113" i="576"/>
  <c r="AD113" i="576"/>
  <c r="AC113" i="576"/>
  <c r="AB113" i="576"/>
  <c r="Y113" i="576"/>
  <c r="N113" i="576"/>
  <c r="B113" i="576"/>
  <c r="BF112" i="576"/>
  <c r="BE112" i="576"/>
  <c r="BD112" i="576"/>
  <c r="BC112" i="576"/>
  <c r="BB112" i="576"/>
  <c r="AM112" i="576"/>
  <c r="AJ112" i="576"/>
  <c r="AI112" i="576"/>
  <c r="AH112" i="576"/>
  <c r="AG112" i="576"/>
  <c r="AF112" i="576"/>
  <c r="AE112" i="576"/>
  <c r="AD112" i="576"/>
  <c r="AC112" i="576"/>
  <c r="AB112" i="576"/>
  <c r="Y112" i="576"/>
  <c r="N112" i="576"/>
  <c r="B112" i="576"/>
  <c r="BF111" i="576"/>
  <c r="BE111" i="576"/>
  <c r="BD111" i="576"/>
  <c r="BC111" i="576"/>
  <c r="BB111" i="576"/>
  <c r="AM111" i="576"/>
  <c r="AJ111" i="576"/>
  <c r="AI111" i="576"/>
  <c r="AH111" i="576"/>
  <c r="AG111" i="576"/>
  <c r="AF111" i="576"/>
  <c r="AE111" i="576"/>
  <c r="AD111" i="576"/>
  <c r="AC111" i="576"/>
  <c r="AB111" i="576"/>
  <c r="Y111" i="576"/>
  <c r="N111" i="576"/>
  <c r="B111" i="576"/>
  <c r="BF110" i="576"/>
  <c r="BE110" i="576"/>
  <c r="BD110" i="576"/>
  <c r="BC110" i="576"/>
  <c r="BB110" i="576"/>
  <c r="AM110" i="576"/>
  <c r="AJ110" i="576"/>
  <c r="AI110" i="576"/>
  <c r="AH110" i="576"/>
  <c r="AG110" i="576"/>
  <c r="AF110" i="576"/>
  <c r="AE110" i="576"/>
  <c r="AD110" i="576"/>
  <c r="AC110" i="576"/>
  <c r="AB110" i="576"/>
  <c r="Y110" i="576"/>
  <c r="N110" i="576"/>
  <c r="B110" i="576"/>
  <c r="BF109" i="576"/>
  <c r="BE109" i="576"/>
  <c r="BD109" i="576"/>
  <c r="BC109" i="576"/>
  <c r="BB109" i="576"/>
  <c r="AM109" i="576"/>
  <c r="AJ109" i="576"/>
  <c r="AI109" i="576"/>
  <c r="AH109" i="576"/>
  <c r="AG109" i="576"/>
  <c r="AF109" i="576"/>
  <c r="AE109" i="576"/>
  <c r="AD109" i="576"/>
  <c r="AC109" i="576"/>
  <c r="AB109" i="576"/>
  <c r="Y109" i="576"/>
  <c r="N109" i="576"/>
  <c r="B109" i="576"/>
  <c r="BF108" i="576"/>
  <c r="BE108" i="576"/>
  <c r="BD108" i="576"/>
  <c r="BC108" i="576"/>
  <c r="BB108" i="576"/>
  <c r="AM108" i="576"/>
  <c r="AJ108" i="576"/>
  <c r="AI108" i="576"/>
  <c r="AH108" i="576"/>
  <c r="AG108" i="576"/>
  <c r="AF108" i="576"/>
  <c r="AE108" i="576"/>
  <c r="AD108" i="576"/>
  <c r="AC108" i="576"/>
  <c r="AB108" i="576"/>
  <c r="Y108" i="576"/>
  <c r="N108" i="576"/>
  <c r="B108" i="576"/>
  <c r="BF107" i="576"/>
  <c r="BE107" i="576"/>
  <c r="BD107" i="576"/>
  <c r="BC107" i="576"/>
  <c r="BB107" i="576"/>
  <c r="AM107" i="576"/>
  <c r="AJ107" i="576"/>
  <c r="AI107" i="576"/>
  <c r="AH107" i="576"/>
  <c r="AG107" i="576"/>
  <c r="AF107" i="576"/>
  <c r="AE107" i="576"/>
  <c r="AD107" i="576"/>
  <c r="AC107" i="576"/>
  <c r="AB107" i="576"/>
  <c r="Y107" i="576"/>
  <c r="N107" i="576"/>
  <c r="B107" i="576"/>
  <c r="BF106" i="576"/>
  <c r="BE106" i="576"/>
  <c r="BD106" i="576"/>
  <c r="BC106" i="576"/>
  <c r="BB106" i="576"/>
  <c r="AM106" i="576"/>
  <c r="AJ106" i="576"/>
  <c r="AI106" i="576"/>
  <c r="AH106" i="576"/>
  <c r="AG106" i="576"/>
  <c r="AF106" i="576"/>
  <c r="AE106" i="576"/>
  <c r="AD106" i="576"/>
  <c r="AC106" i="576"/>
  <c r="AB106" i="576"/>
  <c r="Y106" i="576"/>
  <c r="N106" i="576"/>
  <c r="B106" i="576"/>
  <c r="BF105" i="576"/>
  <c r="BE105" i="576"/>
  <c r="BD105" i="576"/>
  <c r="BC105" i="576"/>
  <c r="BB105" i="576"/>
  <c r="AM105" i="576"/>
  <c r="AJ105" i="576"/>
  <c r="AI105" i="576"/>
  <c r="AH105" i="576"/>
  <c r="AG105" i="576"/>
  <c r="AF105" i="576"/>
  <c r="AE105" i="576"/>
  <c r="AD105" i="576"/>
  <c r="AC105" i="576"/>
  <c r="AB105" i="576"/>
  <c r="Y105" i="576"/>
  <c r="N105" i="576"/>
  <c r="B105" i="576"/>
  <c r="BF104" i="576"/>
  <c r="BE104" i="576"/>
  <c r="BD104" i="576"/>
  <c r="BC104" i="576"/>
  <c r="BB104" i="576"/>
  <c r="AM104" i="576"/>
  <c r="AJ104" i="576"/>
  <c r="AI104" i="576"/>
  <c r="AH104" i="576"/>
  <c r="AG104" i="576"/>
  <c r="AF104" i="576"/>
  <c r="AE104" i="576"/>
  <c r="AD104" i="576"/>
  <c r="AC104" i="576"/>
  <c r="AB104" i="576"/>
  <c r="Y104" i="576"/>
  <c r="N104" i="576"/>
  <c r="B104" i="576"/>
  <c r="BF103" i="576"/>
  <c r="BE103" i="576"/>
  <c r="BD103" i="576"/>
  <c r="BC103" i="576"/>
  <c r="BB103" i="576"/>
  <c r="AM103" i="576"/>
  <c r="AJ103" i="576"/>
  <c r="AI103" i="576"/>
  <c r="AH103" i="576"/>
  <c r="AG103" i="576"/>
  <c r="AF103" i="576"/>
  <c r="AE103" i="576"/>
  <c r="AD103" i="576"/>
  <c r="AC103" i="576"/>
  <c r="AB103" i="576"/>
  <c r="Y103" i="576"/>
  <c r="N103" i="576"/>
  <c r="B103" i="576"/>
  <c r="BF102" i="576"/>
  <c r="BE102" i="576"/>
  <c r="BD102" i="576"/>
  <c r="BC102" i="576"/>
  <c r="BB102" i="576"/>
  <c r="AM102" i="576"/>
  <c r="AJ102" i="576"/>
  <c r="AI102" i="576"/>
  <c r="AH102" i="576"/>
  <c r="AG102" i="576"/>
  <c r="AF102" i="576"/>
  <c r="AE102" i="576"/>
  <c r="AD102" i="576"/>
  <c r="AC102" i="576"/>
  <c r="AB102" i="576"/>
  <c r="Y102" i="576"/>
  <c r="N102" i="576"/>
  <c r="B102" i="576"/>
  <c r="BF101" i="576"/>
  <c r="BE101" i="576"/>
  <c r="BD101" i="576"/>
  <c r="BC101" i="576"/>
  <c r="BB101" i="576"/>
  <c r="AM101" i="576"/>
  <c r="AJ101" i="576"/>
  <c r="AI101" i="576"/>
  <c r="AH101" i="576"/>
  <c r="AG101" i="576"/>
  <c r="AF101" i="576"/>
  <c r="AE101" i="576"/>
  <c r="AD101" i="576"/>
  <c r="AC101" i="576"/>
  <c r="AB101" i="576"/>
  <c r="Y101" i="576"/>
  <c r="N101" i="576"/>
  <c r="B101" i="576"/>
  <c r="BF100" i="576"/>
  <c r="BE100" i="576"/>
  <c r="BD100" i="576"/>
  <c r="BC100" i="576"/>
  <c r="BB100" i="576"/>
  <c r="AM100" i="576"/>
  <c r="AJ100" i="576"/>
  <c r="AI100" i="576"/>
  <c r="AH100" i="576"/>
  <c r="AG100" i="576"/>
  <c r="AF100" i="576"/>
  <c r="AE100" i="576"/>
  <c r="AD100" i="576"/>
  <c r="AC100" i="576"/>
  <c r="AB100" i="576"/>
  <c r="Y100" i="576"/>
  <c r="N100" i="576"/>
  <c r="B100" i="576"/>
  <c r="BF99" i="576"/>
  <c r="BE99" i="576"/>
  <c r="BD99" i="576"/>
  <c r="BC99" i="576"/>
  <c r="BB99" i="576"/>
  <c r="AM99" i="576"/>
  <c r="AJ99" i="576"/>
  <c r="AI99" i="576"/>
  <c r="AH99" i="576"/>
  <c r="AG99" i="576"/>
  <c r="AF99" i="576"/>
  <c r="AE99" i="576"/>
  <c r="AD99" i="576"/>
  <c r="AC99" i="576"/>
  <c r="AB99" i="576"/>
  <c r="Y99" i="576"/>
  <c r="N99" i="576"/>
  <c r="B99" i="576"/>
  <c r="BF98" i="576"/>
  <c r="BE98" i="576"/>
  <c r="BD98" i="576"/>
  <c r="BC98" i="576"/>
  <c r="BB98" i="576"/>
  <c r="AM98" i="576"/>
  <c r="AJ98" i="576"/>
  <c r="AI98" i="576"/>
  <c r="AH98" i="576"/>
  <c r="AG98" i="576"/>
  <c r="AF98" i="576"/>
  <c r="AE98" i="576"/>
  <c r="AD98" i="576"/>
  <c r="AC98" i="576"/>
  <c r="AB98" i="576"/>
  <c r="Y98" i="576"/>
  <c r="N98" i="576"/>
  <c r="B98" i="576"/>
  <c r="BF97" i="576"/>
  <c r="BE97" i="576"/>
  <c r="BD97" i="576"/>
  <c r="BC97" i="576"/>
  <c r="BB97" i="576"/>
  <c r="AM97" i="576"/>
  <c r="AJ97" i="576"/>
  <c r="AI97" i="576"/>
  <c r="AH97" i="576"/>
  <c r="AG97" i="576"/>
  <c r="AF97" i="576"/>
  <c r="AE97" i="576"/>
  <c r="AD97" i="576"/>
  <c r="AC97" i="576"/>
  <c r="AB97" i="576"/>
  <c r="Y97" i="576"/>
  <c r="N97" i="576"/>
  <c r="B97" i="576"/>
  <c r="BF96" i="576"/>
  <c r="BE96" i="576"/>
  <c r="BD96" i="576"/>
  <c r="BC96" i="576"/>
  <c r="BB96" i="576"/>
  <c r="AM96" i="576"/>
  <c r="AJ96" i="576"/>
  <c r="AI96" i="576"/>
  <c r="AH96" i="576"/>
  <c r="AG96" i="576"/>
  <c r="AF96" i="576"/>
  <c r="AE96" i="576"/>
  <c r="AD96" i="576"/>
  <c r="AC96" i="576"/>
  <c r="AB96" i="576"/>
  <c r="Y96" i="576"/>
  <c r="N96" i="576"/>
  <c r="B96" i="576"/>
  <c r="BF95" i="576"/>
  <c r="BE95" i="576"/>
  <c r="BD95" i="576"/>
  <c r="BC95" i="576"/>
  <c r="BB95" i="576"/>
  <c r="AM95" i="576"/>
  <c r="AJ95" i="576"/>
  <c r="AI95" i="576"/>
  <c r="AH95" i="576"/>
  <c r="AG95" i="576"/>
  <c r="AF95" i="576"/>
  <c r="AE95" i="576"/>
  <c r="AD95" i="576"/>
  <c r="AC95" i="576"/>
  <c r="AB95" i="576"/>
  <c r="N95" i="576"/>
  <c r="B95" i="576"/>
  <c r="BF94" i="576"/>
  <c r="BE94" i="576"/>
  <c r="BD94" i="576"/>
  <c r="BC94" i="576"/>
  <c r="BB94" i="576"/>
  <c r="AM94" i="576"/>
  <c r="AJ94" i="576"/>
  <c r="AI94" i="576"/>
  <c r="AH94" i="576"/>
  <c r="AG94" i="576"/>
  <c r="AF94" i="576"/>
  <c r="AE94" i="576"/>
  <c r="AD94" i="576"/>
  <c r="AC94" i="576"/>
  <c r="AB94" i="576"/>
  <c r="N94" i="576"/>
  <c r="B94" i="576"/>
  <c r="AC93" i="576"/>
  <c r="AB93" i="576"/>
  <c r="N93" i="576"/>
  <c r="B93" i="576"/>
  <c r="AC92" i="576"/>
  <c r="AB92" i="576"/>
  <c r="N92" i="576"/>
  <c r="B92" i="576"/>
  <c r="AC91" i="576"/>
  <c r="AB91" i="576"/>
  <c r="N91" i="576"/>
  <c r="B91" i="576"/>
  <c r="AC90" i="576"/>
  <c r="AB90" i="576"/>
  <c r="N90" i="576"/>
  <c r="B90" i="576"/>
  <c r="AC89" i="576"/>
  <c r="AB89" i="576"/>
  <c r="N89" i="576"/>
  <c r="B89" i="576"/>
  <c r="AC88" i="576"/>
  <c r="AB88" i="576"/>
  <c r="N88" i="576"/>
  <c r="B88" i="576"/>
  <c r="AC87" i="576"/>
  <c r="AB87" i="576"/>
  <c r="N87" i="576"/>
  <c r="B87" i="576"/>
  <c r="AC86" i="576"/>
  <c r="AB86" i="576"/>
  <c r="N86" i="576"/>
  <c r="B86" i="576"/>
  <c r="AC85" i="576"/>
  <c r="AB85" i="576"/>
  <c r="N85" i="576"/>
  <c r="B85" i="576"/>
  <c r="AC84" i="576"/>
  <c r="AB84" i="576"/>
  <c r="N84" i="576"/>
  <c r="B84" i="576"/>
  <c r="AC83" i="576"/>
  <c r="AB83" i="576"/>
  <c r="N83" i="576"/>
  <c r="B83" i="576"/>
  <c r="AC82" i="576"/>
  <c r="AB82" i="576"/>
  <c r="N82" i="576"/>
  <c r="B82" i="576"/>
  <c r="AC81" i="576"/>
  <c r="AB81" i="576"/>
  <c r="N81" i="576"/>
  <c r="B81" i="576"/>
  <c r="AC80" i="576"/>
  <c r="AB80" i="576"/>
  <c r="N80" i="576"/>
  <c r="B80" i="576"/>
  <c r="AC79" i="576"/>
  <c r="AB79" i="576"/>
  <c r="N79" i="576"/>
  <c r="B79" i="576"/>
  <c r="AC78" i="576"/>
  <c r="AB78" i="576"/>
  <c r="N78" i="576"/>
  <c r="B78" i="576"/>
  <c r="AC77" i="576"/>
  <c r="AB77" i="576"/>
  <c r="N77" i="576"/>
  <c r="B77" i="576"/>
  <c r="AC76" i="576"/>
  <c r="AB76" i="576"/>
  <c r="N76" i="576"/>
  <c r="B76" i="576"/>
  <c r="AC75" i="576"/>
  <c r="AB75" i="576"/>
  <c r="N75" i="576"/>
  <c r="B75" i="576"/>
  <c r="AC74" i="576"/>
  <c r="AB74" i="576"/>
  <c r="N74" i="576"/>
  <c r="B74" i="576"/>
  <c r="AC73" i="576"/>
  <c r="AB73" i="576"/>
  <c r="N73" i="576"/>
  <c r="B73" i="576"/>
  <c r="AC72" i="576"/>
  <c r="AB72" i="576"/>
  <c r="N72" i="576"/>
  <c r="B72" i="576"/>
  <c r="AC71" i="576"/>
  <c r="AB71" i="576"/>
  <c r="N71" i="576"/>
  <c r="B71" i="576"/>
  <c r="AC70" i="576"/>
  <c r="AB70" i="576"/>
  <c r="N70" i="576"/>
  <c r="B70" i="576"/>
  <c r="AC69" i="576"/>
  <c r="AB69" i="576"/>
  <c r="N69" i="576"/>
  <c r="B69" i="576"/>
  <c r="AC68" i="576"/>
  <c r="AB68" i="576"/>
  <c r="N68" i="576"/>
  <c r="B68" i="576"/>
  <c r="AC67" i="576"/>
  <c r="AB67" i="576"/>
  <c r="N67" i="576"/>
  <c r="B67" i="576"/>
  <c r="AC66" i="576"/>
  <c r="AB66" i="576"/>
  <c r="N66" i="576"/>
  <c r="B66" i="576"/>
  <c r="AC65" i="576"/>
  <c r="AB65" i="576"/>
  <c r="N65" i="576"/>
  <c r="B65" i="576"/>
  <c r="AC64" i="576"/>
  <c r="AB64" i="576"/>
  <c r="N64" i="576"/>
  <c r="B64" i="576"/>
  <c r="AC63" i="576"/>
  <c r="AB63" i="576"/>
  <c r="N63" i="576"/>
  <c r="B63" i="576"/>
  <c r="AC62" i="576"/>
  <c r="AB62" i="576"/>
  <c r="N62" i="576"/>
  <c r="B62" i="576"/>
  <c r="AC61" i="576"/>
  <c r="AB61" i="576"/>
  <c r="N61" i="576"/>
  <c r="B61" i="576"/>
  <c r="AC60" i="576"/>
  <c r="AB60" i="576"/>
  <c r="N60" i="576"/>
  <c r="B60" i="576"/>
  <c r="AC59" i="576"/>
  <c r="AB59" i="576"/>
  <c r="N59" i="576"/>
  <c r="B59" i="576"/>
  <c r="AC58" i="576"/>
  <c r="AB58" i="576"/>
  <c r="N58" i="576"/>
  <c r="B58" i="576"/>
  <c r="AC57" i="576"/>
  <c r="AB57" i="576"/>
  <c r="N57" i="576"/>
  <c r="B57" i="576"/>
  <c r="AC56" i="576"/>
  <c r="AB56" i="576"/>
  <c r="N56" i="576"/>
  <c r="B56" i="576"/>
  <c r="AC55" i="576"/>
  <c r="AB55" i="576"/>
  <c r="N55" i="576"/>
  <c r="B55" i="576"/>
  <c r="AC54" i="576"/>
  <c r="AB54" i="576"/>
  <c r="N54" i="576"/>
  <c r="B54" i="576"/>
  <c r="AC53" i="576"/>
  <c r="AB53" i="576"/>
  <c r="N53" i="576"/>
  <c r="B53" i="576"/>
  <c r="AC52" i="576"/>
  <c r="AB52" i="576"/>
  <c r="N52" i="576"/>
  <c r="B52" i="576"/>
  <c r="AC51" i="576"/>
  <c r="AB51" i="576"/>
  <c r="N51" i="576"/>
  <c r="B51" i="576"/>
  <c r="AC50" i="576"/>
  <c r="AB50" i="576"/>
  <c r="N50" i="576"/>
  <c r="B50" i="576"/>
  <c r="AC49" i="576"/>
  <c r="AB49" i="576"/>
  <c r="N49" i="576"/>
  <c r="B49" i="576"/>
  <c r="AC48" i="576"/>
  <c r="AB48" i="576"/>
  <c r="N48" i="576"/>
  <c r="B48" i="576"/>
  <c r="AC47" i="576"/>
  <c r="AB47" i="576"/>
  <c r="N47" i="576"/>
  <c r="B47" i="576"/>
  <c r="AC46" i="576"/>
  <c r="AB46" i="576"/>
  <c r="N46" i="576"/>
  <c r="B46" i="576"/>
  <c r="AC45" i="576"/>
  <c r="AB45" i="576"/>
  <c r="N45" i="576"/>
  <c r="B45" i="576"/>
  <c r="AC44" i="576"/>
  <c r="AB44" i="576"/>
  <c r="N44" i="576"/>
  <c r="B44" i="576"/>
  <c r="AC43" i="576"/>
  <c r="AB43" i="576"/>
  <c r="N43" i="576"/>
  <c r="B43" i="576"/>
  <c r="AC42" i="576"/>
  <c r="AB42" i="576"/>
  <c r="N42" i="576"/>
  <c r="B42" i="576"/>
  <c r="AC41" i="576"/>
  <c r="AB41" i="576"/>
  <c r="N41" i="576"/>
  <c r="B41" i="576"/>
  <c r="AC40" i="576"/>
  <c r="AB40" i="576"/>
  <c r="N40" i="576"/>
  <c r="B40" i="576"/>
  <c r="AC39" i="576"/>
  <c r="AB39" i="576"/>
  <c r="N39" i="576"/>
  <c r="B39" i="576"/>
  <c r="AC38" i="576"/>
  <c r="AB38" i="576"/>
  <c r="N38" i="576"/>
  <c r="B38" i="576"/>
  <c r="AC37" i="576"/>
  <c r="AB37" i="576"/>
  <c r="N37" i="576"/>
  <c r="B37" i="576"/>
  <c r="AC36" i="576"/>
  <c r="AB36" i="576"/>
  <c r="N36" i="576"/>
  <c r="B36" i="576"/>
  <c r="AC35" i="576"/>
  <c r="AB35" i="576"/>
  <c r="N35" i="576"/>
  <c r="B35" i="576"/>
  <c r="AC34" i="576"/>
  <c r="AB34" i="576"/>
  <c r="N34" i="576"/>
  <c r="B34" i="576"/>
  <c r="AC33" i="576"/>
  <c r="AB33" i="576"/>
  <c r="N33" i="576"/>
  <c r="B33" i="576"/>
  <c r="AC32" i="576"/>
  <c r="AB32" i="576"/>
  <c r="N32" i="576"/>
  <c r="B32" i="576"/>
  <c r="AC31" i="576"/>
  <c r="AB31" i="576"/>
  <c r="Q31" i="576"/>
  <c r="Q131" i="576" s="1"/>
  <c r="N31" i="576"/>
  <c r="B31" i="576"/>
  <c r="BF30" i="576"/>
  <c r="BF86" i="576" s="1"/>
  <c r="BE30" i="576"/>
  <c r="BE93" i="576" s="1"/>
  <c r="BD30" i="576"/>
  <c r="BD74" i="576" s="1"/>
  <c r="BC30" i="576"/>
  <c r="BC87" i="576" s="1"/>
  <c r="BB30" i="576"/>
  <c r="BB85" i="576" s="1"/>
  <c r="AW30" i="576"/>
  <c r="AV30" i="576"/>
  <c r="AU30" i="576"/>
  <c r="AT30" i="576"/>
  <c r="AS30" i="576"/>
  <c r="AR30" i="576"/>
  <c r="AQ30" i="576"/>
  <c r="AP30" i="576"/>
  <c r="AO30" i="576"/>
  <c r="AN30" i="576"/>
  <c r="AM30" i="576"/>
  <c r="AL30" i="576"/>
  <c r="AK30" i="576"/>
  <c r="AJ30" i="576"/>
  <c r="AI30" i="576"/>
  <c r="AH30" i="576"/>
  <c r="AG30" i="576"/>
  <c r="AF30" i="576"/>
  <c r="AE30" i="576"/>
  <c r="AD30" i="576"/>
  <c r="AW29" i="576"/>
  <c r="AV29" i="576"/>
  <c r="AU29" i="576"/>
  <c r="AT29" i="576"/>
  <c r="AS29" i="576"/>
  <c r="AR29" i="576"/>
  <c r="AQ29" i="576"/>
  <c r="AP29" i="576"/>
  <c r="AO29" i="576"/>
  <c r="AN29" i="576"/>
  <c r="AM29" i="576"/>
  <c r="AL29" i="576"/>
  <c r="AK29" i="576"/>
  <c r="AJ29" i="576"/>
  <c r="AI29" i="576"/>
  <c r="AH29" i="576"/>
  <c r="AG29" i="576"/>
  <c r="AF29" i="576"/>
  <c r="AE29" i="576"/>
  <c r="AD29" i="576"/>
  <c r="E29" i="576"/>
  <c r="D29" i="576"/>
  <c r="C29" i="576"/>
  <c r="AX28" i="576"/>
  <c r="AW28" i="576"/>
  <c r="AV28" i="576"/>
  <c r="AU28" i="576"/>
  <c r="AT28" i="576"/>
  <c r="AS28" i="576"/>
  <c r="AR28" i="576"/>
  <c r="AQ28" i="576"/>
  <c r="AP28" i="576"/>
  <c r="AO28" i="576"/>
  <c r="AN28" i="576"/>
  <c r="AM28" i="576"/>
  <c r="AM90" i="576" s="1"/>
  <c r="AL28" i="576"/>
  <c r="AK28" i="576"/>
  <c r="AJ28" i="576"/>
  <c r="AJ88" i="576" s="1"/>
  <c r="AI28" i="576"/>
  <c r="AI80" i="576" s="1"/>
  <c r="AH28" i="576"/>
  <c r="AH82" i="576" s="1"/>
  <c r="AG28" i="576"/>
  <c r="AG83" i="576" s="1"/>
  <c r="AF28" i="576"/>
  <c r="AF84" i="576" s="1"/>
  <c r="AE28" i="576"/>
  <c r="AE92" i="576" s="1"/>
  <c r="AD28" i="576"/>
  <c r="AD85" i="576" s="1"/>
  <c r="G7" i="576"/>
  <c r="F7" i="576"/>
  <c r="O6" i="576"/>
  <c r="N6" i="576"/>
  <c r="M6" i="576"/>
  <c r="L6" i="576"/>
  <c r="J6" i="576"/>
  <c r="I6" i="576"/>
  <c r="G6" i="576"/>
  <c r="F6" i="576"/>
  <c r="O5" i="576"/>
  <c r="N5" i="576"/>
  <c r="M5" i="576"/>
  <c r="L5" i="576"/>
  <c r="J5" i="576"/>
  <c r="I5" i="576"/>
  <c r="G5" i="576"/>
  <c r="F5" i="576"/>
  <c r="O4" i="576"/>
  <c r="N4" i="576"/>
  <c r="M4" i="576"/>
  <c r="L4" i="576"/>
  <c r="J4" i="576"/>
  <c r="I4" i="576"/>
  <c r="G4" i="576"/>
  <c r="F4" i="576"/>
  <c r="Z3" i="576"/>
  <c r="Y3" i="576"/>
  <c r="O3" i="576"/>
  <c r="N3" i="576"/>
  <c r="M3" i="576"/>
  <c r="L3" i="576"/>
  <c r="J3" i="576"/>
  <c r="I3" i="576"/>
  <c r="G3" i="576"/>
  <c r="F3" i="576"/>
  <c r="AK2" i="576"/>
  <c r="AJ2" i="576"/>
  <c r="AI2" i="576"/>
  <c r="AH2" i="576"/>
  <c r="AG2" i="576"/>
  <c r="AF2" i="576"/>
  <c r="AE2" i="576"/>
  <c r="Z2" i="576"/>
  <c r="Y2" i="576"/>
  <c r="F1" i="576"/>
  <c r="Y49" i="500"/>
  <c r="Y50" i="500"/>
  <c r="Y51" i="500"/>
  <c r="Y52" i="500"/>
  <c r="Y53" i="500"/>
  <c r="Y54" i="500"/>
  <c r="Y55" i="500"/>
  <c r="Y56" i="500"/>
  <c r="Y57" i="500"/>
  <c r="Y58" i="500"/>
  <c r="Y59" i="500"/>
  <c r="Y60" i="500"/>
  <c r="Y61" i="500"/>
  <c r="Y62" i="500"/>
  <c r="Y63" i="500"/>
  <c r="Y64" i="500"/>
  <c r="Y65" i="500"/>
  <c r="Y66" i="500"/>
  <c r="Y67" i="500"/>
  <c r="Y68" i="500"/>
  <c r="Y69" i="500"/>
  <c r="Y70" i="500"/>
  <c r="Y71" i="500"/>
  <c r="Y72" i="500"/>
  <c r="Y73" i="500"/>
  <c r="Y74" i="500"/>
  <c r="Y75" i="500"/>
  <c r="Y76" i="500"/>
  <c r="Y77" i="500"/>
  <c r="Y78" i="500"/>
  <c r="Y79" i="500"/>
  <c r="Y80" i="500"/>
  <c r="Y81" i="500"/>
  <c r="Y82" i="500"/>
  <c r="Y83" i="500"/>
  <c r="Y84" i="500"/>
  <c r="Y85" i="500"/>
  <c r="Y86" i="500"/>
  <c r="Y87" i="500"/>
  <c r="Y88" i="500"/>
  <c r="Y89" i="500"/>
  <c r="Y90" i="500"/>
  <c r="Y91" i="500"/>
  <c r="Y92" i="500"/>
  <c r="Y93" i="500"/>
  <c r="Y94" i="500"/>
  <c r="Y95" i="500"/>
  <c r="Y96" i="500"/>
  <c r="Y97" i="500"/>
  <c r="Y98" i="500"/>
  <c r="Y99" i="500"/>
  <c r="Y100" i="500"/>
  <c r="Y101" i="500"/>
  <c r="Y102" i="500"/>
  <c r="Y103" i="500"/>
  <c r="Y104" i="500"/>
  <c r="Y105" i="500"/>
  <c r="Y106" i="500"/>
  <c r="Y107" i="500"/>
  <c r="Y108" i="500"/>
  <c r="Y109" i="500"/>
  <c r="Y110" i="500"/>
  <c r="Y111" i="500"/>
  <c r="Y112" i="500"/>
  <c r="Y113" i="500"/>
  <c r="Y114" i="500"/>
  <c r="Y115" i="500"/>
  <c r="Y116" i="500"/>
  <c r="Y117" i="500"/>
  <c r="Y118" i="500"/>
  <c r="Y119" i="500"/>
  <c r="Y120" i="500"/>
  <c r="Y121" i="500"/>
  <c r="Y122" i="500"/>
  <c r="Y123" i="500"/>
  <c r="Y124" i="500"/>
  <c r="Y125" i="500"/>
  <c r="Y126" i="500"/>
  <c r="Y127" i="500"/>
  <c r="Y128" i="500"/>
  <c r="Y129" i="500"/>
  <c r="Y130" i="500"/>
  <c r="AM130" i="500"/>
  <c r="AM129" i="500"/>
  <c r="AM128" i="500"/>
  <c r="AM127" i="500"/>
  <c r="AM126" i="500"/>
  <c r="AM125" i="500"/>
  <c r="AM124" i="500"/>
  <c r="AM123" i="500"/>
  <c r="AM122" i="500"/>
  <c r="AM121" i="500"/>
  <c r="AM120" i="500"/>
  <c r="AM119" i="500"/>
  <c r="AM118" i="500"/>
  <c r="AM117" i="500"/>
  <c r="AM116" i="500"/>
  <c r="AM115" i="500"/>
  <c r="AM114" i="500"/>
  <c r="AM113" i="500"/>
  <c r="AM112" i="500"/>
  <c r="AM111" i="500"/>
  <c r="AM110" i="500"/>
  <c r="AM109" i="500"/>
  <c r="AM108" i="500"/>
  <c r="AM107" i="500"/>
  <c r="AM106" i="500"/>
  <c r="AM105" i="500"/>
  <c r="AM104" i="500"/>
  <c r="AM103" i="500"/>
  <c r="AM102" i="500"/>
  <c r="AM101" i="500"/>
  <c r="AM100" i="500"/>
  <c r="AM99" i="500"/>
  <c r="AM98" i="500"/>
  <c r="AM97" i="500"/>
  <c r="AM96" i="500"/>
  <c r="AM95" i="500"/>
  <c r="AM94" i="500"/>
  <c r="AM93" i="500"/>
  <c r="AM92" i="500"/>
  <c r="AM91" i="500"/>
  <c r="AM90" i="500"/>
  <c r="AM89" i="500"/>
  <c r="AM88" i="500"/>
  <c r="AM87" i="500"/>
  <c r="AM86" i="500"/>
  <c r="AM85" i="500"/>
  <c r="AM84" i="500"/>
  <c r="AM83" i="500"/>
  <c r="AM82" i="500"/>
  <c r="AM81" i="500"/>
  <c r="AM80" i="500"/>
  <c r="AM79" i="500"/>
  <c r="AM78" i="500"/>
  <c r="AM77" i="500"/>
  <c r="AM76" i="500"/>
  <c r="AM75" i="500"/>
  <c r="AM74" i="500"/>
  <c r="AM73" i="500"/>
  <c r="AM72" i="500"/>
  <c r="AM71" i="500"/>
  <c r="AM70" i="500"/>
  <c r="AM69" i="500"/>
  <c r="AM68" i="500"/>
  <c r="AM67" i="500"/>
  <c r="AM66" i="500"/>
  <c r="AM65" i="500"/>
  <c r="AM64" i="500"/>
  <c r="AM63" i="500"/>
  <c r="AM62" i="500"/>
  <c r="AM61" i="500"/>
  <c r="AM60" i="500"/>
  <c r="AM59" i="500"/>
  <c r="AM58" i="500"/>
  <c r="AM57" i="500"/>
  <c r="AM56" i="500"/>
  <c r="AM55" i="500"/>
  <c r="AM54" i="500"/>
  <c r="AM53" i="500"/>
  <c r="AM52" i="500"/>
  <c r="AM51" i="500"/>
  <c r="AM50" i="500"/>
  <c r="AM49" i="500"/>
  <c r="AM48" i="500"/>
  <c r="AJ130" i="500"/>
  <c r="AJ129" i="500"/>
  <c r="AJ128" i="500"/>
  <c r="AJ127" i="500"/>
  <c r="AJ126" i="500"/>
  <c r="AJ125" i="500"/>
  <c r="AJ124" i="500"/>
  <c r="AJ123" i="500"/>
  <c r="AJ122" i="500"/>
  <c r="AJ121" i="500"/>
  <c r="AJ120" i="500"/>
  <c r="AJ119" i="500"/>
  <c r="AJ118" i="500"/>
  <c r="AJ117" i="500"/>
  <c r="AJ116" i="500"/>
  <c r="AJ115" i="500"/>
  <c r="AJ114" i="500"/>
  <c r="AJ113" i="500"/>
  <c r="AJ112" i="500"/>
  <c r="AJ111" i="500"/>
  <c r="AJ110" i="500"/>
  <c r="AJ109" i="500"/>
  <c r="AJ108" i="500"/>
  <c r="AJ107" i="500"/>
  <c r="AJ106" i="500"/>
  <c r="AJ105" i="500"/>
  <c r="AJ104" i="500"/>
  <c r="AJ103" i="500"/>
  <c r="AJ102" i="500"/>
  <c r="AJ101" i="500"/>
  <c r="AJ100" i="500"/>
  <c r="AJ99" i="500"/>
  <c r="AJ98" i="500"/>
  <c r="AJ97" i="500"/>
  <c r="AJ96" i="500"/>
  <c r="AJ95" i="500"/>
  <c r="AJ94" i="500"/>
  <c r="AJ93" i="500"/>
  <c r="AJ92" i="500"/>
  <c r="AJ91" i="500"/>
  <c r="AJ90" i="500"/>
  <c r="AJ89" i="500"/>
  <c r="AJ88" i="500"/>
  <c r="AJ87" i="500"/>
  <c r="AJ86" i="500"/>
  <c r="AJ85" i="500"/>
  <c r="AJ84" i="500"/>
  <c r="AJ83" i="500"/>
  <c r="AJ82" i="500"/>
  <c r="AJ81" i="500"/>
  <c r="AJ80" i="500"/>
  <c r="AJ79" i="500"/>
  <c r="AJ78" i="500"/>
  <c r="AJ77" i="500"/>
  <c r="AJ76" i="500"/>
  <c r="AJ75" i="500"/>
  <c r="AJ74" i="500"/>
  <c r="AJ73" i="500"/>
  <c r="AJ72" i="500"/>
  <c r="AJ71" i="500"/>
  <c r="AJ70" i="500"/>
  <c r="AJ69" i="500"/>
  <c r="AJ68" i="500"/>
  <c r="AJ67" i="500"/>
  <c r="AJ66" i="500"/>
  <c r="AJ65" i="500"/>
  <c r="AJ64" i="500"/>
  <c r="AJ63" i="500"/>
  <c r="AJ62" i="500"/>
  <c r="AJ61" i="500"/>
  <c r="AJ60" i="500"/>
  <c r="AJ59" i="500"/>
  <c r="AJ58" i="500"/>
  <c r="AJ57" i="500"/>
  <c r="AJ56" i="500"/>
  <c r="AJ55" i="500"/>
  <c r="AJ54" i="500"/>
  <c r="AJ53" i="500"/>
  <c r="AJ52" i="500"/>
  <c r="AJ51" i="500"/>
  <c r="AJ50" i="500"/>
  <c r="AJ49" i="500"/>
  <c r="AJ48" i="500"/>
  <c r="AH130" i="500"/>
  <c r="AH129" i="500"/>
  <c r="AH128" i="500"/>
  <c r="AH127" i="500"/>
  <c r="AH126" i="500"/>
  <c r="AH125" i="500"/>
  <c r="AH124" i="500"/>
  <c r="AH123" i="500"/>
  <c r="AH122" i="500"/>
  <c r="AH121" i="500"/>
  <c r="AH120" i="500"/>
  <c r="AH119" i="500"/>
  <c r="AH118" i="500"/>
  <c r="AH117" i="500"/>
  <c r="AH116" i="500"/>
  <c r="AH115" i="500"/>
  <c r="AH114" i="500"/>
  <c r="AH113" i="500"/>
  <c r="AH112" i="500"/>
  <c r="AH111" i="500"/>
  <c r="AH110" i="500"/>
  <c r="AH109" i="500"/>
  <c r="AH108" i="500"/>
  <c r="AH107" i="500"/>
  <c r="AH106" i="500"/>
  <c r="AH105" i="500"/>
  <c r="AH104" i="500"/>
  <c r="AH103" i="500"/>
  <c r="AH102" i="500"/>
  <c r="AH101" i="500"/>
  <c r="AH100" i="500"/>
  <c r="AH99" i="500"/>
  <c r="AH98" i="500"/>
  <c r="AH97" i="500"/>
  <c r="AH96" i="500"/>
  <c r="AH95" i="500"/>
  <c r="AH94" i="500"/>
  <c r="AH93" i="500"/>
  <c r="AH92" i="500"/>
  <c r="AH91" i="500"/>
  <c r="AH90" i="500"/>
  <c r="AH89" i="500"/>
  <c r="AH88" i="500"/>
  <c r="AH87" i="500"/>
  <c r="AH86" i="500"/>
  <c r="AH85" i="500"/>
  <c r="AH84" i="500"/>
  <c r="AH83" i="500"/>
  <c r="AH82" i="500"/>
  <c r="AH81" i="500"/>
  <c r="AH80" i="500"/>
  <c r="AH79" i="500"/>
  <c r="AH78" i="500"/>
  <c r="AH77" i="500"/>
  <c r="AH76" i="500"/>
  <c r="AH75" i="500"/>
  <c r="AH74" i="500"/>
  <c r="AH73" i="500"/>
  <c r="AH72" i="500"/>
  <c r="AH71" i="500"/>
  <c r="AH70" i="500"/>
  <c r="AH69" i="500"/>
  <c r="AH68" i="500"/>
  <c r="AH67" i="500"/>
  <c r="AH66" i="500"/>
  <c r="AH65" i="500"/>
  <c r="AH64" i="500"/>
  <c r="AH63" i="500"/>
  <c r="AH62" i="500"/>
  <c r="AH61" i="500"/>
  <c r="AH60" i="500"/>
  <c r="AH59" i="500"/>
  <c r="AH58" i="500"/>
  <c r="AH57" i="500"/>
  <c r="AH56" i="500"/>
  <c r="AH55" i="500"/>
  <c r="AH54" i="500"/>
  <c r="AH53" i="500"/>
  <c r="AH52" i="500"/>
  <c r="AH51" i="500"/>
  <c r="AH50" i="500"/>
  <c r="AH49" i="500"/>
  <c r="AH48" i="500"/>
  <c r="AI130" i="500"/>
  <c r="AI129" i="500"/>
  <c r="AI128" i="500"/>
  <c r="AI127" i="500"/>
  <c r="AI126" i="500"/>
  <c r="AI125" i="500"/>
  <c r="AI124" i="500"/>
  <c r="AI123" i="500"/>
  <c r="AI122" i="500"/>
  <c r="AI121" i="500"/>
  <c r="AI120" i="500"/>
  <c r="AI119" i="500"/>
  <c r="AI118" i="500"/>
  <c r="AI117" i="500"/>
  <c r="AI116" i="500"/>
  <c r="AI115" i="500"/>
  <c r="AI114" i="500"/>
  <c r="AI113" i="500"/>
  <c r="AI112" i="500"/>
  <c r="AI111" i="500"/>
  <c r="AI110" i="500"/>
  <c r="AI109" i="500"/>
  <c r="AI108" i="500"/>
  <c r="AI107" i="500"/>
  <c r="AI106" i="500"/>
  <c r="AI105" i="500"/>
  <c r="AI104" i="500"/>
  <c r="AI103" i="500"/>
  <c r="AI102" i="500"/>
  <c r="AI101" i="500"/>
  <c r="AI100" i="500"/>
  <c r="AI99" i="500"/>
  <c r="AI98" i="500"/>
  <c r="AI97" i="500"/>
  <c r="AI96" i="500"/>
  <c r="AI95" i="500"/>
  <c r="AI94" i="500"/>
  <c r="AI93" i="500"/>
  <c r="AI92" i="500"/>
  <c r="AI91" i="500"/>
  <c r="AI90" i="500"/>
  <c r="AI89" i="500"/>
  <c r="AI88" i="500"/>
  <c r="AI87" i="500"/>
  <c r="AI86" i="500"/>
  <c r="AI85" i="500"/>
  <c r="AI84" i="500"/>
  <c r="AI83" i="500"/>
  <c r="AI82" i="500"/>
  <c r="AI81" i="500"/>
  <c r="AI80" i="500"/>
  <c r="AI79" i="500"/>
  <c r="AI78" i="500"/>
  <c r="AI77" i="500"/>
  <c r="AI76" i="500"/>
  <c r="AI75" i="500"/>
  <c r="AI74" i="500"/>
  <c r="AI73" i="500"/>
  <c r="AI72" i="500"/>
  <c r="AI71" i="500"/>
  <c r="AI70" i="500"/>
  <c r="AI69" i="500"/>
  <c r="AI68" i="500"/>
  <c r="AI67" i="500"/>
  <c r="AI66" i="500"/>
  <c r="AI65" i="500"/>
  <c r="AI64" i="500"/>
  <c r="AI63" i="500"/>
  <c r="AI62" i="500"/>
  <c r="AI61" i="500"/>
  <c r="AI60" i="500"/>
  <c r="AI59" i="500"/>
  <c r="AI58" i="500"/>
  <c r="AI57" i="500"/>
  <c r="AI56" i="500"/>
  <c r="AI55" i="500"/>
  <c r="AI54" i="500"/>
  <c r="AI53" i="500"/>
  <c r="AI52" i="500"/>
  <c r="AI51" i="500"/>
  <c r="AI50" i="500"/>
  <c r="AI49" i="500"/>
  <c r="AI48" i="500"/>
  <c r="O6" i="500"/>
  <c r="N6" i="500"/>
  <c r="O5" i="500"/>
  <c r="N5" i="500"/>
  <c r="O4" i="500"/>
  <c r="N4" i="500"/>
  <c r="O3" i="500"/>
  <c r="N3" i="500"/>
  <c r="M6" i="500"/>
  <c r="L6" i="500"/>
  <c r="M5" i="500"/>
  <c r="L5" i="500"/>
  <c r="M4" i="500"/>
  <c r="L4" i="500"/>
  <c r="M3" i="500"/>
  <c r="L3" i="500"/>
  <c r="J6" i="500"/>
  <c r="I6" i="500"/>
  <c r="J5" i="500"/>
  <c r="I5" i="500"/>
  <c r="J4" i="500"/>
  <c r="I4" i="500"/>
  <c r="J3" i="500"/>
  <c r="I3" i="500"/>
  <c r="F3" i="500"/>
  <c r="G3" i="500"/>
  <c r="Q31" i="500"/>
  <c r="N130" i="500"/>
  <c r="N129" i="500"/>
  <c r="N128" i="500"/>
  <c r="N127" i="500"/>
  <c r="N126" i="500"/>
  <c r="N125" i="500"/>
  <c r="N124" i="500"/>
  <c r="N123" i="500"/>
  <c r="N122" i="500"/>
  <c r="N121" i="500"/>
  <c r="N120" i="500"/>
  <c r="N119" i="500"/>
  <c r="N118" i="500"/>
  <c r="N117" i="500"/>
  <c r="N116" i="500"/>
  <c r="N115" i="500"/>
  <c r="N114" i="500"/>
  <c r="N113" i="500"/>
  <c r="N112" i="500"/>
  <c r="N111" i="500"/>
  <c r="N110" i="500"/>
  <c r="N109" i="500"/>
  <c r="N108" i="500"/>
  <c r="N107" i="500"/>
  <c r="N106" i="500"/>
  <c r="N105" i="500"/>
  <c r="N104" i="500"/>
  <c r="N103" i="500"/>
  <c r="N102" i="500"/>
  <c r="N101" i="500"/>
  <c r="N100" i="500"/>
  <c r="N99" i="500"/>
  <c r="N98" i="500"/>
  <c r="N97" i="500"/>
  <c r="N96" i="500"/>
  <c r="N95" i="500"/>
  <c r="N94" i="500"/>
  <c r="N93" i="500"/>
  <c r="N92" i="500"/>
  <c r="N91" i="500"/>
  <c r="N90" i="500"/>
  <c r="N89" i="500"/>
  <c r="N88" i="500"/>
  <c r="N87" i="500"/>
  <c r="N86" i="500"/>
  <c r="N85" i="500"/>
  <c r="N84" i="500"/>
  <c r="N83" i="500"/>
  <c r="N82" i="500"/>
  <c r="N81" i="500"/>
  <c r="N80" i="500"/>
  <c r="N79" i="500"/>
  <c r="N78" i="500"/>
  <c r="N77" i="500"/>
  <c r="N76" i="500"/>
  <c r="N75" i="500"/>
  <c r="N74" i="500"/>
  <c r="N73" i="500"/>
  <c r="N72" i="500"/>
  <c r="N71" i="500"/>
  <c r="N70" i="500"/>
  <c r="N69" i="500"/>
  <c r="N68" i="500"/>
  <c r="N67" i="500"/>
  <c r="N66" i="500"/>
  <c r="N65" i="500"/>
  <c r="N64" i="500"/>
  <c r="N63" i="500"/>
  <c r="N62" i="500"/>
  <c r="N61" i="500"/>
  <c r="N60" i="500"/>
  <c r="N59" i="500"/>
  <c r="N58" i="500"/>
  <c r="N57" i="500"/>
  <c r="N56" i="500"/>
  <c r="N55" i="500"/>
  <c r="N54" i="500"/>
  <c r="N53" i="500"/>
  <c r="N52" i="500"/>
  <c r="N51" i="500"/>
  <c r="N50" i="500"/>
  <c r="N49" i="500"/>
  <c r="N48" i="500"/>
  <c r="N47" i="500"/>
  <c r="N46" i="500"/>
  <c r="N45" i="500"/>
  <c r="N44" i="500"/>
  <c r="N43" i="500"/>
  <c r="N42" i="500"/>
  <c r="N41" i="500"/>
  <c r="N40" i="500"/>
  <c r="N39" i="500"/>
  <c r="N38" i="500"/>
  <c r="N37" i="500"/>
  <c r="N36" i="500"/>
  <c r="N35" i="500"/>
  <c r="N34" i="500"/>
  <c r="N33" i="500"/>
  <c r="N32" i="500"/>
  <c r="N31" i="500"/>
  <c r="G7" i="500"/>
  <c r="F7" i="500"/>
  <c r="G6" i="500"/>
  <c r="F6" i="500"/>
  <c r="G5" i="500"/>
  <c r="F5" i="500"/>
  <c r="G4" i="500"/>
  <c r="F4" i="500"/>
  <c r="BI130" i="477"/>
  <c r="BI129" i="477"/>
  <c r="BI128" i="477"/>
  <c r="BI127" i="477"/>
  <c r="BI126" i="477"/>
  <c r="BI125" i="477"/>
  <c r="BI124" i="477"/>
  <c r="BI123" i="477"/>
  <c r="BI122" i="477"/>
  <c r="BI121" i="477"/>
  <c r="BI120" i="477"/>
  <c r="BI119" i="477"/>
  <c r="BI118" i="477"/>
  <c r="BI117" i="477"/>
  <c r="BI116" i="477"/>
  <c r="BI115" i="477"/>
  <c r="BI114" i="477"/>
  <c r="BI113" i="477"/>
  <c r="BI112" i="477"/>
  <c r="BI111" i="477"/>
  <c r="BI110" i="477"/>
  <c r="BI109" i="477"/>
  <c r="BI108" i="477"/>
  <c r="BI107" i="477"/>
  <c r="BI106" i="477"/>
  <c r="BI105" i="477"/>
  <c r="BI104" i="477"/>
  <c r="BI103" i="477"/>
  <c r="BI102" i="477"/>
  <c r="BI101" i="477"/>
  <c r="BI100" i="477"/>
  <c r="BI99" i="477"/>
  <c r="BI98" i="477"/>
  <c r="BI97" i="477"/>
  <c r="BI96" i="477"/>
  <c r="BI95" i="477"/>
  <c r="BI94" i="477"/>
  <c r="BI93" i="477"/>
  <c r="BI92" i="477"/>
  <c r="BI91" i="477"/>
  <c r="BI90" i="477"/>
  <c r="BI89" i="477"/>
  <c r="BI88" i="477"/>
  <c r="BI87" i="477"/>
  <c r="BI86" i="477"/>
  <c r="BI85" i="477"/>
  <c r="BI84" i="477"/>
  <c r="BI83" i="477"/>
  <c r="BI82" i="477"/>
  <c r="BI81" i="477"/>
  <c r="BI80" i="477"/>
  <c r="BI79" i="477"/>
  <c r="BI78" i="477"/>
  <c r="BI77" i="477"/>
  <c r="BI76" i="477"/>
  <c r="BI75" i="477"/>
  <c r="BI74" i="477"/>
  <c r="BI73" i="477"/>
  <c r="BI72" i="477"/>
  <c r="BI71" i="477"/>
  <c r="BI70" i="477"/>
  <c r="BI69" i="477"/>
  <c r="BI68" i="477"/>
  <c r="BI67" i="477"/>
  <c r="BI66" i="477"/>
  <c r="BI65" i="477"/>
  <c r="BI64" i="477"/>
  <c r="BI63" i="477"/>
  <c r="BI62" i="477"/>
  <c r="BI61" i="477"/>
  <c r="BI60" i="477"/>
  <c r="BI59" i="477"/>
  <c r="BI58" i="477"/>
  <c r="BI57" i="477"/>
  <c r="BI56" i="477"/>
  <c r="BI55" i="477"/>
  <c r="BI54" i="477"/>
  <c r="BI53" i="477"/>
  <c r="BI52" i="477"/>
  <c r="BI51" i="477"/>
  <c r="BI50" i="477"/>
  <c r="BI49" i="477"/>
  <c r="BI48" i="477"/>
  <c r="BI47" i="477"/>
  <c r="BI46" i="477"/>
  <c r="BI45" i="477"/>
  <c r="BI44" i="477"/>
  <c r="BI43" i="477"/>
  <c r="BI42" i="477"/>
  <c r="BI41" i="477"/>
  <c r="BI40" i="477"/>
  <c r="BI39" i="477"/>
  <c r="BI38" i="477"/>
  <c r="BI37" i="477"/>
  <c r="BI36" i="477"/>
  <c r="BI35" i="477"/>
  <c r="BI34" i="477"/>
  <c r="BI33" i="477"/>
  <c r="BI32" i="477"/>
  <c r="BI31" i="477"/>
  <c r="AG56" i="578" l="1"/>
  <c r="AG89" i="578"/>
  <c r="AG85" i="578"/>
  <c r="AG81" i="578"/>
  <c r="AG91" i="578"/>
  <c r="AG88" i="578"/>
  <c r="AG84" i="578"/>
  <c r="AG87" i="578"/>
  <c r="AG83" i="578"/>
  <c r="BE86" i="578"/>
  <c r="AD33" i="583"/>
  <c r="AD46" i="583"/>
  <c r="AD42" i="583"/>
  <c r="AD38" i="583"/>
  <c r="AD34" i="583"/>
  <c r="AD44" i="583"/>
  <c r="AD40" i="583"/>
  <c r="AD36" i="583"/>
  <c r="AD45" i="583"/>
  <c r="AD41" i="583"/>
  <c r="AD37" i="583"/>
  <c r="AD32" i="583"/>
  <c r="AD48" i="583"/>
  <c r="BB33" i="583"/>
  <c r="BB46" i="583"/>
  <c r="BB42" i="583"/>
  <c r="BB38" i="583"/>
  <c r="BB34" i="583"/>
  <c r="BB48" i="583"/>
  <c r="BB36" i="583"/>
  <c r="BB45" i="583"/>
  <c r="BB41" i="583"/>
  <c r="BB37" i="583"/>
  <c r="BB44" i="583"/>
  <c r="BB40" i="583"/>
  <c r="AD35" i="583"/>
  <c r="BB43" i="583"/>
  <c r="BB47" i="583"/>
  <c r="AG33" i="584"/>
  <c r="AG34" i="584"/>
  <c r="AG37" i="584"/>
  <c r="AG36" i="584"/>
  <c r="BE33" i="584"/>
  <c r="BE34" i="584"/>
  <c r="BE37" i="584"/>
  <c r="BE36" i="584"/>
  <c r="BE35" i="584"/>
  <c r="AG86" i="578"/>
  <c r="AG90" i="578"/>
  <c r="AH33" i="583"/>
  <c r="AH46" i="583"/>
  <c r="AH42" i="583"/>
  <c r="AH38" i="583"/>
  <c r="AH34" i="583"/>
  <c r="AH45" i="583"/>
  <c r="AH41" i="583"/>
  <c r="AH37" i="583"/>
  <c r="AH40" i="583"/>
  <c r="AH48" i="583"/>
  <c r="AH44" i="583"/>
  <c r="AH36" i="583"/>
  <c r="BF33" i="583"/>
  <c r="BF46" i="583"/>
  <c r="BF42" i="583"/>
  <c r="BF38" i="583"/>
  <c r="BF34" i="583"/>
  <c r="BF44" i="583"/>
  <c r="BF40" i="583"/>
  <c r="BF45" i="583"/>
  <c r="BF41" i="583"/>
  <c r="BF37" i="583"/>
  <c r="BF48" i="583"/>
  <c r="BF36" i="583"/>
  <c r="AD33" i="579"/>
  <c r="AD43" i="579"/>
  <c r="AD42" i="579"/>
  <c r="AH33" i="579"/>
  <c r="AH43" i="579"/>
  <c r="AH42" i="579"/>
  <c r="BB33" i="579"/>
  <c r="BB43" i="579"/>
  <c r="BB42" i="579"/>
  <c r="BF33" i="579"/>
  <c r="BF43" i="579"/>
  <c r="BF42" i="579"/>
  <c r="AE32" i="582"/>
  <c r="AE42" i="582"/>
  <c r="AE38" i="582"/>
  <c r="AE34" i="582"/>
  <c r="AE44" i="582"/>
  <c r="AE40" i="582"/>
  <c r="AE36" i="582"/>
  <c r="AE41" i="582"/>
  <c r="AE37" i="582"/>
  <c r="AE33" i="582"/>
  <c r="AI32" i="582"/>
  <c r="AI42" i="582"/>
  <c r="AI38" i="582"/>
  <c r="AI34" i="582"/>
  <c r="AI36" i="582"/>
  <c r="AI41" i="582"/>
  <c r="AI37" i="582"/>
  <c r="AI33" i="582"/>
  <c r="AI44" i="582"/>
  <c r="AI40" i="582"/>
  <c r="AM32" i="582"/>
  <c r="AM44" i="582"/>
  <c r="AM40" i="582"/>
  <c r="AM36" i="582"/>
  <c r="AM34" i="582"/>
  <c r="AM43" i="582"/>
  <c r="AM39" i="582"/>
  <c r="AM35" i="582"/>
  <c r="AM42" i="582"/>
  <c r="AM38" i="582"/>
  <c r="BC32" i="582"/>
  <c r="BC42" i="582"/>
  <c r="BC38" i="582"/>
  <c r="BC34" i="582"/>
  <c r="BC44" i="582"/>
  <c r="BC40" i="582"/>
  <c r="BC41" i="582"/>
  <c r="BC37" i="582"/>
  <c r="BC33" i="582"/>
  <c r="BC36" i="582"/>
  <c r="AM33" i="582"/>
  <c r="AI35" i="582"/>
  <c r="BC39" i="582"/>
  <c r="AM41" i="582"/>
  <c r="AH35" i="583"/>
  <c r="AD39" i="583"/>
  <c r="BF43" i="583"/>
  <c r="BF47" i="583"/>
  <c r="BE56" i="578"/>
  <c r="BE89" i="578"/>
  <c r="BE85" i="578"/>
  <c r="BE81" i="578"/>
  <c r="BE91" i="578"/>
  <c r="BE104" i="578"/>
  <c r="BE88" i="578"/>
  <c r="BE84" i="578"/>
  <c r="BE87" i="578"/>
  <c r="BE83" i="578"/>
  <c r="AF56" i="578"/>
  <c r="AF90" i="578"/>
  <c r="AF86" i="578"/>
  <c r="AF82" i="578"/>
  <c r="AF89" i="578"/>
  <c r="AF85" i="578"/>
  <c r="AF81" i="578"/>
  <c r="AF88" i="578"/>
  <c r="AF84" i="578"/>
  <c r="AJ60" i="578"/>
  <c r="AJ90" i="578"/>
  <c r="AJ86" i="578"/>
  <c r="AJ82" i="578"/>
  <c r="AJ89" i="578"/>
  <c r="AJ85" i="578"/>
  <c r="AJ81" i="578"/>
  <c r="AJ88" i="578"/>
  <c r="AJ84" i="578"/>
  <c r="BD56" i="578"/>
  <c r="BD90" i="578"/>
  <c r="BD86" i="578"/>
  <c r="BD82" i="578"/>
  <c r="BD104" i="578"/>
  <c r="BD89" i="578"/>
  <c r="BD85" i="578"/>
  <c r="BD81" i="578"/>
  <c r="BD88" i="578"/>
  <c r="BD84" i="578"/>
  <c r="AG82" i="578"/>
  <c r="BE82" i="578"/>
  <c r="AJ87" i="578"/>
  <c r="AF91" i="578"/>
  <c r="BC35" i="582"/>
  <c r="AM37" i="582"/>
  <c r="AE43" i="582"/>
  <c r="BB35" i="583"/>
  <c r="AH39" i="583"/>
  <c r="AD43" i="583"/>
  <c r="AD47" i="583"/>
  <c r="AG35" i="584"/>
  <c r="BC35" i="583"/>
  <c r="AE39" i="583"/>
  <c r="AE43" i="583"/>
  <c r="BC43" i="583"/>
  <c r="BC47" i="583"/>
  <c r="AD35" i="584"/>
  <c r="AH35" i="584"/>
  <c r="BB35" i="584"/>
  <c r="BF35" i="584"/>
  <c r="AF35" i="582"/>
  <c r="AJ35" i="582"/>
  <c r="AJ39" i="582"/>
  <c r="BD43" i="582"/>
  <c r="AE35" i="583"/>
  <c r="BC39" i="583"/>
  <c r="AI47" i="583"/>
  <c r="AE82" i="578"/>
  <c r="AI82" i="578"/>
  <c r="BC82" i="578"/>
  <c r="AD83" i="578"/>
  <c r="AH83" i="578"/>
  <c r="BB83" i="578"/>
  <c r="BF83" i="578"/>
  <c r="AM84" i="578"/>
  <c r="AE86" i="578"/>
  <c r="AI86" i="578"/>
  <c r="BC86" i="578"/>
  <c r="AD87" i="578"/>
  <c r="AH87" i="578"/>
  <c r="BB87" i="578"/>
  <c r="BF87" i="578"/>
  <c r="AM88" i="578"/>
  <c r="AE90" i="578"/>
  <c r="AI90" i="578"/>
  <c r="BC90" i="578"/>
  <c r="AM43" i="579"/>
  <c r="BE43" i="579"/>
  <c r="AD34" i="582"/>
  <c r="AH34" i="582"/>
  <c r="AG35" i="582"/>
  <c r="BE35" i="582"/>
  <c r="AF36" i="582"/>
  <c r="AJ36" i="582"/>
  <c r="BD36" i="582"/>
  <c r="AD38" i="582"/>
  <c r="AH38" i="582"/>
  <c r="BB38" i="582"/>
  <c r="BF38" i="582"/>
  <c r="AG39" i="582"/>
  <c r="BE39" i="582"/>
  <c r="AF40" i="582"/>
  <c r="AJ40" i="582"/>
  <c r="BD40" i="582"/>
  <c r="AD42" i="582"/>
  <c r="AH42" i="582"/>
  <c r="BB42" i="582"/>
  <c r="BF42" i="582"/>
  <c r="AG43" i="582"/>
  <c r="BE43" i="582"/>
  <c r="AF44" i="582"/>
  <c r="AJ44" i="582"/>
  <c r="BD44" i="582"/>
  <c r="AG34" i="583"/>
  <c r="AM34" i="583"/>
  <c r="BE34" i="583"/>
  <c r="AF35" i="583"/>
  <c r="AJ35" i="583"/>
  <c r="BD35" i="583"/>
  <c r="AE36" i="583"/>
  <c r="AI36" i="583"/>
  <c r="BC36" i="583"/>
  <c r="AG38" i="583"/>
  <c r="AM38" i="583"/>
  <c r="BE38" i="583"/>
  <c r="AF39" i="583"/>
  <c r="AJ39" i="583"/>
  <c r="BD39" i="583"/>
  <c r="AE40" i="583"/>
  <c r="AI40" i="583"/>
  <c r="BC40" i="583"/>
  <c r="AG42" i="583"/>
  <c r="AM42" i="583"/>
  <c r="BE42" i="583"/>
  <c r="AF43" i="583"/>
  <c r="AJ43" i="583"/>
  <c r="BD43" i="583"/>
  <c r="AE44" i="583"/>
  <c r="AI44" i="583"/>
  <c r="BC44" i="583"/>
  <c r="AG46" i="583"/>
  <c r="AM46" i="583"/>
  <c r="BE46" i="583"/>
  <c r="AF47" i="583"/>
  <c r="AJ47" i="583"/>
  <c r="BD47" i="583"/>
  <c r="AE48" i="583"/>
  <c r="AI48" i="583"/>
  <c r="BC48" i="583"/>
  <c r="AF34" i="584"/>
  <c r="AJ34" i="584"/>
  <c r="BD34" i="584"/>
  <c r="AE35" i="584"/>
  <c r="AI35" i="584"/>
  <c r="BC35" i="584"/>
  <c r="AD36" i="584"/>
  <c r="AH36" i="584"/>
  <c r="BB36" i="584"/>
  <c r="BF36" i="584"/>
  <c r="AM37" i="584"/>
  <c r="BD35" i="582"/>
  <c r="AF39" i="582"/>
  <c r="BD39" i="582"/>
  <c r="AF43" i="582"/>
  <c r="AJ43" i="582"/>
  <c r="AI35" i="583"/>
  <c r="AM37" i="583"/>
  <c r="AI39" i="583"/>
  <c r="AM41" i="583"/>
  <c r="AI43" i="583"/>
  <c r="AM45" i="583"/>
  <c r="AE47" i="583"/>
  <c r="AM81" i="578"/>
  <c r="AE83" i="578"/>
  <c r="AI83" i="578"/>
  <c r="BC83" i="578"/>
  <c r="AM85" i="578"/>
  <c r="AE87" i="578"/>
  <c r="AI87" i="578"/>
  <c r="BC87" i="578"/>
  <c r="AM89" i="578"/>
  <c r="AE91" i="578"/>
  <c r="AI91" i="578"/>
  <c r="BC91" i="578"/>
  <c r="AI42" i="579"/>
  <c r="AJ35" i="581"/>
  <c r="AF33" i="582"/>
  <c r="AJ33" i="582"/>
  <c r="BD33" i="582"/>
  <c r="AD35" i="582"/>
  <c r="AH35" i="582"/>
  <c r="BB35" i="582"/>
  <c r="BF35" i="582"/>
  <c r="AG36" i="582"/>
  <c r="BE36" i="582"/>
  <c r="AF37" i="582"/>
  <c r="AJ37" i="582"/>
  <c r="BD37" i="582"/>
  <c r="AD39" i="582"/>
  <c r="AH39" i="582"/>
  <c r="BB39" i="582"/>
  <c r="BF39" i="582"/>
  <c r="AG40" i="582"/>
  <c r="BE40" i="582"/>
  <c r="AF41" i="582"/>
  <c r="AJ41" i="582"/>
  <c r="BD41" i="582"/>
  <c r="AD43" i="582"/>
  <c r="AH43" i="582"/>
  <c r="BB43" i="582"/>
  <c r="BF43" i="582"/>
  <c r="AG44" i="582"/>
  <c r="BE44" i="582"/>
  <c r="AG35" i="583"/>
  <c r="AM35" i="583"/>
  <c r="BE35" i="583"/>
  <c r="AE37" i="583"/>
  <c r="AI37" i="583"/>
  <c r="BC37" i="583"/>
  <c r="AG39" i="583"/>
  <c r="AM39" i="583"/>
  <c r="BE39" i="583"/>
  <c r="AE41" i="583"/>
  <c r="AI41" i="583"/>
  <c r="BC41" i="583"/>
  <c r="AG43" i="583"/>
  <c r="AM43" i="583"/>
  <c r="BE43" i="583"/>
  <c r="AF44" i="583"/>
  <c r="AE45" i="583"/>
  <c r="AI45" i="583"/>
  <c r="BC45" i="583"/>
  <c r="AG47" i="583"/>
  <c r="AM47" i="583"/>
  <c r="BE47" i="583"/>
  <c r="AF48" i="583"/>
  <c r="AJ48" i="583"/>
  <c r="BC32" i="584"/>
  <c r="AM34" i="584"/>
  <c r="AF35" i="584"/>
  <c r="AJ35" i="584"/>
  <c r="BD35" i="584"/>
  <c r="AE36" i="584"/>
  <c r="AI36" i="584"/>
  <c r="BC36" i="584"/>
  <c r="AD37" i="584"/>
  <c r="AH37" i="584"/>
  <c r="BB37" i="584"/>
  <c r="BF37" i="584"/>
  <c r="Z34" i="586"/>
  <c r="Y38" i="586"/>
  <c r="O131" i="586"/>
  <c r="Z33" i="586"/>
  <c r="Z131" i="586" s="1"/>
  <c r="Y37" i="586"/>
  <c r="AH32" i="583"/>
  <c r="AI31" i="583"/>
  <c r="AM32" i="583"/>
  <c r="AM33" i="583"/>
  <c r="AD31" i="583"/>
  <c r="BB31" i="583"/>
  <c r="AE32" i="583"/>
  <c r="BB32" i="583"/>
  <c r="AE31" i="583"/>
  <c r="BC31" i="583"/>
  <c r="BC32" i="583"/>
  <c r="AH31" i="583"/>
  <c r="BF31" i="583"/>
  <c r="AI32" i="583"/>
  <c r="BF32" i="583"/>
  <c r="BC31" i="584"/>
  <c r="AG31" i="583"/>
  <c r="BE31" i="583"/>
  <c r="AF32" i="583"/>
  <c r="AJ32" i="583"/>
  <c r="BD32" i="583"/>
  <c r="AF31" i="584"/>
  <c r="AJ31" i="584"/>
  <c r="BD31" i="584"/>
  <c r="AE32" i="584"/>
  <c r="AI32" i="584"/>
  <c r="AD33" i="584"/>
  <c r="AH33" i="584"/>
  <c r="BB33" i="584"/>
  <c r="BF33" i="584"/>
  <c r="AG32" i="583"/>
  <c r="BE32" i="583"/>
  <c r="AF33" i="583"/>
  <c r="AJ33" i="583"/>
  <c r="BD33" i="583"/>
  <c r="AG31" i="584"/>
  <c r="AM31" i="584"/>
  <c r="BE31" i="584"/>
  <c r="AF32" i="584"/>
  <c r="AJ32" i="584"/>
  <c r="BD32" i="584"/>
  <c r="AE33" i="584"/>
  <c r="AI33" i="584"/>
  <c r="AD31" i="584"/>
  <c r="AH31" i="584"/>
  <c r="BB31" i="584"/>
  <c r="BF31" i="584"/>
  <c r="AG32" i="584"/>
  <c r="AM32" i="584"/>
  <c r="BE32" i="584"/>
  <c r="BE50" i="577"/>
  <c r="BD34" i="581"/>
  <c r="AF35" i="581"/>
  <c r="BE89" i="576"/>
  <c r="BE90" i="576"/>
  <c r="BB35" i="581"/>
  <c r="BF35" i="581"/>
  <c r="AJ34" i="581"/>
  <c r="AE89" i="576"/>
  <c r="AI89" i="576"/>
  <c r="BC89" i="576"/>
  <c r="AD90" i="576"/>
  <c r="AH90" i="576"/>
  <c r="BB90" i="576"/>
  <c r="BF90" i="576"/>
  <c r="AG91" i="576"/>
  <c r="AM91" i="576"/>
  <c r="BE91" i="576"/>
  <c r="AF92" i="576"/>
  <c r="AJ92" i="576"/>
  <c r="BD92" i="576"/>
  <c r="AE93" i="576"/>
  <c r="AI93" i="576"/>
  <c r="BC93" i="576"/>
  <c r="AE50" i="577"/>
  <c r="AI50" i="577"/>
  <c r="BC50" i="577"/>
  <c r="AD51" i="577"/>
  <c r="AH51" i="577"/>
  <c r="BB51" i="577"/>
  <c r="BF51" i="577"/>
  <c r="AD78" i="578"/>
  <c r="AD74" i="578"/>
  <c r="AD70" i="578"/>
  <c r="AD66" i="578"/>
  <c r="AD62" i="578"/>
  <c r="AD77" i="578"/>
  <c r="AD73" i="578"/>
  <c r="AD69" i="578"/>
  <c r="AD65" i="578"/>
  <c r="AD61" i="578"/>
  <c r="AD80" i="578"/>
  <c r="AD76" i="578"/>
  <c r="AD72" i="578"/>
  <c r="AD68" i="578"/>
  <c r="AD64" i="578"/>
  <c r="AD79" i="578"/>
  <c r="AD75" i="578"/>
  <c r="AD71" i="578"/>
  <c r="AD67" i="578"/>
  <c r="AD63" i="578"/>
  <c r="AH78" i="578"/>
  <c r="AH74" i="578"/>
  <c r="AH70" i="578"/>
  <c r="AH66" i="578"/>
  <c r="AH62" i="578"/>
  <c r="AH77" i="578"/>
  <c r="AH73" i="578"/>
  <c r="AH69" i="578"/>
  <c r="AH65" i="578"/>
  <c r="AH61" i="578"/>
  <c r="AH80" i="578"/>
  <c r="AH76" i="578"/>
  <c r="AH72" i="578"/>
  <c r="AH68" i="578"/>
  <c r="AH64" i="578"/>
  <c r="AH79" i="578"/>
  <c r="AH75" i="578"/>
  <c r="AH71" i="578"/>
  <c r="AH67" i="578"/>
  <c r="AH63" i="578"/>
  <c r="AH59" i="578"/>
  <c r="BB78" i="578"/>
  <c r="BB74" i="578"/>
  <c r="BB70" i="578"/>
  <c r="BB66" i="578"/>
  <c r="BB62" i="578"/>
  <c r="BB77" i="578"/>
  <c r="BB73" i="578"/>
  <c r="BB69" i="578"/>
  <c r="BB65" i="578"/>
  <c r="BB61" i="578"/>
  <c r="BB80" i="578"/>
  <c r="BB76" i="578"/>
  <c r="BB72" i="578"/>
  <c r="BB68" i="578"/>
  <c r="BB64" i="578"/>
  <c r="BB79" i="578"/>
  <c r="BB75" i="578"/>
  <c r="BB71" i="578"/>
  <c r="BB67" i="578"/>
  <c r="BB63" i="578"/>
  <c r="BB59" i="578"/>
  <c r="BF39" i="578"/>
  <c r="BF78" i="578"/>
  <c r="BF74" i="578"/>
  <c r="BF70" i="578"/>
  <c r="BF66" i="578"/>
  <c r="BF62" i="578"/>
  <c r="BF77" i="578"/>
  <c r="BF73" i="578"/>
  <c r="BF69" i="578"/>
  <c r="BF65" i="578"/>
  <c r="BF61" i="578"/>
  <c r="BF80" i="578"/>
  <c r="BF76" i="578"/>
  <c r="BF72" i="578"/>
  <c r="BF68" i="578"/>
  <c r="BF64" i="578"/>
  <c r="BF79" i="578"/>
  <c r="BF75" i="578"/>
  <c r="BF71" i="578"/>
  <c r="BF67" i="578"/>
  <c r="BF63" i="578"/>
  <c r="BF59" i="578"/>
  <c r="AF51" i="578"/>
  <c r="AJ51" i="578"/>
  <c r="BD51" i="578"/>
  <c r="AE52" i="578"/>
  <c r="AI52" i="578"/>
  <c r="BC52" i="578"/>
  <c r="AD53" i="578"/>
  <c r="AH53" i="578"/>
  <c r="BB53" i="578"/>
  <c r="BF53" i="578"/>
  <c r="AG54" i="578"/>
  <c r="AM54" i="578"/>
  <c r="BE54" i="578"/>
  <c r="AF55" i="578"/>
  <c r="AJ55" i="578"/>
  <c r="BD55" i="578"/>
  <c r="AI56" i="578"/>
  <c r="AD57" i="578"/>
  <c r="AH57" i="578"/>
  <c r="BB57" i="578"/>
  <c r="BF57" i="578"/>
  <c r="AG58" i="578"/>
  <c r="AM58" i="578"/>
  <c r="BE58" i="578"/>
  <c r="AF59" i="578"/>
  <c r="AD60" i="578"/>
  <c r="BF60" i="578"/>
  <c r="AF89" i="576"/>
  <c r="AJ89" i="576"/>
  <c r="BD89" i="576"/>
  <c r="AE90" i="576"/>
  <c r="AI90" i="576"/>
  <c r="BC90" i="576"/>
  <c r="AD91" i="576"/>
  <c r="AH91" i="576"/>
  <c r="BB91" i="576"/>
  <c r="BF91" i="576"/>
  <c r="AG92" i="576"/>
  <c r="AM92" i="576"/>
  <c r="BE92" i="576"/>
  <c r="AF93" i="576"/>
  <c r="AJ93" i="576"/>
  <c r="BD93" i="576"/>
  <c r="AF50" i="577"/>
  <c r="AJ50" i="577"/>
  <c r="BD50" i="577"/>
  <c r="AE51" i="577"/>
  <c r="AE48" i="578"/>
  <c r="AE77" i="578"/>
  <c r="AE73" i="578"/>
  <c r="AE69" i="578"/>
  <c r="AE65" i="578"/>
  <c r="AE80" i="578"/>
  <c r="AE76" i="578"/>
  <c r="AE72" i="578"/>
  <c r="AE68" i="578"/>
  <c r="AE64" i="578"/>
  <c r="AE79" i="578"/>
  <c r="AE75" i="578"/>
  <c r="AE71" i="578"/>
  <c r="AE67" i="578"/>
  <c r="AE63" i="578"/>
  <c r="AE78" i="578"/>
  <c r="AE74" i="578"/>
  <c r="AE70" i="578"/>
  <c r="AE66" i="578"/>
  <c r="AE62" i="578"/>
  <c r="AI42" i="578"/>
  <c r="AI77" i="578"/>
  <c r="AI73" i="578"/>
  <c r="AI69" i="578"/>
  <c r="AI65" i="578"/>
  <c r="AI80" i="578"/>
  <c r="AI76" i="578"/>
  <c r="AI72" i="578"/>
  <c r="AI68" i="578"/>
  <c r="AI64" i="578"/>
  <c r="AI79" i="578"/>
  <c r="AI75" i="578"/>
  <c r="AI71" i="578"/>
  <c r="AI67" i="578"/>
  <c r="AI63" i="578"/>
  <c r="AI78" i="578"/>
  <c r="AI74" i="578"/>
  <c r="AI70" i="578"/>
  <c r="AI66" i="578"/>
  <c r="AI62" i="578"/>
  <c r="AM44" i="578"/>
  <c r="AM79" i="578"/>
  <c r="AM75" i="578"/>
  <c r="AM71" i="578"/>
  <c r="AM67" i="578"/>
  <c r="AM63" i="578"/>
  <c r="AM78" i="578"/>
  <c r="AM74" i="578"/>
  <c r="AM70" i="578"/>
  <c r="AM66" i="578"/>
  <c r="AM62" i="578"/>
  <c r="AM77" i="578"/>
  <c r="AM73" i="578"/>
  <c r="AM69" i="578"/>
  <c r="AM65" i="578"/>
  <c r="AM61" i="578"/>
  <c r="AM80" i="578"/>
  <c r="AM76" i="578"/>
  <c r="AM72" i="578"/>
  <c r="AM68" i="578"/>
  <c r="AM64" i="578"/>
  <c r="AM60" i="578"/>
  <c r="BC48" i="578"/>
  <c r="BC77" i="578"/>
  <c r="BC73" i="578"/>
  <c r="BC69" i="578"/>
  <c r="BC65" i="578"/>
  <c r="BC80" i="578"/>
  <c r="BC76" i="578"/>
  <c r="BC72" i="578"/>
  <c r="BC68" i="578"/>
  <c r="BC64" i="578"/>
  <c r="BC60" i="578"/>
  <c r="BC79" i="578"/>
  <c r="BC75" i="578"/>
  <c r="BC71" i="578"/>
  <c r="BC67" i="578"/>
  <c r="BC63" i="578"/>
  <c r="BC78" i="578"/>
  <c r="BC74" i="578"/>
  <c r="BC70" i="578"/>
  <c r="BC66" i="578"/>
  <c r="BC62" i="578"/>
  <c r="AG51" i="578"/>
  <c r="AM51" i="578"/>
  <c r="BE51" i="578"/>
  <c r="AF52" i="578"/>
  <c r="AJ52" i="578"/>
  <c r="BD52" i="578"/>
  <c r="AE53" i="578"/>
  <c r="AI53" i="578"/>
  <c r="BC53" i="578"/>
  <c r="AD54" i="578"/>
  <c r="AH54" i="578"/>
  <c r="BB54" i="578"/>
  <c r="BF54" i="578"/>
  <c r="AG55" i="578"/>
  <c r="AM55" i="578"/>
  <c r="BE55" i="578"/>
  <c r="AJ56" i="578"/>
  <c r="AE57" i="578"/>
  <c r="AI57" i="578"/>
  <c r="BC57" i="578"/>
  <c r="AD58" i="578"/>
  <c r="AH58" i="578"/>
  <c r="BB58" i="578"/>
  <c r="BF58" i="578"/>
  <c r="AG59" i="578"/>
  <c r="BC59" i="578"/>
  <c r="AE60" i="578"/>
  <c r="AE61" i="578"/>
  <c r="AG89" i="576"/>
  <c r="AM89" i="576"/>
  <c r="AF90" i="576"/>
  <c r="AJ90" i="576"/>
  <c r="BD90" i="576"/>
  <c r="AE91" i="576"/>
  <c r="AI91" i="576"/>
  <c r="BC91" i="576"/>
  <c r="AD92" i="576"/>
  <c r="AH92" i="576"/>
  <c r="BB92" i="576"/>
  <c r="BF92" i="576"/>
  <c r="AG93" i="576"/>
  <c r="AM93" i="576"/>
  <c r="AG50" i="577"/>
  <c r="AM50" i="577"/>
  <c r="AF51" i="577"/>
  <c r="AF80" i="578"/>
  <c r="AF76" i="578"/>
  <c r="AF72" i="578"/>
  <c r="AF68" i="578"/>
  <c r="AF64" i="578"/>
  <c r="AF79" i="578"/>
  <c r="AF75" i="578"/>
  <c r="AF71" i="578"/>
  <c r="AF67" i="578"/>
  <c r="AF63" i="578"/>
  <c r="AF78" i="578"/>
  <c r="AF74" i="578"/>
  <c r="AF70" i="578"/>
  <c r="AF66" i="578"/>
  <c r="AF62" i="578"/>
  <c r="AF77" i="578"/>
  <c r="AF73" i="578"/>
  <c r="AF69" i="578"/>
  <c r="AF65" i="578"/>
  <c r="AF61" i="578"/>
  <c r="AJ37" i="578"/>
  <c r="AJ80" i="578"/>
  <c r="AJ76" i="578"/>
  <c r="AJ72" i="578"/>
  <c r="AJ68" i="578"/>
  <c r="AJ64" i="578"/>
  <c r="AJ79" i="578"/>
  <c r="AJ75" i="578"/>
  <c r="AJ71" i="578"/>
  <c r="AJ67" i="578"/>
  <c r="AJ63" i="578"/>
  <c r="AJ78" i="578"/>
  <c r="AJ74" i="578"/>
  <c r="AJ70" i="578"/>
  <c r="AJ66" i="578"/>
  <c r="AJ62" i="578"/>
  <c r="AJ77" i="578"/>
  <c r="AJ73" i="578"/>
  <c r="AJ69" i="578"/>
  <c r="AJ65" i="578"/>
  <c r="AJ61" i="578"/>
  <c r="BD80" i="578"/>
  <c r="BD76" i="578"/>
  <c r="BD72" i="578"/>
  <c r="BD68" i="578"/>
  <c r="BD64" i="578"/>
  <c r="BD79" i="578"/>
  <c r="BD75" i="578"/>
  <c r="BD71" i="578"/>
  <c r="BD67" i="578"/>
  <c r="BD63" i="578"/>
  <c r="BD78" i="578"/>
  <c r="BD74" i="578"/>
  <c r="BD70" i="578"/>
  <c r="BD66" i="578"/>
  <c r="BD62" i="578"/>
  <c r="BD77" i="578"/>
  <c r="BD73" i="578"/>
  <c r="BD69" i="578"/>
  <c r="BD65" i="578"/>
  <c r="BD61" i="578"/>
  <c r="AD51" i="578"/>
  <c r="AH51" i="578"/>
  <c r="BB51" i="578"/>
  <c r="BF51" i="578"/>
  <c r="AG52" i="578"/>
  <c r="AM52" i="578"/>
  <c r="BE52" i="578"/>
  <c r="AF53" i="578"/>
  <c r="AJ53" i="578"/>
  <c r="BD53" i="578"/>
  <c r="AE54" i="578"/>
  <c r="AI54" i="578"/>
  <c r="BC54" i="578"/>
  <c r="AD55" i="578"/>
  <c r="AH55" i="578"/>
  <c r="BB55" i="578"/>
  <c r="BF55" i="578"/>
  <c r="AM56" i="578"/>
  <c r="AF57" i="578"/>
  <c r="AJ57" i="578"/>
  <c r="BD57" i="578"/>
  <c r="AE58" i="578"/>
  <c r="AI58" i="578"/>
  <c r="BC58" i="578"/>
  <c r="AD59" i="578"/>
  <c r="AI59" i="578"/>
  <c r="BD59" i="578"/>
  <c r="AF60" i="578"/>
  <c r="BB60" i="578"/>
  <c r="AI61" i="578"/>
  <c r="AD89" i="576"/>
  <c r="AH89" i="576"/>
  <c r="BB89" i="576"/>
  <c r="BF89" i="576"/>
  <c r="AG90" i="576"/>
  <c r="AF91" i="576"/>
  <c r="AJ91" i="576"/>
  <c r="BD91" i="576"/>
  <c r="AI92" i="576"/>
  <c r="BC92" i="576"/>
  <c r="AD93" i="576"/>
  <c r="AH93" i="576"/>
  <c r="BB93" i="576"/>
  <c r="BF93" i="576"/>
  <c r="AD50" i="577"/>
  <c r="BB50" i="577"/>
  <c r="BE51" i="577"/>
  <c r="AG36" i="578"/>
  <c r="AG79" i="578"/>
  <c r="AG75" i="578"/>
  <c r="AG71" i="578"/>
  <c r="AG67" i="578"/>
  <c r="AG63" i="578"/>
  <c r="AG78" i="578"/>
  <c r="AG74" i="578"/>
  <c r="AG70" i="578"/>
  <c r="AG66" i="578"/>
  <c r="AG62" i="578"/>
  <c r="AG77" i="578"/>
  <c r="AG73" i="578"/>
  <c r="AG69" i="578"/>
  <c r="AG65" i="578"/>
  <c r="AG61" i="578"/>
  <c r="AG80" i="578"/>
  <c r="AG76" i="578"/>
  <c r="AG72" i="578"/>
  <c r="AG68" i="578"/>
  <c r="AG64" i="578"/>
  <c r="AG60" i="578"/>
  <c r="BE40" i="578"/>
  <c r="BE79" i="578"/>
  <c r="BE75" i="578"/>
  <c r="BE71" i="578"/>
  <c r="BE67" i="578"/>
  <c r="BE63" i="578"/>
  <c r="BE78" i="578"/>
  <c r="BE74" i="578"/>
  <c r="BE70" i="578"/>
  <c r="BE66" i="578"/>
  <c r="BE62" i="578"/>
  <c r="BE77" i="578"/>
  <c r="BE73" i="578"/>
  <c r="BE69" i="578"/>
  <c r="BE65" i="578"/>
  <c r="BE61" i="578"/>
  <c r="BE80" i="578"/>
  <c r="BE76" i="578"/>
  <c r="BE72" i="578"/>
  <c r="BE68" i="578"/>
  <c r="BE64" i="578"/>
  <c r="BE60" i="578"/>
  <c r="AE51" i="578"/>
  <c r="AI51" i="578"/>
  <c r="BC51" i="578"/>
  <c r="AD52" i="578"/>
  <c r="AH52" i="578"/>
  <c r="BB52" i="578"/>
  <c r="BF52" i="578"/>
  <c r="AG53" i="578"/>
  <c r="AM53" i="578"/>
  <c r="BE53" i="578"/>
  <c r="AF54" i="578"/>
  <c r="AJ54" i="578"/>
  <c r="BD54" i="578"/>
  <c r="AE55" i="578"/>
  <c r="AI55" i="578"/>
  <c r="BC55" i="578"/>
  <c r="AD56" i="578"/>
  <c r="AH56" i="578"/>
  <c r="BB56" i="578"/>
  <c r="BF56" i="578"/>
  <c r="AG57" i="578"/>
  <c r="AM57" i="578"/>
  <c r="BE57" i="578"/>
  <c r="AF58" i="578"/>
  <c r="AJ58" i="578"/>
  <c r="BD58" i="578"/>
  <c r="AE59" i="578"/>
  <c r="AJ59" i="578"/>
  <c r="BE59" i="578"/>
  <c r="AH60" i="578"/>
  <c r="BD60" i="578"/>
  <c r="BC61" i="578"/>
  <c r="AF34" i="581"/>
  <c r="BF34" i="581"/>
  <c r="AG35" i="581"/>
  <c r="AM35" i="581"/>
  <c r="BE35" i="581"/>
  <c r="AF36" i="581"/>
  <c r="AJ36" i="581"/>
  <c r="BD36" i="581"/>
  <c r="AG31" i="582"/>
  <c r="AM31" i="582"/>
  <c r="BE31" i="582"/>
  <c r="AF32" i="582"/>
  <c r="AJ32" i="582"/>
  <c r="BD32" i="582"/>
  <c r="AD35" i="581"/>
  <c r="AH35" i="581"/>
  <c r="AG36" i="581"/>
  <c r="AM36" i="581"/>
  <c r="BE36" i="581"/>
  <c r="AD31" i="582"/>
  <c r="AH31" i="582"/>
  <c r="BB31" i="582"/>
  <c r="BF31" i="582"/>
  <c r="BB34" i="581"/>
  <c r="AE35" i="581"/>
  <c r="AI35" i="581"/>
  <c r="BC35" i="581"/>
  <c r="AD36" i="581"/>
  <c r="BB36" i="581"/>
  <c r="AE31" i="582"/>
  <c r="AI31" i="582"/>
  <c r="BC31" i="582"/>
  <c r="AE36" i="581"/>
  <c r="AI36" i="581"/>
  <c r="BC36" i="581"/>
  <c r="AE84" i="576"/>
  <c r="AE77" i="576"/>
  <c r="AM83" i="576"/>
  <c r="AM86" i="576"/>
  <c r="AH49" i="577"/>
  <c r="AH42" i="577"/>
  <c r="BF49" i="577"/>
  <c r="BF32" i="577"/>
  <c r="BF31" i="577"/>
  <c r="AF37" i="578"/>
  <c r="AF48" i="578"/>
  <c r="BB39" i="578"/>
  <c r="BB43" i="578"/>
  <c r="BD37" i="578"/>
  <c r="BD39" i="578"/>
  <c r="AE38" i="579"/>
  <c r="AE37" i="579"/>
  <c r="AG39" i="579"/>
  <c r="AG31" i="579"/>
  <c r="AM33" i="579"/>
  <c r="AM41" i="579"/>
  <c r="BC38" i="579"/>
  <c r="BC37" i="579"/>
  <c r="AH34" i="581"/>
  <c r="AH32" i="581"/>
  <c r="BF33" i="581"/>
  <c r="BF32" i="581"/>
  <c r="AA115" i="583"/>
  <c r="AM81" i="576"/>
  <c r="BF42" i="577"/>
  <c r="AA103" i="577"/>
  <c r="BF41" i="578"/>
  <c r="BB47" i="578"/>
  <c r="AA96" i="579"/>
  <c r="AI34" i="580"/>
  <c r="AA49" i="580"/>
  <c r="AA65" i="580"/>
  <c r="AA69" i="580"/>
  <c r="AA97" i="580"/>
  <c r="AE31" i="581"/>
  <c r="BF46" i="577"/>
  <c r="AI38" i="580"/>
  <c r="AI31" i="581"/>
  <c r="AM33" i="581"/>
  <c r="AA71" i="581"/>
  <c r="AA75" i="584"/>
  <c r="AA95" i="584"/>
  <c r="AA99" i="584"/>
  <c r="AA111" i="584"/>
  <c r="AG46" i="578"/>
  <c r="AI75" i="576"/>
  <c r="BB36" i="577"/>
  <c r="BB48" i="577"/>
  <c r="AJ35" i="578"/>
  <c r="AJ44" i="578"/>
  <c r="BB49" i="578"/>
  <c r="AI37" i="579"/>
  <c r="BC40" i="580"/>
  <c r="BC31" i="581"/>
  <c r="BE36" i="578"/>
  <c r="BB41" i="578"/>
  <c r="BF43" i="578"/>
  <c r="BD45" i="578"/>
  <c r="BF47" i="578"/>
  <c r="BF49" i="578"/>
  <c r="AA106" i="578"/>
  <c r="AJ36" i="579"/>
  <c r="AM39" i="579"/>
  <c r="AA113" i="580"/>
  <c r="AD32" i="581"/>
  <c r="BD32" i="581"/>
  <c r="AA65" i="581"/>
  <c r="AA69" i="581"/>
  <c r="AA74" i="581"/>
  <c r="AA78" i="581"/>
  <c r="BC75" i="576"/>
  <c r="AA99" i="583"/>
  <c r="AA107" i="583"/>
  <c r="BC83" i="576"/>
  <c r="AA87" i="577"/>
  <c r="AA106" i="577"/>
  <c r="AM74" i="576"/>
  <c r="AI76" i="576"/>
  <c r="BB78" i="576"/>
  <c r="AI84" i="576"/>
  <c r="AH34" i="577"/>
  <c r="BB38" i="577"/>
  <c r="BF44" i="577"/>
  <c r="AJ31" i="578"/>
  <c r="AG40" i="578"/>
  <c r="AF43" i="578"/>
  <c r="BD44" i="578"/>
  <c r="AF47" i="578"/>
  <c r="AF49" i="578"/>
  <c r="AG34" i="579"/>
  <c r="AA64" i="579"/>
  <c r="AJ32" i="581"/>
  <c r="AA43" i="582"/>
  <c r="AA87" i="582"/>
  <c r="AA96" i="582"/>
  <c r="AA98" i="582"/>
  <c r="AM77" i="576"/>
  <c r="BF88" i="576"/>
  <c r="AA96" i="576"/>
  <c r="AA100" i="576"/>
  <c r="AA101" i="577"/>
  <c r="AE75" i="576"/>
  <c r="BB76" i="576"/>
  <c r="AE79" i="576"/>
  <c r="BC85" i="576"/>
  <c r="BF34" i="577"/>
  <c r="BB40" i="577"/>
  <c r="AH46" i="577"/>
  <c r="AF41" i="578"/>
  <c r="AJ45" i="578"/>
  <c r="AA108" i="578"/>
  <c r="AA111" i="578"/>
  <c r="BB32" i="581"/>
  <c r="AA119" i="582"/>
  <c r="AE34" i="578"/>
  <c r="BF38" i="579"/>
  <c r="BD35" i="580"/>
  <c r="AJ43" i="580"/>
  <c r="AJ74" i="576"/>
  <c r="AF75" i="576"/>
  <c r="BD75" i="576"/>
  <c r="AH76" i="576"/>
  <c r="BC76" i="576"/>
  <c r="AI77" i="576"/>
  <c r="BD78" i="576"/>
  <c r="AM79" i="576"/>
  <c r="BC80" i="576"/>
  <c r="BF81" i="576"/>
  <c r="BD82" i="576"/>
  <c r="BD83" i="576"/>
  <c r="AJ84" i="576"/>
  <c r="AD86" i="576"/>
  <c r="AI87" i="576"/>
  <c r="AE88" i="576"/>
  <c r="AH32" i="577"/>
  <c r="BB34" i="577"/>
  <c r="AD38" i="577"/>
  <c r="BF38" i="577"/>
  <c r="AD42" i="577"/>
  <c r="AH44" i="577"/>
  <c r="BB46" i="577"/>
  <c r="AA79" i="577"/>
  <c r="AA80" i="577"/>
  <c r="AF31" i="578"/>
  <c r="AF35" i="578"/>
  <c r="AJ39" i="578"/>
  <c r="AJ40" i="578"/>
  <c r="AJ41" i="578"/>
  <c r="BD43" i="578"/>
  <c r="BB45" i="578"/>
  <c r="BE46" i="578"/>
  <c r="BD47" i="578"/>
  <c r="AJ48" i="578"/>
  <c r="AJ49" i="578"/>
  <c r="AA84" i="578"/>
  <c r="AA85" i="578"/>
  <c r="AM32" i="579"/>
  <c r="AD36" i="579"/>
  <c r="BB36" i="579"/>
  <c r="AF37" i="579"/>
  <c r="BD37" i="579"/>
  <c r="AJ38" i="579"/>
  <c r="BC40" i="579"/>
  <c r="BD41" i="579"/>
  <c r="AA62" i="579"/>
  <c r="AA67" i="579"/>
  <c r="AA116" i="579"/>
  <c r="AA120" i="579"/>
  <c r="AJ31" i="580"/>
  <c r="AE35" i="580"/>
  <c r="AM36" i="580"/>
  <c r="BD39" i="580"/>
  <c r="BD43" i="580"/>
  <c r="AA52" i="580"/>
  <c r="AA129" i="580"/>
  <c r="AA63" i="582"/>
  <c r="AA67" i="582"/>
  <c r="AA71" i="582"/>
  <c r="AA103" i="582"/>
  <c r="AA59" i="583"/>
  <c r="AA68" i="583"/>
  <c r="AA72" i="583"/>
  <c r="AA76" i="583"/>
  <c r="AA78" i="583"/>
  <c r="AA80" i="583"/>
  <c r="AA84" i="583"/>
  <c r="AA43" i="584"/>
  <c r="AA59" i="584"/>
  <c r="AA77" i="584"/>
  <c r="AA78" i="584"/>
  <c r="AJ80" i="576"/>
  <c r="AJ82" i="576"/>
  <c r="BD87" i="576"/>
  <c r="AD76" i="576"/>
  <c r="BD76" i="576"/>
  <c r="BD80" i="576"/>
  <c r="AF82" i="576"/>
  <c r="AF83" i="576"/>
  <c r="BD84" i="576"/>
  <c r="AF86" i="576"/>
  <c r="AA130" i="576"/>
  <c r="AA55" i="577"/>
  <c r="BC40" i="578"/>
  <c r="AA92" i="578"/>
  <c r="AF36" i="579"/>
  <c r="BD36" i="579"/>
  <c r="AD38" i="579"/>
  <c r="BB38" i="579"/>
  <c r="BF40" i="579"/>
  <c r="BF41" i="579"/>
  <c r="AA94" i="579"/>
  <c r="AA99" i="579"/>
  <c r="BD31" i="580"/>
  <c r="AF35" i="580"/>
  <c r="AA105" i="580"/>
  <c r="AA109" i="580"/>
  <c r="AA111" i="580"/>
  <c r="AA39" i="581"/>
  <c r="AA115" i="581"/>
  <c r="AA120" i="581"/>
  <c r="AA124" i="581"/>
  <c r="AA39" i="582"/>
  <c r="AA41" i="582"/>
  <c r="AA46" i="582"/>
  <c r="AA35" i="583"/>
  <c r="AA47" i="583"/>
  <c r="AA91" i="583"/>
  <c r="AA51" i="584"/>
  <c r="AA52" i="584"/>
  <c r="AA127" i="584"/>
  <c r="AF74" i="576"/>
  <c r="AF76" i="576"/>
  <c r="AJ79" i="576"/>
  <c r="BF31" i="579"/>
  <c r="AH38" i="579"/>
  <c r="AH40" i="579"/>
  <c r="AF31" i="580"/>
  <c r="AJ39" i="580"/>
  <c r="AA75" i="581"/>
  <c r="AH80" i="576"/>
  <c r="AD84" i="576"/>
  <c r="AJ87" i="576"/>
  <c r="AF88" i="576"/>
  <c r="AA129" i="576"/>
  <c r="BE39" i="577"/>
  <c r="AJ75" i="576"/>
  <c r="AE76" i="576"/>
  <c r="AJ76" i="576"/>
  <c r="AD77" i="576"/>
  <c r="AJ78" i="576"/>
  <c r="AF79" i="576"/>
  <c r="AE81" i="576"/>
  <c r="AJ86" i="576"/>
  <c r="AA109" i="576"/>
  <c r="AA117" i="576"/>
  <c r="AA121" i="576"/>
  <c r="BB31" i="577"/>
  <c r="AD34" i="577"/>
  <c r="AD36" i="577"/>
  <c r="AH38" i="577"/>
  <c r="AD40" i="577"/>
  <c r="BB42" i="577"/>
  <c r="AD46" i="577"/>
  <c r="AD48" i="577"/>
  <c r="AA127" i="577"/>
  <c r="BD31" i="578"/>
  <c r="BD35" i="578"/>
  <c r="AF40" i="578"/>
  <c r="BD40" i="578"/>
  <c r="BD41" i="578"/>
  <c r="AJ43" i="578"/>
  <c r="AF44" i="578"/>
  <c r="AF45" i="578"/>
  <c r="BF45" i="578"/>
  <c r="AJ47" i="578"/>
  <c r="BD48" i="578"/>
  <c r="BD49" i="578"/>
  <c r="AA124" i="578"/>
  <c r="AA128" i="578"/>
  <c r="BB31" i="579"/>
  <c r="AH35" i="579"/>
  <c r="AH36" i="579"/>
  <c r="BF36" i="579"/>
  <c r="AF38" i="579"/>
  <c r="BF39" i="579"/>
  <c r="BC32" i="580"/>
  <c r="BC35" i="580"/>
  <c r="AF39" i="580"/>
  <c r="AF43" i="580"/>
  <c r="AA81" i="580"/>
  <c r="AA90" i="580"/>
  <c r="AA92" i="580"/>
  <c r="AA95" i="581"/>
  <c r="AA115" i="582"/>
  <c r="AA117" i="582"/>
  <c r="AA39" i="584"/>
  <c r="AA120" i="584"/>
  <c r="BE88" i="576"/>
  <c r="BE84" i="576"/>
  <c r="BE80" i="576"/>
  <c r="BE76" i="576"/>
  <c r="BE36" i="576"/>
  <c r="BE77" i="576"/>
  <c r="AG78" i="576"/>
  <c r="BE79" i="576"/>
  <c r="AG85" i="576"/>
  <c r="BE86" i="576"/>
  <c r="AG87" i="576"/>
  <c r="AD39" i="578"/>
  <c r="AD48" i="578"/>
  <c r="AD44" i="578"/>
  <c r="AD40" i="578"/>
  <c r="AD50" i="578"/>
  <c r="AD46" i="578"/>
  <c r="AD42" i="578"/>
  <c r="AD41" i="578"/>
  <c r="AD49" i="578"/>
  <c r="AD47" i="578"/>
  <c r="AH39" i="578"/>
  <c r="AH48" i="578"/>
  <c r="AH44" i="578"/>
  <c r="AH40" i="578"/>
  <c r="AH50" i="578"/>
  <c r="AH46" i="578"/>
  <c r="AH42" i="578"/>
  <c r="AH47" i="578"/>
  <c r="AH45" i="578"/>
  <c r="AH43" i="578"/>
  <c r="AH41" i="578"/>
  <c r="AH49" i="578"/>
  <c r="BE31" i="576"/>
  <c r="AH70" i="576"/>
  <c r="AH87" i="576"/>
  <c r="AH83" i="576"/>
  <c r="AH79" i="576"/>
  <c r="BB66" i="576"/>
  <c r="BB87" i="576"/>
  <c r="BB83" i="576"/>
  <c r="BB79" i="576"/>
  <c r="AG32" i="576"/>
  <c r="AG74" i="576"/>
  <c r="BE74" i="576"/>
  <c r="AH78" i="576"/>
  <c r="AD80" i="576"/>
  <c r="AG81" i="576"/>
  <c r="BB81" i="576"/>
  <c r="AD82" i="576"/>
  <c r="BE82" i="576"/>
  <c r="BF84" i="576"/>
  <c r="AH85" i="576"/>
  <c r="BB88" i="576"/>
  <c r="AA104" i="576"/>
  <c r="AA125" i="576"/>
  <c r="AF47" i="577"/>
  <c r="AF46" i="577"/>
  <c r="AF34" i="577"/>
  <c r="AF48" i="577"/>
  <c r="AF40" i="577"/>
  <c r="AF36" i="577"/>
  <c r="AJ47" i="577"/>
  <c r="AJ48" i="577"/>
  <c r="AJ42" i="577"/>
  <c r="AJ38" i="577"/>
  <c r="AJ44" i="577"/>
  <c r="AJ32" i="577"/>
  <c r="BD47" i="577"/>
  <c r="BD46" i="577"/>
  <c r="BD34" i="577"/>
  <c r="BD48" i="577"/>
  <c r="BD40" i="577"/>
  <c r="BD36" i="577"/>
  <c r="BD32" i="577"/>
  <c r="AJ34" i="577"/>
  <c r="AJ36" i="577"/>
  <c r="BD42" i="577"/>
  <c r="BD44" i="577"/>
  <c r="AJ46" i="577"/>
  <c r="AD45" i="578"/>
  <c r="AG88" i="576"/>
  <c r="AG84" i="576"/>
  <c r="AG80" i="576"/>
  <c r="AG34" i="576"/>
  <c r="BE42" i="576"/>
  <c r="BF60" i="576"/>
  <c r="BF87" i="576"/>
  <c r="BF83" i="576"/>
  <c r="BF79" i="576"/>
  <c r="BE34" i="576"/>
  <c r="BF77" i="576"/>
  <c r="AE73" i="576"/>
  <c r="AE86" i="576"/>
  <c r="AE82" i="576"/>
  <c r="AE78" i="576"/>
  <c r="AI69" i="576"/>
  <c r="AI86" i="576"/>
  <c r="AI82" i="576"/>
  <c r="AI78" i="576"/>
  <c r="AM63" i="576"/>
  <c r="AM88" i="576"/>
  <c r="AM84" i="576"/>
  <c r="AM80" i="576"/>
  <c r="BC61" i="576"/>
  <c r="BC86" i="576"/>
  <c r="BC82" i="576"/>
  <c r="BC78" i="576"/>
  <c r="BC32" i="576"/>
  <c r="BE35" i="576"/>
  <c r="BE39" i="576"/>
  <c r="AD74" i="576"/>
  <c r="AH74" i="576"/>
  <c r="BB74" i="576"/>
  <c r="BF74" i="576"/>
  <c r="AG75" i="576"/>
  <c r="AM75" i="576"/>
  <c r="BE75" i="576"/>
  <c r="AG77" i="576"/>
  <c r="BB77" i="576"/>
  <c r="AD78" i="576"/>
  <c r="BE78" i="576"/>
  <c r="AG79" i="576"/>
  <c r="BC79" i="576"/>
  <c r="AE80" i="576"/>
  <c r="BF80" i="576"/>
  <c r="AH81" i="576"/>
  <c r="BC81" i="576"/>
  <c r="AM82" i="576"/>
  <c r="BF82" i="576"/>
  <c r="AI83" i="576"/>
  <c r="BB84" i="576"/>
  <c r="AI85" i="576"/>
  <c r="BE85" i="576"/>
  <c r="AG86" i="576"/>
  <c r="BB86" i="576"/>
  <c r="AE87" i="576"/>
  <c r="BE87" i="576"/>
  <c r="AH88" i="576"/>
  <c r="BC88" i="576"/>
  <c r="AA98" i="576"/>
  <c r="AA103" i="576"/>
  <c r="AA119" i="576"/>
  <c r="AG41" i="577"/>
  <c r="AG39" i="577"/>
  <c r="AF42" i="577"/>
  <c r="AD64" i="576"/>
  <c r="AD87" i="576"/>
  <c r="AD83" i="576"/>
  <c r="AD79" i="576"/>
  <c r="BE38" i="576"/>
  <c r="BE46" i="576"/>
  <c r="AF72" i="576"/>
  <c r="AF85" i="576"/>
  <c r="AF81" i="576"/>
  <c r="AF77" i="576"/>
  <c r="AJ68" i="576"/>
  <c r="AJ85" i="576"/>
  <c r="AJ81" i="576"/>
  <c r="AJ77" i="576"/>
  <c r="BD58" i="576"/>
  <c r="BD85" i="576"/>
  <c r="BD81" i="576"/>
  <c r="BD77" i="576"/>
  <c r="BD31" i="576"/>
  <c r="BE32" i="576"/>
  <c r="BC36" i="576"/>
  <c r="BE40" i="576"/>
  <c r="AE74" i="576"/>
  <c r="AI74" i="576"/>
  <c r="BC74" i="576"/>
  <c r="AD75" i="576"/>
  <c r="AH75" i="576"/>
  <c r="BB75" i="576"/>
  <c r="BF75" i="576"/>
  <c r="AG76" i="576"/>
  <c r="AM76" i="576"/>
  <c r="BF76" i="576"/>
  <c r="AH77" i="576"/>
  <c r="BC77" i="576"/>
  <c r="AF78" i="576"/>
  <c r="AM78" i="576"/>
  <c r="BF78" i="576"/>
  <c r="AI79" i="576"/>
  <c r="BD79" i="576"/>
  <c r="AF80" i="576"/>
  <c r="BB80" i="576"/>
  <c r="AD81" i="576"/>
  <c r="AI81" i="576"/>
  <c r="BE81" i="576"/>
  <c r="AG82" i="576"/>
  <c r="BB82" i="576"/>
  <c r="AE83" i="576"/>
  <c r="AJ83" i="576"/>
  <c r="BE83" i="576"/>
  <c r="AH84" i="576"/>
  <c r="BC84" i="576"/>
  <c r="AE85" i="576"/>
  <c r="AM85" i="576"/>
  <c r="BF85" i="576"/>
  <c r="AH86" i="576"/>
  <c r="BD86" i="576"/>
  <c r="AF87" i="576"/>
  <c r="AM87" i="576"/>
  <c r="AD88" i="576"/>
  <c r="AI88" i="576"/>
  <c r="BD88" i="576"/>
  <c r="AF32" i="577"/>
  <c r="BD38" i="577"/>
  <c r="AJ40" i="577"/>
  <c r="AF44" i="577"/>
  <c r="AA71" i="577"/>
  <c r="AD43" i="578"/>
  <c r="AA54" i="577"/>
  <c r="AA75" i="577"/>
  <c r="AA83" i="577"/>
  <c r="AA95" i="577"/>
  <c r="AA96" i="577"/>
  <c r="AA121" i="577"/>
  <c r="AA129" i="577"/>
  <c r="AA130" i="577"/>
  <c r="AE37" i="578"/>
  <c r="AE47" i="578"/>
  <c r="AE43" i="578"/>
  <c r="AE36" i="578"/>
  <c r="AE31" i="578"/>
  <c r="AE50" i="578"/>
  <c r="AE49" i="578"/>
  <c r="AE45" i="578"/>
  <c r="AE41" i="578"/>
  <c r="AE38" i="578"/>
  <c r="AE32" i="578"/>
  <c r="AI37" i="578"/>
  <c r="AI47" i="578"/>
  <c r="AI43" i="578"/>
  <c r="AI38" i="578"/>
  <c r="AI35" i="578"/>
  <c r="AI32" i="578"/>
  <c r="AI50" i="578"/>
  <c r="AI49" i="578"/>
  <c r="AI45" i="578"/>
  <c r="AI41" i="578"/>
  <c r="AI36" i="578"/>
  <c r="AI31" i="578"/>
  <c r="AM39" i="578"/>
  <c r="AM49" i="578"/>
  <c r="AM45" i="578"/>
  <c r="AM41" i="578"/>
  <c r="AM34" i="578"/>
  <c r="AM33" i="578"/>
  <c r="AM48" i="578"/>
  <c r="AM47" i="578"/>
  <c r="AM43" i="578"/>
  <c r="BC37" i="578"/>
  <c r="BC47" i="578"/>
  <c r="BC43" i="578"/>
  <c r="BC36" i="578"/>
  <c r="BC31" i="578"/>
  <c r="BC50" i="578"/>
  <c r="BC49" i="578"/>
  <c r="BC45" i="578"/>
  <c r="BC41" i="578"/>
  <c r="BC39" i="578"/>
  <c r="BC38" i="578"/>
  <c r="BC35" i="578"/>
  <c r="BC32" i="578"/>
  <c r="AG32" i="578"/>
  <c r="AI34" i="578"/>
  <c r="AG38" i="578"/>
  <c r="AI40" i="578"/>
  <c r="AM42" i="578"/>
  <c r="AG44" i="578"/>
  <c r="BC44" i="578"/>
  <c r="AI46" i="578"/>
  <c r="AG50" i="578"/>
  <c r="AG44" i="580"/>
  <c r="AG42" i="580"/>
  <c r="AG38" i="580"/>
  <c r="AG34" i="580"/>
  <c r="BE44" i="580"/>
  <c r="BE38" i="580"/>
  <c r="BE34" i="580"/>
  <c r="BE42" i="580"/>
  <c r="AA113" i="576"/>
  <c r="AA114" i="576"/>
  <c r="AA116" i="576"/>
  <c r="AD32" i="577"/>
  <c r="BB32" i="577"/>
  <c r="AH36" i="577"/>
  <c r="BF36" i="577"/>
  <c r="AH40" i="577"/>
  <c r="BF40" i="577"/>
  <c r="AD44" i="577"/>
  <c r="BB44" i="577"/>
  <c r="AH48" i="577"/>
  <c r="BF48" i="577"/>
  <c r="AA69" i="577"/>
  <c r="AA74" i="577"/>
  <c r="AA91" i="577"/>
  <c r="AA99" i="577"/>
  <c r="AA115" i="577"/>
  <c r="AM32" i="578"/>
  <c r="BC34" i="578"/>
  <c r="AM38" i="578"/>
  <c r="AE40" i="578"/>
  <c r="AE42" i="578"/>
  <c r="BC42" i="578"/>
  <c r="AI44" i="578"/>
  <c r="AM46" i="578"/>
  <c r="AI48" i="578"/>
  <c r="AM50" i="578"/>
  <c r="AG33" i="579"/>
  <c r="AG40" i="579"/>
  <c r="AG38" i="579"/>
  <c r="AG37" i="579"/>
  <c r="AG32" i="579"/>
  <c r="AG41" i="579"/>
  <c r="AG36" i="579"/>
  <c r="BE33" i="579"/>
  <c r="BE39" i="579"/>
  <c r="BE41" i="579"/>
  <c r="BE38" i="579"/>
  <c r="BE31" i="579"/>
  <c r="BE37" i="579"/>
  <c r="BE32" i="579"/>
  <c r="BE40" i="579"/>
  <c r="BE36" i="579"/>
  <c r="BE34" i="579"/>
  <c r="AA59" i="577"/>
  <c r="AA60" i="577"/>
  <c r="AA64" i="577"/>
  <c r="AA85" i="577"/>
  <c r="AA90" i="577"/>
  <c r="AA107" i="577"/>
  <c r="AA119" i="577"/>
  <c r="AG39" i="578"/>
  <c r="AG49" i="578"/>
  <c r="AG45" i="578"/>
  <c r="AG41" i="578"/>
  <c r="AG48" i="578"/>
  <c r="AG47" i="578"/>
  <c r="AG43" i="578"/>
  <c r="AG34" i="578"/>
  <c r="BE39" i="578"/>
  <c r="BE49" i="578"/>
  <c r="BE45" i="578"/>
  <c r="BE41" i="578"/>
  <c r="BE48" i="578"/>
  <c r="BE47" i="578"/>
  <c r="BE43" i="578"/>
  <c r="BE34" i="578"/>
  <c r="BE32" i="578"/>
  <c r="AM36" i="578"/>
  <c r="BE38" i="578"/>
  <c r="AM40" i="578"/>
  <c r="AG42" i="578"/>
  <c r="BE42" i="578"/>
  <c r="AE44" i="578"/>
  <c r="BE44" i="578"/>
  <c r="AE46" i="578"/>
  <c r="BC46" i="578"/>
  <c r="BE50" i="578"/>
  <c r="AA48" i="579"/>
  <c r="BB42" i="578"/>
  <c r="BF42" i="578"/>
  <c r="BB46" i="578"/>
  <c r="BF46" i="578"/>
  <c r="BB50" i="578"/>
  <c r="BF50" i="578"/>
  <c r="AA88" i="578"/>
  <c r="AA100" i="578"/>
  <c r="AA101" i="578"/>
  <c r="AA122" i="578"/>
  <c r="AA127" i="578"/>
  <c r="AH31" i="579"/>
  <c r="AE32" i="579"/>
  <c r="BC32" i="579"/>
  <c r="AI34" i="579"/>
  <c r="AD35" i="579"/>
  <c r="BF35" i="579"/>
  <c r="AM36" i="579"/>
  <c r="AI38" i="579"/>
  <c r="AD39" i="579"/>
  <c r="AH39" i="579"/>
  <c r="BB39" i="579"/>
  <c r="AD40" i="579"/>
  <c r="BB41" i="579"/>
  <c r="AA96" i="578"/>
  <c r="AA104" i="578"/>
  <c r="AA116" i="578"/>
  <c r="AA117" i="578"/>
  <c r="AE35" i="579"/>
  <c r="AE41" i="579"/>
  <c r="AI35" i="579"/>
  <c r="AI41" i="579"/>
  <c r="BC35" i="579"/>
  <c r="BC41" i="579"/>
  <c r="AM34" i="579"/>
  <c r="AM37" i="579"/>
  <c r="AE39" i="579"/>
  <c r="AI39" i="579"/>
  <c r="BC39" i="579"/>
  <c r="AE40" i="579"/>
  <c r="AM40" i="579"/>
  <c r="AH41" i="579"/>
  <c r="AA52" i="579"/>
  <c r="AA60" i="579"/>
  <c r="AA72" i="579"/>
  <c r="AA73" i="579"/>
  <c r="AA116" i="577"/>
  <c r="AF39" i="578"/>
  <c r="BB40" i="578"/>
  <c r="BF40" i="578"/>
  <c r="AF42" i="578"/>
  <c r="AJ42" i="578"/>
  <c r="BD42" i="578"/>
  <c r="BB44" i="578"/>
  <c r="BF44" i="578"/>
  <c r="AF46" i="578"/>
  <c r="AJ46" i="578"/>
  <c r="BD46" i="578"/>
  <c r="BB48" i="578"/>
  <c r="BF48" i="578"/>
  <c r="AF50" i="578"/>
  <c r="AJ50" i="578"/>
  <c r="BD50" i="578"/>
  <c r="AA90" i="578"/>
  <c r="AA95" i="578"/>
  <c r="AA112" i="578"/>
  <c r="AA120" i="578"/>
  <c r="AF35" i="579"/>
  <c r="AF40" i="579"/>
  <c r="AJ35" i="579"/>
  <c r="AJ40" i="579"/>
  <c r="BD35" i="579"/>
  <c r="BD40" i="579"/>
  <c r="AD31" i="579"/>
  <c r="AI32" i="579"/>
  <c r="AE34" i="579"/>
  <c r="BC34" i="579"/>
  <c r="BB35" i="579"/>
  <c r="AE36" i="579"/>
  <c r="AI36" i="579"/>
  <c r="BC36" i="579"/>
  <c r="AD37" i="579"/>
  <c r="AH37" i="579"/>
  <c r="BB37" i="579"/>
  <c r="BF37" i="579"/>
  <c r="AM38" i="579"/>
  <c r="AF39" i="579"/>
  <c r="AJ39" i="579"/>
  <c r="BD39" i="579"/>
  <c r="BB40" i="579"/>
  <c r="AD41" i="579"/>
  <c r="AJ41" i="579"/>
  <c r="AA46" i="579"/>
  <c r="AA51" i="579"/>
  <c r="AA80" i="579"/>
  <c r="AA84" i="579"/>
  <c r="AA92" i="579"/>
  <c r="AA108" i="579"/>
  <c r="AA109" i="579"/>
  <c r="AA130" i="579"/>
  <c r="AI32" i="580"/>
  <c r="AE34" i="580"/>
  <c r="BC34" i="580"/>
  <c r="AI35" i="580"/>
  <c r="AE36" i="580"/>
  <c r="AM37" i="580"/>
  <c r="BC38" i="580"/>
  <c r="AI40" i="580"/>
  <c r="AM42" i="580"/>
  <c r="AA58" i="580"/>
  <c r="AA73" i="580"/>
  <c r="AA77" i="580"/>
  <c r="AA79" i="580"/>
  <c r="AA101" i="580"/>
  <c r="AA122" i="580"/>
  <c r="AA51" i="581"/>
  <c r="AA63" i="581"/>
  <c r="AA87" i="581"/>
  <c r="AA88" i="581"/>
  <c r="AA111" i="581"/>
  <c r="AA113" i="581"/>
  <c r="AA35" i="582"/>
  <c r="AA52" i="582"/>
  <c r="AA54" i="582"/>
  <c r="AA56" i="582"/>
  <c r="AA58" i="582"/>
  <c r="AA75" i="582"/>
  <c r="AA77" i="582"/>
  <c r="AA81" i="582"/>
  <c r="AA85" i="582"/>
  <c r="AA107" i="582"/>
  <c r="AA111" i="582"/>
  <c r="AA128" i="582"/>
  <c r="AA130" i="582"/>
  <c r="AM2" i="583"/>
  <c r="AA51" i="583"/>
  <c r="AA55" i="583"/>
  <c r="AA57" i="583"/>
  <c r="AA62" i="583"/>
  <c r="AA95" i="583"/>
  <c r="AA124" i="583"/>
  <c r="AA126" i="583"/>
  <c r="AM2" i="584"/>
  <c r="AA45" i="584"/>
  <c r="AA46" i="584"/>
  <c r="AA63" i="584"/>
  <c r="AA71" i="584"/>
  <c r="AA83" i="584"/>
  <c r="AA84" i="584"/>
  <c r="AA107" i="584"/>
  <c r="AA113" i="584"/>
  <c r="AA114" i="584"/>
  <c r="AA44" i="579"/>
  <c r="AA56" i="579"/>
  <c r="AA57" i="579"/>
  <c r="AA78" i="579"/>
  <c r="AA83" i="579"/>
  <c r="AA100" i="579"/>
  <c r="AA104" i="579"/>
  <c r="AA112" i="579"/>
  <c r="AA124" i="579"/>
  <c r="AA125" i="579"/>
  <c r="AE31" i="580"/>
  <c r="BC31" i="580"/>
  <c r="AM32" i="580"/>
  <c r="AJ35" i="580"/>
  <c r="AI36" i="580"/>
  <c r="BC39" i="580"/>
  <c r="AM40" i="580"/>
  <c r="BC42" i="580"/>
  <c r="BC43" i="580"/>
  <c r="AA53" i="580"/>
  <c r="AA74" i="580"/>
  <c r="AA76" i="580"/>
  <c r="AA89" i="580"/>
  <c r="AA93" i="580"/>
  <c r="AA95" i="580"/>
  <c r="AA117" i="580"/>
  <c r="AA41" i="581"/>
  <c r="AA42" i="581"/>
  <c r="AA43" i="581"/>
  <c r="AA45" i="581"/>
  <c r="AA46" i="581"/>
  <c r="AA47" i="581"/>
  <c r="AA49" i="581"/>
  <c r="AA50" i="581"/>
  <c r="AA79" i="581"/>
  <c r="AA100" i="581"/>
  <c r="AA104" i="581"/>
  <c r="AA108" i="581"/>
  <c r="AA127" i="581"/>
  <c r="N131" i="582"/>
  <c r="AA47" i="582"/>
  <c r="AA51" i="582"/>
  <c r="AA72" i="582"/>
  <c r="AA74" i="582"/>
  <c r="AA99" i="582"/>
  <c r="AA101" i="582"/>
  <c r="AA123" i="582"/>
  <c r="AA127" i="582"/>
  <c r="AA52" i="583"/>
  <c r="AA67" i="583"/>
  <c r="AA87" i="583"/>
  <c r="AA89" i="583"/>
  <c r="AA93" i="583"/>
  <c r="AA94" i="583"/>
  <c r="AA119" i="583"/>
  <c r="AA123" i="583"/>
  <c r="AA35" i="584"/>
  <c r="AA36" i="584"/>
  <c r="AA61" i="584"/>
  <c r="AA62" i="584"/>
  <c r="AA79" i="584"/>
  <c r="AA104" i="584"/>
  <c r="AA119" i="584"/>
  <c r="AA123" i="584"/>
  <c r="AA129" i="584"/>
  <c r="AA130" i="584"/>
  <c r="AA68" i="579"/>
  <c r="AA76" i="579"/>
  <c r="AA88" i="579"/>
  <c r="AA89" i="579"/>
  <c r="AA114" i="579"/>
  <c r="AA119" i="579"/>
  <c r="AI31" i="580"/>
  <c r="AE32" i="580"/>
  <c r="AM33" i="580"/>
  <c r="AM34" i="580"/>
  <c r="BC36" i="580"/>
  <c r="AM38" i="580"/>
  <c r="AI39" i="580"/>
  <c r="AE40" i="580"/>
  <c r="AA57" i="580"/>
  <c r="AA61" i="580"/>
  <c r="AA63" i="580"/>
  <c r="AA68" i="580"/>
  <c r="AA85" i="580"/>
  <c r="AA106" i="580"/>
  <c r="AA108" i="580"/>
  <c r="AA121" i="580"/>
  <c r="AA125" i="580"/>
  <c r="AA127" i="580"/>
  <c r="AA59" i="581"/>
  <c r="AA60" i="581"/>
  <c r="AA91" i="581"/>
  <c r="AA93" i="581"/>
  <c r="AA98" i="581"/>
  <c r="AA36" i="582"/>
  <c r="AA59" i="582"/>
  <c r="AA61" i="582"/>
  <c r="AA91" i="582"/>
  <c r="AA95" i="582"/>
  <c r="AA112" i="582"/>
  <c r="AA114" i="582"/>
  <c r="AA38" i="583"/>
  <c r="AA39" i="583"/>
  <c r="AA42" i="583"/>
  <c r="AA43" i="583"/>
  <c r="AA46" i="583"/>
  <c r="AA63" i="583"/>
  <c r="AA100" i="583"/>
  <c r="AA104" i="583"/>
  <c r="AA127" i="583"/>
  <c r="AA129" i="583"/>
  <c r="N131" i="584"/>
  <c r="AA47" i="584"/>
  <c r="AA55" i="584"/>
  <c r="AA67" i="584"/>
  <c r="AA68" i="584"/>
  <c r="AA87" i="584"/>
  <c r="AA91" i="584"/>
  <c r="AA97" i="584"/>
  <c r="AA98" i="584"/>
  <c r="AA115" i="584"/>
  <c r="F34" i="477"/>
  <c r="F36" i="477"/>
  <c r="F38" i="477"/>
  <c r="F35" i="477"/>
  <c r="F32" i="477"/>
  <c r="F37" i="477"/>
  <c r="F33" i="477"/>
  <c r="F39" i="477"/>
  <c r="F40" i="477"/>
  <c r="AM2" i="576"/>
  <c r="AG70" i="576"/>
  <c r="AG66" i="576"/>
  <c r="AG62" i="576"/>
  <c r="AG58" i="576"/>
  <c r="AG54" i="576"/>
  <c r="AG73" i="576"/>
  <c r="AG69" i="576"/>
  <c r="AG72" i="576"/>
  <c r="AG68" i="576"/>
  <c r="AG64" i="576"/>
  <c r="AG60" i="576"/>
  <c r="AG56" i="576"/>
  <c r="BE70" i="576"/>
  <c r="BE66" i="576"/>
  <c r="BE62" i="576"/>
  <c r="BE58" i="576"/>
  <c r="BE54" i="576"/>
  <c r="BE73" i="576"/>
  <c r="BE69" i="576"/>
  <c r="BE72" i="576"/>
  <c r="BE68" i="576"/>
  <c r="BE64" i="576"/>
  <c r="BE60" i="576"/>
  <c r="BE56" i="576"/>
  <c r="AE31" i="576"/>
  <c r="AI31" i="576"/>
  <c r="BC31" i="576"/>
  <c r="AD32" i="576"/>
  <c r="AH32" i="576"/>
  <c r="BB32" i="576"/>
  <c r="BF32" i="576"/>
  <c r="AG33" i="576"/>
  <c r="AM33" i="576"/>
  <c r="BE33" i="576"/>
  <c r="AF34" i="576"/>
  <c r="AJ34" i="576"/>
  <c r="BD34" i="576"/>
  <c r="AE35" i="576"/>
  <c r="AI35" i="576"/>
  <c r="BC35" i="576"/>
  <c r="AD36" i="576"/>
  <c r="AH36" i="576"/>
  <c r="BB36" i="576"/>
  <c r="BF36" i="576"/>
  <c r="AG37" i="576"/>
  <c r="AM37" i="576"/>
  <c r="BE37" i="576"/>
  <c r="AF38" i="576"/>
  <c r="AJ38" i="576"/>
  <c r="BD38" i="576"/>
  <c r="AE39" i="576"/>
  <c r="AI39" i="576"/>
  <c r="BC39" i="576"/>
  <c r="AD40" i="576"/>
  <c r="AH40" i="576"/>
  <c r="BB40" i="576"/>
  <c r="BF40" i="576"/>
  <c r="AG41" i="576"/>
  <c r="AM41" i="576"/>
  <c r="BE41" i="576"/>
  <c r="AF42" i="576"/>
  <c r="AJ42" i="576"/>
  <c r="BD42" i="576"/>
  <c r="AE43" i="576"/>
  <c r="AI43" i="576"/>
  <c r="BC43" i="576"/>
  <c r="AD44" i="576"/>
  <c r="AH44" i="576"/>
  <c r="BB44" i="576"/>
  <c r="BF44" i="576"/>
  <c r="AG45" i="576"/>
  <c r="AM45" i="576"/>
  <c r="BE45" i="576"/>
  <c r="AF46" i="576"/>
  <c r="AJ46" i="576"/>
  <c r="BD46" i="576"/>
  <c r="AE47" i="576"/>
  <c r="AI47" i="576"/>
  <c r="BC47" i="576"/>
  <c r="AD48" i="576"/>
  <c r="AH48" i="576"/>
  <c r="BB48" i="576"/>
  <c r="BF48" i="576"/>
  <c r="AG49" i="576"/>
  <c r="AM49" i="576"/>
  <c r="BE49" i="576"/>
  <c r="AF50" i="576"/>
  <c r="AJ50" i="576"/>
  <c r="BD50" i="576"/>
  <c r="AE51" i="576"/>
  <c r="AM51" i="576"/>
  <c r="BF51" i="576"/>
  <c r="AH52" i="576"/>
  <c r="BD52" i="576"/>
  <c r="AF53" i="576"/>
  <c r="AM53" i="576"/>
  <c r="AD54" i="576"/>
  <c r="AI54" i="576"/>
  <c r="BD54" i="576"/>
  <c r="AG55" i="576"/>
  <c r="BB55" i="576"/>
  <c r="AD56" i="576"/>
  <c r="BB56" i="576"/>
  <c r="AG57" i="576"/>
  <c r="BE57" i="576"/>
  <c r="AJ58" i="576"/>
  <c r="AE59" i="576"/>
  <c r="BC59" i="576"/>
  <c r="AH60" i="576"/>
  <c r="AM61" i="576"/>
  <c r="AF62" i="576"/>
  <c r="BD62" i="576"/>
  <c r="AI63" i="576"/>
  <c r="BB64" i="576"/>
  <c r="AG65" i="576"/>
  <c r="BE65" i="576"/>
  <c r="BE67" i="576"/>
  <c r="AE69" i="576"/>
  <c r="AM71" i="576"/>
  <c r="BD72" i="576"/>
  <c r="AD73" i="576"/>
  <c r="AD69" i="576"/>
  <c r="AD65" i="576"/>
  <c r="AD61" i="576"/>
  <c r="AD57" i="576"/>
  <c r="AD53" i="576"/>
  <c r="AD72" i="576"/>
  <c r="AD68" i="576"/>
  <c r="AD71" i="576"/>
  <c r="AD67" i="576"/>
  <c r="AD63" i="576"/>
  <c r="AD59" i="576"/>
  <c r="AH73" i="576"/>
  <c r="AH69" i="576"/>
  <c r="AH65" i="576"/>
  <c r="AH61" i="576"/>
  <c r="AH57" i="576"/>
  <c r="AH53" i="576"/>
  <c r="AH72" i="576"/>
  <c r="AH68" i="576"/>
  <c r="AH71" i="576"/>
  <c r="AH67" i="576"/>
  <c r="AH63" i="576"/>
  <c r="AH59" i="576"/>
  <c r="BB73" i="576"/>
  <c r="BB69" i="576"/>
  <c r="BB65" i="576"/>
  <c r="BB61" i="576"/>
  <c r="BB57" i="576"/>
  <c r="BB53" i="576"/>
  <c r="BB72" i="576"/>
  <c r="BB68" i="576"/>
  <c r="BB71" i="576"/>
  <c r="BB67" i="576"/>
  <c r="BB63" i="576"/>
  <c r="BB59" i="576"/>
  <c r="BF73" i="576"/>
  <c r="BF69" i="576"/>
  <c r="BF65" i="576"/>
  <c r="BF61" i="576"/>
  <c r="BF57" i="576"/>
  <c r="BF53" i="576"/>
  <c r="BF72" i="576"/>
  <c r="BF68" i="576"/>
  <c r="BF71" i="576"/>
  <c r="BF67" i="576"/>
  <c r="BF63" i="576"/>
  <c r="BF59" i="576"/>
  <c r="AF31" i="576"/>
  <c r="AJ31" i="576"/>
  <c r="AE32" i="576"/>
  <c r="AI32" i="576"/>
  <c r="AD33" i="576"/>
  <c r="AH33" i="576"/>
  <c r="BB33" i="576"/>
  <c r="BF33" i="576"/>
  <c r="AM34" i="576"/>
  <c r="AF35" i="576"/>
  <c r="AJ35" i="576"/>
  <c r="BD35" i="576"/>
  <c r="AE36" i="576"/>
  <c r="AI36" i="576"/>
  <c r="AD37" i="576"/>
  <c r="AH37" i="576"/>
  <c r="BB37" i="576"/>
  <c r="BF37" i="576"/>
  <c r="AG38" i="576"/>
  <c r="AM38" i="576"/>
  <c r="AF39" i="576"/>
  <c r="AJ39" i="576"/>
  <c r="BD39" i="576"/>
  <c r="AE40" i="576"/>
  <c r="AI40" i="576"/>
  <c r="BC40" i="576"/>
  <c r="AD41" i="576"/>
  <c r="AH41" i="576"/>
  <c r="BB41" i="576"/>
  <c r="BF41" i="576"/>
  <c r="AG42" i="576"/>
  <c r="AM42" i="576"/>
  <c r="AF43" i="576"/>
  <c r="AJ43" i="576"/>
  <c r="BD43" i="576"/>
  <c r="AE44" i="576"/>
  <c r="AI44" i="576"/>
  <c r="BC44" i="576"/>
  <c r="AD45" i="576"/>
  <c r="AH45" i="576"/>
  <c r="BB45" i="576"/>
  <c r="BF45" i="576"/>
  <c r="AG46" i="576"/>
  <c r="AM46" i="576"/>
  <c r="AF47" i="576"/>
  <c r="AJ47" i="576"/>
  <c r="BD47" i="576"/>
  <c r="AE48" i="576"/>
  <c r="AI48" i="576"/>
  <c r="BC48" i="576"/>
  <c r="AD49" i="576"/>
  <c r="AH49" i="576"/>
  <c r="BB49" i="576"/>
  <c r="BF49" i="576"/>
  <c r="AG50" i="576"/>
  <c r="AM50" i="576"/>
  <c r="BE50" i="576"/>
  <c r="AG51" i="576"/>
  <c r="BB51" i="576"/>
  <c r="AD52" i="576"/>
  <c r="AJ52" i="576"/>
  <c r="BE52" i="576"/>
  <c r="AG53" i="576"/>
  <c r="BC53" i="576"/>
  <c r="AE54" i="576"/>
  <c r="AJ54" i="576"/>
  <c r="BF54" i="576"/>
  <c r="AH55" i="576"/>
  <c r="BC55" i="576"/>
  <c r="AF56" i="576"/>
  <c r="BD56" i="576"/>
  <c r="AI57" i="576"/>
  <c r="AD58" i="576"/>
  <c r="BB58" i="576"/>
  <c r="AG59" i="576"/>
  <c r="BE59" i="576"/>
  <c r="AJ60" i="576"/>
  <c r="AE61" i="576"/>
  <c r="AH62" i="576"/>
  <c r="BF62" i="576"/>
  <c r="AF64" i="576"/>
  <c r="BD64" i="576"/>
  <c r="AI65" i="576"/>
  <c r="AD66" i="576"/>
  <c r="BF66" i="576"/>
  <c r="AF68" i="576"/>
  <c r="BB70" i="576"/>
  <c r="BE71" i="576"/>
  <c r="AE49" i="577"/>
  <c r="AE45" i="577"/>
  <c r="AE48" i="577"/>
  <c r="AE44" i="577"/>
  <c r="AE40" i="577"/>
  <c r="AE36" i="577"/>
  <c r="AE32" i="577"/>
  <c r="AE46" i="577"/>
  <c r="AE42" i="577"/>
  <c r="AE38" i="577"/>
  <c r="AE34" i="577"/>
  <c r="AE39" i="577"/>
  <c r="AE37" i="577"/>
  <c r="AE47" i="577"/>
  <c r="AE43" i="577"/>
  <c r="AE35" i="577"/>
  <c r="AE31" i="577"/>
  <c r="AI49" i="577"/>
  <c r="AI45" i="577"/>
  <c r="AI48" i="577"/>
  <c r="AI44" i="577"/>
  <c r="AI40" i="577"/>
  <c r="AI36" i="577"/>
  <c r="AI32" i="577"/>
  <c r="AI46" i="577"/>
  <c r="AI42" i="577"/>
  <c r="AI38" i="577"/>
  <c r="AI34" i="577"/>
  <c r="AI35" i="577"/>
  <c r="AI31" i="577"/>
  <c r="AI47" i="577"/>
  <c r="AI43" i="577"/>
  <c r="AI41" i="577"/>
  <c r="AI33" i="577"/>
  <c r="AI39" i="577"/>
  <c r="AM47" i="577"/>
  <c r="AM43" i="577"/>
  <c r="AM46" i="577"/>
  <c r="AM42" i="577"/>
  <c r="AM38" i="577"/>
  <c r="AM34" i="577"/>
  <c r="AM48" i="577"/>
  <c r="AM44" i="577"/>
  <c r="AM40" i="577"/>
  <c r="AM36" i="577"/>
  <c r="AM32" i="577"/>
  <c r="AM41" i="577"/>
  <c r="AM33" i="577"/>
  <c r="AM39" i="577"/>
  <c r="AM37" i="577"/>
  <c r="BC49" i="577"/>
  <c r="BC45" i="577"/>
  <c r="BC48" i="577"/>
  <c r="BC44" i="577"/>
  <c r="BC40" i="577"/>
  <c r="BC36" i="577"/>
  <c r="BC32" i="577"/>
  <c r="BC46" i="577"/>
  <c r="BC42" i="577"/>
  <c r="BC38" i="577"/>
  <c r="BC34" i="577"/>
  <c r="BC47" i="577"/>
  <c r="BC43" i="577"/>
  <c r="BC39" i="577"/>
  <c r="BC37" i="577"/>
  <c r="BC31" i="577"/>
  <c r="BC35" i="577"/>
  <c r="BC33" i="577"/>
  <c r="AM35" i="577"/>
  <c r="AI37" i="577"/>
  <c r="AM49" i="577"/>
  <c r="AE72" i="576"/>
  <c r="AE68" i="576"/>
  <c r="AE64" i="576"/>
  <c r="AE60" i="576"/>
  <c r="AE56" i="576"/>
  <c r="AE52" i="576"/>
  <c r="AE71" i="576"/>
  <c r="AE67" i="576"/>
  <c r="AE70" i="576"/>
  <c r="AE66" i="576"/>
  <c r="AE62" i="576"/>
  <c r="AE58" i="576"/>
  <c r="AI72" i="576"/>
  <c r="AI68" i="576"/>
  <c r="AI64" i="576"/>
  <c r="AI60" i="576"/>
  <c r="AI56" i="576"/>
  <c r="AI52" i="576"/>
  <c r="AI71" i="576"/>
  <c r="AI67" i="576"/>
  <c r="AI70" i="576"/>
  <c r="AI66" i="576"/>
  <c r="AI62" i="576"/>
  <c r="AI58" i="576"/>
  <c r="AM70" i="576"/>
  <c r="AM66" i="576"/>
  <c r="AM62" i="576"/>
  <c r="AM58" i="576"/>
  <c r="AM54" i="576"/>
  <c r="AM73" i="576"/>
  <c r="AM69" i="576"/>
  <c r="AM72" i="576"/>
  <c r="AM68" i="576"/>
  <c r="AM64" i="576"/>
  <c r="AM60" i="576"/>
  <c r="AM56" i="576"/>
  <c r="BC72" i="576"/>
  <c r="BC68" i="576"/>
  <c r="BC64" i="576"/>
  <c r="BC60" i="576"/>
  <c r="BC56" i="576"/>
  <c r="BC52" i="576"/>
  <c r="BC71" i="576"/>
  <c r="BC67" i="576"/>
  <c r="BC70" i="576"/>
  <c r="BC66" i="576"/>
  <c r="BC62" i="576"/>
  <c r="BC58" i="576"/>
  <c r="AG31" i="576"/>
  <c r="AM31" i="576"/>
  <c r="AF32" i="576"/>
  <c r="AJ32" i="576"/>
  <c r="BD32" i="576"/>
  <c r="AE33" i="576"/>
  <c r="AI33" i="576"/>
  <c r="BC33" i="576"/>
  <c r="AD34" i="576"/>
  <c r="AH34" i="576"/>
  <c r="BB34" i="576"/>
  <c r="BF34" i="576"/>
  <c r="AG35" i="576"/>
  <c r="AM35" i="576"/>
  <c r="AF36" i="576"/>
  <c r="AJ36" i="576"/>
  <c r="BD36" i="576"/>
  <c r="AE37" i="576"/>
  <c r="AI37" i="576"/>
  <c r="BC37" i="576"/>
  <c r="AD38" i="576"/>
  <c r="AH38" i="576"/>
  <c r="BB38" i="576"/>
  <c r="BF38" i="576"/>
  <c r="AG39" i="576"/>
  <c r="AM39" i="576"/>
  <c r="AF40" i="576"/>
  <c r="AJ40" i="576"/>
  <c r="BD40" i="576"/>
  <c r="AE41" i="576"/>
  <c r="AI41" i="576"/>
  <c r="BC41" i="576"/>
  <c r="AD42" i="576"/>
  <c r="AH42" i="576"/>
  <c r="BB42" i="576"/>
  <c r="BF42" i="576"/>
  <c r="AG43" i="576"/>
  <c r="AM43" i="576"/>
  <c r="BE43" i="576"/>
  <c r="AF44" i="576"/>
  <c r="AJ44" i="576"/>
  <c r="BD44" i="576"/>
  <c r="AE45" i="576"/>
  <c r="AI45" i="576"/>
  <c r="BC45" i="576"/>
  <c r="AD46" i="576"/>
  <c r="AH46" i="576"/>
  <c r="BB46" i="576"/>
  <c r="BF46" i="576"/>
  <c r="AG47" i="576"/>
  <c r="AM47" i="576"/>
  <c r="BE47" i="576"/>
  <c r="AF48" i="576"/>
  <c r="AJ48" i="576"/>
  <c r="BD48" i="576"/>
  <c r="AE49" i="576"/>
  <c r="AI49" i="576"/>
  <c r="BC49" i="576"/>
  <c r="AD50" i="576"/>
  <c r="AH50" i="576"/>
  <c r="BB50" i="576"/>
  <c r="BF50" i="576"/>
  <c r="AH51" i="576"/>
  <c r="BC51" i="576"/>
  <c r="AF52" i="576"/>
  <c r="AM52" i="576"/>
  <c r="BF52" i="576"/>
  <c r="AI53" i="576"/>
  <c r="BD53" i="576"/>
  <c r="AF54" i="576"/>
  <c r="BB54" i="576"/>
  <c r="AD55" i="576"/>
  <c r="AI55" i="576"/>
  <c r="BE55" i="576"/>
  <c r="AH56" i="576"/>
  <c r="BF56" i="576"/>
  <c r="AM57" i="576"/>
  <c r="AF58" i="576"/>
  <c r="AI59" i="576"/>
  <c r="AD60" i="576"/>
  <c r="BB60" i="576"/>
  <c r="AG61" i="576"/>
  <c r="BE61" i="576"/>
  <c r="AJ62" i="576"/>
  <c r="AE63" i="576"/>
  <c r="BC63" i="576"/>
  <c r="AH64" i="576"/>
  <c r="BF64" i="576"/>
  <c r="AM65" i="576"/>
  <c r="AF66" i="576"/>
  <c r="AG67" i="576"/>
  <c r="BC69" i="576"/>
  <c r="BF70" i="576"/>
  <c r="AI73" i="576"/>
  <c r="AM31" i="577"/>
  <c r="AE41" i="577"/>
  <c r="AM45" i="577"/>
  <c r="AF71" i="576"/>
  <c r="AF67" i="576"/>
  <c r="AF63" i="576"/>
  <c r="AF59" i="576"/>
  <c r="AF55" i="576"/>
  <c r="AF51" i="576"/>
  <c r="AF70" i="576"/>
  <c r="AF73" i="576"/>
  <c r="AF69" i="576"/>
  <c r="AF65" i="576"/>
  <c r="AF61" i="576"/>
  <c r="AF57" i="576"/>
  <c r="AJ71" i="576"/>
  <c r="AJ67" i="576"/>
  <c r="AJ63" i="576"/>
  <c r="AJ59" i="576"/>
  <c r="AJ55" i="576"/>
  <c r="AJ51" i="576"/>
  <c r="AJ70" i="576"/>
  <c r="AJ66" i="576"/>
  <c r="AJ73" i="576"/>
  <c r="AJ69" i="576"/>
  <c r="AJ65" i="576"/>
  <c r="AJ61" i="576"/>
  <c r="AJ57" i="576"/>
  <c r="BD71" i="576"/>
  <c r="BD67" i="576"/>
  <c r="BD63" i="576"/>
  <c r="BD59" i="576"/>
  <c r="BD55" i="576"/>
  <c r="BD51" i="576"/>
  <c r="BD70" i="576"/>
  <c r="BD66" i="576"/>
  <c r="BD73" i="576"/>
  <c r="BD69" i="576"/>
  <c r="BD65" i="576"/>
  <c r="BD61" i="576"/>
  <c r="BD57" i="576"/>
  <c r="AD31" i="576"/>
  <c r="AH31" i="576"/>
  <c r="BB31" i="576"/>
  <c r="BF31" i="576"/>
  <c r="AM32" i="576"/>
  <c r="AF33" i="576"/>
  <c r="AJ33" i="576"/>
  <c r="BD33" i="576"/>
  <c r="AE34" i="576"/>
  <c r="AI34" i="576"/>
  <c r="BC34" i="576"/>
  <c r="AD35" i="576"/>
  <c r="AH35" i="576"/>
  <c r="BB35" i="576"/>
  <c r="BF35" i="576"/>
  <c r="AG36" i="576"/>
  <c r="AM36" i="576"/>
  <c r="AF37" i="576"/>
  <c r="AJ37" i="576"/>
  <c r="BD37" i="576"/>
  <c r="AE38" i="576"/>
  <c r="AI38" i="576"/>
  <c r="BC38" i="576"/>
  <c r="AD39" i="576"/>
  <c r="AH39" i="576"/>
  <c r="BB39" i="576"/>
  <c r="BF39" i="576"/>
  <c r="AG40" i="576"/>
  <c r="AM40" i="576"/>
  <c r="AF41" i="576"/>
  <c r="AJ41" i="576"/>
  <c r="BD41" i="576"/>
  <c r="AE42" i="576"/>
  <c r="AI42" i="576"/>
  <c r="BC42" i="576"/>
  <c r="AD43" i="576"/>
  <c r="AH43" i="576"/>
  <c r="BB43" i="576"/>
  <c r="BF43" i="576"/>
  <c r="AG44" i="576"/>
  <c r="AM44" i="576"/>
  <c r="BE44" i="576"/>
  <c r="AF45" i="576"/>
  <c r="AJ45" i="576"/>
  <c r="BD45" i="576"/>
  <c r="AE46" i="576"/>
  <c r="AI46" i="576"/>
  <c r="BC46" i="576"/>
  <c r="AD47" i="576"/>
  <c r="AH47" i="576"/>
  <c r="BB47" i="576"/>
  <c r="BF47" i="576"/>
  <c r="AG48" i="576"/>
  <c r="AM48" i="576"/>
  <c r="BE48" i="576"/>
  <c r="AF49" i="576"/>
  <c r="AJ49" i="576"/>
  <c r="BD49" i="576"/>
  <c r="AE50" i="576"/>
  <c r="AI50" i="576"/>
  <c r="BC50" i="576"/>
  <c r="AD51" i="576"/>
  <c r="AI51" i="576"/>
  <c r="BE51" i="576"/>
  <c r="AG52" i="576"/>
  <c r="BB52" i="576"/>
  <c r="AE53" i="576"/>
  <c r="AJ53" i="576"/>
  <c r="BE53" i="576"/>
  <c r="AH54" i="576"/>
  <c r="BC54" i="576"/>
  <c r="AE55" i="576"/>
  <c r="AM55" i="576"/>
  <c r="BF55" i="576"/>
  <c r="AJ56" i="576"/>
  <c r="AE57" i="576"/>
  <c r="BC57" i="576"/>
  <c r="AH58" i="576"/>
  <c r="BF58" i="576"/>
  <c r="AM59" i="576"/>
  <c r="AF60" i="576"/>
  <c r="BD60" i="576"/>
  <c r="AI61" i="576"/>
  <c r="AD62" i="576"/>
  <c r="BB62" i="576"/>
  <c r="AG63" i="576"/>
  <c r="BE63" i="576"/>
  <c r="AJ64" i="576"/>
  <c r="AE65" i="576"/>
  <c r="BC65" i="576"/>
  <c r="AH66" i="576"/>
  <c r="AM67" i="576"/>
  <c r="BD68" i="576"/>
  <c r="AD70" i="576"/>
  <c r="AG71" i="576"/>
  <c r="AJ72" i="576"/>
  <c r="BC73" i="576"/>
  <c r="BC41" i="577"/>
  <c r="AA97" i="576"/>
  <c r="AA102" i="576"/>
  <c r="AA107" i="576"/>
  <c r="AA118" i="576"/>
  <c r="AA120" i="576"/>
  <c r="AA123" i="576"/>
  <c r="AG33" i="577"/>
  <c r="BE33" i="577"/>
  <c r="BE41" i="577"/>
  <c r="BE45" i="577"/>
  <c r="AA95" i="576"/>
  <c r="AA101" i="576"/>
  <c r="AA106" i="576"/>
  <c r="AA108" i="576"/>
  <c r="AA111" i="576"/>
  <c r="AA122" i="576"/>
  <c r="AA124" i="576"/>
  <c r="AA127" i="576"/>
  <c r="AG47" i="577"/>
  <c r="AG43" i="577"/>
  <c r="AG46" i="577"/>
  <c r="AG42" i="577"/>
  <c r="AG38" i="577"/>
  <c r="AG34" i="577"/>
  <c r="AG48" i="577"/>
  <c r="AG44" i="577"/>
  <c r="AG40" i="577"/>
  <c r="AG36" i="577"/>
  <c r="AG32" i="577"/>
  <c r="AM2" i="577"/>
  <c r="BE47" i="577"/>
  <c r="BE43" i="577"/>
  <c r="BE46" i="577"/>
  <c r="BE42" i="577"/>
  <c r="BE38" i="577"/>
  <c r="BE34" i="577"/>
  <c r="BE48" i="577"/>
  <c r="BE44" i="577"/>
  <c r="BE40" i="577"/>
  <c r="BE36" i="577"/>
  <c r="BE32" i="577"/>
  <c r="AG31" i="577"/>
  <c r="AG35" i="577"/>
  <c r="BE35" i="577"/>
  <c r="AA94" i="576"/>
  <c r="AA99" i="576"/>
  <c r="AA105" i="576"/>
  <c r="AA110" i="576"/>
  <c r="AA112" i="576"/>
  <c r="AA115" i="576"/>
  <c r="AA126" i="576"/>
  <c r="BE31" i="577"/>
  <c r="AG37" i="577"/>
  <c r="BE37" i="577"/>
  <c r="AG45" i="577"/>
  <c r="AG49" i="577"/>
  <c r="AA67" i="577"/>
  <c r="AD31" i="577"/>
  <c r="AH31" i="577"/>
  <c r="AF33" i="577"/>
  <c r="AJ33" i="577"/>
  <c r="BD33" i="577"/>
  <c r="AD35" i="577"/>
  <c r="AH35" i="577"/>
  <c r="BB35" i="577"/>
  <c r="BF35" i="577"/>
  <c r="AF37" i="577"/>
  <c r="AJ37" i="577"/>
  <c r="BD37" i="577"/>
  <c r="AD39" i="577"/>
  <c r="AH39" i="577"/>
  <c r="BB39" i="577"/>
  <c r="BF39" i="577"/>
  <c r="AF41" i="577"/>
  <c r="AJ41" i="577"/>
  <c r="BD41" i="577"/>
  <c r="AD43" i="577"/>
  <c r="AH43" i="577"/>
  <c r="BB43" i="577"/>
  <c r="BF43" i="577"/>
  <c r="AF45" i="577"/>
  <c r="AJ45" i="577"/>
  <c r="BD45" i="577"/>
  <c r="AD47" i="577"/>
  <c r="AH47" i="577"/>
  <c r="BB47" i="577"/>
  <c r="BF47" i="577"/>
  <c r="AF49" i="577"/>
  <c r="AJ49" i="577"/>
  <c r="BD49" i="577"/>
  <c r="AA56" i="577"/>
  <c r="AA61" i="577"/>
  <c r="AA65" i="577"/>
  <c r="AA70" i="577"/>
  <c r="AA76" i="577"/>
  <c r="AA81" i="577"/>
  <c r="AA86" i="577"/>
  <c r="AA92" i="577"/>
  <c r="AA97" i="577"/>
  <c r="AA102" i="577"/>
  <c r="AA108" i="577"/>
  <c r="AA112" i="577"/>
  <c r="AA117" i="577"/>
  <c r="AA122" i="577"/>
  <c r="AA123" i="577"/>
  <c r="AA125" i="577"/>
  <c r="AA126" i="577"/>
  <c r="AM2" i="578"/>
  <c r="AD32" i="578"/>
  <c r="AH32" i="578"/>
  <c r="BB32" i="578"/>
  <c r="BF32" i="578"/>
  <c r="AG33" i="578"/>
  <c r="BE33" i="578"/>
  <c r="AF34" i="578"/>
  <c r="AJ34" i="578"/>
  <c r="BD34" i="578"/>
  <c r="AE35" i="578"/>
  <c r="AD36" i="578"/>
  <c r="AH36" i="578"/>
  <c r="BB36" i="578"/>
  <c r="BF36" i="578"/>
  <c r="AG37" i="578"/>
  <c r="AM37" i="578"/>
  <c r="BE37" i="578"/>
  <c r="AF38" i="578"/>
  <c r="AJ38" i="578"/>
  <c r="BD38" i="578"/>
  <c r="AE39" i="578"/>
  <c r="AI39" i="578"/>
  <c r="AA81" i="578"/>
  <c r="AA83" i="578"/>
  <c r="AA86" i="578"/>
  <c r="AA91" i="578"/>
  <c r="AA97" i="578"/>
  <c r="AA102" i="578"/>
  <c r="AA107" i="578"/>
  <c r="AA113" i="578"/>
  <c r="AA118" i="578"/>
  <c r="AA123" i="578"/>
  <c r="AA129" i="578"/>
  <c r="AM31" i="579"/>
  <c r="AF32" i="579"/>
  <c r="AJ32" i="579"/>
  <c r="BD32" i="579"/>
  <c r="AE33" i="579"/>
  <c r="AI33" i="579"/>
  <c r="BC33" i="579"/>
  <c r="AD34" i="579"/>
  <c r="AH34" i="579"/>
  <c r="BB34" i="579"/>
  <c r="BF34" i="579"/>
  <c r="AG35" i="579"/>
  <c r="AM35" i="579"/>
  <c r="AA42" i="579"/>
  <c r="AA47" i="579"/>
  <c r="AA53" i="579"/>
  <c r="AA58" i="579"/>
  <c r="AA63" i="579"/>
  <c r="AA69" i="579"/>
  <c r="AA74" i="579"/>
  <c r="AA79" i="579"/>
  <c r="AA85" i="579"/>
  <c r="AA90" i="579"/>
  <c r="AA95" i="579"/>
  <c r="AA101" i="579"/>
  <c r="AA105" i="579"/>
  <c r="AD33" i="578"/>
  <c r="AH33" i="578"/>
  <c r="BB33" i="578"/>
  <c r="BF33" i="578"/>
  <c r="AD37" i="578"/>
  <c r="AH37" i="578"/>
  <c r="BB37" i="578"/>
  <c r="BF37" i="578"/>
  <c r="AF33" i="579"/>
  <c r="AJ33" i="579"/>
  <c r="BD33" i="579"/>
  <c r="AA128" i="576"/>
  <c r="AF31" i="577"/>
  <c r="AJ31" i="577"/>
  <c r="BD31" i="577"/>
  <c r="AD33" i="577"/>
  <c r="AH33" i="577"/>
  <c r="BB33" i="577"/>
  <c r="BF33" i="577"/>
  <c r="AF35" i="577"/>
  <c r="AJ35" i="577"/>
  <c r="BD35" i="577"/>
  <c r="AD37" i="577"/>
  <c r="AH37" i="577"/>
  <c r="BB37" i="577"/>
  <c r="BF37" i="577"/>
  <c r="AF39" i="577"/>
  <c r="AJ39" i="577"/>
  <c r="BD39" i="577"/>
  <c r="AD41" i="577"/>
  <c r="AH41" i="577"/>
  <c r="BB41" i="577"/>
  <c r="BF41" i="577"/>
  <c r="AF43" i="577"/>
  <c r="AJ43" i="577"/>
  <c r="BD43" i="577"/>
  <c r="AD45" i="577"/>
  <c r="AH45" i="577"/>
  <c r="BB45" i="577"/>
  <c r="BF45" i="577"/>
  <c r="AA53" i="577"/>
  <c r="AA58" i="577"/>
  <c r="AA68" i="577"/>
  <c r="AA73" i="577"/>
  <c r="AA78" i="577"/>
  <c r="AA84" i="577"/>
  <c r="AA89" i="577"/>
  <c r="AA94" i="577"/>
  <c r="AA100" i="577"/>
  <c r="AA105" i="577"/>
  <c r="AA110" i="577"/>
  <c r="AA111" i="577"/>
  <c r="AA114" i="577"/>
  <c r="AA120" i="577"/>
  <c r="AA124" i="577"/>
  <c r="AG31" i="578"/>
  <c r="AM31" i="578"/>
  <c r="BE31" i="578"/>
  <c r="AF32" i="578"/>
  <c r="AJ32" i="578"/>
  <c r="BD32" i="578"/>
  <c r="AE33" i="578"/>
  <c r="AI33" i="578"/>
  <c r="BC33" i="578"/>
  <c r="AD34" i="578"/>
  <c r="AH34" i="578"/>
  <c r="BB34" i="578"/>
  <c r="BF34" i="578"/>
  <c r="AG35" i="578"/>
  <c r="AM35" i="578"/>
  <c r="BE35" i="578"/>
  <c r="AF36" i="578"/>
  <c r="AJ36" i="578"/>
  <c r="BD36" i="578"/>
  <c r="AD38" i="578"/>
  <c r="AH38" i="578"/>
  <c r="BB38" i="578"/>
  <c r="BF38" i="578"/>
  <c r="AA89" i="578"/>
  <c r="AA94" i="578"/>
  <c r="AA99" i="578"/>
  <c r="AA105" i="578"/>
  <c r="AA110" i="578"/>
  <c r="AA115" i="578"/>
  <c r="AA121" i="578"/>
  <c r="AA126" i="578"/>
  <c r="AM2" i="579"/>
  <c r="AE31" i="579"/>
  <c r="AI31" i="579"/>
  <c r="BC31" i="579"/>
  <c r="AD32" i="579"/>
  <c r="AH32" i="579"/>
  <c r="BB32" i="579"/>
  <c r="BF32" i="579"/>
  <c r="AF34" i="579"/>
  <c r="AJ34" i="579"/>
  <c r="BD34" i="579"/>
  <c r="AA45" i="579"/>
  <c r="AA50" i="579"/>
  <c r="AA55" i="579"/>
  <c r="AA61" i="579"/>
  <c r="AA66" i="579"/>
  <c r="AA71" i="579"/>
  <c r="AA77" i="579"/>
  <c r="AA82" i="579"/>
  <c r="AA87" i="579"/>
  <c r="AA93" i="579"/>
  <c r="AA98" i="579"/>
  <c r="AA103" i="579"/>
  <c r="AA128" i="579"/>
  <c r="AA57" i="577"/>
  <c r="AA62" i="577"/>
  <c r="AA63" i="577"/>
  <c r="AA66" i="577"/>
  <c r="AA72" i="577"/>
  <c r="AA77" i="577"/>
  <c r="AA82" i="577"/>
  <c r="AA88" i="577"/>
  <c r="AA93" i="577"/>
  <c r="AA98" i="577"/>
  <c r="AA104" i="577"/>
  <c r="AA109" i="577"/>
  <c r="AA113" i="577"/>
  <c r="AA118" i="577"/>
  <c r="AA128" i="577"/>
  <c r="AD31" i="578"/>
  <c r="AH31" i="578"/>
  <c r="BB31" i="578"/>
  <c r="BF31" i="578"/>
  <c r="AF33" i="578"/>
  <c r="AJ33" i="578"/>
  <c r="BD33" i="578"/>
  <c r="AD35" i="578"/>
  <c r="AH35" i="578"/>
  <c r="BB35" i="578"/>
  <c r="BF35" i="578"/>
  <c r="AA82" i="578"/>
  <c r="AA87" i="578"/>
  <c r="AA93" i="578"/>
  <c r="AA98" i="578"/>
  <c r="AA103" i="578"/>
  <c r="AA109" i="578"/>
  <c r="AA114" i="578"/>
  <c r="AA119" i="578"/>
  <c r="AA125" i="578"/>
  <c r="AA130" i="578"/>
  <c r="AF31" i="579"/>
  <c r="AJ31" i="579"/>
  <c r="BD31" i="579"/>
  <c r="AA43" i="579"/>
  <c r="AA49" i="579"/>
  <c r="AA54" i="579"/>
  <c r="AA59" i="579"/>
  <c r="AA65" i="579"/>
  <c r="AA70" i="579"/>
  <c r="AA75" i="579"/>
  <c r="AA81" i="579"/>
  <c r="AA86" i="579"/>
  <c r="AA91" i="579"/>
  <c r="AA106" i="579"/>
  <c r="AD43" i="580"/>
  <c r="AD39" i="580"/>
  <c r="AD35" i="580"/>
  <c r="AD31" i="580"/>
  <c r="AD42" i="580"/>
  <c r="AD38" i="580"/>
  <c r="AD34" i="580"/>
  <c r="AD41" i="580"/>
  <c r="AD37" i="580"/>
  <c r="AD33" i="580"/>
  <c r="AD44" i="580"/>
  <c r="AD40" i="580"/>
  <c r="AD36" i="580"/>
  <c r="AD32" i="580"/>
  <c r="AA110" i="579"/>
  <c r="AA115" i="579"/>
  <c r="AA121" i="579"/>
  <c r="AA126" i="579"/>
  <c r="AM2" i="580"/>
  <c r="AH32" i="580"/>
  <c r="BB32" i="580"/>
  <c r="BF32" i="580"/>
  <c r="AG33" i="580"/>
  <c r="BE33" i="580"/>
  <c r="AF34" i="580"/>
  <c r="AJ34" i="580"/>
  <c r="BD34" i="580"/>
  <c r="AH36" i="580"/>
  <c r="BB36" i="580"/>
  <c r="BF36" i="580"/>
  <c r="AG37" i="580"/>
  <c r="BE37" i="580"/>
  <c r="AF38" i="580"/>
  <c r="AJ38" i="580"/>
  <c r="BD38" i="580"/>
  <c r="AE39" i="580"/>
  <c r="AH40" i="580"/>
  <c r="BB40" i="580"/>
  <c r="BF40" i="580"/>
  <c r="AG41" i="580"/>
  <c r="AM41" i="580"/>
  <c r="BE41" i="580"/>
  <c r="AF42" i="580"/>
  <c r="AJ42" i="580"/>
  <c r="BD42" i="580"/>
  <c r="AE43" i="580"/>
  <c r="AI43" i="580"/>
  <c r="AH44" i="580"/>
  <c r="BB44" i="580"/>
  <c r="BF44" i="580"/>
  <c r="AA54" i="580"/>
  <c r="AA59" i="580"/>
  <c r="AA64" i="580"/>
  <c r="AA70" i="580"/>
  <c r="AA72" i="580"/>
  <c r="AA75" i="580"/>
  <c r="AA86" i="580"/>
  <c r="AA88" i="580"/>
  <c r="AA91" i="580"/>
  <c r="AA102" i="580"/>
  <c r="AA104" i="580"/>
  <c r="AA107" i="580"/>
  <c r="AA118" i="580"/>
  <c r="AA123" i="580"/>
  <c r="AD31" i="581"/>
  <c r="AH31" i="581"/>
  <c r="BB31" i="581"/>
  <c r="BF31" i="581"/>
  <c r="AG32" i="581"/>
  <c r="AM32" i="581"/>
  <c r="BE32" i="581"/>
  <c r="AF33" i="581"/>
  <c r="AJ33" i="581"/>
  <c r="BD33" i="581"/>
  <c r="AE34" i="581"/>
  <c r="AI34" i="581"/>
  <c r="BC34" i="581"/>
  <c r="AA37" i="581"/>
  <c r="AA38" i="581"/>
  <c r="AA52" i="581"/>
  <c r="AA56" i="581"/>
  <c r="AA61" i="581"/>
  <c r="AA66" i="581"/>
  <c r="AA67" i="581"/>
  <c r="AA70" i="581"/>
  <c r="AA80" i="581"/>
  <c r="AA84" i="581"/>
  <c r="AA89" i="581"/>
  <c r="AA94" i="581"/>
  <c r="AA99" i="581"/>
  <c r="AA103" i="581"/>
  <c r="AA125" i="581"/>
  <c r="AA129" i="581"/>
  <c r="AA130" i="581"/>
  <c r="AH33" i="580"/>
  <c r="BB33" i="580"/>
  <c r="BF33" i="580"/>
  <c r="AH37" i="580"/>
  <c r="BB37" i="580"/>
  <c r="BF37" i="580"/>
  <c r="AH41" i="580"/>
  <c r="BB41" i="580"/>
  <c r="BF41" i="580"/>
  <c r="AG33" i="581"/>
  <c r="BE33" i="581"/>
  <c r="AA97" i="579"/>
  <c r="AA102" i="579"/>
  <c r="AA107" i="579"/>
  <c r="AA113" i="579"/>
  <c r="AA118" i="579"/>
  <c r="AA123" i="579"/>
  <c r="AA129" i="579"/>
  <c r="AG31" i="580"/>
  <c r="AM31" i="580"/>
  <c r="BE31" i="580"/>
  <c r="AF32" i="580"/>
  <c r="AJ32" i="580"/>
  <c r="BD32" i="580"/>
  <c r="AE33" i="580"/>
  <c r="AI33" i="580"/>
  <c r="BC33" i="580"/>
  <c r="AH34" i="580"/>
  <c r="BB34" i="580"/>
  <c r="BF34" i="580"/>
  <c r="AG35" i="580"/>
  <c r="AM35" i="580"/>
  <c r="BE35" i="580"/>
  <c r="AF36" i="580"/>
  <c r="AJ36" i="580"/>
  <c r="BD36" i="580"/>
  <c r="AE37" i="580"/>
  <c r="AI37" i="580"/>
  <c r="BC37" i="580"/>
  <c r="AH38" i="580"/>
  <c r="BB38" i="580"/>
  <c r="BF38" i="580"/>
  <c r="AG39" i="580"/>
  <c r="AM39" i="580"/>
  <c r="BE39" i="580"/>
  <c r="AF40" i="580"/>
  <c r="AJ40" i="580"/>
  <c r="BD40" i="580"/>
  <c r="AE41" i="580"/>
  <c r="AI41" i="580"/>
  <c r="AH42" i="580"/>
  <c r="BB42" i="580"/>
  <c r="BF42" i="580"/>
  <c r="AG43" i="580"/>
  <c r="AM43" i="580"/>
  <c r="BE43" i="580"/>
  <c r="AF44" i="580"/>
  <c r="AJ44" i="580"/>
  <c r="BD44" i="580"/>
  <c r="AA51" i="580"/>
  <c r="AA56" i="580"/>
  <c r="AA62" i="580"/>
  <c r="AA67" i="580"/>
  <c r="AA78" i="580"/>
  <c r="AA80" i="580"/>
  <c r="AA83" i="580"/>
  <c r="AA94" i="580"/>
  <c r="AA96" i="580"/>
  <c r="AA99" i="580"/>
  <c r="AA110" i="580"/>
  <c r="AA112" i="580"/>
  <c r="AA115" i="580"/>
  <c r="AA120" i="580"/>
  <c r="AA126" i="580"/>
  <c r="AA128" i="580"/>
  <c r="AF31" i="581"/>
  <c r="AE32" i="581"/>
  <c r="AI32" i="581"/>
  <c r="AD33" i="581"/>
  <c r="AH33" i="581"/>
  <c r="AG34" i="581"/>
  <c r="AM34" i="581"/>
  <c r="BE34" i="581"/>
  <c r="AA53" i="581"/>
  <c r="AA54" i="581"/>
  <c r="AA55" i="581"/>
  <c r="AA57" i="581"/>
  <c r="AA58" i="581"/>
  <c r="AA64" i="581"/>
  <c r="AA68" i="581"/>
  <c r="AA73" i="581"/>
  <c r="AA77" i="581"/>
  <c r="AA82" i="581"/>
  <c r="AA83" i="581"/>
  <c r="AA86" i="581"/>
  <c r="AA92" i="581"/>
  <c r="AA97" i="581"/>
  <c r="AA105" i="581"/>
  <c r="AA109" i="581"/>
  <c r="AA114" i="581"/>
  <c r="AA119" i="581"/>
  <c r="AA123" i="581"/>
  <c r="AA111" i="579"/>
  <c r="AA117" i="579"/>
  <c r="AA122" i="579"/>
  <c r="AA127" i="579"/>
  <c r="AH31" i="580"/>
  <c r="BB31" i="580"/>
  <c r="BF31" i="580"/>
  <c r="AG32" i="580"/>
  <c r="BE32" i="580"/>
  <c r="AF33" i="580"/>
  <c r="AJ33" i="580"/>
  <c r="BD33" i="580"/>
  <c r="AH35" i="580"/>
  <c r="BB35" i="580"/>
  <c r="BF35" i="580"/>
  <c r="AG36" i="580"/>
  <c r="BE36" i="580"/>
  <c r="AF37" i="580"/>
  <c r="AJ37" i="580"/>
  <c r="BD37" i="580"/>
  <c r="AE38" i="580"/>
  <c r="AH39" i="580"/>
  <c r="BB39" i="580"/>
  <c r="BF39" i="580"/>
  <c r="AG40" i="580"/>
  <c r="BE40" i="580"/>
  <c r="AA50" i="580"/>
  <c r="AA55" i="580"/>
  <c r="AA60" i="580"/>
  <c r="AA66" i="580"/>
  <c r="AA71" i="580"/>
  <c r="AA82" i="580"/>
  <c r="AA84" i="580"/>
  <c r="AA87" i="580"/>
  <c r="AA98" i="580"/>
  <c r="AA100" i="580"/>
  <c r="AA103" i="580"/>
  <c r="AA114" i="580"/>
  <c r="AA116" i="580"/>
  <c r="AA119" i="580"/>
  <c r="AA124" i="580"/>
  <c r="AA130" i="580"/>
  <c r="AM2" i="581"/>
  <c r="BC33" i="581"/>
  <c r="AA40" i="581"/>
  <c r="AA44" i="581"/>
  <c r="AA48" i="581"/>
  <c r="AA62" i="581"/>
  <c r="AA72" i="581"/>
  <c r="AA76" i="581"/>
  <c r="AA81" i="581"/>
  <c r="AA85" i="581"/>
  <c r="AA118" i="581"/>
  <c r="AA90" i="581"/>
  <c r="AA96" i="581"/>
  <c r="AA101" i="581"/>
  <c r="AA106" i="581"/>
  <c r="AA107" i="581"/>
  <c r="AA110" i="581"/>
  <c r="AA116" i="581"/>
  <c r="AA121" i="581"/>
  <c r="AA126" i="581"/>
  <c r="AA33" i="582"/>
  <c r="AA38" i="582"/>
  <c r="AA44" i="582"/>
  <c r="AA49" i="582"/>
  <c r="AA55" i="582"/>
  <c r="AA64" i="582"/>
  <c r="AA66" i="582"/>
  <c r="AA69" i="582"/>
  <c r="AA88" i="582"/>
  <c r="AA90" i="582"/>
  <c r="AA93" i="582"/>
  <c r="AA104" i="582"/>
  <c r="AA106" i="582"/>
  <c r="AA109" i="582"/>
  <c r="AA120" i="582"/>
  <c r="AA122" i="582"/>
  <c r="AA125" i="582"/>
  <c r="AA36" i="583"/>
  <c r="AA40" i="583"/>
  <c r="AA44" i="583"/>
  <c r="AA49" i="583"/>
  <c r="AA54" i="583"/>
  <c r="AA60" i="583"/>
  <c r="AA70" i="583"/>
  <c r="AA71" i="583"/>
  <c r="AA73" i="583"/>
  <c r="AA74" i="583"/>
  <c r="AA75" i="583"/>
  <c r="AA79" i="583"/>
  <c r="AA82" i="583"/>
  <c r="AA83" i="583"/>
  <c r="AA86" i="583"/>
  <c r="AA92" i="583"/>
  <c r="AA97" i="583"/>
  <c r="AA101" i="583"/>
  <c r="AA102" i="583"/>
  <c r="AA103" i="583"/>
  <c r="AA105" i="583"/>
  <c r="AA106" i="583"/>
  <c r="AA116" i="583"/>
  <c r="AA118" i="583"/>
  <c r="AA121" i="583"/>
  <c r="AA37" i="584"/>
  <c r="AA38" i="584"/>
  <c r="AA44" i="584"/>
  <c r="AA53" i="584"/>
  <c r="AA54" i="584"/>
  <c r="AA60" i="584"/>
  <c r="AA69" i="584"/>
  <c r="AA70" i="584"/>
  <c r="AA76" i="584"/>
  <c r="AA85" i="584"/>
  <c r="AA86" i="584"/>
  <c r="AA37" i="582"/>
  <c r="AA42" i="582"/>
  <c r="AA48" i="582"/>
  <c r="AA53" i="582"/>
  <c r="AA57" i="582"/>
  <c r="AA68" i="582"/>
  <c r="AA70" i="582"/>
  <c r="AA73" i="582"/>
  <c r="AA79" i="582"/>
  <c r="AA83" i="582"/>
  <c r="AA92" i="582"/>
  <c r="AA94" i="582"/>
  <c r="AA97" i="582"/>
  <c r="AA108" i="582"/>
  <c r="AA110" i="582"/>
  <c r="AA113" i="582"/>
  <c r="AA124" i="582"/>
  <c r="AA126" i="582"/>
  <c r="N131" i="583"/>
  <c r="AA34" i="583"/>
  <c r="AA48" i="583"/>
  <c r="AA53" i="583"/>
  <c r="AA58" i="583"/>
  <c r="AA64" i="583"/>
  <c r="AA69" i="583"/>
  <c r="AA77" i="583"/>
  <c r="AA81" i="583"/>
  <c r="AA85" i="583"/>
  <c r="AA90" i="583"/>
  <c r="AA96" i="583"/>
  <c r="AA109" i="583"/>
  <c r="AA110" i="583"/>
  <c r="AA111" i="583"/>
  <c r="AA113" i="583"/>
  <c r="AA114" i="583"/>
  <c r="AA120" i="583"/>
  <c r="AA122" i="583"/>
  <c r="AA125" i="583"/>
  <c r="AA41" i="584"/>
  <c r="AA42" i="584"/>
  <c r="AA48" i="584"/>
  <c r="AA57" i="584"/>
  <c r="AA58" i="584"/>
  <c r="AA64" i="584"/>
  <c r="AA73" i="584"/>
  <c r="AA74" i="584"/>
  <c r="AA80" i="584"/>
  <c r="AA102" i="581"/>
  <c r="AA112" i="581"/>
  <c r="AA117" i="581"/>
  <c r="AA122" i="581"/>
  <c r="AA128" i="581"/>
  <c r="AM2" i="582"/>
  <c r="AA34" i="582"/>
  <c r="AA40" i="582"/>
  <c r="AA45" i="582"/>
  <c r="AA50" i="582"/>
  <c r="AA60" i="582"/>
  <c r="AA62" i="582"/>
  <c r="AA65" i="582"/>
  <c r="AA76" i="582"/>
  <c r="AA78" i="582"/>
  <c r="AA80" i="582"/>
  <c r="AA82" i="582"/>
  <c r="AA84" i="582"/>
  <c r="AA86" i="582"/>
  <c r="AA89" i="582"/>
  <c r="AA100" i="582"/>
  <c r="AA102" i="582"/>
  <c r="AA105" i="582"/>
  <c r="AA116" i="582"/>
  <c r="AA118" i="582"/>
  <c r="AA121" i="582"/>
  <c r="AA129" i="582"/>
  <c r="AA37" i="583"/>
  <c r="AA41" i="583"/>
  <c r="AA45" i="583"/>
  <c r="AA50" i="583"/>
  <c r="AA56" i="583"/>
  <c r="AA61" i="583"/>
  <c r="AA65" i="583"/>
  <c r="AA66" i="583"/>
  <c r="AA88" i="583"/>
  <c r="AA98" i="583"/>
  <c r="AA108" i="583"/>
  <c r="AA112" i="583"/>
  <c r="AA117" i="583"/>
  <c r="AA128" i="583"/>
  <c r="AA130" i="583"/>
  <c r="AA34" i="584"/>
  <c r="AA40" i="584"/>
  <c r="AA49" i="584"/>
  <c r="AA50" i="584"/>
  <c r="AA56" i="584"/>
  <c r="AA65" i="584"/>
  <c r="AA66" i="584"/>
  <c r="AA72" i="584"/>
  <c r="AA81" i="584"/>
  <c r="AA82" i="584"/>
  <c r="AA88" i="584"/>
  <c r="AA103" i="584"/>
  <c r="AA92" i="584"/>
  <c r="AA101" i="584"/>
  <c r="AA102" i="584"/>
  <c r="AA108" i="584"/>
  <c r="AA117" i="584"/>
  <c r="AA118" i="584"/>
  <c r="AA124" i="584"/>
  <c r="AA89" i="584"/>
  <c r="AA90" i="584"/>
  <c r="AA96" i="584"/>
  <c r="AA105" i="584"/>
  <c r="AA106" i="584"/>
  <c r="AA112" i="584"/>
  <c r="AA121" i="584"/>
  <c r="AA122" i="584"/>
  <c r="AA128" i="584"/>
  <c r="AA93" i="584"/>
  <c r="AA94" i="584"/>
  <c r="AA100" i="584"/>
  <c r="AA109" i="584"/>
  <c r="AA110" i="584"/>
  <c r="AA116" i="584"/>
  <c r="AA125" i="584"/>
  <c r="AA126" i="584"/>
  <c r="N131" i="579"/>
  <c r="N131" i="578"/>
  <c r="N131" i="581"/>
  <c r="AA48" i="580"/>
  <c r="Z48" i="580" s="1"/>
  <c r="AA47" i="580"/>
  <c r="Y47" i="580" s="1"/>
  <c r="AA46" i="580"/>
  <c r="Y46" i="580" s="1"/>
  <c r="AA45" i="580"/>
  <c r="N131" i="580"/>
  <c r="AA52" i="577"/>
  <c r="N131" i="577"/>
  <c r="N131" i="576"/>
  <c r="AE42" i="477"/>
  <c r="AE43" i="477"/>
  <c r="AE44" i="477"/>
  <c r="AE45" i="477"/>
  <c r="AE46" i="477"/>
  <c r="AE47" i="477"/>
  <c r="AE48" i="477"/>
  <c r="AE49" i="477"/>
  <c r="AE50" i="477"/>
  <c r="AE51" i="477"/>
  <c r="AE52" i="477"/>
  <c r="AE53" i="477"/>
  <c r="AE54" i="477"/>
  <c r="AE55" i="477"/>
  <c r="AE56" i="477"/>
  <c r="AE57" i="477"/>
  <c r="AE58" i="477"/>
  <c r="AE59" i="477"/>
  <c r="AE60" i="477"/>
  <c r="AE61" i="477"/>
  <c r="AE62" i="477"/>
  <c r="AE63" i="477"/>
  <c r="AE64" i="477"/>
  <c r="AE65" i="477"/>
  <c r="AE66" i="477"/>
  <c r="AE67" i="477"/>
  <c r="AE68" i="477"/>
  <c r="AE69" i="477"/>
  <c r="AE70" i="477"/>
  <c r="AE71" i="477"/>
  <c r="AE72" i="477"/>
  <c r="AE73" i="477"/>
  <c r="AE74" i="477"/>
  <c r="AE75" i="477"/>
  <c r="AE76" i="477"/>
  <c r="AE77" i="477"/>
  <c r="AE78" i="477"/>
  <c r="AE79" i="477"/>
  <c r="AE80" i="477"/>
  <c r="AE81" i="477"/>
  <c r="AE82" i="477"/>
  <c r="AE83" i="477"/>
  <c r="AE84" i="477"/>
  <c r="AE85" i="477"/>
  <c r="AE86" i="477"/>
  <c r="AE87" i="477"/>
  <c r="AE88" i="477"/>
  <c r="AE89" i="477"/>
  <c r="AE90" i="477"/>
  <c r="AE91" i="477"/>
  <c r="AE92" i="477"/>
  <c r="AE93" i="477"/>
  <c r="AE94" i="477"/>
  <c r="AE95" i="477"/>
  <c r="AE96" i="477"/>
  <c r="AE97" i="477"/>
  <c r="AE98" i="477"/>
  <c r="AE99" i="477"/>
  <c r="AE100" i="477"/>
  <c r="AE101" i="477"/>
  <c r="AE102" i="477"/>
  <c r="AE103" i="477"/>
  <c r="AE104" i="477"/>
  <c r="AE105" i="477"/>
  <c r="AE106" i="477"/>
  <c r="AE107" i="477"/>
  <c r="AE108" i="477"/>
  <c r="AE109" i="477"/>
  <c r="AE110" i="477"/>
  <c r="AE111" i="477"/>
  <c r="AE112" i="477"/>
  <c r="AE113" i="477"/>
  <c r="AE114" i="477"/>
  <c r="AE115" i="477"/>
  <c r="AE116" i="477"/>
  <c r="AE117" i="477"/>
  <c r="AE118" i="477"/>
  <c r="AE119" i="477"/>
  <c r="AE120" i="477"/>
  <c r="AE121" i="477"/>
  <c r="AE122" i="477"/>
  <c r="AE123" i="477"/>
  <c r="AE124" i="477"/>
  <c r="AE125" i="477"/>
  <c r="AE126" i="477"/>
  <c r="AE127" i="477"/>
  <c r="AE128" i="477"/>
  <c r="AE129" i="477"/>
  <c r="AE130" i="477"/>
  <c r="CV5" i="477"/>
  <c r="CV130" i="477" s="1"/>
  <c r="U130" i="477"/>
  <c r="CT130" i="477" s="1"/>
  <c r="U129" i="477"/>
  <c r="CT129" i="477" s="1"/>
  <c r="U128" i="477"/>
  <c r="CT128" i="477" s="1"/>
  <c r="U127" i="477"/>
  <c r="CT127" i="477" s="1"/>
  <c r="U126" i="477"/>
  <c r="CT126" i="477" s="1"/>
  <c r="U125" i="477"/>
  <c r="CT125" i="477" s="1"/>
  <c r="U124" i="477"/>
  <c r="CT124" i="477" s="1"/>
  <c r="U123" i="477"/>
  <c r="CT123" i="477" s="1"/>
  <c r="U122" i="477"/>
  <c r="CT122" i="477" s="1"/>
  <c r="U121" i="477"/>
  <c r="CT121" i="477" s="1"/>
  <c r="U120" i="477"/>
  <c r="CT120" i="477" s="1"/>
  <c r="U119" i="477"/>
  <c r="CT119" i="477" s="1"/>
  <c r="U118" i="477"/>
  <c r="CT118" i="477" s="1"/>
  <c r="U117" i="477"/>
  <c r="CT117" i="477" s="1"/>
  <c r="U116" i="477"/>
  <c r="CT116" i="477" s="1"/>
  <c r="U115" i="477"/>
  <c r="CT115" i="477" s="1"/>
  <c r="U114" i="477"/>
  <c r="CT114" i="477" s="1"/>
  <c r="U113" i="477"/>
  <c r="CT113" i="477" s="1"/>
  <c r="U112" i="477"/>
  <c r="CT112" i="477" s="1"/>
  <c r="U111" i="477"/>
  <c r="CT111" i="477" s="1"/>
  <c r="U110" i="477"/>
  <c r="CT110" i="477" s="1"/>
  <c r="U109" i="477"/>
  <c r="CT109" i="477" s="1"/>
  <c r="U108" i="477"/>
  <c r="CT108" i="477" s="1"/>
  <c r="U107" i="477"/>
  <c r="CT107" i="477" s="1"/>
  <c r="U106" i="477"/>
  <c r="CT106" i="477" s="1"/>
  <c r="U105" i="477"/>
  <c r="CT105" i="477" s="1"/>
  <c r="U104" i="477"/>
  <c r="CT104" i="477" s="1"/>
  <c r="U103" i="477"/>
  <c r="CT103" i="477" s="1"/>
  <c r="U102" i="477"/>
  <c r="CT102" i="477" s="1"/>
  <c r="U101" i="477"/>
  <c r="CT101" i="477" s="1"/>
  <c r="U100" i="477"/>
  <c r="CT100" i="477" s="1"/>
  <c r="U99" i="477"/>
  <c r="CT99" i="477" s="1"/>
  <c r="U98" i="477"/>
  <c r="CT98" i="477" s="1"/>
  <c r="U97" i="477"/>
  <c r="CT97" i="477" s="1"/>
  <c r="U96" i="477"/>
  <c r="CT96" i="477" s="1"/>
  <c r="U95" i="477"/>
  <c r="CT95" i="477" s="1"/>
  <c r="U94" i="477"/>
  <c r="CT94" i="477" s="1"/>
  <c r="U93" i="477"/>
  <c r="CT93" i="477" s="1"/>
  <c r="U92" i="477"/>
  <c r="CT92" i="477" s="1"/>
  <c r="U91" i="477"/>
  <c r="CT91" i="477" s="1"/>
  <c r="U90" i="477"/>
  <c r="CT90" i="477" s="1"/>
  <c r="U89" i="477"/>
  <c r="CT89" i="477" s="1"/>
  <c r="U88" i="477"/>
  <c r="CT88" i="477" s="1"/>
  <c r="U87" i="477"/>
  <c r="CT87" i="477" s="1"/>
  <c r="U86" i="477"/>
  <c r="CT86" i="477" s="1"/>
  <c r="U85" i="477"/>
  <c r="CT85" i="477" s="1"/>
  <c r="U84" i="477"/>
  <c r="CT84" i="477" s="1"/>
  <c r="U83" i="477"/>
  <c r="CT83" i="477" s="1"/>
  <c r="U82" i="477"/>
  <c r="CT82" i="477" s="1"/>
  <c r="U81" i="477"/>
  <c r="CT81" i="477" s="1"/>
  <c r="U80" i="477"/>
  <c r="CT80" i="477" s="1"/>
  <c r="U79" i="477"/>
  <c r="CT79" i="477" s="1"/>
  <c r="U78" i="477"/>
  <c r="CT78" i="477" s="1"/>
  <c r="U77" i="477"/>
  <c r="CT77" i="477" s="1"/>
  <c r="U76" i="477"/>
  <c r="CT76" i="477" s="1"/>
  <c r="U75" i="477"/>
  <c r="CT75" i="477" s="1"/>
  <c r="U74" i="477"/>
  <c r="CT74" i="477" s="1"/>
  <c r="U73" i="477"/>
  <c r="CT73" i="477" s="1"/>
  <c r="U72" i="477"/>
  <c r="CT72" i="477" s="1"/>
  <c r="U71" i="477"/>
  <c r="CT71" i="477" s="1"/>
  <c r="U70" i="477"/>
  <c r="CT70" i="477" s="1"/>
  <c r="U69" i="477"/>
  <c r="CT69" i="477" s="1"/>
  <c r="U68" i="477"/>
  <c r="CT68" i="477" s="1"/>
  <c r="U67" i="477"/>
  <c r="CT67" i="477" s="1"/>
  <c r="U66" i="477"/>
  <c r="CT66" i="477" s="1"/>
  <c r="U65" i="477"/>
  <c r="CT65" i="477" s="1"/>
  <c r="U64" i="477"/>
  <c r="CT64" i="477" s="1"/>
  <c r="U63" i="477"/>
  <c r="CT63" i="477" s="1"/>
  <c r="U62" i="477"/>
  <c r="CT62" i="477" s="1"/>
  <c r="U61" i="477"/>
  <c r="CT61" i="477" s="1"/>
  <c r="U60" i="477"/>
  <c r="CT60" i="477" s="1"/>
  <c r="U59" i="477"/>
  <c r="CT59" i="477" s="1"/>
  <c r="U58" i="477"/>
  <c r="CT58" i="477" s="1"/>
  <c r="U57" i="477"/>
  <c r="CT57" i="477" s="1"/>
  <c r="U56" i="477"/>
  <c r="CT56" i="477" s="1"/>
  <c r="U55" i="477"/>
  <c r="CT55" i="477" s="1"/>
  <c r="U54" i="477"/>
  <c r="CT54" i="477" s="1"/>
  <c r="U53" i="477"/>
  <c r="CT53" i="477" s="1"/>
  <c r="U52" i="477"/>
  <c r="CT52" i="477" s="1"/>
  <c r="U51" i="477"/>
  <c r="CT51" i="477" s="1"/>
  <c r="U50" i="477"/>
  <c r="CT50" i="477" s="1"/>
  <c r="U49" i="477"/>
  <c r="CT49" i="477" s="1"/>
  <c r="U48" i="477"/>
  <c r="CT48" i="477" s="1"/>
  <c r="U47" i="477"/>
  <c r="CT47" i="477" s="1"/>
  <c r="U46" i="477"/>
  <c r="CT46" i="477" s="1"/>
  <c r="U45" i="477"/>
  <c r="CT45" i="477" s="1"/>
  <c r="U44" i="477"/>
  <c r="CT44" i="477" s="1"/>
  <c r="U43" i="477"/>
  <c r="CT43" i="477" s="1"/>
  <c r="U42" i="477"/>
  <c r="CT42" i="477" s="1"/>
  <c r="DB5" i="477"/>
  <c r="DA5" i="477"/>
  <c r="AA32" i="583" l="1"/>
  <c r="AA31" i="583"/>
  <c r="AA33" i="583"/>
  <c r="AA33" i="584"/>
  <c r="Z7" i="586"/>
  <c r="Y131" i="586"/>
  <c r="Z6" i="586" s="1"/>
  <c r="AA32" i="584"/>
  <c r="O34" i="584"/>
  <c r="Y34" i="584" s="1"/>
  <c r="Z34" i="584"/>
  <c r="O37" i="584"/>
  <c r="Z37" i="584" s="1"/>
  <c r="O36" i="584"/>
  <c r="Y36" i="584" s="1"/>
  <c r="O38" i="584"/>
  <c r="Z38" i="584" s="1"/>
  <c r="Y38" i="584"/>
  <c r="O35" i="584"/>
  <c r="Z35" i="584" s="1"/>
  <c r="Y35" i="584"/>
  <c r="AA31" i="584"/>
  <c r="AA28" i="584" s="1"/>
  <c r="AA31" i="582"/>
  <c r="O31" i="582" s="1"/>
  <c r="AA32" i="582"/>
  <c r="O32" i="582" s="1"/>
  <c r="O42" i="579"/>
  <c r="Z42" i="579"/>
  <c r="Y42" i="579"/>
  <c r="O44" i="579"/>
  <c r="Z44" i="579" s="1"/>
  <c r="O43" i="579"/>
  <c r="Z43" i="579" s="1"/>
  <c r="Y43" i="579"/>
  <c r="O45" i="579"/>
  <c r="Y45" i="579" s="1"/>
  <c r="Z45" i="579"/>
  <c r="O106" i="578"/>
  <c r="Z106" i="578"/>
  <c r="Y106" i="578"/>
  <c r="O105" i="578"/>
  <c r="Z105" i="578" s="1"/>
  <c r="O104" i="578"/>
  <c r="Z104" i="578" s="1"/>
  <c r="O103" i="578"/>
  <c r="Y103" i="578" s="1"/>
  <c r="Z103" i="578"/>
  <c r="O102" i="578"/>
  <c r="Z102" i="578" s="1"/>
  <c r="O101" i="578"/>
  <c r="Z101" i="578"/>
  <c r="Y101" i="578"/>
  <c r="O100" i="578"/>
  <c r="Z100" i="578"/>
  <c r="Y100" i="578"/>
  <c r="O99" i="578"/>
  <c r="Z99" i="578" s="1"/>
  <c r="Y99" i="578"/>
  <c r="O98" i="578"/>
  <c r="Z98" i="578" s="1"/>
  <c r="O97" i="578"/>
  <c r="Z97" i="578" s="1"/>
  <c r="O96" i="578"/>
  <c r="Z96" i="578" s="1"/>
  <c r="Y96" i="578"/>
  <c r="O95" i="578"/>
  <c r="Z95" i="578" s="1"/>
  <c r="Y95" i="578"/>
  <c r="O94" i="578"/>
  <c r="Z94" i="578" s="1"/>
  <c r="O93" i="578"/>
  <c r="Z93" i="578" s="1"/>
  <c r="Y93" i="578"/>
  <c r="O92" i="578"/>
  <c r="Y92" i="578" s="1"/>
  <c r="Z92" i="578"/>
  <c r="O91" i="578"/>
  <c r="Z91" i="578" s="1"/>
  <c r="O90" i="578"/>
  <c r="Z90" i="578" s="1"/>
  <c r="O89" i="578"/>
  <c r="Z89" i="578" s="1"/>
  <c r="O88" i="578"/>
  <c r="Z88" i="578"/>
  <c r="Y88" i="578"/>
  <c r="O87" i="578"/>
  <c r="Z87" i="578" s="1"/>
  <c r="Y87" i="578"/>
  <c r="O86" i="578"/>
  <c r="Z86" i="578" s="1"/>
  <c r="O85" i="578"/>
  <c r="Z85" i="578" s="1"/>
  <c r="O84" i="578"/>
  <c r="Z84" i="578" s="1"/>
  <c r="O83" i="578"/>
  <c r="Y83" i="578" s="1"/>
  <c r="Z83" i="578"/>
  <c r="O82" i="578"/>
  <c r="Z82" i="578" s="1"/>
  <c r="O81" i="578"/>
  <c r="Z81" i="578" s="1"/>
  <c r="O52" i="577"/>
  <c r="Z52" i="577" s="1"/>
  <c r="Y52" i="577"/>
  <c r="O54" i="577"/>
  <c r="Y54" i="577" s="1"/>
  <c r="O53" i="577"/>
  <c r="Y53" i="577" s="1"/>
  <c r="O95" i="576"/>
  <c r="Z95" i="576"/>
  <c r="Y95" i="576"/>
  <c r="AA93" i="576"/>
  <c r="O93" i="576" s="1"/>
  <c r="O94" i="576"/>
  <c r="Y94" i="576"/>
  <c r="Z94" i="576"/>
  <c r="O56" i="583"/>
  <c r="Y56" i="583" s="1"/>
  <c r="Z56" i="583"/>
  <c r="O37" i="583"/>
  <c r="Z37" i="583" s="1"/>
  <c r="O48" i="583"/>
  <c r="Y48" i="583" s="1"/>
  <c r="O60" i="583"/>
  <c r="Y60" i="583"/>
  <c r="Z60" i="583"/>
  <c r="O40" i="583"/>
  <c r="Z40" i="583" s="1"/>
  <c r="O63" i="583"/>
  <c r="Z63" i="583" s="1"/>
  <c r="Y63" i="583"/>
  <c r="O39" i="583"/>
  <c r="Z39" i="583" s="1"/>
  <c r="O57" i="583"/>
  <c r="Y57" i="583" s="1"/>
  <c r="Z57" i="583"/>
  <c r="O59" i="583"/>
  <c r="Z59" i="583" s="1"/>
  <c r="O50" i="583"/>
  <c r="Z50" i="583" s="1"/>
  <c r="O34" i="583"/>
  <c r="Z34" i="583" s="1"/>
  <c r="O54" i="583"/>
  <c r="Y54" i="583" s="1"/>
  <c r="O36" i="583"/>
  <c r="Z36" i="583" s="1"/>
  <c r="O46" i="583"/>
  <c r="Z46" i="583" s="1"/>
  <c r="O38" i="583"/>
  <c r="Y38" i="583" s="1"/>
  <c r="O52" i="583"/>
  <c r="Z52" i="583" s="1"/>
  <c r="O55" i="583"/>
  <c r="Z55" i="583"/>
  <c r="Y55" i="583"/>
  <c r="O45" i="583"/>
  <c r="Z45" i="583" s="1"/>
  <c r="O58" i="583"/>
  <c r="Y58" i="583" s="1"/>
  <c r="O49" i="583"/>
  <c r="Y49" i="583" s="1"/>
  <c r="Z49" i="583"/>
  <c r="O43" i="583"/>
  <c r="Y43" i="583" s="1"/>
  <c r="O51" i="583"/>
  <c r="Z51" i="583" s="1"/>
  <c r="O47" i="583"/>
  <c r="Y47" i="583" s="1"/>
  <c r="O61" i="583"/>
  <c r="Z61" i="583" s="1"/>
  <c r="O41" i="583"/>
  <c r="Y41" i="583" s="1"/>
  <c r="O53" i="583"/>
  <c r="Z53" i="583" s="1"/>
  <c r="O44" i="583"/>
  <c r="Y44" i="583" s="1"/>
  <c r="O42" i="583"/>
  <c r="Z42" i="583" s="1"/>
  <c r="O62" i="583"/>
  <c r="Z62" i="583" s="1"/>
  <c r="O35" i="583"/>
  <c r="Z35" i="583" s="1"/>
  <c r="O45" i="582"/>
  <c r="Z45" i="582" s="1"/>
  <c r="O37" i="582"/>
  <c r="Z37" i="582" s="1"/>
  <c r="O44" i="582"/>
  <c r="Y44" i="582" s="1"/>
  <c r="O35" i="582"/>
  <c r="Y35" i="582" s="1"/>
  <c r="Z35" i="582"/>
  <c r="O46" i="582"/>
  <c r="Y46" i="582" s="1"/>
  <c r="O40" i="582"/>
  <c r="Y40" i="582" s="1"/>
  <c r="O38" i="582"/>
  <c r="Y38" i="582" s="1"/>
  <c r="O47" i="582"/>
  <c r="Z47" i="582" s="1"/>
  <c r="O41" i="582"/>
  <c r="Z41" i="582" s="1"/>
  <c r="O34" i="582"/>
  <c r="Z34" i="582" s="1"/>
  <c r="O33" i="582"/>
  <c r="Y33" i="582" s="1"/>
  <c r="O36" i="582"/>
  <c r="Y36" i="582" s="1"/>
  <c r="O39" i="582"/>
  <c r="Z39" i="582" s="1"/>
  <c r="O42" i="582"/>
  <c r="Y42" i="582" s="1"/>
  <c r="O43" i="582"/>
  <c r="Y43" i="582" s="1"/>
  <c r="AA56" i="578"/>
  <c r="O56" i="578" s="1"/>
  <c r="O33" i="584"/>
  <c r="Y33" i="584" s="1"/>
  <c r="O32" i="584"/>
  <c r="Z32" i="584" s="1"/>
  <c r="O33" i="583"/>
  <c r="Y33" i="583" s="1"/>
  <c r="O32" i="583"/>
  <c r="Y32" i="583" s="1"/>
  <c r="O31" i="583"/>
  <c r="Z31" i="583" s="1"/>
  <c r="AA54" i="578"/>
  <c r="O54" i="578" s="1"/>
  <c r="AA51" i="577"/>
  <c r="O51" i="577" s="1"/>
  <c r="AA68" i="578"/>
  <c r="O68" i="578" s="1"/>
  <c r="AA78" i="578"/>
  <c r="O78" i="578" s="1"/>
  <c r="AA77" i="578"/>
  <c r="O77" i="578" s="1"/>
  <c r="AA69" i="578"/>
  <c r="O69" i="578" s="1"/>
  <c r="AA75" i="578"/>
  <c r="O75" i="578" s="1"/>
  <c r="AA59" i="578"/>
  <c r="O59" i="578" s="1"/>
  <c r="AA51" i="578"/>
  <c r="O51" i="578" s="1"/>
  <c r="Y51" i="578" s="1"/>
  <c r="AA61" i="578"/>
  <c r="O61" i="578" s="1"/>
  <c r="Z61" i="578" s="1"/>
  <c r="AA60" i="578"/>
  <c r="O60" i="578" s="1"/>
  <c r="AA65" i="578"/>
  <c r="O65" i="578" s="1"/>
  <c r="Z65" i="578" s="1"/>
  <c r="AA62" i="578"/>
  <c r="O62" i="578" s="1"/>
  <c r="AA58" i="578"/>
  <c r="O58" i="578" s="1"/>
  <c r="AA36" i="581"/>
  <c r="O36" i="581" s="1"/>
  <c r="AA50" i="577"/>
  <c r="O50" i="577" s="1"/>
  <c r="AA35" i="581"/>
  <c r="O35" i="581" s="1"/>
  <c r="AA53" i="578"/>
  <c r="O53" i="578" s="1"/>
  <c r="AA52" i="578"/>
  <c r="O52" i="578" s="1"/>
  <c r="AA67" i="578"/>
  <c r="O67" i="578" s="1"/>
  <c r="AA91" i="576"/>
  <c r="O91" i="576" s="1"/>
  <c r="AA57" i="578"/>
  <c r="O57" i="578" s="1"/>
  <c r="AA73" i="578"/>
  <c r="O73" i="578" s="1"/>
  <c r="AA64" i="578"/>
  <c r="O64" i="578" s="1"/>
  <c r="AA80" i="578"/>
  <c r="O80" i="578" s="1"/>
  <c r="AA89" i="576"/>
  <c r="O89" i="576" s="1"/>
  <c r="AA55" i="578"/>
  <c r="O55" i="578" s="1"/>
  <c r="AA70" i="578"/>
  <c r="O70" i="578" s="1"/>
  <c r="AA71" i="578"/>
  <c r="O71" i="578" s="1"/>
  <c r="AA74" i="578"/>
  <c r="O74" i="578" s="1"/>
  <c r="AA90" i="576"/>
  <c r="O90" i="576" s="1"/>
  <c r="AA79" i="578"/>
  <c r="O79" i="578" s="1"/>
  <c r="AA63" i="578"/>
  <c r="O63" i="578" s="1"/>
  <c r="AA66" i="578"/>
  <c r="O66" i="578" s="1"/>
  <c r="AA92" i="576"/>
  <c r="O92" i="576" s="1"/>
  <c r="AA76" i="578"/>
  <c r="O76" i="578" s="1"/>
  <c r="AA72" i="578"/>
  <c r="O72" i="578" s="1"/>
  <c r="AA74" i="576"/>
  <c r="O74" i="576" s="1"/>
  <c r="Z74" i="576" s="1"/>
  <c r="AA40" i="577"/>
  <c r="O40" i="577" s="1"/>
  <c r="AA48" i="578"/>
  <c r="O48" i="578" s="1"/>
  <c r="Y48" i="578" s="1"/>
  <c r="Z36" i="581"/>
  <c r="Y90" i="576"/>
  <c r="AA80" i="576"/>
  <c r="O80" i="576" s="1"/>
  <c r="Z80" i="576" s="1"/>
  <c r="AA64" i="576"/>
  <c r="AA75" i="576"/>
  <c r="Y51" i="577"/>
  <c r="AA32" i="579"/>
  <c r="O32" i="579" s="1"/>
  <c r="Z32" i="579" s="1"/>
  <c r="AA39" i="576"/>
  <c r="O39" i="576" s="1"/>
  <c r="AA71" i="576"/>
  <c r="AA53" i="576"/>
  <c r="AA39" i="579"/>
  <c r="O39" i="579" s="1"/>
  <c r="AA36" i="579"/>
  <c r="O36" i="579" s="1"/>
  <c r="AA46" i="578"/>
  <c r="O46" i="578" s="1"/>
  <c r="AA85" i="576"/>
  <c r="O85" i="576" s="1"/>
  <c r="AA79" i="576"/>
  <c r="O79" i="576" s="1"/>
  <c r="AA82" i="576"/>
  <c r="AA50" i="578"/>
  <c r="AA42" i="578"/>
  <c r="O42" i="578" s="1"/>
  <c r="AA81" i="576"/>
  <c r="O81" i="576" s="1"/>
  <c r="AA87" i="576"/>
  <c r="AA77" i="576"/>
  <c r="AA34" i="577"/>
  <c r="O34" i="577" s="1"/>
  <c r="Z34" i="577" s="1"/>
  <c r="AA38" i="579"/>
  <c r="O38" i="579" s="1"/>
  <c r="AA40" i="578"/>
  <c r="O40" i="578" s="1"/>
  <c r="AA49" i="578"/>
  <c r="AA36" i="578"/>
  <c r="AA28" i="582"/>
  <c r="AA37" i="579"/>
  <c r="O37" i="579" s="1"/>
  <c r="AA43" i="578"/>
  <c r="AA88" i="576"/>
  <c r="AA83" i="576"/>
  <c r="O83" i="576" s="1"/>
  <c r="AA78" i="576"/>
  <c r="O78" i="576" s="1"/>
  <c r="AA45" i="578"/>
  <c r="O45" i="578" s="1"/>
  <c r="Z45" i="578" s="1"/>
  <c r="AA47" i="578"/>
  <c r="AA31" i="578"/>
  <c r="O31" i="578" s="1"/>
  <c r="AA36" i="580"/>
  <c r="AA37" i="577"/>
  <c r="O37" i="577" s="1"/>
  <c r="AA51" i="576"/>
  <c r="AA46" i="577"/>
  <c r="AA66" i="576"/>
  <c r="O66" i="576" s="1"/>
  <c r="AA68" i="576"/>
  <c r="AA61" i="576"/>
  <c r="AA41" i="578"/>
  <c r="O41" i="578" s="1"/>
  <c r="AA86" i="576"/>
  <c r="AA34" i="581"/>
  <c r="O34" i="581" s="1"/>
  <c r="Y34" i="581" s="1"/>
  <c r="AA44" i="580"/>
  <c r="AA34" i="579"/>
  <c r="O34" i="579" s="1"/>
  <c r="Y34" i="579" s="1"/>
  <c r="AA32" i="576"/>
  <c r="O32" i="576" s="1"/>
  <c r="AA34" i="576"/>
  <c r="O34" i="576" s="1"/>
  <c r="Z34" i="576" s="1"/>
  <c r="AA35" i="579"/>
  <c r="O35" i="579" s="1"/>
  <c r="AA49" i="577"/>
  <c r="O49" i="577" s="1"/>
  <c r="AA35" i="576"/>
  <c r="O35" i="576" s="1"/>
  <c r="Z35" i="576" s="1"/>
  <c r="AA33" i="581"/>
  <c r="O33" i="581" s="1"/>
  <c r="AA31" i="581"/>
  <c r="O31" i="581" s="1"/>
  <c r="CV40" i="477"/>
  <c r="CV72" i="477"/>
  <c r="CV104" i="477"/>
  <c r="AA28" i="583"/>
  <c r="AA32" i="581"/>
  <c r="O32" i="581" s="1"/>
  <c r="CV52" i="477"/>
  <c r="CV84" i="477"/>
  <c r="CV116" i="477"/>
  <c r="AA41" i="579"/>
  <c r="AA40" i="579"/>
  <c r="O40" i="579" s="1"/>
  <c r="AA44" i="578"/>
  <c r="CV88" i="477"/>
  <c r="CV56" i="477"/>
  <c r="CV120" i="477"/>
  <c r="CV36" i="477"/>
  <c r="CV68" i="477"/>
  <c r="CV100" i="477"/>
  <c r="AA76" i="576"/>
  <c r="O76" i="576" s="1"/>
  <c r="CV44" i="477"/>
  <c r="CV60" i="477"/>
  <c r="CV76" i="477"/>
  <c r="CV92" i="477"/>
  <c r="CV108" i="477"/>
  <c r="CV124" i="477"/>
  <c r="CV32" i="477"/>
  <c r="CV48" i="477"/>
  <c r="CV64" i="477"/>
  <c r="CV80" i="477"/>
  <c r="CV96" i="477"/>
  <c r="CV112" i="477"/>
  <c r="CV128" i="477"/>
  <c r="AA34" i="578"/>
  <c r="AA84" i="576"/>
  <c r="O84" i="576" s="1"/>
  <c r="AA42" i="580"/>
  <c r="AA43" i="580"/>
  <c r="Z43" i="580" s="1"/>
  <c r="AA41" i="580"/>
  <c r="AA40" i="580"/>
  <c r="AA37" i="580"/>
  <c r="AA35" i="580"/>
  <c r="AA34" i="580"/>
  <c r="AA33" i="580"/>
  <c r="AA32" i="580"/>
  <c r="O32" i="580" s="1"/>
  <c r="AA31" i="580"/>
  <c r="O31" i="580" s="1"/>
  <c r="Z39" i="579"/>
  <c r="AA33" i="579"/>
  <c r="O33" i="579" s="1"/>
  <c r="AA31" i="579"/>
  <c r="O31" i="579" s="1"/>
  <c r="AA38" i="578"/>
  <c r="AA39" i="578"/>
  <c r="AA37" i="578"/>
  <c r="AA35" i="578"/>
  <c r="AA33" i="578"/>
  <c r="AA32" i="578"/>
  <c r="AA48" i="577"/>
  <c r="AA47" i="577"/>
  <c r="AA45" i="577"/>
  <c r="AA42" i="577"/>
  <c r="O42" i="577" s="1"/>
  <c r="AA44" i="577"/>
  <c r="AA43" i="577"/>
  <c r="AA41" i="577"/>
  <c r="AA39" i="577"/>
  <c r="AA36" i="577"/>
  <c r="AA38" i="577"/>
  <c r="AA35" i="577"/>
  <c r="AA32" i="577"/>
  <c r="AA31" i="577"/>
  <c r="O31" i="577" s="1"/>
  <c r="AA33" i="577"/>
  <c r="Z83" i="576"/>
  <c r="Z81" i="576"/>
  <c r="AA73" i="576"/>
  <c r="AA69" i="576"/>
  <c r="O69" i="576" s="1"/>
  <c r="Z69" i="576" s="1"/>
  <c r="AA67" i="576"/>
  <c r="AA65" i="576"/>
  <c r="AA63" i="576"/>
  <c r="O63" i="576" s="1"/>
  <c r="AA62" i="576"/>
  <c r="AA60" i="576"/>
  <c r="AA59" i="576"/>
  <c r="AA54" i="576"/>
  <c r="O54" i="576" s="1"/>
  <c r="AA52" i="576"/>
  <c r="O52" i="576" s="1"/>
  <c r="Z52" i="576" s="1"/>
  <c r="AA47" i="576"/>
  <c r="AA45" i="576"/>
  <c r="AA41" i="576"/>
  <c r="AA37" i="576"/>
  <c r="AA33" i="576"/>
  <c r="AA31" i="576"/>
  <c r="O31" i="576" s="1"/>
  <c r="AA39" i="580"/>
  <c r="AA38" i="580"/>
  <c r="O38" i="580" s="1"/>
  <c r="AA42" i="576"/>
  <c r="AA38" i="576"/>
  <c r="AA70" i="576"/>
  <c r="O70" i="576" s="1"/>
  <c r="AA55" i="576"/>
  <c r="AA40" i="576"/>
  <c r="AA36" i="576"/>
  <c r="AA58" i="576"/>
  <c r="AA50" i="576"/>
  <c r="O50" i="576" s="1"/>
  <c r="AA49" i="576"/>
  <c r="AA46" i="576"/>
  <c r="AA72" i="576"/>
  <c r="O72" i="576" s="1"/>
  <c r="AA57" i="576"/>
  <c r="AA48" i="576"/>
  <c r="AA43" i="576"/>
  <c r="AA56" i="576"/>
  <c r="CV31" i="477"/>
  <c r="CV35" i="477"/>
  <c r="CV39" i="477"/>
  <c r="CV43" i="477"/>
  <c r="CV47" i="477"/>
  <c r="CV51" i="477"/>
  <c r="CV55" i="477"/>
  <c r="CV59" i="477"/>
  <c r="CV63" i="477"/>
  <c r="CV67" i="477"/>
  <c r="CV71" i="477"/>
  <c r="CV75" i="477"/>
  <c r="CV79" i="477"/>
  <c r="CV83" i="477"/>
  <c r="CV87" i="477"/>
  <c r="CV91" i="477"/>
  <c r="CV95" i="477"/>
  <c r="CV99" i="477"/>
  <c r="CV103" i="477"/>
  <c r="CV107" i="477"/>
  <c r="CV111" i="477"/>
  <c r="CV115" i="477"/>
  <c r="CV119" i="477"/>
  <c r="CV123" i="477"/>
  <c r="CV127" i="477"/>
  <c r="AA44" i="576"/>
  <c r="O44" i="576" s="1"/>
  <c r="DA34" i="477"/>
  <c r="DA38" i="477"/>
  <c r="DA42" i="477"/>
  <c r="DA46" i="477"/>
  <c r="DA50" i="477"/>
  <c r="DA54" i="477"/>
  <c r="DA58" i="477"/>
  <c r="DA62" i="477"/>
  <c r="DA66" i="477"/>
  <c r="DA70" i="477"/>
  <c r="DA74" i="477"/>
  <c r="DA78" i="477"/>
  <c r="DA82" i="477"/>
  <c r="DA86" i="477"/>
  <c r="DA90" i="477"/>
  <c r="DA94" i="477"/>
  <c r="DA98" i="477"/>
  <c r="DA102" i="477"/>
  <c r="DA106" i="477"/>
  <c r="DA110" i="477"/>
  <c r="DA114" i="477"/>
  <c r="DA118" i="477"/>
  <c r="DA122" i="477"/>
  <c r="DA126" i="477"/>
  <c r="DA130" i="477"/>
  <c r="DA35" i="477"/>
  <c r="DA39" i="477"/>
  <c r="DA43" i="477"/>
  <c r="DA47" i="477"/>
  <c r="DA51" i="477"/>
  <c r="DA55" i="477"/>
  <c r="DA59" i="477"/>
  <c r="DA63" i="477"/>
  <c r="DA67" i="477"/>
  <c r="DA71" i="477"/>
  <c r="DA75" i="477"/>
  <c r="DA79" i="477"/>
  <c r="DA83" i="477"/>
  <c r="DA87" i="477"/>
  <c r="DA91" i="477"/>
  <c r="DA95" i="477"/>
  <c r="DA99" i="477"/>
  <c r="DA103" i="477"/>
  <c r="DA107" i="477"/>
  <c r="DA111" i="477"/>
  <c r="DA115" i="477"/>
  <c r="DA119" i="477"/>
  <c r="DA123" i="477"/>
  <c r="DA127" i="477"/>
  <c r="DA31" i="477"/>
  <c r="DA32" i="477"/>
  <c r="DA36" i="477"/>
  <c r="DA40" i="477"/>
  <c r="DA44" i="477"/>
  <c r="DA48" i="477"/>
  <c r="DA52" i="477"/>
  <c r="DA56" i="477"/>
  <c r="DA60" i="477"/>
  <c r="DA64" i="477"/>
  <c r="DA68" i="477"/>
  <c r="DA72" i="477"/>
  <c r="DA76" i="477"/>
  <c r="DA80" i="477"/>
  <c r="DA84" i="477"/>
  <c r="DA88" i="477"/>
  <c r="DA92" i="477"/>
  <c r="DA96" i="477"/>
  <c r="DA100" i="477"/>
  <c r="DA104" i="477"/>
  <c r="DA108" i="477"/>
  <c r="DA112" i="477"/>
  <c r="DA116" i="477"/>
  <c r="DA120" i="477"/>
  <c r="DA124" i="477"/>
  <c r="DA128" i="477"/>
  <c r="DA33" i="477"/>
  <c r="DA37" i="477"/>
  <c r="DA41" i="477"/>
  <c r="DA45" i="477"/>
  <c r="DA49" i="477"/>
  <c r="DA53" i="477"/>
  <c r="DA57" i="477"/>
  <c r="DA61" i="477"/>
  <c r="DA65" i="477"/>
  <c r="DA69" i="477"/>
  <c r="DA73" i="477"/>
  <c r="DA77" i="477"/>
  <c r="DA81" i="477"/>
  <c r="DA85" i="477"/>
  <c r="DA89" i="477"/>
  <c r="DA93" i="477"/>
  <c r="DA97" i="477"/>
  <c r="DA101" i="477"/>
  <c r="DA105" i="477"/>
  <c r="DA109" i="477"/>
  <c r="DA113" i="477"/>
  <c r="DA117" i="477"/>
  <c r="DA121" i="477"/>
  <c r="DA125" i="477"/>
  <c r="DA129" i="477"/>
  <c r="CV33" i="477"/>
  <c r="CV37" i="477"/>
  <c r="CV41" i="477"/>
  <c r="CV45" i="477"/>
  <c r="CV49" i="477"/>
  <c r="CV53" i="477"/>
  <c r="CV57" i="477"/>
  <c r="CV61" i="477"/>
  <c r="CV65" i="477"/>
  <c r="CV69" i="477"/>
  <c r="CV73" i="477"/>
  <c r="CV77" i="477"/>
  <c r="CV81" i="477"/>
  <c r="CV85" i="477"/>
  <c r="CV89" i="477"/>
  <c r="CV93" i="477"/>
  <c r="CV97" i="477"/>
  <c r="CV101" i="477"/>
  <c r="CV105" i="477"/>
  <c r="CV109" i="477"/>
  <c r="CV113" i="477"/>
  <c r="CV117" i="477"/>
  <c r="CV121" i="477"/>
  <c r="CV125" i="477"/>
  <c r="CV129" i="477"/>
  <c r="DC5" i="477"/>
  <c r="CV34" i="477"/>
  <c r="CV38" i="477"/>
  <c r="CV42" i="477"/>
  <c r="CV46" i="477"/>
  <c r="CV50" i="477"/>
  <c r="CV54" i="477"/>
  <c r="CV58" i="477"/>
  <c r="CV62" i="477"/>
  <c r="CV66" i="477"/>
  <c r="CV70" i="477"/>
  <c r="CV74" i="477"/>
  <c r="CV78" i="477"/>
  <c r="CV82" i="477"/>
  <c r="CV86" i="477"/>
  <c r="CV90" i="477"/>
  <c r="CV94" i="477"/>
  <c r="CV98" i="477"/>
  <c r="CV102" i="477"/>
  <c r="CV106" i="477"/>
  <c r="CV110" i="477"/>
  <c r="CV114" i="477"/>
  <c r="CV118" i="477"/>
  <c r="CV122" i="477"/>
  <c r="CV126" i="477"/>
  <c r="Z38" i="580"/>
  <c r="Y48" i="580"/>
  <c r="Z47" i="580"/>
  <c r="Z46" i="580"/>
  <c r="Y45" i="580"/>
  <c r="Z45" i="580"/>
  <c r="Y44" i="580"/>
  <c r="Y42" i="580"/>
  <c r="Z37" i="577"/>
  <c r="BA30" i="469"/>
  <c r="BB30" i="469"/>
  <c r="BC30" i="469"/>
  <c r="BD30" i="469"/>
  <c r="BE30" i="469"/>
  <c r="Z40" i="579" l="1"/>
  <c r="Z44" i="583"/>
  <c r="Z38" i="583"/>
  <c r="Y37" i="584"/>
  <c r="Y39" i="582"/>
  <c r="Z44" i="582"/>
  <c r="Y89" i="578"/>
  <c r="Z38" i="582"/>
  <c r="Y49" i="577"/>
  <c r="Z42" i="577"/>
  <c r="Z79" i="576"/>
  <c r="Z50" i="576"/>
  <c r="Z36" i="584"/>
  <c r="O31" i="584"/>
  <c r="Y42" i="583"/>
  <c r="Y50" i="583"/>
  <c r="Y39" i="583"/>
  <c r="Y41" i="582"/>
  <c r="Z32" i="582"/>
  <c r="Z33" i="581"/>
  <c r="Z35" i="581"/>
  <c r="Z32" i="580"/>
  <c r="Y44" i="579"/>
  <c r="O41" i="579"/>
  <c r="Y41" i="579" s="1"/>
  <c r="Z38" i="579"/>
  <c r="Y105" i="578"/>
  <c r="Y104" i="578"/>
  <c r="Y102" i="578"/>
  <c r="Y98" i="578"/>
  <c r="Y97" i="578"/>
  <c r="Y94" i="578"/>
  <c r="Y91" i="578"/>
  <c r="Y90" i="578"/>
  <c r="Y86" i="578"/>
  <c r="Y85" i="578"/>
  <c r="Y84" i="578"/>
  <c r="Y82" i="578"/>
  <c r="Y81" i="578"/>
  <c r="Y80" i="578"/>
  <c r="Z78" i="578"/>
  <c r="Z77" i="578"/>
  <c r="Z76" i="578"/>
  <c r="Z75" i="578"/>
  <c r="Y73" i="578"/>
  <c r="Z68" i="578"/>
  <c r="Y59" i="578"/>
  <c r="Y56" i="578"/>
  <c r="Z54" i="578"/>
  <c r="Z53" i="577"/>
  <c r="Z54" i="577"/>
  <c r="Z49" i="577"/>
  <c r="Y50" i="577"/>
  <c r="Z91" i="576"/>
  <c r="Y85" i="576"/>
  <c r="Z93" i="576"/>
  <c r="Z89" i="576"/>
  <c r="Y62" i="583"/>
  <c r="Y61" i="583"/>
  <c r="Y59" i="583"/>
  <c r="Z58" i="583"/>
  <c r="Z54" i="583"/>
  <c r="Y53" i="583"/>
  <c r="Y52" i="583"/>
  <c r="Y51" i="583"/>
  <c r="Z48" i="583"/>
  <c r="Z47" i="583"/>
  <c r="Y46" i="583"/>
  <c r="Y45" i="583"/>
  <c r="Z43" i="583"/>
  <c r="Z41" i="583"/>
  <c r="Y40" i="583"/>
  <c r="Y37" i="583"/>
  <c r="Y36" i="583"/>
  <c r="Y35" i="583"/>
  <c r="Y34" i="583"/>
  <c r="Y47" i="582"/>
  <c r="Z46" i="582"/>
  <c r="Y45" i="582"/>
  <c r="Z43" i="582"/>
  <c r="Z42" i="582"/>
  <c r="Z36" i="582"/>
  <c r="Y34" i="582"/>
  <c r="Z40" i="582"/>
  <c r="Y37" i="582"/>
  <c r="Z33" i="582"/>
  <c r="Z33" i="583"/>
  <c r="Z33" i="584"/>
  <c r="Z32" i="583"/>
  <c r="Z37" i="579"/>
  <c r="Y32" i="584"/>
  <c r="O131" i="584"/>
  <c r="Y31" i="584"/>
  <c r="Z31" i="584"/>
  <c r="O131" i="583"/>
  <c r="Y31" i="583"/>
  <c r="Z72" i="578"/>
  <c r="Y71" i="578"/>
  <c r="Z60" i="578"/>
  <c r="Z46" i="578"/>
  <c r="Y67" i="578"/>
  <c r="Z69" i="578"/>
  <c r="Z74" i="578"/>
  <c r="Z59" i="578"/>
  <c r="Z79" i="578"/>
  <c r="Y62" i="578"/>
  <c r="Z58" i="578"/>
  <c r="Z53" i="578"/>
  <c r="Z57" i="578"/>
  <c r="Z63" i="578"/>
  <c r="Z62" i="578"/>
  <c r="Y41" i="578"/>
  <c r="Z64" i="578"/>
  <c r="Y66" i="578"/>
  <c r="Z35" i="579"/>
  <c r="Y33" i="579"/>
  <c r="Y32" i="579"/>
  <c r="Z72" i="576"/>
  <c r="Z70" i="576"/>
  <c r="Z63" i="576"/>
  <c r="Y54" i="576"/>
  <c r="O46" i="576"/>
  <c r="Y46" i="576" s="1"/>
  <c r="O44" i="577"/>
  <c r="Y44" i="577" s="1"/>
  <c r="O37" i="578"/>
  <c r="Z37" i="578" s="1"/>
  <c r="O40" i="580"/>
  <c r="Z40" i="580" s="1"/>
  <c r="O86" i="576"/>
  <c r="Y86" i="576" s="1"/>
  <c r="Y40" i="577"/>
  <c r="Z66" i="576"/>
  <c r="O56" i="576"/>
  <c r="Y56" i="576" s="1"/>
  <c r="O58" i="576"/>
  <c r="Z58" i="576" s="1"/>
  <c r="O39" i="580"/>
  <c r="Z39" i="580" s="1"/>
  <c r="O41" i="576"/>
  <c r="Y41" i="576" s="1"/>
  <c r="O73" i="576"/>
  <c r="Z73" i="576" s="1"/>
  <c r="O33" i="577"/>
  <c r="Y33" i="577" s="1"/>
  <c r="O38" i="577"/>
  <c r="Z38" i="577" s="1"/>
  <c r="O43" i="577"/>
  <c r="Y43" i="577" s="1"/>
  <c r="O47" i="577"/>
  <c r="Z47" i="577" s="1"/>
  <c r="O35" i="578"/>
  <c r="Z35" i="578" s="1"/>
  <c r="O38" i="578"/>
  <c r="Y38" i="578" s="1"/>
  <c r="O37" i="580"/>
  <c r="Y37" i="580" s="1"/>
  <c r="O68" i="576"/>
  <c r="Z68" i="576" s="1"/>
  <c r="O43" i="578"/>
  <c r="Y43" i="578" s="1"/>
  <c r="O49" i="578"/>
  <c r="Z49" i="578" s="1"/>
  <c r="O77" i="576"/>
  <c r="Z77" i="576" s="1"/>
  <c r="O50" i="578"/>
  <c r="Z50" i="578" s="1"/>
  <c r="O71" i="576"/>
  <c r="Z71" i="576" s="1"/>
  <c r="O43" i="576"/>
  <c r="Z43" i="576" s="1"/>
  <c r="O36" i="576"/>
  <c r="Y36" i="576" s="1"/>
  <c r="O38" i="576"/>
  <c r="Z38" i="576" s="1"/>
  <c r="O45" i="576"/>
  <c r="Y45" i="576" s="1"/>
  <c r="O33" i="580"/>
  <c r="Y33" i="580" s="1"/>
  <c r="O82" i="576"/>
  <c r="Z82" i="576" s="1"/>
  <c r="O48" i="576"/>
  <c r="Y48" i="576" s="1"/>
  <c r="O49" i="576"/>
  <c r="Z49" i="576" s="1"/>
  <c r="O40" i="576"/>
  <c r="Y40" i="576" s="1"/>
  <c r="O42" i="576"/>
  <c r="Z42" i="576" s="1"/>
  <c r="O33" i="576"/>
  <c r="Z33" i="576" s="1"/>
  <c r="O47" i="576"/>
  <c r="Z47" i="576" s="1"/>
  <c r="O60" i="576"/>
  <c r="Y60" i="576" s="1"/>
  <c r="O67" i="576"/>
  <c r="Y67" i="576" s="1"/>
  <c r="Y78" i="576"/>
  <c r="O32" i="577"/>
  <c r="Z32" i="577" s="1"/>
  <c r="O39" i="577"/>
  <c r="Y39" i="577" s="1"/>
  <c r="O32" i="578"/>
  <c r="Y32" i="578" s="1"/>
  <c r="O39" i="578"/>
  <c r="Y39" i="578" s="1"/>
  <c r="O34" i="580"/>
  <c r="Z34" i="580" s="1"/>
  <c r="Y41" i="580"/>
  <c r="O41" i="580"/>
  <c r="O34" i="578"/>
  <c r="Y34" i="578" s="1"/>
  <c r="O46" i="577"/>
  <c r="Y46" i="577" s="1"/>
  <c r="O64" i="576"/>
  <c r="Y64" i="576" s="1"/>
  <c r="O59" i="576"/>
  <c r="Y59" i="576" s="1"/>
  <c r="O65" i="576"/>
  <c r="Z65" i="576" s="1"/>
  <c r="O36" i="577"/>
  <c r="Z36" i="577" s="1"/>
  <c r="O48" i="577"/>
  <c r="Z48" i="577" s="1"/>
  <c r="O36" i="580"/>
  <c r="Y36" i="580" s="1"/>
  <c r="O87" i="576"/>
  <c r="Z87" i="576" s="1"/>
  <c r="O75" i="576"/>
  <c r="Z75" i="576" s="1"/>
  <c r="Y39" i="576"/>
  <c r="Z32" i="576"/>
  <c r="O57" i="576"/>
  <c r="Z57" i="576" s="1"/>
  <c r="O55" i="576"/>
  <c r="Y55" i="576" s="1"/>
  <c r="O37" i="576"/>
  <c r="Z37" i="576" s="1"/>
  <c r="O62" i="576"/>
  <c r="Y62" i="576" s="1"/>
  <c r="O35" i="577"/>
  <c r="O41" i="577"/>
  <c r="Z41" i="577" s="1"/>
  <c r="O45" i="577"/>
  <c r="Z45" i="577" s="1"/>
  <c r="O33" i="578"/>
  <c r="Y33" i="578" s="1"/>
  <c r="Z40" i="578"/>
  <c r="O35" i="580"/>
  <c r="Y35" i="580" s="1"/>
  <c r="O44" i="578"/>
  <c r="Z44" i="578" s="1"/>
  <c r="O61" i="576"/>
  <c r="Y61" i="576" s="1"/>
  <c r="O51" i="576"/>
  <c r="Y51" i="576" s="1"/>
  <c r="O47" i="578"/>
  <c r="Z47" i="578" s="1"/>
  <c r="O88" i="576"/>
  <c r="Z88" i="576" s="1"/>
  <c r="O36" i="578"/>
  <c r="Z36" i="578" s="1"/>
  <c r="O53" i="576"/>
  <c r="Z53" i="576" s="1"/>
  <c r="Y52" i="578"/>
  <c r="Z70" i="578"/>
  <c r="Z55" i="578"/>
  <c r="Z92" i="576"/>
  <c r="Y70" i="578"/>
  <c r="Y72" i="578"/>
  <c r="Y36" i="579"/>
  <c r="Z36" i="579"/>
  <c r="Y36" i="581"/>
  <c r="Y32" i="576"/>
  <c r="Y64" i="578"/>
  <c r="Z56" i="578"/>
  <c r="Y74" i="578"/>
  <c r="Z73" i="578"/>
  <c r="Z52" i="578"/>
  <c r="Z80" i="578"/>
  <c r="Y69" i="578"/>
  <c r="Y63" i="578"/>
  <c r="Y79" i="578"/>
  <c r="Y60" i="578"/>
  <c r="Z71" i="578"/>
  <c r="Y65" i="578"/>
  <c r="Y93" i="576"/>
  <c r="Y32" i="582"/>
  <c r="Z67" i="578"/>
  <c r="Y55" i="578"/>
  <c r="Y78" i="578"/>
  <c r="Y57" i="578"/>
  <c r="O131" i="582"/>
  <c r="Z31" i="582"/>
  <c r="Y31" i="582"/>
  <c r="Y35" i="581"/>
  <c r="Y92" i="576"/>
  <c r="Y91" i="576"/>
  <c r="Z90" i="576"/>
  <c r="Y89" i="576"/>
  <c r="Y72" i="576"/>
  <c r="Y61" i="578"/>
  <c r="Y76" i="578"/>
  <c r="Y68" i="578"/>
  <c r="Y53" i="578"/>
  <c r="Y77" i="578"/>
  <c r="Y58" i="578"/>
  <c r="Y75" i="578"/>
  <c r="Y54" i="578"/>
  <c r="Z51" i="578"/>
  <c r="Z66" i="578"/>
  <c r="Z42" i="578"/>
  <c r="Y42" i="578"/>
  <c r="Z51" i="577"/>
  <c r="Z50" i="577"/>
  <c r="Z31" i="577"/>
  <c r="Y31" i="577"/>
  <c r="Z31" i="580"/>
  <c r="Y35" i="579"/>
  <c r="Z31" i="581"/>
  <c r="Y31" i="581"/>
  <c r="Y31" i="580"/>
  <c r="AA28" i="579"/>
  <c r="AA28" i="581"/>
  <c r="AA28" i="578"/>
  <c r="Z31" i="579"/>
  <c r="Y76" i="576"/>
  <c r="Y45" i="578"/>
  <c r="Y37" i="579"/>
  <c r="Z84" i="576"/>
  <c r="Z41" i="578"/>
  <c r="Y88" i="576"/>
  <c r="AA28" i="580"/>
  <c r="Y40" i="579"/>
  <c r="Y39" i="579"/>
  <c r="Y38" i="579"/>
  <c r="Z33" i="579"/>
  <c r="Z48" i="578"/>
  <c r="Y46" i="578"/>
  <c r="Y40" i="578"/>
  <c r="AA28" i="577"/>
  <c r="Z86" i="576"/>
  <c r="Z85" i="576"/>
  <c r="Y83" i="576"/>
  <c r="Y81" i="576"/>
  <c r="Y80" i="576"/>
  <c r="Y79" i="576"/>
  <c r="Z78" i="576"/>
  <c r="Y74" i="576"/>
  <c r="Z45" i="576"/>
  <c r="AA28" i="576"/>
  <c r="Z31" i="576"/>
  <c r="DC33" i="477"/>
  <c r="DC37" i="477"/>
  <c r="DC41" i="477"/>
  <c r="DC45" i="477"/>
  <c r="DC49" i="477"/>
  <c r="DC53" i="477"/>
  <c r="DC57" i="477"/>
  <c r="DC61" i="477"/>
  <c r="DC65" i="477"/>
  <c r="DC69" i="477"/>
  <c r="DC73" i="477"/>
  <c r="DC77" i="477"/>
  <c r="DC81" i="477"/>
  <c r="DC85" i="477"/>
  <c r="DC89" i="477"/>
  <c r="DC93" i="477"/>
  <c r="DC97" i="477"/>
  <c r="DC101" i="477"/>
  <c r="DC105" i="477"/>
  <c r="DC109" i="477"/>
  <c r="DC113" i="477"/>
  <c r="DC117" i="477"/>
  <c r="DC36" i="477"/>
  <c r="DC42" i="477"/>
  <c r="DC47" i="477"/>
  <c r="DC52" i="477"/>
  <c r="DC58" i="477"/>
  <c r="DC63" i="477"/>
  <c r="DC68" i="477"/>
  <c r="DC74" i="477"/>
  <c r="DC79" i="477"/>
  <c r="DC84" i="477"/>
  <c r="DC90" i="477"/>
  <c r="DC95" i="477"/>
  <c r="DC100" i="477"/>
  <c r="DC106" i="477"/>
  <c r="DC111" i="477"/>
  <c r="DC116" i="477"/>
  <c r="DC121" i="477"/>
  <c r="DC125" i="477"/>
  <c r="DC129" i="477"/>
  <c r="DC43" i="477"/>
  <c r="DC54" i="477"/>
  <c r="DC64" i="477"/>
  <c r="DC75" i="477"/>
  <c r="DC80" i="477"/>
  <c r="DC86" i="477"/>
  <c r="DC96" i="477"/>
  <c r="DC102" i="477"/>
  <c r="DC107" i="477"/>
  <c r="DC118" i="477"/>
  <c r="DC122" i="477"/>
  <c r="DC126" i="477"/>
  <c r="DC108" i="477"/>
  <c r="DC32" i="477"/>
  <c r="DC38" i="477"/>
  <c r="DC48" i="477"/>
  <c r="DC59" i="477"/>
  <c r="DC70" i="477"/>
  <c r="DC91" i="477"/>
  <c r="DC112" i="477"/>
  <c r="DC130" i="477"/>
  <c r="DC60" i="477"/>
  <c r="DC39" i="477"/>
  <c r="DC87" i="477"/>
  <c r="DC119" i="477"/>
  <c r="DC31" i="477"/>
  <c r="DC35" i="477"/>
  <c r="DC40" i="477"/>
  <c r="DC46" i="477"/>
  <c r="DC51" i="477"/>
  <c r="DC56" i="477"/>
  <c r="DC62" i="477"/>
  <c r="DC67" i="477"/>
  <c r="DC72" i="477"/>
  <c r="DC78" i="477"/>
  <c r="DC83" i="477"/>
  <c r="DC88" i="477"/>
  <c r="DC94" i="477"/>
  <c r="DC99" i="477"/>
  <c r="DC104" i="477"/>
  <c r="DC110" i="477"/>
  <c r="DC115" i="477"/>
  <c r="DC120" i="477"/>
  <c r="DC124" i="477"/>
  <c r="DC128" i="477"/>
  <c r="DC34" i="477"/>
  <c r="DC44" i="477"/>
  <c r="DC50" i="477"/>
  <c r="DC55" i="477"/>
  <c r="DC66" i="477"/>
  <c r="DC71" i="477"/>
  <c r="DC76" i="477"/>
  <c r="DC82" i="477"/>
  <c r="DC92" i="477"/>
  <c r="DC98" i="477"/>
  <c r="DC103" i="477"/>
  <c r="DC114" i="477"/>
  <c r="DC123" i="477"/>
  <c r="DC127" i="477"/>
  <c r="Z46" i="576"/>
  <c r="Z34" i="579"/>
  <c r="Z44" i="580"/>
  <c r="Y43" i="580"/>
  <c r="Z42" i="580"/>
  <c r="Z41" i="580"/>
  <c r="Y40" i="580"/>
  <c r="Y38" i="580"/>
  <c r="Y32" i="580"/>
  <c r="Y35" i="578"/>
  <c r="Z31" i="578"/>
  <c r="Y31" i="578"/>
  <c r="Z34" i="581"/>
  <c r="Y33" i="581"/>
  <c r="O131" i="581"/>
  <c r="Z32" i="581"/>
  <c r="Y32" i="581"/>
  <c r="Z43" i="577"/>
  <c r="Z40" i="577"/>
  <c r="Z39" i="577"/>
  <c r="Y70" i="576"/>
  <c r="Y69" i="576"/>
  <c r="Y66" i="576"/>
  <c r="Z54" i="576"/>
  <c r="Y49" i="576"/>
  <c r="Y52" i="576"/>
  <c r="Y63" i="576"/>
  <c r="Y50" i="576"/>
  <c r="Z59" i="576"/>
  <c r="Y47" i="576"/>
  <c r="Z39" i="576"/>
  <c r="Z33" i="577"/>
  <c r="Y42" i="577"/>
  <c r="Y35" i="576"/>
  <c r="Y31" i="576"/>
  <c r="Y34" i="576"/>
  <c r="Y37" i="577"/>
  <c r="Y34" i="577"/>
  <c r="F42" i="470"/>
  <c r="F43" i="470"/>
  <c r="F44" i="470"/>
  <c r="F45" i="470"/>
  <c r="F46" i="470"/>
  <c r="F47" i="470"/>
  <c r="F48" i="470"/>
  <c r="F49" i="470"/>
  <c r="F50" i="470"/>
  <c r="F51" i="470"/>
  <c r="F52" i="470"/>
  <c r="F53" i="470"/>
  <c r="F54" i="470"/>
  <c r="F55" i="470"/>
  <c r="F56" i="470"/>
  <c r="F57" i="470"/>
  <c r="F58" i="470"/>
  <c r="F59" i="470"/>
  <c r="F60" i="470"/>
  <c r="F61" i="470"/>
  <c r="F62" i="470"/>
  <c r="F63" i="470"/>
  <c r="F64" i="470"/>
  <c r="F65" i="470"/>
  <c r="F66" i="470"/>
  <c r="F67" i="470"/>
  <c r="F68" i="470"/>
  <c r="F69" i="470"/>
  <c r="F70" i="470"/>
  <c r="F71" i="470"/>
  <c r="F72" i="470"/>
  <c r="F73" i="470"/>
  <c r="F74" i="470"/>
  <c r="F75" i="470"/>
  <c r="F76" i="470"/>
  <c r="F77" i="470"/>
  <c r="F78" i="470"/>
  <c r="F79" i="470"/>
  <c r="F80" i="470"/>
  <c r="F81" i="470"/>
  <c r="F82" i="470"/>
  <c r="F83" i="470"/>
  <c r="F84" i="470"/>
  <c r="F85" i="470"/>
  <c r="F86" i="470"/>
  <c r="F87" i="470"/>
  <c r="F88" i="470"/>
  <c r="F89" i="470"/>
  <c r="F90" i="470"/>
  <c r="F91" i="470"/>
  <c r="F92" i="470"/>
  <c r="F93" i="470"/>
  <c r="F94" i="470"/>
  <c r="F95" i="470"/>
  <c r="F96" i="470"/>
  <c r="F97" i="470"/>
  <c r="F98" i="470"/>
  <c r="F99" i="470"/>
  <c r="F100" i="470"/>
  <c r="F101" i="470"/>
  <c r="F102" i="470"/>
  <c r="F103" i="470"/>
  <c r="F104" i="470"/>
  <c r="F105" i="470"/>
  <c r="F106" i="470"/>
  <c r="F107" i="470"/>
  <c r="F108" i="470"/>
  <c r="F109" i="470"/>
  <c r="F110" i="470"/>
  <c r="F111" i="470"/>
  <c r="F112" i="470"/>
  <c r="F113" i="470"/>
  <c r="F114" i="470"/>
  <c r="F115" i="470"/>
  <c r="F116" i="470"/>
  <c r="F117" i="470"/>
  <c r="F118" i="470"/>
  <c r="F119" i="470"/>
  <c r="F120" i="470"/>
  <c r="F121" i="470"/>
  <c r="F122" i="470"/>
  <c r="F123" i="470"/>
  <c r="F124" i="470"/>
  <c r="F125" i="470"/>
  <c r="F126" i="470"/>
  <c r="F127" i="470"/>
  <c r="F128" i="470"/>
  <c r="F129" i="470"/>
  <c r="F130" i="470"/>
  <c r="Y41" i="577" l="1"/>
  <c r="Z46" i="577"/>
  <c r="Y45" i="577"/>
  <c r="Z131" i="582"/>
  <c r="Z41" i="579"/>
  <c r="Z39" i="578"/>
  <c r="Y48" i="577"/>
  <c r="Y47" i="577"/>
  <c r="Z44" i="577"/>
  <c r="Y38" i="577"/>
  <c r="Y87" i="576"/>
  <c r="Z131" i="583"/>
  <c r="Y131" i="583"/>
  <c r="Z6" i="583" s="1"/>
  <c r="Z7" i="583"/>
  <c r="Z33" i="580"/>
  <c r="Y36" i="577"/>
  <c r="Z7" i="584"/>
  <c r="Z41" i="576"/>
  <c r="Z67" i="576"/>
  <c r="Y75" i="576"/>
  <c r="Y34" i="580"/>
  <c r="Y131" i="584"/>
  <c r="Z6" i="584" s="1"/>
  <c r="Y57" i="576"/>
  <c r="Y65" i="576"/>
  <c r="Y39" i="580"/>
  <c r="Y43" i="576"/>
  <c r="Z36" i="576"/>
  <c r="Z131" i="584"/>
  <c r="Y49" i="578"/>
  <c r="Y44" i="578"/>
  <c r="Y37" i="578"/>
  <c r="Y47" i="578"/>
  <c r="Y36" i="578"/>
  <c r="Z33" i="578"/>
  <c r="Y50" i="578"/>
  <c r="Z43" i="578"/>
  <c r="Z38" i="578"/>
  <c r="Z34" i="578"/>
  <c r="O131" i="578"/>
  <c r="Z32" i="578"/>
  <c r="Z37" i="580"/>
  <c r="O131" i="580"/>
  <c r="Z36" i="580"/>
  <c r="Z35" i="580"/>
  <c r="Z7" i="582"/>
  <c r="O131" i="577"/>
  <c r="Y35" i="577"/>
  <c r="Z35" i="577"/>
  <c r="Y32" i="577"/>
  <c r="Y82" i="576"/>
  <c r="Y77" i="576"/>
  <c r="Y71" i="576"/>
  <c r="Y68" i="576"/>
  <c r="Z64" i="576"/>
  <c r="Z61" i="576"/>
  <c r="Z51" i="576"/>
  <c r="Z48" i="576"/>
  <c r="Y33" i="576"/>
  <c r="Y73" i="576"/>
  <c r="Z62" i="576"/>
  <c r="Z60" i="576"/>
  <c r="Y58" i="576"/>
  <c r="Z56" i="576"/>
  <c r="Z55" i="576"/>
  <c r="Y53" i="576"/>
  <c r="Y42" i="576"/>
  <c r="Z40" i="576"/>
  <c r="Y38" i="576"/>
  <c r="Y37" i="576"/>
  <c r="O131" i="579"/>
  <c r="Y31" i="579"/>
  <c r="Y131" i="579" s="1"/>
  <c r="Z6" i="579" s="1"/>
  <c r="Y131" i="582"/>
  <c r="Z6" i="582" s="1"/>
  <c r="O131" i="576"/>
  <c r="Z76" i="576"/>
  <c r="Y84" i="576"/>
  <c r="Z131" i="579"/>
  <c r="Y44" i="576"/>
  <c r="Z44" i="576"/>
  <c r="Y131" i="581"/>
  <c r="Z6" i="581" s="1"/>
  <c r="Z7" i="579"/>
  <c r="Z131" i="581"/>
  <c r="Z7" i="581"/>
  <c r="Y130" i="470"/>
  <c r="X130" i="470"/>
  <c r="W130" i="470"/>
  <c r="V130" i="470"/>
  <c r="U130" i="470"/>
  <c r="T130" i="470"/>
  <c r="S130" i="470"/>
  <c r="R130" i="470"/>
  <c r="Q130" i="470"/>
  <c r="P130" i="470"/>
  <c r="O130" i="470"/>
  <c r="N130" i="470"/>
  <c r="M130" i="470"/>
  <c r="L130" i="470"/>
  <c r="K130" i="470"/>
  <c r="J130" i="470"/>
  <c r="I130" i="470"/>
  <c r="H130" i="470"/>
  <c r="G130" i="470"/>
  <c r="Y129" i="470"/>
  <c r="X129" i="470"/>
  <c r="W129" i="470"/>
  <c r="V129" i="470"/>
  <c r="U129" i="470"/>
  <c r="T129" i="470"/>
  <c r="S129" i="470"/>
  <c r="R129" i="470"/>
  <c r="Q129" i="470"/>
  <c r="P129" i="470"/>
  <c r="O129" i="470"/>
  <c r="N129" i="470"/>
  <c r="M129" i="470"/>
  <c r="L129" i="470"/>
  <c r="K129" i="470"/>
  <c r="J129" i="470"/>
  <c r="I129" i="470"/>
  <c r="H129" i="470"/>
  <c r="G129" i="470"/>
  <c r="Y128" i="470"/>
  <c r="X128" i="470"/>
  <c r="W128" i="470"/>
  <c r="V128" i="470"/>
  <c r="U128" i="470"/>
  <c r="T128" i="470"/>
  <c r="S128" i="470"/>
  <c r="R128" i="470"/>
  <c r="Q128" i="470"/>
  <c r="P128" i="470"/>
  <c r="O128" i="470"/>
  <c r="N128" i="470"/>
  <c r="M128" i="470"/>
  <c r="L128" i="470"/>
  <c r="K128" i="470"/>
  <c r="J128" i="470"/>
  <c r="I128" i="470"/>
  <c r="H128" i="470"/>
  <c r="G128" i="470"/>
  <c r="Y127" i="470"/>
  <c r="X127" i="470"/>
  <c r="W127" i="470"/>
  <c r="V127" i="470"/>
  <c r="U127" i="470"/>
  <c r="T127" i="470"/>
  <c r="S127" i="470"/>
  <c r="R127" i="470"/>
  <c r="Q127" i="470"/>
  <c r="P127" i="470"/>
  <c r="O127" i="470"/>
  <c r="N127" i="470"/>
  <c r="M127" i="470"/>
  <c r="L127" i="470"/>
  <c r="K127" i="470"/>
  <c r="J127" i="470"/>
  <c r="I127" i="470"/>
  <c r="H127" i="470"/>
  <c r="G127" i="470"/>
  <c r="Y126" i="470"/>
  <c r="X126" i="470"/>
  <c r="W126" i="470"/>
  <c r="V126" i="470"/>
  <c r="U126" i="470"/>
  <c r="T126" i="470"/>
  <c r="S126" i="470"/>
  <c r="R126" i="470"/>
  <c r="Q126" i="470"/>
  <c r="P126" i="470"/>
  <c r="O126" i="470"/>
  <c r="N126" i="470"/>
  <c r="M126" i="470"/>
  <c r="L126" i="470"/>
  <c r="K126" i="470"/>
  <c r="J126" i="470"/>
  <c r="I126" i="470"/>
  <c r="H126" i="470"/>
  <c r="G126" i="470"/>
  <c r="Y125" i="470"/>
  <c r="X125" i="470"/>
  <c r="W125" i="470"/>
  <c r="V125" i="470"/>
  <c r="U125" i="470"/>
  <c r="T125" i="470"/>
  <c r="S125" i="470"/>
  <c r="R125" i="470"/>
  <c r="Q125" i="470"/>
  <c r="P125" i="470"/>
  <c r="O125" i="470"/>
  <c r="N125" i="470"/>
  <c r="M125" i="470"/>
  <c r="L125" i="470"/>
  <c r="K125" i="470"/>
  <c r="J125" i="470"/>
  <c r="I125" i="470"/>
  <c r="H125" i="470"/>
  <c r="G125" i="470"/>
  <c r="Y124" i="470"/>
  <c r="X124" i="470"/>
  <c r="W124" i="470"/>
  <c r="V124" i="470"/>
  <c r="U124" i="470"/>
  <c r="T124" i="470"/>
  <c r="S124" i="470"/>
  <c r="R124" i="470"/>
  <c r="Q124" i="470"/>
  <c r="P124" i="470"/>
  <c r="O124" i="470"/>
  <c r="N124" i="470"/>
  <c r="M124" i="470"/>
  <c r="L124" i="470"/>
  <c r="K124" i="470"/>
  <c r="J124" i="470"/>
  <c r="I124" i="470"/>
  <c r="H124" i="470"/>
  <c r="G124" i="470"/>
  <c r="Y123" i="470"/>
  <c r="X123" i="470"/>
  <c r="W123" i="470"/>
  <c r="V123" i="470"/>
  <c r="U123" i="470"/>
  <c r="T123" i="470"/>
  <c r="S123" i="470"/>
  <c r="R123" i="470"/>
  <c r="Q123" i="470"/>
  <c r="P123" i="470"/>
  <c r="O123" i="470"/>
  <c r="N123" i="470"/>
  <c r="M123" i="470"/>
  <c r="L123" i="470"/>
  <c r="K123" i="470"/>
  <c r="J123" i="470"/>
  <c r="I123" i="470"/>
  <c r="H123" i="470"/>
  <c r="G123" i="470"/>
  <c r="Y122" i="470"/>
  <c r="X122" i="470"/>
  <c r="W122" i="470"/>
  <c r="V122" i="470"/>
  <c r="U122" i="470"/>
  <c r="T122" i="470"/>
  <c r="S122" i="470"/>
  <c r="R122" i="470"/>
  <c r="Q122" i="470"/>
  <c r="P122" i="470"/>
  <c r="O122" i="470"/>
  <c r="N122" i="470"/>
  <c r="M122" i="470"/>
  <c r="L122" i="470"/>
  <c r="K122" i="470"/>
  <c r="J122" i="470"/>
  <c r="I122" i="470"/>
  <c r="H122" i="470"/>
  <c r="G122" i="470"/>
  <c r="Y121" i="470"/>
  <c r="X121" i="470"/>
  <c r="W121" i="470"/>
  <c r="V121" i="470"/>
  <c r="U121" i="470"/>
  <c r="T121" i="470"/>
  <c r="S121" i="470"/>
  <c r="R121" i="470"/>
  <c r="Q121" i="470"/>
  <c r="P121" i="470"/>
  <c r="O121" i="470"/>
  <c r="N121" i="470"/>
  <c r="M121" i="470"/>
  <c r="L121" i="470"/>
  <c r="K121" i="470"/>
  <c r="J121" i="470"/>
  <c r="I121" i="470"/>
  <c r="H121" i="470"/>
  <c r="G121" i="470"/>
  <c r="Y120" i="470"/>
  <c r="X120" i="470"/>
  <c r="W120" i="470"/>
  <c r="V120" i="470"/>
  <c r="U120" i="470"/>
  <c r="T120" i="470"/>
  <c r="S120" i="470"/>
  <c r="R120" i="470"/>
  <c r="Q120" i="470"/>
  <c r="P120" i="470"/>
  <c r="O120" i="470"/>
  <c r="N120" i="470"/>
  <c r="M120" i="470"/>
  <c r="L120" i="470"/>
  <c r="K120" i="470"/>
  <c r="J120" i="470"/>
  <c r="I120" i="470"/>
  <c r="H120" i="470"/>
  <c r="G120" i="470"/>
  <c r="Y119" i="470"/>
  <c r="X119" i="470"/>
  <c r="W119" i="470"/>
  <c r="V119" i="470"/>
  <c r="U119" i="470"/>
  <c r="T119" i="470"/>
  <c r="S119" i="470"/>
  <c r="R119" i="470"/>
  <c r="Q119" i="470"/>
  <c r="P119" i="470"/>
  <c r="O119" i="470"/>
  <c r="N119" i="470"/>
  <c r="M119" i="470"/>
  <c r="L119" i="470"/>
  <c r="K119" i="470"/>
  <c r="J119" i="470"/>
  <c r="I119" i="470"/>
  <c r="H119" i="470"/>
  <c r="G119" i="470"/>
  <c r="Y118" i="470"/>
  <c r="X118" i="470"/>
  <c r="W118" i="470"/>
  <c r="V118" i="470"/>
  <c r="U118" i="470"/>
  <c r="T118" i="470"/>
  <c r="S118" i="470"/>
  <c r="R118" i="470"/>
  <c r="Q118" i="470"/>
  <c r="P118" i="470"/>
  <c r="O118" i="470"/>
  <c r="N118" i="470"/>
  <c r="M118" i="470"/>
  <c r="L118" i="470"/>
  <c r="K118" i="470"/>
  <c r="J118" i="470"/>
  <c r="I118" i="470"/>
  <c r="H118" i="470"/>
  <c r="G118" i="470"/>
  <c r="Y117" i="470"/>
  <c r="X117" i="470"/>
  <c r="W117" i="470"/>
  <c r="V117" i="470"/>
  <c r="U117" i="470"/>
  <c r="T117" i="470"/>
  <c r="S117" i="470"/>
  <c r="R117" i="470"/>
  <c r="Q117" i="470"/>
  <c r="P117" i="470"/>
  <c r="O117" i="470"/>
  <c r="N117" i="470"/>
  <c r="M117" i="470"/>
  <c r="L117" i="470"/>
  <c r="K117" i="470"/>
  <c r="J117" i="470"/>
  <c r="I117" i="470"/>
  <c r="H117" i="470"/>
  <c r="G117" i="470"/>
  <c r="Y116" i="470"/>
  <c r="X116" i="470"/>
  <c r="W116" i="470"/>
  <c r="V116" i="470"/>
  <c r="U116" i="470"/>
  <c r="T116" i="470"/>
  <c r="S116" i="470"/>
  <c r="R116" i="470"/>
  <c r="Q116" i="470"/>
  <c r="P116" i="470"/>
  <c r="O116" i="470"/>
  <c r="N116" i="470"/>
  <c r="M116" i="470"/>
  <c r="L116" i="470"/>
  <c r="K116" i="470"/>
  <c r="J116" i="470"/>
  <c r="I116" i="470"/>
  <c r="H116" i="470"/>
  <c r="G116" i="470"/>
  <c r="Y115" i="470"/>
  <c r="X115" i="470"/>
  <c r="W115" i="470"/>
  <c r="V115" i="470"/>
  <c r="U115" i="470"/>
  <c r="T115" i="470"/>
  <c r="S115" i="470"/>
  <c r="R115" i="470"/>
  <c r="Q115" i="470"/>
  <c r="P115" i="470"/>
  <c r="O115" i="470"/>
  <c r="N115" i="470"/>
  <c r="M115" i="470"/>
  <c r="L115" i="470"/>
  <c r="K115" i="470"/>
  <c r="J115" i="470"/>
  <c r="I115" i="470"/>
  <c r="H115" i="470"/>
  <c r="G115" i="470"/>
  <c r="Y114" i="470"/>
  <c r="X114" i="470"/>
  <c r="W114" i="470"/>
  <c r="V114" i="470"/>
  <c r="U114" i="470"/>
  <c r="T114" i="470"/>
  <c r="S114" i="470"/>
  <c r="R114" i="470"/>
  <c r="Q114" i="470"/>
  <c r="P114" i="470"/>
  <c r="O114" i="470"/>
  <c r="N114" i="470"/>
  <c r="M114" i="470"/>
  <c r="L114" i="470"/>
  <c r="K114" i="470"/>
  <c r="J114" i="470"/>
  <c r="I114" i="470"/>
  <c r="H114" i="470"/>
  <c r="G114" i="470"/>
  <c r="Y113" i="470"/>
  <c r="X113" i="470"/>
  <c r="W113" i="470"/>
  <c r="V113" i="470"/>
  <c r="U113" i="470"/>
  <c r="T113" i="470"/>
  <c r="S113" i="470"/>
  <c r="R113" i="470"/>
  <c r="Q113" i="470"/>
  <c r="P113" i="470"/>
  <c r="O113" i="470"/>
  <c r="N113" i="470"/>
  <c r="M113" i="470"/>
  <c r="L113" i="470"/>
  <c r="K113" i="470"/>
  <c r="J113" i="470"/>
  <c r="I113" i="470"/>
  <c r="H113" i="470"/>
  <c r="G113" i="470"/>
  <c r="Y112" i="470"/>
  <c r="X112" i="470"/>
  <c r="W112" i="470"/>
  <c r="V112" i="470"/>
  <c r="U112" i="470"/>
  <c r="T112" i="470"/>
  <c r="S112" i="470"/>
  <c r="R112" i="470"/>
  <c r="Q112" i="470"/>
  <c r="P112" i="470"/>
  <c r="O112" i="470"/>
  <c r="N112" i="470"/>
  <c r="M112" i="470"/>
  <c r="L112" i="470"/>
  <c r="K112" i="470"/>
  <c r="J112" i="470"/>
  <c r="I112" i="470"/>
  <c r="H112" i="470"/>
  <c r="G112" i="470"/>
  <c r="Y111" i="470"/>
  <c r="X111" i="470"/>
  <c r="W111" i="470"/>
  <c r="V111" i="470"/>
  <c r="U111" i="470"/>
  <c r="T111" i="470"/>
  <c r="S111" i="470"/>
  <c r="R111" i="470"/>
  <c r="Q111" i="470"/>
  <c r="P111" i="470"/>
  <c r="O111" i="470"/>
  <c r="N111" i="470"/>
  <c r="M111" i="470"/>
  <c r="L111" i="470"/>
  <c r="K111" i="470"/>
  <c r="J111" i="470"/>
  <c r="I111" i="470"/>
  <c r="H111" i="470"/>
  <c r="G111" i="470"/>
  <c r="Y110" i="470"/>
  <c r="X110" i="470"/>
  <c r="W110" i="470"/>
  <c r="V110" i="470"/>
  <c r="U110" i="470"/>
  <c r="T110" i="470"/>
  <c r="S110" i="470"/>
  <c r="R110" i="470"/>
  <c r="Q110" i="470"/>
  <c r="P110" i="470"/>
  <c r="O110" i="470"/>
  <c r="N110" i="470"/>
  <c r="M110" i="470"/>
  <c r="L110" i="470"/>
  <c r="K110" i="470"/>
  <c r="J110" i="470"/>
  <c r="I110" i="470"/>
  <c r="H110" i="470"/>
  <c r="G110" i="470"/>
  <c r="Y109" i="470"/>
  <c r="X109" i="470"/>
  <c r="W109" i="470"/>
  <c r="V109" i="470"/>
  <c r="U109" i="470"/>
  <c r="T109" i="470"/>
  <c r="S109" i="470"/>
  <c r="R109" i="470"/>
  <c r="Q109" i="470"/>
  <c r="P109" i="470"/>
  <c r="O109" i="470"/>
  <c r="N109" i="470"/>
  <c r="M109" i="470"/>
  <c r="L109" i="470"/>
  <c r="K109" i="470"/>
  <c r="J109" i="470"/>
  <c r="I109" i="470"/>
  <c r="H109" i="470"/>
  <c r="G109" i="470"/>
  <c r="Y108" i="470"/>
  <c r="X108" i="470"/>
  <c r="W108" i="470"/>
  <c r="V108" i="470"/>
  <c r="U108" i="470"/>
  <c r="T108" i="470"/>
  <c r="S108" i="470"/>
  <c r="R108" i="470"/>
  <c r="Q108" i="470"/>
  <c r="P108" i="470"/>
  <c r="O108" i="470"/>
  <c r="N108" i="470"/>
  <c r="M108" i="470"/>
  <c r="L108" i="470"/>
  <c r="K108" i="470"/>
  <c r="J108" i="470"/>
  <c r="I108" i="470"/>
  <c r="H108" i="470"/>
  <c r="G108" i="470"/>
  <c r="Y107" i="470"/>
  <c r="X107" i="470"/>
  <c r="W107" i="470"/>
  <c r="V107" i="470"/>
  <c r="U107" i="470"/>
  <c r="T107" i="470"/>
  <c r="S107" i="470"/>
  <c r="R107" i="470"/>
  <c r="Q107" i="470"/>
  <c r="P107" i="470"/>
  <c r="O107" i="470"/>
  <c r="N107" i="470"/>
  <c r="M107" i="470"/>
  <c r="L107" i="470"/>
  <c r="K107" i="470"/>
  <c r="J107" i="470"/>
  <c r="I107" i="470"/>
  <c r="H107" i="470"/>
  <c r="G107" i="470"/>
  <c r="Y106" i="470"/>
  <c r="X106" i="470"/>
  <c r="W106" i="470"/>
  <c r="V106" i="470"/>
  <c r="U106" i="470"/>
  <c r="T106" i="470"/>
  <c r="S106" i="470"/>
  <c r="R106" i="470"/>
  <c r="Q106" i="470"/>
  <c r="P106" i="470"/>
  <c r="O106" i="470"/>
  <c r="N106" i="470"/>
  <c r="M106" i="470"/>
  <c r="L106" i="470"/>
  <c r="K106" i="470"/>
  <c r="J106" i="470"/>
  <c r="I106" i="470"/>
  <c r="H106" i="470"/>
  <c r="G106" i="470"/>
  <c r="Y105" i="470"/>
  <c r="X105" i="470"/>
  <c r="W105" i="470"/>
  <c r="V105" i="470"/>
  <c r="U105" i="470"/>
  <c r="T105" i="470"/>
  <c r="S105" i="470"/>
  <c r="R105" i="470"/>
  <c r="Q105" i="470"/>
  <c r="P105" i="470"/>
  <c r="O105" i="470"/>
  <c r="N105" i="470"/>
  <c r="M105" i="470"/>
  <c r="L105" i="470"/>
  <c r="K105" i="470"/>
  <c r="J105" i="470"/>
  <c r="I105" i="470"/>
  <c r="H105" i="470"/>
  <c r="G105" i="470"/>
  <c r="Y104" i="470"/>
  <c r="X104" i="470"/>
  <c r="W104" i="470"/>
  <c r="V104" i="470"/>
  <c r="U104" i="470"/>
  <c r="T104" i="470"/>
  <c r="S104" i="470"/>
  <c r="R104" i="470"/>
  <c r="Q104" i="470"/>
  <c r="P104" i="470"/>
  <c r="O104" i="470"/>
  <c r="N104" i="470"/>
  <c r="M104" i="470"/>
  <c r="L104" i="470"/>
  <c r="K104" i="470"/>
  <c r="J104" i="470"/>
  <c r="I104" i="470"/>
  <c r="H104" i="470"/>
  <c r="G104" i="470"/>
  <c r="Y103" i="470"/>
  <c r="X103" i="470"/>
  <c r="W103" i="470"/>
  <c r="V103" i="470"/>
  <c r="U103" i="470"/>
  <c r="T103" i="470"/>
  <c r="S103" i="470"/>
  <c r="R103" i="470"/>
  <c r="Q103" i="470"/>
  <c r="P103" i="470"/>
  <c r="O103" i="470"/>
  <c r="N103" i="470"/>
  <c r="M103" i="470"/>
  <c r="L103" i="470"/>
  <c r="K103" i="470"/>
  <c r="J103" i="470"/>
  <c r="I103" i="470"/>
  <c r="H103" i="470"/>
  <c r="G103" i="470"/>
  <c r="Y102" i="470"/>
  <c r="X102" i="470"/>
  <c r="W102" i="470"/>
  <c r="V102" i="470"/>
  <c r="U102" i="470"/>
  <c r="T102" i="470"/>
  <c r="S102" i="470"/>
  <c r="R102" i="470"/>
  <c r="Q102" i="470"/>
  <c r="P102" i="470"/>
  <c r="O102" i="470"/>
  <c r="N102" i="470"/>
  <c r="M102" i="470"/>
  <c r="L102" i="470"/>
  <c r="K102" i="470"/>
  <c r="J102" i="470"/>
  <c r="I102" i="470"/>
  <c r="H102" i="470"/>
  <c r="G102" i="470"/>
  <c r="Y101" i="470"/>
  <c r="X101" i="470"/>
  <c r="W101" i="470"/>
  <c r="V101" i="470"/>
  <c r="U101" i="470"/>
  <c r="T101" i="470"/>
  <c r="S101" i="470"/>
  <c r="R101" i="470"/>
  <c r="Q101" i="470"/>
  <c r="P101" i="470"/>
  <c r="O101" i="470"/>
  <c r="N101" i="470"/>
  <c r="M101" i="470"/>
  <c r="L101" i="470"/>
  <c r="K101" i="470"/>
  <c r="J101" i="470"/>
  <c r="I101" i="470"/>
  <c r="H101" i="470"/>
  <c r="G101" i="470"/>
  <c r="Y100" i="470"/>
  <c r="X100" i="470"/>
  <c r="W100" i="470"/>
  <c r="V100" i="470"/>
  <c r="U100" i="470"/>
  <c r="T100" i="470"/>
  <c r="S100" i="470"/>
  <c r="R100" i="470"/>
  <c r="Q100" i="470"/>
  <c r="P100" i="470"/>
  <c r="O100" i="470"/>
  <c r="N100" i="470"/>
  <c r="M100" i="470"/>
  <c r="L100" i="470"/>
  <c r="K100" i="470"/>
  <c r="J100" i="470"/>
  <c r="I100" i="470"/>
  <c r="H100" i="470"/>
  <c r="G100" i="470"/>
  <c r="Y99" i="470"/>
  <c r="X99" i="470"/>
  <c r="W99" i="470"/>
  <c r="V99" i="470"/>
  <c r="U99" i="470"/>
  <c r="T99" i="470"/>
  <c r="S99" i="470"/>
  <c r="R99" i="470"/>
  <c r="Q99" i="470"/>
  <c r="P99" i="470"/>
  <c r="O99" i="470"/>
  <c r="N99" i="470"/>
  <c r="M99" i="470"/>
  <c r="L99" i="470"/>
  <c r="K99" i="470"/>
  <c r="J99" i="470"/>
  <c r="I99" i="470"/>
  <c r="H99" i="470"/>
  <c r="G99" i="470"/>
  <c r="Y98" i="470"/>
  <c r="X98" i="470"/>
  <c r="W98" i="470"/>
  <c r="V98" i="470"/>
  <c r="U98" i="470"/>
  <c r="T98" i="470"/>
  <c r="S98" i="470"/>
  <c r="R98" i="470"/>
  <c r="Q98" i="470"/>
  <c r="P98" i="470"/>
  <c r="O98" i="470"/>
  <c r="N98" i="470"/>
  <c r="M98" i="470"/>
  <c r="L98" i="470"/>
  <c r="K98" i="470"/>
  <c r="J98" i="470"/>
  <c r="I98" i="470"/>
  <c r="H98" i="470"/>
  <c r="G98" i="470"/>
  <c r="Y97" i="470"/>
  <c r="X97" i="470"/>
  <c r="W97" i="470"/>
  <c r="V97" i="470"/>
  <c r="U97" i="470"/>
  <c r="T97" i="470"/>
  <c r="S97" i="470"/>
  <c r="R97" i="470"/>
  <c r="Q97" i="470"/>
  <c r="P97" i="470"/>
  <c r="O97" i="470"/>
  <c r="N97" i="470"/>
  <c r="M97" i="470"/>
  <c r="L97" i="470"/>
  <c r="K97" i="470"/>
  <c r="J97" i="470"/>
  <c r="I97" i="470"/>
  <c r="H97" i="470"/>
  <c r="G97" i="470"/>
  <c r="Y96" i="470"/>
  <c r="X96" i="470"/>
  <c r="W96" i="470"/>
  <c r="V96" i="470"/>
  <c r="U96" i="470"/>
  <c r="T96" i="470"/>
  <c r="S96" i="470"/>
  <c r="R96" i="470"/>
  <c r="Q96" i="470"/>
  <c r="P96" i="470"/>
  <c r="O96" i="470"/>
  <c r="N96" i="470"/>
  <c r="M96" i="470"/>
  <c r="L96" i="470"/>
  <c r="K96" i="470"/>
  <c r="J96" i="470"/>
  <c r="I96" i="470"/>
  <c r="H96" i="470"/>
  <c r="G96" i="470"/>
  <c r="Y95" i="470"/>
  <c r="X95" i="470"/>
  <c r="W95" i="470"/>
  <c r="V95" i="470"/>
  <c r="U95" i="470"/>
  <c r="T95" i="470"/>
  <c r="S95" i="470"/>
  <c r="R95" i="470"/>
  <c r="Q95" i="470"/>
  <c r="P95" i="470"/>
  <c r="O95" i="470"/>
  <c r="N95" i="470"/>
  <c r="M95" i="470"/>
  <c r="L95" i="470"/>
  <c r="K95" i="470"/>
  <c r="J95" i="470"/>
  <c r="I95" i="470"/>
  <c r="H95" i="470"/>
  <c r="G95" i="470"/>
  <c r="Y94" i="470"/>
  <c r="X94" i="470"/>
  <c r="W94" i="470"/>
  <c r="V94" i="470"/>
  <c r="U94" i="470"/>
  <c r="T94" i="470"/>
  <c r="S94" i="470"/>
  <c r="R94" i="470"/>
  <c r="Q94" i="470"/>
  <c r="P94" i="470"/>
  <c r="O94" i="470"/>
  <c r="N94" i="470"/>
  <c r="M94" i="470"/>
  <c r="L94" i="470"/>
  <c r="K94" i="470"/>
  <c r="J94" i="470"/>
  <c r="I94" i="470"/>
  <c r="H94" i="470"/>
  <c r="G94" i="470"/>
  <c r="Y93" i="470"/>
  <c r="X93" i="470"/>
  <c r="W93" i="470"/>
  <c r="V93" i="470"/>
  <c r="U93" i="470"/>
  <c r="T93" i="470"/>
  <c r="S93" i="470"/>
  <c r="R93" i="470"/>
  <c r="Q93" i="470"/>
  <c r="P93" i="470"/>
  <c r="O93" i="470"/>
  <c r="N93" i="470"/>
  <c r="M93" i="470"/>
  <c r="L93" i="470"/>
  <c r="K93" i="470"/>
  <c r="J93" i="470"/>
  <c r="I93" i="470"/>
  <c r="H93" i="470"/>
  <c r="G93" i="470"/>
  <c r="Y92" i="470"/>
  <c r="X92" i="470"/>
  <c r="W92" i="470"/>
  <c r="V92" i="470"/>
  <c r="U92" i="470"/>
  <c r="T92" i="470"/>
  <c r="S92" i="470"/>
  <c r="R92" i="470"/>
  <c r="Q92" i="470"/>
  <c r="P92" i="470"/>
  <c r="O92" i="470"/>
  <c r="N92" i="470"/>
  <c r="M92" i="470"/>
  <c r="L92" i="470"/>
  <c r="K92" i="470"/>
  <c r="J92" i="470"/>
  <c r="I92" i="470"/>
  <c r="H92" i="470"/>
  <c r="G92" i="470"/>
  <c r="Y91" i="470"/>
  <c r="X91" i="470"/>
  <c r="W91" i="470"/>
  <c r="V91" i="470"/>
  <c r="U91" i="470"/>
  <c r="T91" i="470"/>
  <c r="S91" i="470"/>
  <c r="R91" i="470"/>
  <c r="Q91" i="470"/>
  <c r="P91" i="470"/>
  <c r="O91" i="470"/>
  <c r="N91" i="470"/>
  <c r="M91" i="470"/>
  <c r="L91" i="470"/>
  <c r="K91" i="470"/>
  <c r="J91" i="470"/>
  <c r="I91" i="470"/>
  <c r="H91" i="470"/>
  <c r="G91" i="470"/>
  <c r="Y90" i="470"/>
  <c r="X90" i="470"/>
  <c r="W90" i="470"/>
  <c r="V90" i="470"/>
  <c r="U90" i="470"/>
  <c r="T90" i="470"/>
  <c r="S90" i="470"/>
  <c r="R90" i="470"/>
  <c r="Q90" i="470"/>
  <c r="P90" i="470"/>
  <c r="O90" i="470"/>
  <c r="N90" i="470"/>
  <c r="M90" i="470"/>
  <c r="L90" i="470"/>
  <c r="K90" i="470"/>
  <c r="J90" i="470"/>
  <c r="I90" i="470"/>
  <c r="H90" i="470"/>
  <c r="G90" i="470"/>
  <c r="Y89" i="470"/>
  <c r="X89" i="470"/>
  <c r="W89" i="470"/>
  <c r="V89" i="470"/>
  <c r="U89" i="470"/>
  <c r="T89" i="470"/>
  <c r="S89" i="470"/>
  <c r="R89" i="470"/>
  <c r="Q89" i="470"/>
  <c r="P89" i="470"/>
  <c r="O89" i="470"/>
  <c r="N89" i="470"/>
  <c r="M89" i="470"/>
  <c r="L89" i="470"/>
  <c r="K89" i="470"/>
  <c r="J89" i="470"/>
  <c r="I89" i="470"/>
  <c r="H89" i="470"/>
  <c r="G89" i="470"/>
  <c r="Y88" i="470"/>
  <c r="X88" i="470"/>
  <c r="W88" i="470"/>
  <c r="V88" i="470"/>
  <c r="U88" i="470"/>
  <c r="T88" i="470"/>
  <c r="S88" i="470"/>
  <c r="R88" i="470"/>
  <c r="Q88" i="470"/>
  <c r="P88" i="470"/>
  <c r="O88" i="470"/>
  <c r="N88" i="470"/>
  <c r="M88" i="470"/>
  <c r="L88" i="470"/>
  <c r="K88" i="470"/>
  <c r="J88" i="470"/>
  <c r="I88" i="470"/>
  <c r="H88" i="470"/>
  <c r="G88" i="470"/>
  <c r="Y87" i="470"/>
  <c r="X87" i="470"/>
  <c r="W87" i="470"/>
  <c r="V87" i="470"/>
  <c r="U87" i="470"/>
  <c r="T87" i="470"/>
  <c r="S87" i="470"/>
  <c r="R87" i="470"/>
  <c r="Q87" i="470"/>
  <c r="P87" i="470"/>
  <c r="O87" i="470"/>
  <c r="N87" i="470"/>
  <c r="M87" i="470"/>
  <c r="L87" i="470"/>
  <c r="K87" i="470"/>
  <c r="J87" i="470"/>
  <c r="I87" i="470"/>
  <c r="H87" i="470"/>
  <c r="G87" i="470"/>
  <c r="Y86" i="470"/>
  <c r="X86" i="470"/>
  <c r="W86" i="470"/>
  <c r="V86" i="470"/>
  <c r="U86" i="470"/>
  <c r="T86" i="470"/>
  <c r="S86" i="470"/>
  <c r="R86" i="470"/>
  <c r="Q86" i="470"/>
  <c r="P86" i="470"/>
  <c r="O86" i="470"/>
  <c r="N86" i="470"/>
  <c r="M86" i="470"/>
  <c r="L86" i="470"/>
  <c r="K86" i="470"/>
  <c r="J86" i="470"/>
  <c r="I86" i="470"/>
  <c r="H86" i="470"/>
  <c r="G86" i="470"/>
  <c r="Y85" i="470"/>
  <c r="X85" i="470"/>
  <c r="W85" i="470"/>
  <c r="V85" i="470"/>
  <c r="U85" i="470"/>
  <c r="T85" i="470"/>
  <c r="S85" i="470"/>
  <c r="R85" i="470"/>
  <c r="Q85" i="470"/>
  <c r="P85" i="470"/>
  <c r="O85" i="470"/>
  <c r="N85" i="470"/>
  <c r="M85" i="470"/>
  <c r="L85" i="470"/>
  <c r="K85" i="470"/>
  <c r="J85" i="470"/>
  <c r="I85" i="470"/>
  <c r="H85" i="470"/>
  <c r="G85" i="470"/>
  <c r="Y84" i="470"/>
  <c r="X84" i="470"/>
  <c r="W84" i="470"/>
  <c r="V84" i="470"/>
  <c r="U84" i="470"/>
  <c r="T84" i="470"/>
  <c r="S84" i="470"/>
  <c r="R84" i="470"/>
  <c r="Q84" i="470"/>
  <c r="P84" i="470"/>
  <c r="O84" i="470"/>
  <c r="N84" i="470"/>
  <c r="M84" i="470"/>
  <c r="L84" i="470"/>
  <c r="K84" i="470"/>
  <c r="J84" i="470"/>
  <c r="I84" i="470"/>
  <c r="H84" i="470"/>
  <c r="G84" i="470"/>
  <c r="Y83" i="470"/>
  <c r="X83" i="470"/>
  <c r="W83" i="470"/>
  <c r="V83" i="470"/>
  <c r="U83" i="470"/>
  <c r="T83" i="470"/>
  <c r="S83" i="470"/>
  <c r="R83" i="470"/>
  <c r="Q83" i="470"/>
  <c r="P83" i="470"/>
  <c r="O83" i="470"/>
  <c r="N83" i="470"/>
  <c r="M83" i="470"/>
  <c r="L83" i="470"/>
  <c r="K83" i="470"/>
  <c r="J83" i="470"/>
  <c r="I83" i="470"/>
  <c r="H83" i="470"/>
  <c r="G83" i="470"/>
  <c r="Y82" i="470"/>
  <c r="X82" i="470"/>
  <c r="W82" i="470"/>
  <c r="V82" i="470"/>
  <c r="U82" i="470"/>
  <c r="T82" i="470"/>
  <c r="S82" i="470"/>
  <c r="R82" i="470"/>
  <c r="Q82" i="470"/>
  <c r="P82" i="470"/>
  <c r="O82" i="470"/>
  <c r="N82" i="470"/>
  <c r="M82" i="470"/>
  <c r="L82" i="470"/>
  <c r="K82" i="470"/>
  <c r="J82" i="470"/>
  <c r="I82" i="470"/>
  <c r="H82" i="470"/>
  <c r="G82" i="470"/>
  <c r="Y81" i="470"/>
  <c r="X81" i="470"/>
  <c r="W81" i="470"/>
  <c r="V81" i="470"/>
  <c r="U81" i="470"/>
  <c r="T81" i="470"/>
  <c r="S81" i="470"/>
  <c r="R81" i="470"/>
  <c r="Q81" i="470"/>
  <c r="P81" i="470"/>
  <c r="O81" i="470"/>
  <c r="N81" i="470"/>
  <c r="M81" i="470"/>
  <c r="L81" i="470"/>
  <c r="K81" i="470"/>
  <c r="J81" i="470"/>
  <c r="I81" i="470"/>
  <c r="H81" i="470"/>
  <c r="G81" i="470"/>
  <c r="Y80" i="470"/>
  <c r="X80" i="470"/>
  <c r="W80" i="470"/>
  <c r="V80" i="470"/>
  <c r="U80" i="470"/>
  <c r="T80" i="470"/>
  <c r="S80" i="470"/>
  <c r="R80" i="470"/>
  <c r="Q80" i="470"/>
  <c r="P80" i="470"/>
  <c r="O80" i="470"/>
  <c r="N80" i="470"/>
  <c r="M80" i="470"/>
  <c r="L80" i="470"/>
  <c r="K80" i="470"/>
  <c r="J80" i="470"/>
  <c r="I80" i="470"/>
  <c r="H80" i="470"/>
  <c r="G80" i="470"/>
  <c r="Y79" i="470"/>
  <c r="X79" i="470"/>
  <c r="W79" i="470"/>
  <c r="V79" i="470"/>
  <c r="U79" i="470"/>
  <c r="T79" i="470"/>
  <c r="S79" i="470"/>
  <c r="R79" i="470"/>
  <c r="Q79" i="470"/>
  <c r="P79" i="470"/>
  <c r="O79" i="470"/>
  <c r="N79" i="470"/>
  <c r="M79" i="470"/>
  <c r="L79" i="470"/>
  <c r="K79" i="470"/>
  <c r="J79" i="470"/>
  <c r="I79" i="470"/>
  <c r="H79" i="470"/>
  <c r="G79" i="470"/>
  <c r="Y78" i="470"/>
  <c r="X78" i="470"/>
  <c r="W78" i="470"/>
  <c r="V78" i="470"/>
  <c r="U78" i="470"/>
  <c r="T78" i="470"/>
  <c r="S78" i="470"/>
  <c r="R78" i="470"/>
  <c r="Q78" i="470"/>
  <c r="P78" i="470"/>
  <c r="O78" i="470"/>
  <c r="N78" i="470"/>
  <c r="M78" i="470"/>
  <c r="L78" i="470"/>
  <c r="K78" i="470"/>
  <c r="J78" i="470"/>
  <c r="I78" i="470"/>
  <c r="H78" i="470"/>
  <c r="G78" i="470"/>
  <c r="Y77" i="470"/>
  <c r="X77" i="470"/>
  <c r="W77" i="470"/>
  <c r="V77" i="470"/>
  <c r="U77" i="470"/>
  <c r="T77" i="470"/>
  <c r="S77" i="470"/>
  <c r="R77" i="470"/>
  <c r="Q77" i="470"/>
  <c r="P77" i="470"/>
  <c r="O77" i="470"/>
  <c r="N77" i="470"/>
  <c r="M77" i="470"/>
  <c r="L77" i="470"/>
  <c r="K77" i="470"/>
  <c r="J77" i="470"/>
  <c r="I77" i="470"/>
  <c r="H77" i="470"/>
  <c r="G77" i="470"/>
  <c r="Y76" i="470"/>
  <c r="X76" i="470"/>
  <c r="W76" i="470"/>
  <c r="V76" i="470"/>
  <c r="U76" i="470"/>
  <c r="T76" i="470"/>
  <c r="S76" i="470"/>
  <c r="R76" i="470"/>
  <c r="Q76" i="470"/>
  <c r="P76" i="470"/>
  <c r="O76" i="470"/>
  <c r="N76" i="470"/>
  <c r="M76" i="470"/>
  <c r="L76" i="470"/>
  <c r="K76" i="470"/>
  <c r="J76" i="470"/>
  <c r="I76" i="470"/>
  <c r="H76" i="470"/>
  <c r="G76" i="470"/>
  <c r="Y75" i="470"/>
  <c r="X75" i="470"/>
  <c r="W75" i="470"/>
  <c r="V75" i="470"/>
  <c r="U75" i="470"/>
  <c r="T75" i="470"/>
  <c r="S75" i="470"/>
  <c r="R75" i="470"/>
  <c r="Q75" i="470"/>
  <c r="P75" i="470"/>
  <c r="O75" i="470"/>
  <c r="N75" i="470"/>
  <c r="M75" i="470"/>
  <c r="L75" i="470"/>
  <c r="K75" i="470"/>
  <c r="J75" i="470"/>
  <c r="I75" i="470"/>
  <c r="H75" i="470"/>
  <c r="G75" i="470"/>
  <c r="Y74" i="470"/>
  <c r="X74" i="470"/>
  <c r="W74" i="470"/>
  <c r="V74" i="470"/>
  <c r="U74" i="470"/>
  <c r="T74" i="470"/>
  <c r="S74" i="470"/>
  <c r="R74" i="470"/>
  <c r="Q74" i="470"/>
  <c r="P74" i="470"/>
  <c r="O74" i="470"/>
  <c r="N74" i="470"/>
  <c r="M74" i="470"/>
  <c r="L74" i="470"/>
  <c r="K74" i="470"/>
  <c r="J74" i="470"/>
  <c r="I74" i="470"/>
  <c r="H74" i="470"/>
  <c r="G74" i="470"/>
  <c r="Y73" i="470"/>
  <c r="X73" i="470"/>
  <c r="W73" i="470"/>
  <c r="V73" i="470"/>
  <c r="U73" i="470"/>
  <c r="T73" i="470"/>
  <c r="S73" i="470"/>
  <c r="R73" i="470"/>
  <c r="Q73" i="470"/>
  <c r="P73" i="470"/>
  <c r="O73" i="470"/>
  <c r="N73" i="470"/>
  <c r="M73" i="470"/>
  <c r="L73" i="470"/>
  <c r="K73" i="470"/>
  <c r="J73" i="470"/>
  <c r="I73" i="470"/>
  <c r="H73" i="470"/>
  <c r="G73" i="470"/>
  <c r="Y72" i="470"/>
  <c r="X72" i="470"/>
  <c r="W72" i="470"/>
  <c r="V72" i="470"/>
  <c r="U72" i="470"/>
  <c r="T72" i="470"/>
  <c r="S72" i="470"/>
  <c r="R72" i="470"/>
  <c r="Q72" i="470"/>
  <c r="P72" i="470"/>
  <c r="O72" i="470"/>
  <c r="N72" i="470"/>
  <c r="M72" i="470"/>
  <c r="L72" i="470"/>
  <c r="K72" i="470"/>
  <c r="J72" i="470"/>
  <c r="I72" i="470"/>
  <c r="H72" i="470"/>
  <c r="G72" i="470"/>
  <c r="Y71" i="470"/>
  <c r="X71" i="470"/>
  <c r="W71" i="470"/>
  <c r="V71" i="470"/>
  <c r="U71" i="470"/>
  <c r="T71" i="470"/>
  <c r="S71" i="470"/>
  <c r="R71" i="470"/>
  <c r="Q71" i="470"/>
  <c r="P71" i="470"/>
  <c r="O71" i="470"/>
  <c r="N71" i="470"/>
  <c r="M71" i="470"/>
  <c r="L71" i="470"/>
  <c r="K71" i="470"/>
  <c r="J71" i="470"/>
  <c r="I71" i="470"/>
  <c r="H71" i="470"/>
  <c r="G71" i="470"/>
  <c r="Y70" i="470"/>
  <c r="X70" i="470"/>
  <c r="W70" i="470"/>
  <c r="V70" i="470"/>
  <c r="U70" i="470"/>
  <c r="T70" i="470"/>
  <c r="S70" i="470"/>
  <c r="R70" i="470"/>
  <c r="Q70" i="470"/>
  <c r="P70" i="470"/>
  <c r="O70" i="470"/>
  <c r="N70" i="470"/>
  <c r="M70" i="470"/>
  <c r="L70" i="470"/>
  <c r="K70" i="470"/>
  <c r="J70" i="470"/>
  <c r="I70" i="470"/>
  <c r="H70" i="470"/>
  <c r="G70" i="470"/>
  <c r="Y69" i="470"/>
  <c r="X69" i="470"/>
  <c r="W69" i="470"/>
  <c r="V69" i="470"/>
  <c r="U69" i="470"/>
  <c r="T69" i="470"/>
  <c r="S69" i="470"/>
  <c r="R69" i="470"/>
  <c r="Q69" i="470"/>
  <c r="P69" i="470"/>
  <c r="O69" i="470"/>
  <c r="N69" i="470"/>
  <c r="M69" i="470"/>
  <c r="L69" i="470"/>
  <c r="K69" i="470"/>
  <c r="J69" i="470"/>
  <c r="I69" i="470"/>
  <c r="H69" i="470"/>
  <c r="G69" i="470"/>
  <c r="Y68" i="470"/>
  <c r="X68" i="470"/>
  <c r="W68" i="470"/>
  <c r="V68" i="470"/>
  <c r="U68" i="470"/>
  <c r="T68" i="470"/>
  <c r="S68" i="470"/>
  <c r="R68" i="470"/>
  <c r="Q68" i="470"/>
  <c r="P68" i="470"/>
  <c r="O68" i="470"/>
  <c r="N68" i="470"/>
  <c r="M68" i="470"/>
  <c r="L68" i="470"/>
  <c r="K68" i="470"/>
  <c r="J68" i="470"/>
  <c r="I68" i="470"/>
  <c r="H68" i="470"/>
  <c r="G68" i="470"/>
  <c r="Y67" i="470"/>
  <c r="X67" i="470"/>
  <c r="W67" i="470"/>
  <c r="V67" i="470"/>
  <c r="U67" i="470"/>
  <c r="T67" i="470"/>
  <c r="S67" i="470"/>
  <c r="R67" i="470"/>
  <c r="Q67" i="470"/>
  <c r="P67" i="470"/>
  <c r="O67" i="470"/>
  <c r="N67" i="470"/>
  <c r="M67" i="470"/>
  <c r="L67" i="470"/>
  <c r="K67" i="470"/>
  <c r="J67" i="470"/>
  <c r="I67" i="470"/>
  <c r="H67" i="470"/>
  <c r="G67" i="470"/>
  <c r="Y66" i="470"/>
  <c r="X66" i="470"/>
  <c r="W66" i="470"/>
  <c r="V66" i="470"/>
  <c r="U66" i="470"/>
  <c r="T66" i="470"/>
  <c r="S66" i="470"/>
  <c r="R66" i="470"/>
  <c r="Q66" i="470"/>
  <c r="P66" i="470"/>
  <c r="O66" i="470"/>
  <c r="N66" i="470"/>
  <c r="M66" i="470"/>
  <c r="L66" i="470"/>
  <c r="K66" i="470"/>
  <c r="J66" i="470"/>
  <c r="I66" i="470"/>
  <c r="H66" i="470"/>
  <c r="G66" i="470"/>
  <c r="Y65" i="470"/>
  <c r="X65" i="470"/>
  <c r="W65" i="470"/>
  <c r="V65" i="470"/>
  <c r="U65" i="470"/>
  <c r="T65" i="470"/>
  <c r="S65" i="470"/>
  <c r="R65" i="470"/>
  <c r="Q65" i="470"/>
  <c r="P65" i="470"/>
  <c r="O65" i="470"/>
  <c r="N65" i="470"/>
  <c r="M65" i="470"/>
  <c r="L65" i="470"/>
  <c r="K65" i="470"/>
  <c r="J65" i="470"/>
  <c r="I65" i="470"/>
  <c r="H65" i="470"/>
  <c r="G65" i="470"/>
  <c r="Y64" i="470"/>
  <c r="X64" i="470"/>
  <c r="W64" i="470"/>
  <c r="V64" i="470"/>
  <c r="U64" i="470"/>
  <c r="T64" i="470"/>
  <c r="S64" i="470"/>
  <c r="R64" i="470"/>
  <c r="Q64" i="470"/>
  <c r="P64" i="470"/>
  <c r="O64" i="470"/>
  <c r="N64" i="470"/>
  <c r="M64" i="470"/>
  <c r="L64" i="470"/>
  <c r="K64" i="470"/>
  <c r="J64" i="470"/>
  <c r="I64" i="470"/>
  <c r="H64" i="470"/>
  <c r="G64" i="470"/>
  <c r="Y63" i="470"/>
  <c r="X63" i="470"/>
  <c r="W63" i="470"/>
  <c r="V63" i="470"/>
  <c r="U63" i="470"/>
  <c r="T63" i="470"/>
  <c r="S63" i="470"/>
  <c r="R63" i="470"/>
  <c r="Q63" i="470"/>
  <c r="P63" i="470"/>
  <c r="O63" i="470"/>
  <c r="N63" i="470"/>
  <c r="M63" i="470"/>
  <c r="L63" i="470"/>
  <c r="K63" i="470"/>
  <c r="J63" i="470"/>
  <c r="I63" i="470"/>
  <c r="H63" i="470"/>
  <c r="G63" i="470"/>
  <c r="Y62" i="470"/>
  <c r="X62" i="470"/>
  <c r="W62" i="470"/>
  <c r="V62" i="470"/>
  <c r="U62" i="470"/>
  <c r="T62" i="470"/>
  <c r="S62" i="470"/>
  <c r="R62" i="470"/>
  <c r="Q62" i="470"/>
  <c r="P62" i="470"/>
  <c r="O62" i="470"/>
  <c r="N62" i="470"/>
  <c r="M62" i="470"/>
  <c r="L62" i="470"/>
  <c r="K62" i="470"/>
  <c r="J62" i="470"/>
  <c r="I62" i="470"/>
  <c r="H62" i="470"/>
  <c r="G62" i="470"/>
  <c r="Y61" i="470"/>
  <c r="X61" i="470"/>
  <c r="W61" i="470"/>
  <c r="V61" i="470"/>
  <c r="U61" i="470"/>
  <c r="T61" i="470"/>
  <c r="S61" i="470"/>
  <c r="R61" i="470"/>
  <c r="Q61" i="470"/>
  <c r="P61" i="470"/>
  <c r="O61" i="470"/>
  <c r="N61" i="470"/>
  <c r="M61" i="470"/>
  <c r="L61" i="470"/>
  <c r="K61" i="470"/>
  <c r="J61" i="470"/>
  <c r="I61" i="470"/>
  <c r="H61" i="470"/>
  <c r="G61" i="470"/>
  <c r="Y60" i="470"/>
  <c r="X60" i="470"/>
  <c r="W60" i="470"/>
  <c r="V60" i="470"/>
  <c r="U60" i="470"/>
  <c r="T60" i="470"/>
  <c r="S60" i="470"/>
  <c r="R60" i="470"/>
  <c r="Q60" i="470"/>
  <c r="P60" i="470"/>
  <c r="O60" i="470"/>
  <c r="N60" i="470"/>
  <c r="M60" i="470"/>
  <c r="L60" i="470"/>
  <c r="K60" i="470"/>
  <c r="J60" i="470"/>
  <c r="I60" i="470"/>
  <c r="H60" i="470"/>
  <c r="G60" i="470"/>
  <c r="Y59" i="470"/>
  <c r="X59" i="470"/>
  <c r="W59" i="470"/>
  <c r="V59" i="470"/>
  <c r="U59" i="470"/>
  <c r="T59" i="470"/>
  <c r="S59" i="470"/>
  <c r="R59" i="470"/>
  <c r="Q59" i="470"/>
  <c r="P59" i="470"/>
  <c r="O59" i="470"/>
  <c r="N59" i="470"/>
  <c r="M59" i="470"/>
  <c r="L59" i="470"/>
  <c r="K59" i="470"/>
  <c r="J59" i="470"/>
  <c r="I59" i="470"/>
  <c r="H59" i="470"/>
  <c r="G59" i="470"/>
  <c r="Y58" i="470"/>
  <c r="X58" i="470"/>
  <c r="W58" i="470"/>
  <c r="V58" i="470"/>
  <c r="U58" i="470"/>
  <c r="T58" i="470"/>
  <c r="S58" i="470"/>
  <c r="R58" i="470"/>
  <c r="Q58" i="470"/>
  <c r="P58" i="470"/>
  <c r="O58" i="470"/>
  <c r="N58" i="470"/>
  <c r="M58" i="470"/>
  <c r="L58" i="470"/>
  <c r="K58" i="470"/>
  <c r="J58" i="470"/>
  <c r="I58" i="470"/>
  <c r="H58" i="470"/>
  <c r="G58" i="470"/>
  <c r="Y57" i="470"/>
  <c r="X57" i="470"/>
  <c r="W57" i="470"/>
  <c r="V57" i="470"/>
  <c r="U57" i="470"/>
  <c r="T57" i="470"/>
  <c r="S57" i="470"/>
  <c r="R57" i="470"/>
  <c r="Q57" i="470"/>
  <c r="P57" i="470"/>
  <c r="O57" i="470"/>
  <c r="N57" i="470"/>
  <c r="M57" i="470"/>
  <c r="L57" i="470"/>
  <c r="K57" i="470"/>
  <c r="J57" i="470"/>
  <c r="I57" i="470"/>
  <c r="H57" i="470"/>
  <c r="G57" i="470"/>
  <c r="Y56" i="470"/>
  <c r="X56" i="470"/>
  <c r="W56" i="470"/>
  <c r="V56" i="470"/>
  <c r="U56" i="470"/>
  <c r="T56" i="470"/>
  <c r="S56" i="470"/>
  <c r="R56" i="470"/>
  <c r="Q56" i="470"/>
  <c r="P56" i="470"/>
  <c r="O56" i="470"/>
  <c r="N56" i="470"/>
  <c r="M56" i="470"/>
  <c r="L56" i="470"/>
  <c r="K56" i="470"/>
  <c r="J56" i="470"/>
  <c r="I56" i="470"/>
  <c r="H56" i="470"/>
  <c r="G56" i="470"/>
  <c r="Y55" i="470"/>
  <c r="X55" i="470"/>
  <c r="W55" i="470"/>
  <c r="V55" i="470"/>
  <c r="U55" i="470"/>
  <c r="T55" i="470"/>
  <c r="S55" i="470"/>
  <c r="R55" i="470"/>
  <c r="Q55" i="470"/>
  <c r="P55" i="470"/>
  <c r="O55" i="470"/>
  <c r="N55" i="470"/>
  <c r="M55" i="470"/>
  <c r="L55" i="470"/>
  <c r="K55" i="470"/>
  <c r="J55" i="470"/>
  <c r="I55" i="470"/>
  <c r="H55" i="470"/>
  <c r="G55" i="470"/>
  <c r="Y54" i="470"/>
  <c r="X54" i="470"/>
  <c r="W54" i="470"/>
  <c r="V54" i="470"/>
  <c r="U54" i="470"/>
  <c r="T54" i="470"/>
  <c r="S54" i="470"/>
  <c r="R54" i="470"/>
  <c r="Q54" i="470"/>
  <c r="P54" i="470"/>
  <c r="O54" i="470"/>
  <c r="N54" i="470"/>
  <c r="M54" i="470"/>
  <c r="L54" i="470"/>
  <c r="K54" i="470"/>
  <c r="J54" i="470"/>
  <c r="I54" i="470"/>
  <c r="H54" i="470"/>
  <c r="G54" i="470"/>
  <c r="Y53" i="470"/>
  <c r="X53" i="470"/>
  <c r="W53" i="470"/>
  <c r="V53" i="470"/>
  <c r="U53" i="470"/>
  <c r="T53" i="470"/>
  <c r="S53" i="470"/>
  <c r="R53" i="470"/>
  <c r="Q53" i="470"/>
  <c r="P53" i="470"/>
  <c r="O53" i="470"/>
  <c r="N53" i="470"/>
  <c r="M53" i="470"/>
  <c r="L53" i="470"/>
  <c r="K53" i="470"/>
  <c r="J53" i="470"/>
  <c r="I53" i="470"/>
  <c r="H53" i="470"/>
  <c r="G53" i="470"/>
  <c r="Y52" i="470"/>
  <c r="X52" i="470"/>
  <c r="W52" i="470"/>
  <c r="V52" i="470"/>
  <c r="U52" i="470"/>
  <c r="T52" i="470"/>
  <c r="S52" i="470"/>
  <c r="R52" i="470"/>
  <c r="Q52" i="470"/>
  <c r="P52" i="470"/>
  <c r="O52" i="470"/>
  <c r="N52" i="470"/>
  <c r="M52" i="470"/>
  <c r="L52" i="470"/>
  <c r="K52" i="470"/>
  <c r="J52" i="470"/>
  <c r="I52" i="470"/>
  <c r="H52" i="470"/>
  <c r="G52" i="470"/>
  <c r="Y51" i="470"/>
  <c r="X51" i="470"/>
  <c r="W51" i="470"/>
  <c r="V51" i="470"/>
  <c r="U51" i="470"/>
  <c r="T51" i="470"/>
  <c r="S51" i="470"/>
  <c r="R51" i="470"/>
  <c r="Q51" i="470"/>
  <c r="P51" i="470"/>
  <c r="O51" i="470"/>
  <c r="N51" i="470"/>
  <c r="M51" i="470"/>
  <c r="L51" i="470"/>
  <c r="K51" i="470"/>
  <c r="J51" i="470"/>
  <c r="I51" i="470"/>
  <c r="H51" i="470"/>
  <c r="G51" i="470"/>
  <c r="Y50" i="470"/>
  <c r="X50" i="470"/>
  <c r="W50" i="470"/>
  <c r="V50" i="470"/>
  <c r="U50" i="470"/>
  <c r="T50" i="470"/>
  <c r="S50" i="470"/>
  <c r="R50" i="470"/>
  <c r="Q50" i="470"/>
  <c r="P50" i="470"/>
  <c r="O50" i="470"/>
  <c r="N50" i="470"/>
  <c r="M50" i="470"/>
  <c r="L50" i="470"/>
  <c r="K50" i="470"/>
  <c r="J50" i="470"/>
  <c r="I50" i="470"/>
  <c r="H50" i="470"/>
  <c r="G50" i="470"/>
  <c r="Y49" i="470"/>
  <c r="X49" i="470"/>
  <c r="W49" i="470"/>
  <c r="V49" i="470"/>
  <c r="U49" i="470"/>
  <c r="T49" i="470"/>
  <c r="S49" i="470"/>
  <c r="R49" i="470"/>
  <c r="Q49" i="470"/>
  <c r="P49" i="470"/>
  <c r="O49" i="470"/>
  <c r="N49" i="470"/>
  <c r="M49" i="470"/>
  <c r="L49" i="470"/>
  <c r="K49" i="470"/>
  <c r="J49" i="470"/>
  <c r="I49" i="470"/>
  <c r="H49" i="470"/>
  <c r="G49" i="470"/>
  <c r="Y48" i="470"/>
  <c r="X48" i="470"/>
  <c r="W48" i="470"/>
  <c r="V48" i="470"/>
  <c r="U48" i="470"/>
  <c r="T48" i="470"/>
  <c r="S48" i="470"/>
  <c r="R48" i="470"/>
  <c r="Q48" i="470"/>
  <c r="P48" i="470"/>
  <c r="O48" i="470"/>
  <c r="N48" i="470"/>
  <c r="M48" i="470"/>
  <c r="L48" i="470"/>
  <c r="K48" i="470"/>
  <c r="J48" i="470"/>
  <c r="I48" i="470"/>
  <c r="H48" i="470"/>
  <c r="G48" i="470"/>
  <c r="Y47" i="470"/>
  <c r="X47" i="470"/>
  <c r="W47" i="470"/>
  <c r="V47" i="470"/>
  <c r="U47" i="470"/>
  <c r="T47" i="470"/>
  <c r="S47" i="470"/>
  <c r="R47" i="470"/>
  <c r="Q47" i="470"/>
  <c r="P47" i="470"/>
  <c r="O47" i="470"/>
  <c r="N47" i="470"/>
  <c r="M47" i="470"/>
  <c r="L47" i="470"/>
  <c r="K47" i="470"/>
  <c r="J47" i="470"/>
  <c r="I47" i="470"/>
  <c r="H47" i="470"/>
  <c r="G47" i="470"/>
  <c r="Y46" i="470"/>
  <c r="X46" i="470"/>
  <c r="W46" i="470"/>
  <c r="V46" i="470"/>
  <c r="U46" i="470"/>
  <c r="T46" i="470"/>
  <c r="S46" i="470"/>
  <c r="R46" i="470"/>
  <c r="Q46" i="470"/>
  <c r="P46" i="470"/>
  <c r="O46" i="470"/>
  <c r="N46" i="470"/>
  <c r="M46" i="470"/>
  <c r="L46" i="470"/>
  <c r="K46" i="470"/>
  <c r="J46" i="470"/>
  <c r="I46" i="470"/>
  <c r="H46" i="470"/>
  <c r="G46" i="470"/>
  <c r="Y45" i="470"/>
  <c r="X45" i="470"/>
  <c r="W45" i="470"/>
  <c r="V45" i="470"/>
  <c r="U45" i="470"/>
  <c r="T45" i="470"/>
  <c r="S45" i="470"/>
  <c r="R45" i="470"/>
  <c r="Q45" i="470"/>
  <c r="P45" i="470"/>
  <c r="O45" i="470"/>
  <c r="N45" i="470"/>
  <c r="M45" i="470"/>
  <c r="L45" i="470"/>
  <c r="K45" i="470"/>
  <c r="J45" i="470"/>
  <c r="I45" i="470"/>
  <c r="H45" i="470"/>
  <c r="G45" i="470"/>
  <c r="Y44" i="470"/>
  <c r="X44" i="470"/>
  <c r="W44" i="470"/>
  <c r="V44" i="470"/>
  <c r="U44" i="470"/>
  <c r="T44" i="470"/>
  <c r="S44" i="470"/>
  <c r="R44" i="470"/>
  <c r="Q44" i="470"/>
  <c r="P44" i="470"/>
  <c r="O44" i="470"/>
  <c r="N44" i="470"/>
  <c r="M44" i="470"/>
  <c r="L44" i="470"/>
  <c r="K44" i="470"/>
  <c r="J44" i="470"/>
  <c r="I44" i="470"/>
  <c r="H44" i="470"/>
  <c r="G44" i="470"/>
  <c r="Y43" i="470"/>
  <c r="X43" i="470"/>
  <c r="W43" i="470"/>
  <c r="V43" i="470"/>
  <c r="U43" i="470"/>
  <c r="T43" i="470"/>
  <c r="S43" i="470"/>
  <c r="R43" i="470"/>
  <c r="Q43" i="470"/>
  <c r="P43" i="470"/>
  <c r="O43" i="470"/>
  <c r="N43" i="470"/>
  <c r="M43" i="470"/>
  <c r="L43" i="470"/>
  <c r="K43" i="470"/>
  <c r="J43" i="470"/>
  <c r="I43" i="470"/>
  <c r="H43" i="470"/>
  <c r="G43" i="470"/>
  <c r="Y42" i="470"/>
  <c r="X42" i="470"/>
  <c r="W42" i="470"/>
  <c r="V42" i="470"/>
  <c r="U42" i="470"/>
  <c r="T42" i="470"/>
  <c r="S42" i="470"/>
  <c r="R42" i="470"/>
  <c r="Q42" i="470"/>
  <c r="P42" i="470"/>
  <c r="O42" i="470"/>
  <c r="N42" i="470"/>
  <c r="M42" i="470"/>
  <c r="L42" i="470"/>
  <c r="K42" i="470"/>
  <c r="J42" i="470"/>
  <c r="I42" i="470"/>
  <c r="H42" i="470"/>
  <c r="G42" i="470"/>
  <c r="Y29" i="470"/>
  <c r="X29" i="470"/>
  <c r="W29" i="470"/>
  <c r="V29" i="470"/>
  <c r="U29" i="470"/>
  <c r="T29" i="470"/>
  <c r="S29" i="470"/>
  <c r="R29" i="470"/>
  <c r="Q29" i="470"/>
  <c r="P29" i="470"/>
  <c r="O29" i="470"/>
  <c r="N29" i="470"/>
  <c r="M29" i="470"/>
  <c r="L29" i="470"/>
  <c r="K29" i="470"/>
  <c r="J29" i="470"/>
  <c r="I29" i="470"/>
  <c r="H29" i="470"/>
  <c r="G29" i="471" s="1"/>
  <c r="G29" i="470"/>
  <c r="G29" i="469" s="1"/>
  <c r="Z131" i="577" l="1"/>
  <c r="Z7" i="577"/>
  <c r="Y131" i="577"/>
  <c r="Z6" i="577" s="1"/>
  <c r="Z131" i="580"/>
  <c r="Y131" i="580"/>
  <c r="Z6" i="580" s="1"/>
  <c r="Y131" i="578"/>
  <c r="Z6" i="578" s="1"/>
  <c r="Z131" i="578"/>
  <c r="Z7" i="578"/>
  <c r="Z7" i="580"/>
  <c r="Y131" i="576"/>
  <c r="Z6" i="576" s="1"/>
  <c r="Z131" i="576"/>
  <c r="Z7" i="576"/>
  <c r="AP30" i="500"/>
  <c r="AP28" i="500"/>
  <c r="U34" i="477" l="1"/>
  <c r="CT34" i="477" s="1"/>
  <c r="U39" i="477"/>
  <c r="CT39" i="477" s="1"/>
  <c r="U32" i="477"/>
  <c r="CT32" i="477" s="1"/>
  <c r="U35" i="477"/>
  <c r="CT35" i="477" s="1"/>
  <c r="U36" i="477"/>
  <c r="CT36" i="477" s="1"/>
  <c r="U37" i="477"/>
  <c r="CT37" i="477" s="1"/>
  <c r="U33" i="477"/>
  <c r="CT33" i="477" s="1"/>
  <c r="U38" i="477"/>
  <c r="CT38" i="477" s="1"/>
  <c r="U40" i="477"/>
  <c r="CT40" i="477" s="1"/>
  <c r="F35" i="470"/>
  <c r="F36" i="470"/>
  <c r="F37" i="470"/>
  <c r="F32" i="470"/>
  <c r="F33" i="470"/>
  <c r="F38" i="470"/>
  <c r="F40" i="470"/>
  <c r="F34" i="470"/>
  <c r="F39" i="470"/>
  <c r="BB48" i="500"/>
  <c r="BC48" i="500"/>
  <c r="BD48" i="500"/>
  <c r="BE48" i="500"/>
  <c r="BF48" i="500"/>
  <c r="BB49" i="500"/>
  <c r="BC49" i="500"/>
  <c r="BD49" i="500"/>
  <c r="BE49" i="500"/>
  <c r="BF49" i="500"/>
  <c r="BB50" i="500"/>
  <c r="BC50" i="500"/>
  <c r="BD50" i="500"/>
  <c r="BE50" i="500"/>
  <c r="BF50" i="500"/>
  <c r="BB51" i="500"/>
  <c r="BC51" i="500"/>
  <c r="BD51" i="500"/>
  <c r="BE51" i="500"/>
  <c r="BF51" i="500"/>
  <c r="BB52" i="500"/>
  <c r="BC52" i="500"/>
  <c r="BD52" i="500"/>
  <c r="BE52" i="500"/>
  <c r="BF52" i="500"/>
  <c r="BB53" i="500"/>
  <c r="BC53" i="500"/>
  <c r="BD53" i="500"/>
  <c r="BE53" i="500"/>
  <c r="BF53" i="500"/>
  <c r="BB54" i="500"/>
  <c r="BC54" i="500"/>
  <c r="BD54" i="500"/>
  <c r="BE54" i="500"/>
  <c r="BF54" i="500"/>
  <c r="BB55" i="500"/>
  <c r="BC55" i="500"/>
  <c r="BD55" i="500"/>
  <c r="BE55" i="500"/>
  <c r="BF55" i="500"/>
  <c r="BB56" i="500"/>
  <c r="BC56" i="500"/>
  <c r="BD56" i="500"/>
  <c r="BE56" i="500"/>
  <c r="BF56" i="500"/>
  <c r="BB57" i="500"/>
  <c r="BC57" i="500"/>
  <c r="BD57" i="500"/>
  <c r="BE57" i="500"/>
  <c r="BF57" i="500"/>
  <c r="BB58" i="500"/>
  <c r="BC58" i="500"/>
  <c r="BD58" i="500"/>
  <c r="BE58" i="500"/>
  <c r="BF58" i="500"/>
  <c r="BB59" i="500"/>
  <c r="BC59" i="500"/>
  <c r="BD59" i="500"/>
  <c r="BE59" i="500"/>
  <c r="BF59" i="500"/>
  <c r="BB60" i="500"/>
  <c r="BC60" i="500"/>
  <c r="BD60" i="500"/>
  <c r="BE60" i="500"/>
  <c r="BF60" i="500"/>
  <c r="BB61" i="500"/>
  <c r="BC61" i="500"/>
  <c r="BD61" i="500"/>
  <c r="BE61" i="500"/>
  <c r="BF61" i="500"/>
  <c r="BB62" i="500"/>
  <c r="BC62" i="500"/>
  <c r="BD62" i="500"/>
  <c r="BE62" i="500"/>
  <c r="BF62" i="500"/>
  <c r="BB63" i="500"/>
  <c r="BC63" i="500"/>
  <c r="BD63" i="500"/>
  <c r="BE63" i="500"/>
  <c r="BF63" i="500"/>
  <c r="BB64" i="500"/>
  <c r="BC64" i="500"/>
  <c r="BD64" i="500"/>
  <c r="BE64" i="500"/>
  <c r="BF64" i="500"/>
  <c r="BB65" i="500"/>
  <c r="BC65" i="500"/>
  <c r="BD65" i="500"/>
  <c r="BE65" i="500"/>
  <c r="BF65" i="500"/>
  <c r="BB66" i="500"/>
  <c r="BC66" i="500"/>
  <c r="BD66" i="500"/>
  <c r="BE66" i="500"/>
  <c r="BF66" i="500"/>
  <c r="BB67" i="500"/>
  <c r="BC67" i="500"/>
  <c r="BD67" i="500"/>
  <c r="BE67" i="500"/>
  <c r="BF67" i="500"/>
  <c r="BB68" i="500"/>
  <c r="BC68" i="500"/>
  <c r="BD68" i="500"/>
  <c r="BE68" i="500"/>
  <c r="BF68" i="500"/>
  <c r="BB69" i="500"/>
  <c r="BC69" i="500"/>
  <c r="BD69" i="500"/>
  <c r="BE69" i="500"/>
  <c r="BF69" i="500"/>
  <c r="BB70" i="500"/>
  <c r="BC70" i="500"/>
  <c r="BD70" i="500"/>
  <c r="BE70" i="500"/>
  <c r="BF70" i="500"/>
  <c r="BB71" i="500"/>
  <c r="BC71" i="500"/>
  <c r="BD71" i="500"/>
  <c r="BE71" i="500"/>
  <c r="BF71" i="500"/>
  <c r="BB72" i="500"/>
  <c r="BC72" i="500"/>
  <c r="BD72" i="500"/>
  <c r="BE72" i="500"/>
  <c r="BF72" i="500"/>
  <c r="BB73" i="500"/>
  <c r="BC73" i="500"/>
  <c r="BD73" i="500"/>
  <c r="BE73" i="500"/>
  <c r="BF73" i="500"/>
  <c r="BB74" i="500"/>
  <c r="BC74" i="500"/>
  <c r="BD74" i="500"/>
  <c r="BE74" i="500"/>
  <c r="BF74" i="500"/>
  <c r="BB75" i="500"/>
  <c r="BC75" i="500"/>
  <c r="BD75" i="500"/>
  <c r="BE75" i="500"/>
  <c r="BF75" i="500"/>
  <c r="BB76" i="500"/>
  <c r="BC76" i="500"/>
  <c r="BD76" i="500"/>
  <c r="BE76" i="500"/>
  <c r="BF76" i="500"/>
  <c r="BB77" i="500"/>
  <c r="BC77" i="500"/>
  <c r="BD77" i="500"/>
  <c r="BE77" i="500"/>
  <c r="BF77" i="500"/>
  <c r="BB78" i="500"/>
  <c r="BC78" i="500"/>
  <c r="BD78" i="500"/>
  <c r="BE78" i="500"/>
  <c r="BF78" i="500"/>
  <c r="BB79" i="500"/>
  <c r="BC79" i="500"/>
  <c r="BD79" i="500"/>
  <c r="BE79" i="500"/>
  <c r="BF79" i="500"/>
  <c r="BB80" i="500"/>
  <c r="BC80" i="500"/>
  <c r="BD80" i="500"/>
  <c r="BE80" i="500"/>
  <c r="BF80" i="500"/>
  <c r="BB81" i="500"/>
  <c r="BC81" i="500"/>
  <c r="BD81" i="500"/>
  <c r="BE81" i="500"/>
  <c r="BF81" i="500"/>
  <c r="BB82" i="500"/>
  <c r="BC82" i="500"/>
  <c r="BD82" i="500"/>
  <c r="BE82" i="500"/>
  <c r="BF82" i="500"/>
  <c r="BB83" i="500"/>
  <c r="BC83" i="500"/>
  <c r="BD83" i="500"/>
  <c r="BE83" i="500"/>
  <c r="BF83" i="500"/>
  <c r="BB84" i="500"/>
  <c r="BC84" i="500"/>
  <c r="BD84" i="500"/>
  <c r="BE84" i="500"/>
  <c r="BF84" i="500"/>
  <c r="BB85" i="500"/>
  <c r="BC85" i="500"/>
  <c r="BD85" i="500"/>
  <c r="BE85" i="500"/>
  <c r="BF85" i="500"/>
  <c r="BB86" i="500"/>
  <c r="BC86" i="500"/>
  <c r="BD86" i="500"/>
  <c r="BE86" i="500"/>
  <c r="BF86" i="500"/>
  <c r="BB87" i="500"/>
  <c r="BC87" i="500"/>
  <c r="BD87" i="500"/>
  <c r="BE87" i="500"/>
  <c r="BF87" i="500"/>
  <c r="BB88" i="500"/>
  <c r="BC88" i="500"/>
  <c r="BD88" i="500"/>
  <c r="BE88" i="500"/>
  <c r="BF88" i="500"/>
  <c r="BB89" i="500"/>
  <c r="BC89" i="500"/>
  <c r="BD89" i="500"/>
  <c r="BE89" i="500"/>
  <c r="BF89" i="500"/>
  <c r="BB90" i="500"/>
  <c r="BC90" i="500"/>
  <c r="BD90" i="500"/>
  <c r="BE90" i="500"/>
  <c r="BF90" i="500"/>
  <c r="BB91" i="500"/>
  <c r="BC91" i="500"/>
  <c r="BD91" i="500"/>
  <c r="BE91" i="500"/>
  <c r="BF91" i="500"/>
  <c r="BB92" i="500"/>
  <c r="BC92" i="500"/>
  <c r="BD92" i="500"/>
  <c r="BE92" i="500"/>
  <c r="BF92" i="500"/>
  <c r="BB93" i="500"/>
  <c r="BC93" i="500"/>
  <c r="BD93" i="500"/>
  <c r="BE93" i="500"/>
  <c r="BF93" i="500"/>
  <c r="BB94" i="500"/>
  <c r="BC94" i="500"/>
  <c r="BD94" i="500"/>
  <c r="BE94" i="500"/>
  <c r="BF94" i="500"/>
  <c r="BB95" i="500"/>
  <c r="BC95" i="500"/>
  <c r="BD95" i="500"/>
  <c r="BE95" i="500"/>
  <c r="BF95" i="500"/>
  <c r="BB96" i="500"/>
  <c r="BC96" i="500"/>
  <c r="BD96" i="500"/>
  <c r="BE96" i="500"/>
  <c r="BF96" i="500"/>
  <c r="BB97" i="500"/>
  <c r="BC97" i="500"/>
  <c r="BD97" i="500"/>
  <c r="BE97" i="500"/>
  <c r="BF97" i="500"/>
  <c r="BB98" i="500"/>
  <c r="BC98" i="500"/>
  <c r="BD98" i="500"/>
  <c r="BE98" i="500"/>
  <c r="BF98" i="500"/>
  <c r="BB99" i="500"/>
  <c r="BC99" i="500"/>
  <c r="BD99" i="500"/>
  <c r="BE99" i="500"/>
  <c r="BF99" i="500"/>
  <c r="BB100" i="500"/>
  <c r="BC100" i="500"/>
  <c r="BD100" i="500"/>
  <c r="BE100" i="500"/>
  <c r="BF100" i="500"/>
  <c r="BB101" i="500"/>
  <c r="BC101" i="500"/>
  <c r="BD101" i="500"/>
  <c r="BE101" i="500"/>
  <c r="BF101" i="500"/>
  <c r="BB102" i="500"/>
  <c r="BC102" i="500"/>
  <c r="BD102" i="500"/>
  <c r="BE102" i="500"/>
  <c r="BF102" i="500"/>
  <c r="BB103" i="500"/>
  <c r="BC103" i="500"/>
  <c r="BD103" i="500"/>
  <c r="BE103" i="500"/>
  <c r="BF103" i="500"/>
  <c r="BB104" i="500"/>
  <c r="BC104" i="500"/>
  <c r="BD104" i="500"/>
  <c r="BE104" i="500"/>
  <c r="BF104" i="500"/>
  <c r="BB105" i="500"/>
  <c r="BC105" i="500"/>
  <c r="BD105" i="500"/>
  <c r="BE105" i="500"/>
  <c r="BF105" i="500"/>
  <c r="BB106" i="500"/>
  <c r="BC106" i="500"/>
  <c r="BD106" i="500"/>
  <c r="BE106" i="500"/>
  <c r="BF106" i="500"/>
  <c r="BB107" i="500"/>
  <c r="BC107" i="500"/>
  <c r="BD107" i="500"/>
  <c r="BE107" i="500"/>
  <c r="BF107" i="500"/>
  <c r="BB108" i="500"/>
  <c r="BC108" i="500"/>
  <c r="BD108" i="500"/>
  <c r="BE108" i="500"/>
  <c r="BF108" i="500"/>
  <c r="BB109" i="500"/>
  <c r="BC109" i="500"/>
  <c r="BD109" i="500"/>
  <c r="BE109" i="500"/>
  <c r="BF109" i="500"/>
  <c r="BB110" i="500"/>
  <c r="BC110" i="500"/>
  <c r="BD110" i="500"/>
  <c r="BE110" i="500"/>
  <c r="BF110" i="500"/>
  <c r="BB111" i="500"/>
  <c r="BC111" i="500"/>
  <c r="BD111" i="500"/>
  <c r="BE111" i="500"/>
  <c r="BF111" i="500"/>
  <c r="BB112" i="500"/>
  <c r="BC112" i="500"/>
  <c r="BD112" i="500"/>
  <c r="BE112" i="500"/>
  <c r="BF112" i="500"/>
  <c r="BB113" i="500"/>
  <c r="BC113" i="500"/>
  <c r="BD113" i="500"/>
  <c r="BE113" i="500"/>
  <c r="BF113" i="500"/>
  <c r="BB114" i="500"/>
  <c r="BC114" i="500"/>
  <c r="BD114" i="500"/>
  <c r="BE114" i="500"/>
  <c r="BF114" i="500"/>
  <c r="BB115" i="500"/>
  <c r="BC115" i="500"/>
  <c r="BD115" i="500"/>
  <c r="BE115" i="500"/>
  <c r="BF115" i="500"/>
  <c r="BB116" i="500"/>
  <c r="BC116" i="500"/>
  <c r="BD116" i="500"/>
  <c r="BE116" i="500"/>
  <c r="BF116" i="500"/>
  <c r="BB117" i="500"/>
  <c r="BC117" i="500"/>
  <c r="BD117" i="500"/>
  <c r="BE117" i="500"/>
  <c r="BF117" i="500"/>
  <c r="BB118" i="500"/>
  <c r="BC118" i="500"/>
  <c r="BD118" i="500"/>
  <c r="BE118" i="500"/>
  <c r="BF118" i="500"/>
  <c r="BB119" i="500"/>
  <c r="BC119" i="500"/>
  <c r="BD119" i="500"/>
  <c r="BE119" i="500"/>
  <c r="BF119" i="500"/>
  <c r="BB120" i="500"/>
  <c r="BC120" i="500"/>
  <c r="BD120" i="500"/>
  <c r="BE120" i="500"/>
  <c r="BF120" i="500"/>
  <c r="BB121" i="500"/>
  <c r="BC121" i="500"/>
  <c r="BD121" i="500"/>
  <c r="BE121" i="500"/>
  <c r="BF121" i="500"/>
  <c r="BB122" i="500"/>
  <c r="BC122" i="500"/>
  <c r="BD122" i="500"/>
  <c r="BE122" i="500"/>
  <c r="BF122" i="500"/>
  <c r="BB123" i="500"/>
  <c r="BC123" i="500"/>
  <c r="BD123" i="500"/>
  <c r="BE123" i="500"/>
  <c r="BF123" i="500"/>
  <c r="BB124" i="500"/>
  <c r="BC124" i="500"/>
  <c r="BD124" i="500"/>
  <c r="BE124" i="500"/>
  <c r="BF124" i="500"/>
  <c r="BB125" i="500"/>
  <c r="BC125" i="500"/>
  <c r="BD125" i="500"/>
  <c r="BE125" i="500"/>
  <c r="BF125" i="500"/>
  <c r="BB126" i="500"/>
  <c r="BC126" i="500"/>
  <c r="BD126" i="500"/>
  <c r="BE126" i="500"/>
  <c r="BF126" i="500"/>
  <c r="BB127" i="500"/>
  <c r="BC127" i="500"/>
  <c r="BD127" i="500"/>
  <c r="BE127" i="500"/>
  <c r="BF127" i="500"/>
  <c r="BB128" i="500"/>
  <c r="BC128" i="500"/>
  <c r="BD128" i="500"/>
  <c r="BE128" i="500"/>
  <c r="BF128" i="500"/>
  <c r="BB129" i="500"/>
  <c r="BC129" i="500"/>
  <c r="BD129" i="500"/>
  <c r="BE129" i="500"/>
  <c r="BF129" i="500"/>
  <c r="BB130" i="500"/>
  <c r="BC130" i="500"/>
  <c r="BD130" i="500"/>
  <c r="BE130" i="500"/>
  <c r="BF130" i="500"/>
  <c r="BB30" i="500"/>
  <c r="BB31" i="500" s="1"/>
  <c r="BC30" i="500"/>
  <c r="BC31" i="500" s="1"/>
  <c r="BD30" i="500"/>
  <c r="BD31" i="500" s="1"/>
  <c r="BE30" i="500"/>
  <c r="BE31" i="500" s="1"/>
  <c r="BF30" i="500"/>
  <c r="BF31" i="500" s="1"/>
  <c r="Q131" i="500"/>
  <c r="P131" i="500"/>
  <c r="N131" i="500"/>
  <c r="M131" i="500"/>
  <c r="L131" i="500"/>
  <c r="K131" i="500"/>
  <c r="J131" i="500"/>
  <c r="I131" i="500"/>
  <c r="H131" i="500"/>
  <c r="AF130" i="473"/>
  <c r="AE130" i="473"/>
  <c r="AF129" i="473"/>
  <c r="AE129" i="473"/>
  <c r="AF128" i="473"/>
  <c r="AE128" i="473"/>
  <c r="AF127" i="473"/>
  <c r="AE127" i="473"/>
  <c r="AF126" i="473"/>
  <c r="AE126" i="473"/>
  <c r="AF125" i="473"/>
  <c r="AE125" i="473"/>
  <c r="AF124" i="473"/>
  <c r="AE124" i="473"/>
  <c r="AF123" i="473"/>
  <c r="AE123" i="473"/>
  <c r="AF122" i="473"/>
  <c r="AE122" i="473"/>
  <c r="AF121" i="473"/>
  <c r="AE121" i="473"/>
  <c r="AF120" i="473"/>
  <c r="AE120" i="473"/>
  <c r="AF119" i="473"/>
  <c r="AE119" i="473"/>
  <c r="AF118" i="473"/>
  <c r="AE118" i="473"/>
  <c r="AF117" i="473"/>
  <c r="AE117" i="473"/>
  <c r="AF116" i="473"/>
  <c r="AE116" i="473"/>
  <c r="AF115" i="473"/>
  <c r="AE115" i="473"/>
  <c r="AF114" i="473"/>
  <c r="AE114" i="473"/>
  <c r="AF113" i="473"/>
  <c r="AE113" i="473"/>
  <c r="AF112" i="473"/>
  <c r="AE112" i="473"/>
  <c r="AF111" i="473"/>
  <c r="AE111" i="473"/>
  <c r="AF110" i="473"/>
  <c r="AE110" i="473"/>
  <c r="AF109" i="473"/>
  <c r="AE109" i="473"/>
  <c r="AF108" i="473"/>
  <c r="AE108" i="473"/>
  <c r="AF107" i="473"/>
  <c r="AE107" i="473"/>
  <c r="AF106" i="473"/>
  <c r="AE106" i="473"/>
  <c r="AF105" i="473"/>
  <c r="AE105" i="473"/>
  <c r="AF104" i="473"/>
  <c r="AE104" i="473"/>
  <c r="AF103" i="473"/>
  <c r="AE103" i="473"/>
  <c r="AF102" i="473"/>
  <c r="AE102" i="473"/>
  <c r="AF101" i="473"/>
  <c r="AE101" i="473"/>
  <c r="AF100" i="473"/>
  <c r="AE100" i="473"/>
  <c r="AF99" i="473"/>
  <c r="AE99" i="473"/>
  <c r="AF98" i="473"/>
  <c r="AE98" i="473"/>
  <c r="AF97" i="473"/>
  <c r="AE97" i="473"/>
  <c r="AF96" i="473"/>
  <c r="AE96" i="473"/>
  <c r="AF95" i="473"/>
  <c r="AE95" i="473"/>
  <c r="AF94" i="473"/>
  <c r="AE94" i="473"/>
  <c r="AF93" i="473"/>
  <c r="AE93" i="473"/>
  <c r="AF92" i="473"/>
  <c r="AE92" i="473"/>
  <c r="AF91" i="473"/>
  <c r="AE91" i="473"/>
  <c r="AF90" i="473"/>
  <c r="AE90" i="473"/>
  <c r="AF89" i="473"/>
  <c r="AE89" i="473"/>
  <c r="AF88" i="473"/>
  <c r="AE88" i="473"/>
  <c r="AF87" i="473"/>
  <c r="AE87" i="473"/>
  <c r="AF86" i="473"/>
  <c r="AE86" i="473"/>
  <c r="AF85" i="473"/>
  <c r="AE85" i="473"/>
  <c r="AF84" i="473"/>
  <c r="AE84" i="473"/>
  <c r="AF83" i="473"/>
  <c r="AE83" i="473"/>
  <c r="AF82" i="473"/>
  <c r="AE82" i="473"/>
  <c r="AF81" i="473"/>
  <c r="AE81" i="473"/>
  <c r="AF80" i="473"/>
  <c r="AE80" i="473"/>
  <c r="AF79" i="473"/>
  <c r="AE79" i="473"/>
  <c r="AF78" i="473"/>
  <c r="AE78" i="473"/>
  <c r="AF77" i="473"/>
  <c r="AE77" i="473"/>
  <c r="AF76" i="473"/>
  <c r="AE76" i="473"/>
  <c r="AF75" i="473"/>
  <c r="AE75" i="473"/>
  <c r="AF74" i="473"/>
  <c r="AE74" i="473"/>
  <c r="AF73" i="473"/>
  <c r="AE73" i="473"/>
  <c r="AF72" i="473"/>
  <c r="AE72" i="473"/>
  <c r="AF71" i="473"/>
  <c r="AE71" i="473"/>
  <c r="AF70" i="473"/>
  <c r="AE70" i="473"/>
  <c r="AF69" i="473"/>
  <c r="AE69" i="473"/>
  <c r="AF68" i="473"/>
  <c r="AE68" i="473"/>
  <c r="AF67" i="473"/>
  <c r="AE67" i="473"/>
  <c r="AF66" i="473"/>
  <c r="AE66" i="473"/>
  <c r="AF65" i="473"/>
  <c r="AE65" i="473"/>
  <c r="AF64" i="473"/>
  <c r="AE64" i="473"/>
  <c r="AF63" i="473"/>
  <c r="AE63" i="473"/>
  <c r="AF62" i="473"/>
  <c r="AE62" i="473"/>
  <c r="AF61" i="473"/>
  <c r="AE61" i="473"/>
  <c r="AF60" i="473"/>
  <c r="AE60" i="473"/>
  <c r="AF59" i="473"/>
  <c r="AE59" i="473"/>
  <c r="AF58" i="473"/>
  <c r="AE58" i="473"/>
  <c r="AF57" i="473"/>
  <c r="AE57" i="473"/>
  <c r="AF56" i="473"/>
  <c r="AE56" i="473"/>
  <c r="AF55" i="473"/>
  <c r="AE55" i="473"/>
  <c r="AF54" i="473"/>
  <c r="AE54" i="473"/>
  <c r="AF53" i="473"/>
  <c r="AE53" i="473"/>
  <c r="AF52" i="473"/>
  <c r="AE52" i="473"/>
  <c r="AF51" i="473"/>
  <c r="AE51" i="473"/>
  <c r="AF50" i="473"/>
  <c r="AE50" i="473"/>
  <c r="AF49" i="473"/>
  <c r="AE49" i="473"/>
  <c r="AF48" i="473"/>
  <c r="AE48" i="473"/>
  <c r="AF47" i="473"/>
  <c r="AE47" i="473"/>
  <c r="AF46" i="473"/>
  <c r="AE46" i="473"/>
  <c r="AF45" i="473"/>
  <c r="AE45" i="473"/>
  <c r="AF44" i="473"/>
  <c r="AE44" i="473"/>
  <c r="AF43" i="473"/>
  <c r="AE43" i="473"/>
  <c r="AF42" i="473"/>
  <c r="AE42" i="473"/>
  <c r="AE130" i="474"/>
  <c r="AE129" i="474"/>
  <c r="AE128" i="474"/>
  <c r="AE127" i="474"/>
  <c r="AE126" i="474"/>
  <c r="AE125" i="474"/>
  <c r="AE124" i="474"/>
  <c r="AE123" i="474"/>
  <c r="AE122" i="474"/>
  <c r="AE121" i="474"/>
  <c r="AE120" i="474"/>
  <c r="AE119" i="474"/>
  <c r="AE118" i="474"/>
  <c r="AE117" i="474"/>
  <c r="AE116" i="474"/>
  <c r="AE115" i="474"/>
  <c r="AE114" i="474"/>
  <c r="AE113" i="474"/>
  <c r="AE112" i="474"/>
  <c r="AE111" i="474"/>
  <c r="AE110" i="474"/>
  <c r="AE109" i="474"/>
  <c r="AE108" i="474"/>
  <c r="AE107" i="474"/>
  <c r="AE106" i="474"/>
  <c r="AE105" i="474"/>
  <c r="AE104" i="474"/>
  <c r="AE103" i="474"/>
  <c r="AE102" i="474"/>
  <c r="AE101" i="474"/>
  <c r="AE100" i="474"/>
  <c r="AE99" i="474"/>
  <c r="AE98" i="474"/>
  <c r="AE97" i="474"/>
  <c r="AE96" i="474"/>
  <c r="AE95" i="474"/>
  <c r="AE94" i="474"/>
  <c r="AE93" i="474"/>
  <c r="AE92" i="474"/>
  <c r="AE91" i="474"/>
  <c r="AE90" i="474"/>
  <c r="AE89" i="474"/>
  <c r="AE88" i="474"/>
  <c r="AE87" i="474"/>
  <c r="AE86" i="474"/>
  <c r="AE85" i="474"/>
  <c r="AE84" i="474"/>
  <c r="AE83" i="474"/>
  <c r="AE82" i="474"/>
  <c r="AE81" i="474"/>
  <c r="AE80" i="474"/>
  <c r="AE79" i="474"/>
  <c r="AE78" i="474"/>
  <c r="AE77" i="474"/>
  <c r="AE76" i="474"/>
  <c r="AE75" i="474"/>
  <c r="AE74" i="474"/>
  <c r="AE73" i="474"/>
  <c r="AE72" i="474"/>
  <c r="AE71" i="474"/>
  <c r="AE70" i="474"/>
  <c r="AE69" i="474"/>
  <c r="AE68" i="474"/>
  <c r="AE67" i="474"/>
  <c r="AE66" i="474"/>
  <c r="AE65" i="474"/>
  <c r="AE64" i="474"/>
  <c r="AE63" i="474"/>
  <c r="AE62" i="474"/>
  <c r="AE61" i="474"/>
  <c r="AE60" i="474"/>
  <c r="AE59" i="474"/>
  <c r="AE58" i="474"/>
  <c r="AE57" i="474"/>
  <c r="AE56" i="474"/>
  <c r="AE55" i="474"/>
  <c r="AE54" i="474"/>
  <c r="AE53" i="474"/>
  <c r="AE52" i="474"/>
  <c r="AE51" i="474"/>
  <c r="AE50" i="474"/>
  <c r="AE49" i="474"/>
  <c r="AE48" i="474"/>
  <c r="AE47" i="474"/>
  <c r="AE46" i="474"/>
  <c r="AE45" i="474"/>
  <c r="AE44" i="474"/>
  <c r="AE43" i="474"/>
  <c r="AE42" i="474"/>
  <c r="AE130" i="475"/>
  <c r="AE129" i="475"/>
  <c r="AE128" i="475"/>
  <c r="AE127" i="475"/>
  <c r="AE126" i="475"/>
  <c r="AE125" i="475"/>
  <c r="AE124" i="475"/>
  <c r="AE123" i="475"/>
  <c r="AE122" i="475"/>
  <c r="AE121" i="475"/>
  <c r="AE120" i="475"/>
  <c r="AE119" i="475"/>
  <c r="AE118" i="475"/>
  <c r="AE117" i="475"/>
  <c r="AE116" i="475"/>
  <c r="AE115" i="475"/>
  <c r="AE114" i="475"/>
  <c r="AE113" i="475"/>
  <c r="AE112" i="475"/>
  <c r="AE111" i="475"/>
  <c r="AE110" i="475"/>
  <c r="AE109" i="475"/>
  <c r="AE108" i="475"/>
  <c r="AE107" i="475"/>
  <c r="AE106" i="475"/>
  <c r="AE105" i="475"/>
  <c r="AE104" i="475"/>
  <c r="AE103" i="475"/>
  <c r="AE102" i="475"/>
  <c r="AE101" i="475"/>
  <c r="AE100" i="475"/>
  <c r="AE99" i="475"/>
  <c r="AE98" i="475"/>
  <c r="AE97" i="475"/>
  <c r="AE96" i="475"/>
  <c r="AE95" i="475"/>
  <c r="AE94" i="475"/>
  <c r="AE93" i="475"/>
  <c r="AE92" i="475"/>
  <c r="AE91" i="475"/>
  <c r="AE90" i="475"/>
  <c r="AE89" i="475"/>
  <c r="AE88" i="475"/>
  <c r="AE87" i="475"/>
  <c r="AE86" i="475"/>
  <c r="AE85" i="475"/>
  <c r="AE84" i="475"/>
  <c r="AE83" i="475"/>
  <c r="AE82" i="475"/>
  <c r="AE81" i="475"/>
  <c r="AE80" i="475"/>
  <c r="AE79" i="475"/>
  <c r="AE78" i="475"/>
  <c r="AE77" i="475"/>
  <c r="AE76" i="475"/>
  <c r="AE75" i="475"/>
  <c r="AE74" i="475"/>
  <c r="AE73" i="475"/>
  <c r="AE72" i="475"/>
  <c r="AE71" i="475"/>
  <c r="AE70" i="475"/>
  <c r="AE69" i="475"/>
  <c r="AE68" i="475"/>
  <c r="AE67" i="475"/>
  <c r="AE66" i="475"/>
  <c r="AE65" i="475"/>
  <c r="AE64" i="475"/>
  <c r="AE63" i="475"/>
  <c r="AE62" i="475"/>
  <c r="AE61" i="475"/>
  <c r="AE60" i="475"/>
  <c r="AE59" i="475"/>
  <c r="AE58" i="475"/>
  <c r="AE57" i="475"/>
  <c r="AE56" i="475"/>
  <c r="AE55" i="475"/>
  <c r="AE54" i="475"/>
  <c r="AE53" i="475"/>
  <c r="AE52" i="475"/>
  <c r="AE51" i="475"/>
  <c r="AE50" i="475"/>
  <c r="AE49" i="475"/>
  <c r="AE48" i="475"/>
  <c r="AE47" i="475"/>
  <c r="AE46" i="475"/>
  <c r="AE45" i="475"/>
  <c r="AE44" i="475"/>
  <c r="AE43" i="475"/>
  <c r="AE42" i="475"/>
  <c r="AV28" i="469"/>
  <c r="AU28" i="469"/>
  <c r="AT28" i="469"/>
  <c r="AS28" i="469"/>
  <c r="AR28" i="469"/>
  <c r="AQ28" i="469"/>
  <c r="AP28" i="469"/>
  <c r="AO28" i="469"/>
  <c r="AN28" i="469"/>
  <c r="AM28" i="469"/>
  <c r="AL28" i="469"/>
  <c r="AK28" i="469"/>
  <c r="AJ28" i="469"/>
  <c r="AI28" i="469"/>
  <c r="AH28" i="469"/>
  <c r="AG28" i="469"/>
  <c r="AF28" i="469"/>
  <c r="AE28" i="469"/>
  <c r="AV28" i="471"/>
  <c r="AU28" i="471"/>
  <c r="AT28" i="471"/>
  <c r="AS28" i="471"/>
  <c r="AR28" i="471"/>
  <c r="AQ28" i="471"/>
  <c r="AP28" i="471"/>
  <c r="AO28" i="471"/>
  <c r="AN28" i="471"/>
  <c r="AM28" i="471"/>
  <c r="AL28" i="471"/>
  <c r="AK28" i="471"/>
  <c r="AJ28" i="471"/>
  <c r="AI28" i="471"/>
  <c r="AH28" i="471"/>
  <c r="AG28" i="471"/>
  <c r="AF28" i="471"/>
  <c r="AE28" i="471"/>
  <c r="AV28" i="472"/>
  <c r="AU28" i="472"/>
  <c r="AT28" i="472"/>
  <c r="AS28" i="472"/>
  <c r="AR28" i="472"/>
  <c r="AQ28" i="472"/>
  <c r="AP28" i="472"/>
  <c r="AO28" i="472"/>
  <c r="AN28" i="472"/>
  <c r="AM28" i="472"/>
  <c r="AL28" i="472"/>
  <c r="AK28" i="472"/>
  <c r="AJ28" i="472"/>
  <c r="AI28" i="472"/>
  <c r="AH28" i="472"/>
  <c r="AG28" i="472"/>
  <c r="AF28" i="472"/>
  <c r="AE28" i="472"/>
  <c r="AV28" i="473"/>
  <c r="AU28" i="473"/>
  <c r="AT28" i="473"/>
  <c r="AS28" i="473"/>
  <c r="AR28" i="473"/>
  <c r="AQ28" i="473"/>
  <c r="AP28" i="473"/>
  <c r="AO28" i="473"/>
  <c r="AN28" i="473"/>
  <c r="AM28" i="473"/>
  <c r="AL28" i="473"/>
  <c r="AK28" i="473"/>
  <c r="AJ28" i="473"/>
  <c r="AI28" i="473"/>
  <c r="AH28" i="473"/>
  <c r="AG28" i="473"/>
  <c r="AF28" i="473"/>
  <c r="AF37" i="473" s="1"/>
  <c r="AE28" i="473"/>
  <c r="AE37" i="473" s="1"/>
  <c r="AV28" i="474"/>
  <c r="AU28" i="474"/>
  <c r="AT28" i="474"/>
  <c r="AS28" i="474"/>
  <c r="AR28" i="474"/>
  <c r="AQ28" i="474"/>
  <c r="AP28" i="474"/>
  <c r="AO28" i="474"/>
  <c r="AN28" i="474"/>
  <c r="AM28" i="474"/>
  <c r="AL28" i="474"/>
  <c r="AK28" i="474"/>
  <c r="AJ28" i="474"/>
  <c r="AI28" i="474"/>
  <c r="AH28" i="474"/>
  <c r="AG28" i="474"/>
  <c r="AF28" i="474"/>
  <c r="AE28" i="474"/>
  <c r="AE36" i="474" s="1"/>
  <c r="AV28" i="475"/>
  <c r="AU28" i="475"/>
  <c r="AT28" i="475"/>
  <c r="AS28" i="475"/>
  <c r="AR28" i="475"/>
  <c r="AQ28" i="475"/>
  <c r="AP28" i="475"/>
  <c r="AO28" i="475"/>
  <c r="AN28" i="475"/>
  <c r="AM28" i="475"/>
  <c r="AL28" i="475"/>
  <c r="AK28" i="475"/>
  <c r="AJ28" i="475"/>
  <c r="AI28" i="475"/>
  <c r="AH28" i="475"/>
  <c r="AG28" i="475"/>
  <c r="AF28" i="475"/>
  <c r="AE28" i="475"/>
  <c r="AE36" i="475" s="1"/>
  <c r="Y3" i="500"/>
  <c r="Y2" i="500"/>
  <c r="G22" i="470"/>
  <c r="Z3" i="500"/>
  <c r="Z2" i="500"/>
  <c r="AP29" i="500"/>
  <c r="AX28" i="500"/>
  <c r="AW28" i="500"/>
  <c r="AV28" i="500"/>
  <c r="AU28" i="500"/>
  <c r="AT28" i="500"/>
  <c r="AS28" i="500"/>
  <c r="AR28" i="500"/>
  <c r="AQ28" i="500"/>
  <c r="AO28" i="500"/>
  <c r="AN28" i="500"/>
  <c r="AM28" i="500"/>
  <c r="AL28" i="500"/>
  <c r="AK28" i="500"/>
  <c r="AJ28" i="500"/>
  <c r="AI28" i="500"/>
  <c r="AH28" i="500"/>
  <c r="AG28" i="500"/>
  <c r="AF28" i="500"/>
  <c r="AE28" i="500"/>
  <c r="G9" i="474"/>
  <c r="F9" i="474"/>
  <c r="G8" i="474"/>
  <c r="F8" i="474"/>
  <c r="G7" i="474"/>
  <c r="F7" i="474"/>
  <c r="G7" i="473"/>
  <c r="F7" i="473"/>
  <c r="G6" i="473"/>
  <c r="F6" i="473"/>
  <c r="G9" i="472"/>
  <c r="F9" i="472"/>
  <c r="G8" i="472"/>
  <c r="F8" i="472"/>
  <c r="G7" i="472"/>
  <c r="F7" i="472"/>
  <c r="G9" i="471"/>
  <c r="F9" i="471"/>
  <c r="G8" i="471"/>
  <c r="F8" i="471"/>
  <c r="G7" i="471"/>
  <c r="F7" i="471"/>
  <c r="G6" i="471"/>
  <c r="F6" i="471"/>
  <c r="G7" i="469"/>
  <c r="F7" i="469"/>
  <c r="G6" i="469"/>
  <c r="F6" i="469"/>
  <c r="B240" i="1"/>
  <c r="B260" i="1"/>
  <c r="B280" i="1"/>
  <c r="B300" i="1"/>
  <c r="B320" i="1"/>
  <c r="AD28" i="471"/>
  <c r="AE41" i="474" l="1"/>
  <c r="AE41" i="475"/>
  <c r="AE41" i="473"/>
  <c r="AF41" i="473"/>
  <c r="AF40" i="473"/>
  <c r="AE39" i="475"/>
  <c r="AE39" i="474"/>
  <c r="AE39" i="473"/>
  <c r="AE40" i="475"/>
  <c r="AE40" i="474"/>
  <c r="AF39" i="473"/>
  <c r="AE40" i="473"/>
  <c r="AE38" i="474"/>
  <c r="AE38" i="473"/>
  <c r="AF38" i="473"/>
  <c r="AE38" i="475"/>
  <c r="AE37" i="475"/>
  <c r="AE34" i="473"/>
  <c r="BB46" i="500"/>
  <c r="BD44" i="500"/>
  <c r="BF41" i="500"/>
  <c r="BC40" i="500"/>
  <c r="BC37" i="500"/>
  <c r="BF34" i="500"/>
  <c r="BB33" i="500"/>
  <c r="AE33" i="475"/>
  <c r="AF34" i="473"/>
  <c r="BF45" i="500"/>
  <c r="BC44" i="500"/>
  <c r="BC41" i="500"/>
  <c r="BF38" i="500"/>
  <c r="BB37" i="500"/>
  <c r="BB34" i="500"/>
  <c r="BD32" i="500"/>
  <c r="AE34" i="475"/>
  <c r="AE32" i="473"/>
  <c r="AE36" i="473"/>
  <c r="BC45" i="500"/>
  <c r="BF42" i="500"/>
  <c r="BB41" i="500"/>
  <c r="BB38" i="500"/>
  <c r="BD36" i="500"/>
  <c r="BF33" i="500"/>
  <c r="BC32" i="500"/>
  <c r="AF32" i="473"/>
  <c r="AF36" i="473"/>
  <c r="BF46" i="500"/>
  <c r="BB45" i="500"/>
  <c r="BB42" i="500"/>
  <c r="BD40" i="500"/>
  <c r="BF37" i="500"/>
  <c r="BC36" i="500"/>
  <c r="BC33" i="500"/>
  <c r="AH46" i="500"/>
  <c r="AH42" i="500"/>
  <c r="AH38" i="500"/>
  <c r="AH34" i="500"/>
  <c r="AH45" i="500"/>
  <c r="AH41" i="500"/>
  <c r="AH37" i="500"/>
  <c r="AH33" i="500"/>
  <c r="AH44" i="500"/>
  <c r="AH40" i="500"/>
  <c r="AH36" i="500"/>
  <c r="AH32" i="500"/>
  <c r="AH47" i="500"/>
  <c r="AH43" i="500"/>
  <c r="AH39" i="500"/>
  <c r="AH35" i="500"/>
  <c r="AH31" i="500"/>
  <c r="AE37" i="474"/>
  <c r="AI46" i="500"/>
  <c r="AI42" i="500"/>
  <c r="AI38" i="500"/>
  <c r="AI34" i="500"/>
  <c r="AI45" i="500"/>
  <c r="AI41" i="500"/>
  <c r="AI37" i="500"/>
  <c r="AI33" i="500"/>
  <c r="AI44" i="500"/>
  <c r="AI40" i="500"/>
  <c r="AI36" i="500"/>
  <c r="AI32" i="500"/>
  <c r="AI47" i="500"/>
  <c r="AI43" i="500"/>
  <c r="AI39" i="500"/>
  <c r="AI35" i="500"/>
  <c r="AI31" i="500"/>
  <c r="AE34" i="474"/>
  <c r="BD47" i="500"/>
  <c r="BE46" i="500"/>
  <c r="BD43" i="500"/>
  <c r="BD39" i="500"/>
  <c r="BE34" i="500"/>
  <c r="AJ46" i="500"/>
  <c r="AJ42" i="500"/>
  <c r="AJ38" i="500"/>
  <c r="AJ34" i="500"/>
  <c r="AJ45" i="500"/>
  <c r="AJ41" i="500"/>
  <c r="AJ37" i="500"/>
  <c r="AJ33" i="500"/>
  <c r="AJ44" i="500"/>
  <c r="AJ40" i="500"/>
  <c r="AJ36" i="500"/>
  <c r="AJ32" i="500"/>
  <c r="AJ47" i="500"/>
  <c r="AJ43" i="500"/>
  <c r="AJ39" i="500"/>
  <c r="AJ35" i="500"/>
  <c r="AJ31" i="500"/>
  <c r="AE31" i="475"/>
  <c r="AE35" i="475"/>
  <c r="AE31" i="474"/>
  <c r="AE35" i="474"/>
  <c r="AE31" i="473"/>
  <c r="AE33" i="473"/>
  <c r="AE35" i="473"/>
  <c r="BC47" i="500"/>
  <c r="BD46" i="500"/>
  <c r="BE45" i="500"/>
  <c r="BF44" i="500"/>
  <c r="BB44" i="500"/>
  <c r="BC43" i="500"/>
  <c r="BD42" i="500"/>
  <c r="BE41" i="500"/>
  <c r="BF40" i="500"/>
  <c r="BB40" i="500"/>
  <c r="BC39" i="500"/>
  <c r="BD38" i="500"/>
  <c r="BE37" i="500"/>
  <c r="BF36" i="500"/>
  <c r="BB36" i="500"/>
  <c r="BC35" i="500"/>
  <c r="BD34" i="500"/>
  <c r="BE33" i="500"/>
  <c r="BF32" i="500"/>
  <c r="BB32" i="500"/>
  <c r="AE33" i="474"/>
  <c r="BE47" i="500"/>
  <c r="BE43" i="500"/>
  <c r="BE39" i="500"/>
  <c r="BE35" i="500"/>
  <c r="AM46" i="500"/>
  <c r="AM42" i="500"/>
  <c r="AM38" i="500"/>
  <c r="AM34" i="500"/>
  <c r="AM45" i="500"/>
  <c r="AM41" i="500"/>
  <c r="AM37" i="500"/>
  <c r="AM33" i="500"/>
  <c r="AM44" i="500"/>
  <c r="AM40" i="500"/>
  <c r="AM36" i="500"/>
  <c r="AM32" i="500"/>
  <c r="AM47" i="500"/>
  <c r="AM43" i="500"/>
  <c r="AM39" i="500"/>
  <c r="AM35" i="500"/>
  <c r="AM31" i="500"/>
  <c r="BE42" i="500"/>
  <c r="BE38" i="500"/>
  <c r="BD35" i="500"/>
  <c r="AE32" i="475"/>
  <c r="AE32" i="474"/>
  <c r="AF31" i="473"/>
  <c r="AF33" i="473"/>
  <c r="AF35" i="473"/>
  <c r="BF47" i="500"/>
  <c r="BB47" i="500"/>
  <c r="BC46" i="500"/>
  <c r="BD45" i="500"/>
  <c r="BE44" i="500"/>
  <c r="BF43" i="500"/>
  <c r="BB43" i="500"/>
  <c r="BC42" i="500"/>
  <c r="BD41" i="500"/>
  <c r="BE40" i="500"/>
  <c r="BF39" i="500"/>
  <c r="BB39" i="500"/>
  <c r="BC38" i="500"/>
  <c r="BD37" i="500"/>
  <c r="BE36" i="500"/>
  <c r="BF35" i="500"/>
  <c r="BB35" i="500"/>
  <c r="BC34" i="500"/>
  <c r="BD33" i="500"/>
  <c r="BE32" i="500"/>
  <c r="P131" i="475"/>
  <c r="O131" i="475"/>
  <c r="N131" i="475"/>
  <c r="M131" i="475"/>
  <c r="L131" i="475"/>
  <c r="K131" i="475"/>
  <c r="J131" i="475"/>
  <c r="I131" i="475"/>
  <c r="H131" i="475"/>
  <c r="P131" i="474"/>
  <c r="O131" i="474"/>
  <c r="N131" i="474"/>
  <c r="M131" i="474"/>
  <c r="L131" i="474"/>
  <c r="K131" i="474"/>
  <c r="J131" i="474"/>
  <c r="H131" i="474"/>
  <c r="P131" i="473"/>
  <c r="O131" i="473"/>
  <c r="N131" i="473"/>
  <c r="M131" i="473"/>
  <c r="L131" i="473"/>
  <c r="K131" i="473"/>
  <c r="J131" i="473"/>
  <c r="I131" i="473"/>
  <c r="H131" i="473"/>
  <c r="P131" i="472"/>
  <c r="O131" i="472"/>
  <c r="N131" i="472"/>
  <c r="M131" i="472"/>
  <c r="L131" i="472"/>
  <c r="K131" i="472"/>
  <c r="J131" i="472"/>
  <c r="I131" i="472"/>
  <c r="H131" i="472"/>
  <c r="P131" i="471"/>
  <c r="O131" i="471"/>
  <c r="N131" i="471"/>
  <c r="M131" i="471"/>
  <c r="L131" i="471"/>
  <c r="K131" i="471"/>
  <c r="J131" i="471"/>
  <c r="I131" i="471"/>
  <c r="H131" i="471"/>
  <c r="C42" i="532"/>
  <c r="C43" i="532"/>
  <c r="C44" i="532"/>
  <c r="C45" i="532"/>
  <c r="C46" i="532"/>
  <c r="C47" i="532"/>
  <c r="C48" i="532"/>
  <c r="C49" i="532"/>
  <c r="C50" i="532"/>
  <c r="C51" i="532"/>
  <c r="C52" i="532"/>
  <c r="C53" i="532"/>
  <c r="C54" i="532"/>
  <c r="C55" i="532"/>
  <c r="C56" i="532"/>
  <c r="C57" i="532"/>
  <c r="C58" i="532"/>
  <c r="C59" i="532"/>
  <c r="C60" i="532"/>
  <c r="C61" i="532"/>
  <c r="C62" i="532"/>
  <c r="C63" i="532"/>
  <c r="C64" i="532"/>
  <c r="C65" i="532"/>
  <c r="C66" i="532"/>
  <c r="C67" i="532"/>
  <c r="C68" i="532"/>
  <c r="C69" i="532"/>
  <c r="C70" i="532"/>
  <c r="C71" i="532"/>
  <c r="C72" i="532"/>
  <c r="C73" i="532"/>
  <c r="C74" i="532"/>
  <c r="C75" i="532"/>
  <c r="C76" i="532"/>
  <c r="C77" i="532"/>
  <c r="C78" i="532"/>
  <c r="C79" i="532"/>
  <c r="C80" i="532"/>
  <c r="C81" i="532"/>
  <c r="C82" i="532"/>
  <c r="C83" i="532"/>
  <c r="C84" i="532"/>
  <c r="C85" i="532"/>
  <c r="C86" i="532"/>
  <c r="C87" i="532"/>
  <c r="C88" i="532"/>
  <c r="C89" i="532"/>
  <c r="C90" i="532"/>
  <c r="C91" i="532"/>
  <c r="C92" i="532"/>
  <c r="C93" i="532"/>
  <c r="C94" i="532"/>
  <c r="C95" i="532"/>
  <c r="C96" i="532"/>
  <c r="C97" i="532"/>
  <c r="C98" i="532"/>
  <c r="C99" i="532"/>
  <c r="C100" i="532"/>
  <c r="C101" i="532"/>
  <c r="C102" i="532"/>
  <c r="C103" i="532"/>
  <c r="C104" i="532"/>
  <c r="C105" i="532"/>
  <c r="C106" i="532"/>
  <c r="C107" i="532"/>
  <c r="C108" i="532"/>
  <c r="C109" i="532"/>
  <c r="C110" i="532"/>
  <c r="C111" i="532"/>
  <c r="C112" i="532"/>
  <c r="C113" i="532"/>
  <c r="C114" i="532"/>
  <c r="C115" i="532"/>
  <c r="C116" i="532"/>
  <c r="C117" i="532"/>
  <c r="C118" i="532"/>
  <c r="C119" i="532"/>
  <c r="C120" i="532"/>
  <c r="C121" i="532"/>
  <c r="C122" i="532"/>
  <c r="C123" i="532"/>
  <c r="C124" i="532"/>
  <c r="C125" i="532"/>
  <c r="C126" i="532"/>
  <c r="C127" i="532"/>
  <c r="C128" i="532"/>
  <c r="C129" i="532"/>
  <c r="C130" i="532"/>
  <c r="G40" i="470"/>
  <c r="W39" i="470"/>
  <c r="M39" i="470"/>
  <c r="U40" i="470"/>
  <c r="X40" i="470"/>
  <c r="T40" i="470"/>
  <c r="K39" i="470"/>
  <c r="R39" i="470"/>
  <c r="T39" i="470"/>
  <c r="N40" i="470"/>
  <c r="I39" i="470"/>
  <c r="L39" i="470"/>
  <c r="X39" i="470"/>
  <c r="U39" i="470"/>
  <c r="H40" i="470"/>
  <c r="O39" i="470"/>
  <c r="O40" i="470"/>
  <c r="S39" i="470"/>
  <c r="K40" i="470"/>
  <c r="J39" i="470"/>
  <c r="J40" i="470"/>
  <c r="Q40" i="470"/>
  <c r="S40" i="470"/>
  <c r="Q39" i="470"/>
  <c r="P39" i="470"/>
  <c r="Y39" i="470"/>
  <c r="H39" i="470"/>
  <c r="L40" i="470"/>
  <c r="Y40" i="470"/>
  <c r="V39" i="470"/>
  <c r="P40" i="470"/>
  <c r="R40" i="470"/>
  <c r="W40" i="470"/>
  <c r="I40" i="470"/>
  <c r="N39" i="470"/>
  <c r="M40" i="470"/>
  <c r="V40" i="470"/>
  <c r="G39" i="470"/>
  <c r="AE30" i="475" l="1"/>
  <c r="AE29" i="475"/>
  <c r="AD130" i="475"/>
  <c r="AD129" i="475"/>
  <c r="AD128" i="475"/>
  <c r="AD127" i="475"/>
  <c r="AD126" i="475"/>
  <c r="AD125" i="475"/>
  <c r="AD124" i="475"/>
  <c r="AD123" i="475"/>
  <c r="AD122" i="475"/>
  <c r="AD121" i="475"/>
  <c r="AD120" i="475"/>
  <c r="AD119" i="475"/>
  <c r="AD118" i="475"/>
  <c r="AD117" i="475"/>
  <c r="AD116" i="475"/>
  <c r="AD115" i="475"/>
  <c r="AD114" i="475"/>
  <c r="AD113" i="475"/>
  <c r="AD112" i="475"/>
  <c r="AD111" i="475"/>
  <c r="AD110" i="475"/>
  <c r="AD109" i="475"/>
  <c r="AD108" i="475"/>
  <c r="AD107" i="475"/>
  <c r="AD106" i="475"/>
  <c r="AD105" i="475"/>
  <c r="AD104" i="475"/>
  <c r="AD103" i="475"/>
  <c r="AD102" i="475"/>
  <c r="AD101" i="475"/>
  <c r="AD100" i="475"/>
  <c r="AD99" i="475"/>
  <c r="AD98" i="475"/>
  <c r="AD97" i="475"/>
  <c r="AD96" i="475"/>
  <c r="AD95" i="475"/>
  <c r="AD94" i="475"/>
  <c r="AD93" i="475"/>
  <c r="AD92" i="475"/>
  <c r="AD91" i="475"/>
  <c r="AD90" i="475"/>
  <c r="AD89" i="475"/>
  <c r="AD88" i="475"/>
  <c r="AD87" i="475"/>
  <c r="AD86" i="475"/>
  <c r="AD85" i="475"/>
  <c r="AD84" i="475"/>
  <c r="AD83" i="475"/>
  <c r="AD82" i="475"/>
  <c r="AD81" i="475"/>
  <c r="AD80" i="475"/>
  <c r="AD79" i="475"/>
  <c r="AD78" i="475"/>
  <c r="AD77" i="475"/>
  <c r="AD76" i="475"/>
  <c r="AD75" i="475"/>
  <c r="AD74" i="475"/>
  <c r="AD73" i="475"/>
  <c r="AD72" i="475"/>
  <c r="AD71" i="475"/>
  <c r="AD70" i="475"/>
  <c r="AD69" i="475"/>
  <c r="AD68" i="475"/>
  <c r="AD67" i="475"/>
  <c r="AD66" i="475"/>
  <c r="AD65" i="475"/>
  <c r="AD64" i="475"/>
  <c r="AD63" i="475"/>
  <c r="AD62" i="475"/>
  <c r="AD61" i="475"/>
  <c r="AD60" i="475"/>
  <c r="AD59" i="475"/>
  <c r="AD58" i="475"/>
  <c r="AD57" i="475"/>
  <c r="AD56" i="475"/>
  <c r="AD55" i="475"/>
  <c r="AD54" i="475"/>
  <c r="AD53" i="475"/>
  <c r="AD52" i="475"/>
  <c r="AD51" i="475"/>
  <c r="AD50" i="475"/>
  <c r="AD49" i="475"/>
  <c r="AD48" i="475"/>
  <c r="AD47" i="475"/>
  <c r="AD46" i="475"/>
  <c r="AD45" i="475"/>
  <c r="AD44" i="475"/>
  <c r="AD43" i="475"/>
  <c r="AD42" i="475"/>
  <c r="AD30" i="475"/>
  <c r="AD29" i="475"/>
  <c r="AD28" i="475"/>
  <c r="AD37" i="475" s="1"/>
  <c r="AD130" i="474"/>
  <c r="AD129" i="474"/>
  <c r="AD128" i="474"/>
  <c r="AD127" i="474"/>
  <c r="AD126" i="474"/>
  <c r="AD125" i="474"/>
  <c r="AD124" i="474"/>
  <c r="AD123" i="474"/>
  <c r="AD122" i="474"/>
  <c r="AD121" i="474"/>
  <c r="AD120" i="474"/>
  <c r="AD119" i="474"/>
  <c r="AD118" i="474"/>
  <c r="AD117" i="474"/>
  <c r="AD116" i="474"/>
  <c r="AD115" i="474"/>
  <c r="AD114" i="474"/>
  <c r="AD113" i="474"/>
  <c r="AD112" i="474"/>
  <c r="AD111" i="474"/>
  <c r="AD110" i="474"/>
  <c r="AD109" i="474"/>
  <c r="AD108" i="474"/>
  <c r="AD107" i="474"/>
  <c r="AD106" i="474"/>
  <c r="AD105" i="474"/>
  <c r="AD104" i="474"/>
  <c r="AD103" i="474"/>
  <c r="AD102" i="474"/>
  <c r="AD101" i="474"/>
  <c r="AD100" i="474"/>
  <c r="AD99" i="474"/>
  <c r="AD98" i="474"/>
  <c r="AD97" i="474"/>
  <c r="AD96" i="474"/>
  <c r="AD95" i="474"/>
  <c r="AD94" i="474"/>
  <c r="AD93" i="474"/>
  <c r="AD92" i="474"/>
  <c r="AD91" i="474"/>
  <c r="AD90" i="474"/>
  <c r="AD89" i="474"/>
  <c r="AD88" i="474"/>
  <c r="AD87" i="474"/>
  <c r="AD86" i="474"/>
  <c r="AD85" i="474"/>
  <c r="AD84" i="474"/>
  <c r="AD83" i="474"/>
  <c r="AD82" i="474"/>
  <c r="AD81" i="474"/>
  <c r="AD80" i="474"/>
  <c r="AD79" i="474"/>
  <c r="AD78" i="474"/>
  <c r="AD77" i="474"/>
  <c r="AD76" i="474"/>
  <c r="AD75" i="474"/>
  <c r="AD74" i="474"/>
  <c r="AD73" i="474"/>
  <c r="AD72" i="474"/>
  <c r="AD71" i="474"/>
  <c r="AD70" i="474"/>
  <c r="AD69" i="474"/>
  <c r="AD68" i="474"/>
  <c r="AD67" i="474"/>
  <c r="AD66" i="474"/>
  <c r="AD65" i="474"/>
  <c r="AD64" i="474"/>
  <c r="AD63" i="474"/>
  <c r="AD62" i="474"/>
  <c r="AD61" i="474"/>
  <c r="AD60" i="474"/>
  <c r="AD59" i="474"/>
  <c r="AD58" i="474"/>
  <c r="AD57" i="474"/>
  <c r="AD56" i="474"/>
  <c r="AD55" i="474"/>
  <c r="AD54" i="474"/>
  <c r="AD53" i="474"/>
  <c r="AD52" i="474"/>
  <c r="AD51" i="474"/>
  <c r="AD50" i="474"/>
  <c r="AD49" i="474"/>
  <c r="AD48" i="474"/>
  <c r="AD47" i="474"/>
  <c r="AD46" i="474"/>
  <c r="AD45" i="474"/>
  <c r="AD44" i="474"/>
  <c r="AD43" i="474"/>
  <c r="AD42" i="474"/>
  <c r="AD30" i="474"/>
  <c r="AD29" i="474"/>
  <c r="AD28" i="474"/>
  <c r="AD38" i="474" s="1"/>
  <c r="AD130" i="473"/>
  <c r="AD129" i="473"/>
  <c r="AD128" i="473"/>
  <c r="AD127" i="473"/>
  <c r="AD126" i="473"/>
  <c r="AD125" i="473"/>
  <c r="AD124" i="473"/>
  <c r="AD123" i="473"/>
  <c r="AD122" i="473"/>
  <c r="AD121" i="473"/>
  <c r="AD120" i="473"/>
  <c r="AD119" i="473"/>
  <c r="AD118" i="473"/>
  <c r="AD117" i="473"/>
  <c r="AD116" i="473"/>
  <c r="AD115" i="473"/>
  <c r="AD114" i="473"/>
  <c r="AD113" i="473"/>
  <c r="AD112" i="473"/>
  <c r="AD111" i="473"/>
  <c r="AD110" i="473"/>
  <c r="AD109" i="473"/>
  <c r="AD108" i="473"/>
  <c r="AD107" i="473"/>
  <c r="AD106" i="473"/>
  <c r="AD105" i="473"/>
  <c r="AD104" i="473"/>
  <c r="AD103" i="473"/>
  <c r="AD102" i="473"/>
  <c r="AD101" i="473"/>
  <c r="AD100" i="473"/>
  <c r="AD99" i="473"/>
  <c r="AD98" i="473"/>
  <c r="AD97" i="473"/>
  <c r="AD96" i="473"/>
  <c r="AD95" i="473"/>
  <c r="AD94" i="473"/>
  <c r="AD93" i="473"/>
  <c r="AD92" i="473"/>
  <c r="AD91" i="473"/>
  <c r="AD90" i="473"/>
  <c r="AD89" i="473"/>
  <c r="AD88" i="473"/>
  <c r="AD87" i="473"/>
  <c r="AD86" i="473"/>
  <c r="AD85" i="473"/>
  <c r="AD84" i="473"/>
  <c r="AD83" i="473"/>
  <c r="AD82" i="473"/>
  <c r="AD81" i="473"/>
  <c r="AD80" i="473"/>
  <c r="AD79" i="473"/>
  <c r="AD78" i="473"/>
  <c r="AD77" i="473"/>
  <c r="AD76" i="473"/>
  <c r="AD75" i="473"/>
  <c r="AD74" i="473"/>
  <c r="AD73" i="473"/>
  <c r="AD72" i="473"/>
  <c r="AD71" i="473"/>
  <c r="AD70" i="473"/>
  <c r="AD69" i="473"/>
  <c r="AD68" i="473"/>
  <c r="AD67" i="473"/>
  <c r="AD66" i="473"/>
  <c r="AD65" i="473"/>
  <c r="AD64" i="473"/>
  <c r="AD63" i="473"/>
  <c r="AD62" i="473"/>
  <c r="AD61" i="473"/>
  <c r="AD60" i="473"/>
  <c r="AD59" i="473"/>
  <c r="AD58" i="473"/>
  <c r="AD57" i="473"/>
  <c r="AD56" i="473"/>
  <c r="AD55" i="473"/>
  <c r="AD54" i="473"/>
  <c r="AD53" i="473"/>
  <c r="AD52" i="473"/>
  <c r="AD51" i="473"/>
  <c r="AD50" i="473"/>
  <c r="AD49" i="473"/>
  <c r="AD48" i="473"/>
  <c r="AD47" i="473"/>
  <c r="AD46" i="473"/>
  <c r="AD45" i="473"/>
  <c r="AD44" i="473"/>
  <c r="AD43" i="473"/>
  <c r="AD42" i="473"/>
  <c r="AD30" i="473"/>
  <c r="AD29" i="473"/>
  <c r="AD28" i="473"/>
  <c r="AD35" i="473" s="1"/>
  <c r="AD30" i="472"/>
  <c r="AD29" i="472"/>
  <c r="AD28" i="472"/>
  <c r="AD30" i="471"/>
  <c r="AD29" i="471"/>
  <c r="AD130" i="469"/>
  <c r="AD129" i="469"/>
  <c r="AD128" i="469"/>
  <c r="AD127" i="469"/>
  <c r="AD126" i="469"/>
  <c r="AD125" i="469"/>
  <c r="AD124" i="469"/>
  <c r="AD123" i="469"/>
  <c r="AD122" i="469"/>
  <c r="AD121" i="469"/>
  <c r="AD120" i="469"/>
  <c r="AD119" i="469"/>
  <c r="AD118" i="469"/>
  <c r="AD117" i="469"/>
  <c r="AD116" i="469"/>
  <c r="AD115" i="469"/>
  <c r="AD114" i="469"/>
  <c r="AD113" i="469"/>
  <c r="AD112" i="469"/>
  <c r="AD111" i="469"/>
  <c r="AD110" i="469"/>
  <c r="AD109" i="469"/>
  <c r="AD108" i="469"/>
  <c r="AD107" i="469"/>
  <c r="AD106" i="469"/>
  <c r="AD105" i="469"/>
  <c r="AD104" i="469"/>
  <c r="AD103" i="469"/>
  <c r="AD102" i="469"/>
  <c r="AD101" i="469"/>
  <c r="AD100" i="469"/>
  <c r="AD99" i="469"/>
  <c r="AD98" i="469"/>
  <c r="AD97" i="469"/>
  <c r="AD96" i="469"/>
  <c r="AD95" i="469"/>
  <c r="AD94" i="469"/>
  <c r="AD93" i="469"/>
  <c r="AD92" i="469"/>
  <c r="AD91" i="469"/>
  <c r="AD90" i="469"/>
  <c r="AD89" i="469"/>
  <c r="AD88" i="469"/>
  <c r="AD87" i="469"/>
  <c r="AD86" i="469"/>
  <c r="AD85" i="469"/>
  <c r="AD84" i="469"/>
  <c r="AD83" i="469"/>
  <c r="AD82" i="469"/>
  <c r="AD81" i="469"/>
  <c r="AD80" i="469"/>
  <c r="AD79" i="469"/>
  <c r="AD78" i="469"/>
  <c r="AD77" i="469"/>
  <c r="AD76" i="469"/>
  <c r="AD75" i="469"/>
  <c r="AD74" i="469"/>
  <c r="AD73" i="469"/>
  <c r="AD72" i="469"/>
  <c r="AD71" i="469"/>
  <c r="AD70" i="469"/>
  <c r="AD69" i="469"/>
  <c r="AD68" i="469"/>
  <c r="AD67" i="469"/>
  <c r="AD66" i="469"/>
  <c r="AD65" i="469"/>
  <c r="AD64" i="469"/>
  <c r="AD63" i="469"/>
  <c r="AD62" i="469"/>
  <c r="AD61" i="469"/>
  <c r="AD60" i="469"/>
  <c r="AD59" i="469"/>
  <c r="AD58" i="469"/>
  <c r="AD57" i="469"/>
  <c r="AD56" i="469"/>
  <c r="AD55" i="469"/>
  <c r="AD54" i="469"/>
  <c r="AD53" i="469"/>
  <c r="AD52" i="469"/>
  <c r="AD51" i="469"/>
  <c r="AD50" i="469"/>
  <c r="AD49" i="469"/>
  <c r="AD48" i="469"/>
  <c r="AD47" i="469"/>
  <c r="AD46" i="469"/>
  <c r="AD45" i="469"/>
  <c r="AD44" i="469"/>
  <c r="AD43" i="469"/>
  <c r="AD42" i="469"/>
  <c r="AD41" i="469"/>
  <c r="AD40" i="469"/>
  <c r="AD39" i="469"/>
  <c r="AD38" i="469"/>
  <c r="AD37" i="469"/>
  <c r="AD36" i="469"/>
  <c r="AD35" i="469"/>
  <c r="AD34" i="469"/>
  <c r="AD33" i="469"/>
  <c r="AD32" i="469"/>
  <c r="AD31" i="469"/>
  <c r="AD30" i="469"/>
  <c r="AD29" i="469"/>
  <c r="AD28" i="469"/>
  <c r="C40" i="532"/>
  <c r="C39" i="532"/>
  <c r="C38" i="532"/>
  <c r="C37" i="532"/>
  <c r="C36" i="532"/>
  <c r="C35" i="532"/>
  <c r="C34" i="532"/>
  <c r="C33" i="532"/>
  <c r="C32" i="532"/>
  <c r="BT130" i="477"/>
  <c r="BS130" i="477"/>
  <c r="BL130" i="477"/>
  <c r="BK130" i="477"/>
  <c r="BJ130" i="477"/>
  <c r="BF130" i="477"/>
  <c r="BE130" i="477"/>
  <c r="BD130" i="477"/>
  <c r="BC130" i="477"/>
  <c r="BB130" i="477"/>
  <c r="BA130" i="477"/>
  <c r="AZ130" i="477"/>
  <c r="AY130" i="477"/>
  <c r="AX130" i="477"/>
  <c r="AW130" i="477"/>
  <c r="AV130" i="477"/>
  <c r="AU130" i="477"/>
  <c r="AS130" i="477"/>
  <c r="BT129" i="477"/>
  <c r="BS129" i="477"/>
  <c r="BL129" i="477"/>
  <c r="BK129" i="477"/>
  <c r="BJ129" i="477"/>
  <c r="BF129" i="477"/>
  <c r="BE129" i="477"/>
  <c r="BD129" i="477"/>
  <c r="BC129" i="477"/>
  <c r="BB129" i="477"/>
  <c r="BA129" i="477"/>
  <c r="AZ129" i="477"/>
  <c r="AY129" i="477"/>
  <c r="AX129" i="477"/>
  <c r="AW129" i="477"/>
  <c r="AV129" i="477"/>
  <c r="AU129" i="477"/>
  <c r="AS129" i="477"/>
  <c r="BT128" i="477"/>
  <c r="BS128" i="477"/>
  <c r="BL128" i="477"/>
  <c r="BK128" i="477"/>
  <c r="BJ128" i="477"/>
  <c r="BF128" i="477"/>
  <c r="BE128" i="477"/>
  <c r="BD128" i="477"/>
  <c r="BC128" i="477"/>
  <c r="BB128" i="477"/>
  <c r="BA128" i="477"/>
  <c r="AZ128" i="477"/>
  <c r="AY128" i="477"/>
  <c r="AX128" i="477"/>
  <c r="AW128" i="477"/>
  <c r="AV128" i="477"/>
  <c r="AU128" i="477"/>
  <c r="AS128" i="477"/>
  <c r="BT127" i="477"/>
  <c r="BS127" i="477"/>
  <c r="BL127" i="477"/>
  <c r="BK127" i="477"/>
  <c r="BJ127" i="477"/>
  <c r="BF127" i="477"/>
  <c r="BE127" i="477"/>
  <c r="BD127" i="477"/>
  <c r="BC127" i="477"/>
  <c r="BB127" i="477"/>
  <c r="BA127" i="477"/>
  <c r="AZ127" i="477"/>
  <c r="AY127" i="477"/>
  <c r="AX127" i="477"/>
  <c r="AW127" i="477"/>
  <c r="AV127" i="477"/>
  <c r="AU127" i="477"/>
  <c r="AS127" i="477"/>
  <c r="BT126" i="477"/>
  <c r="BS126" i="477"/>
  <c r="BL126" i="477"/>
  <c r="BK126" i="477"/>
  <c r="BJ126" i="477"/>
  <c r="BF126" i="477"/>
  <c r="BE126" i="477"/>
  <c r="BD126" i="477"/>
  <c r="BC126" i="477"/>
  <c r="BB126" i="477"/>
  <c r="BA126" i="477"/>
  <c r="AZ126" i="477"/>
  <c r="AY126" i="477"/>
  <c r="AX126" i="477"/>
  <c r="AW126" i="477"/>
  <c r="AV126" i="477"/>
  <c r="AU126" i="477"/>
  <c r="AS126" i="477"/>
  <c r="BT125" i="477"/>
  <c r="BS125" i="477"/>
  <c r="BL125" i="477"/>
  <c r="BK125" i="477"/>
  <c r="BJ125" i="477"/>
  <c r="BF125" i="477"/>
  <c r="BE125" i="477"/>
  <c r="BD125" i="477"/>
  <c r="BC125" i="477"/>
  <c r="BB125" i="477"/>
  <c r="BA125" i="477"/>
  <c r="AZ125" i="477"/>
  <c r="AY125" i="477"/>
  <c r="AX125" i="477"/>
  <c r="AW125" i="477"/>
  <c r="AV125" i="477"/>
  <c r="AU125" i="477"/>
  <c r="AS125" i="477"/>
  <c r="BT124" i="477"/>
  <c r="BS124" i="477"/>
  <c r="BL124" i="477"/>
  <c r="BK124" i="477"/>
  <c r="BJ124" i="477"/>
  <c r="BF124" i="477"/>
  <c r="BE124" i="477"/>
  <c r="BD124" i="477"/>
  <c r="BC124" i="477"/>
  <c r="BB124" i="477"/>
  <c r="BA124" i="477"/>
  <c r="AZ124" i="477"/>
  <c r="AY124" i="477"/>
  <c r="AX124" i="477"/>
  <c r="AW124" i="477"/>
  <c r="AV124" i="477"/>
  <c r="AU124" i="477"/>
  <c r="AS124" i="477"/>
  <c r="BT123" i="477"/>
  <c r="BS123" i="477"/>
  <c r="BL123" i="477"/>
  <c r="BK123" i="477"/>
  <c r="BJ123" i="477"/>
  <c r="BF123" i="477"/>
  <c r="BE123" i="477"/>
  <c r="BD123" i="477"/>
  <c r="BC123" i="477"/>
  <c r="BB123" i="477"/>
  <c r="BA123" i="477"/>
  <c r="AZ123" i="477"/>
  <c r="AY123" i="477"/>
  <c r="AX123" i="477"/>
  <c r="AW123" i="477"/>
  <c r="AV123" i="477"/>
  <c r="AU123" i="477"/>
  <c r="AS123" i="477"/>
  <c r="BT122" i="477"/>
  <c r="BS122" i="477"/>
  <c r="BL122" i="477"/>
  <c r="BK122" i="477"/>
  <c r="BJ122" i="477"/>
  <c r="BF122" i="477"/>
  <c r="BE122" i="477"/>
  <c r="BD122" i="477"/>
  <c r="BC122" i="477"/>
  <c r="BB122" i="477"/>
  <c r="BA122" i="477"/>
  <c r="AZ122" i="477"/>
  <c r="AY122" i="477"/>
  <c r="AX122" i="477"/>
  <c r="AW122" i="477"/>
  <c r="AV122" i="477"/>
  <c r="AU122" i="477"/>
  <c r="AS122" i="477"/>
  <c r="BT121" i="477"/>
  <c r="BS121" i="477"/>
  <c r="BL121" i="477"/>
  <c r="BK121" i="477"/>
  <c r="BJ121" i="477"/>
  <c r="BF121" i="477"/>
  <c r="BE121" i="477"/>
  <c r="BD121" i="477"/>
  <c r="BC121" i="477"/>
  <c r="BB121" i="477"/>
  <c r="BA121" i="477"/>
  <c r="AZ121" i="477"/>
  <c r="AY121" i="477"/>
  <c r="AX121" i="477"/>
  <c r="AW121" i="477"/>
  <c r="AV121" i="477"/>
  <c r="AU121" i="477"/>
  <c r="AS121" i="477"/>
  <c r="BT120" i="477"/>
  <c r="BS120" i="477"/>
  <c r="BL120" i="477"/>
  <c r="BK120" i="477"/>
  <c r="BJ120" i="477"/>
  <c r="BF120" i="477"/>
  <c r="BE120" i="477"/>
  <c r="BD120" i="477"/>
  <c r="BC120" i="477"/>
  <c r="BB120" i="477"/>
  <c r="BA120" i="477"/>
  <c r="AZ120" i="477"/>
  <c r="AY120" i="477"/>
  <c r="AX120" i="477"/>
  <c r="AW120" i="477"/>
  <c r="AV120" i="477"/>
  <c r="AU120" i="477"/>
  <c r="AS120" i="477"/>
  <c r="BT119" i="477"/>
  <c r="BS119" i="477"/>
  <c r="BL119" i="477"/>
  <c r="BK119" i="477"/>
  <c r="BJ119" i="477"/>
  <c r="BF119" i="477"/>
  <c r="BE119" i="477"/>
  <c r="BD119" i="477"/>
  <c r="BC119" i="477"/>
  <c r="BB119" i="477"/>
  <c r="BA119" i="477"/>
  <c r="AZ119" i="477"/>
  <c r="AY119" i="477"/>
  <c r="AX119" i="477"/>
  <c r="AW119" i="477"/>
  <c r="AV119" i="477"/>
  <c r="AU119" i="477"/>
  <c r="AS119" i="477"/>
  <c r="BT118" i="477"/>
  <c r="BS118" i="477"/>
  <c r="BL118" i="477"/>
  <c r="BK118" i="477"/>
  <c r="BJ118" i="477"/>
  <c r="BF118" i="477"/>
  <c r="BE118" i="477"/>
  <c r="BD118" i="477"/>
  <c r="BC118" i="477"/>
  <c r="BB118" i="477"/>
  <c r="BA118" i="477"/>
  <c r="AZ118" i="477"/>
  <c r="AY118" i="477"/>
  <c r="AX118" i="477"/>
  <c r="AW118" i="477"/>
  <c r="AV118" i="477"/>
  <c r="AU118" i="477"/>
  <c r="AS118" i="477"/>
  <c r="BT117" i="477"/>
  <c r="BS117" i="477"/>
  <c r="BL117" i="477"/>
  <c r="BK117" i="477"/>
  <c r="BJ117" i="477"/>
  <c r="BF117" i="477"/>
  <c r="BE117" i="477"/>
  <c r="BD117" i="477"/>
  <c r="BC117" i="477"/>
  <c r="BB117" i="477"/>
  <c r="BA117" i="477"/>
  <c r="AZ117" i="477"/>
  <c r="AY117" i="477"/>
  <c r="AX117" i="477"/>
  <c r="AW117" i="477"/>
  <c r="AV117" i="477"/>
  <c r="AU117" i="477"/>
  <c r="AS117" i="477"/>
  <c r="BT116" i="477"/>
  <c r="BS116" i="477"/>
  <c r="BL116" i="477"/>
  <c r="BK116" i="477"/>
  <c r="BJ116" i="477"/>
  <c r="BF116" i="477"/>
  <c r="BE116" i="477"/>
  <c r="BD116" i="477"/>
  <c r="BC116" i="477"/>
  <c r="BB116" i="477"/>
  <c r="BA116" i="477"/>
  <c r="AZ116" i="477"/>
  <c r="AY116" i="477"/>
  <c r="AX116" i="477"/>
  <c r="AW116" i="477"/>
  <c r="AV116" i="477"/>
  <c r="AU116" i="477"/>
  <c r="AS116" i="477"/>
  <c r="BT115" i="477"/>
  <c r="BS115" i="477"/>
  <c r="BL115" i="477"/>
  <c r="BK115" i="477"/>
  <c r="BJ115" i="477"/>
  <c r="BF115" i="477"/>
  <c r="BE115" i="477"/>
  <c r="BD115" i="477"/>
  <c r="BC115" i="477"/>
  <c r="BB115" i="477"/>
  <c r="BA115" i="477"/>
  <c r="AZ115" i="477"/>
  <c r="AY115" i="477"/>
  <c r="AX115" i="477"/>
  <c r="AW115" i="477"/>
  <c r="AV115" i="477"/>
  <c r="AU115" i="477"/>
  <c r="AS115" i="477"/>
  <c r="BT114" i="477"/>
  <c r="BS114" i="477"/>
  <c r="BL114" i="477"/>
  <c r="BK114" i="477"/>
  <c r="BJ114" i="477"/>
  <c r="BF114" i="477"/>
  <c r="BE114" i="477"/>
  <c r="BD114" i="477"/>
  <c r="BC114" i="477"/>
  <c r="BB114" i="477"/>
  <c r="BA114" i="477"/>
  <c r="AZ114" i="477"/>
  <c r="AY114" i="477"/>
  <c r="AX114" i="477"/>
  <c r="AW114" i="477"/>
  <c r="AV114" i="477"/>
  <c r="AU114" i="477"/>
  <c r="AS114" i="477"/>
  <c r="BT113" i="477"/>
  <c r="BS113" i="477"/>
  <c r="BL113" i="477"/>
  <c r="BK113" i="477"/>
  <c r="BJ113" i="477"/>
  <c r="BF113" i="477"/>
  <c r="BE113" i="477"/>
  <c r="BD113" i="477"/>
  <c r="BC113" i="477"/>
  <c r="BB113" i="477"/>
  <c r="BA113" i="477"/>
  <c r="AZ113" i="477"/>
  <c r="AY113" i="477"/>
  <c r="AX113" i="477"/>
  <c r="AW113" i="477"/>
  <c r="AV113" i="477"/>
  <c r="AU113" i="477"/>
  <c r="AS113" i="477"/>
  <c r="BT112" i="477"/>
  <c r="BS112" i="477"/>
  <c r="BL112" i="477"/>
  <c r="BK112" i="477"/>
  <c r="BJ112" i="477"/>
  <c r="BF112" i="477"/>
  <c r="BE112" i="477"/>
  <c r="BD112" i="477"/>
  <c r="BC112" i="477"/>
  <c r="BB112" i="477"/>
  <c r="BA112" i="477"/>
  <c r="AZ112" i="477"/>
  <c r="AY112" i="477"/>
  <c r="AX112" i="477"/>
  <c r="AW112" i="477"/>
  <c r="AV112" i="477"/>
  <c r="AU112" i="477"/>
  <c r="AS112" i="477"/>
  <c r="BT111" i="477"/>
  <c r="BS111" i="477"/>
  <c r="BL111" i="477"/>
  <c r="BK111" i="477"/>
  <c r="BJ111" i="477"/>
  <c r="BF111" i="477"/>
  <c r="BE111" i="477"/>
  <c r="BD111" i="477"/>
  <c r="BC111" i="477"/>
  <c r="BB111" i="477"/>
  <c r="BA111" i="477"/>
  <c r="AZ111" i="477"/>
  <c r="AY111" i="477"/>
  <c r="AX111" i="477"/>
  <c r="AW111" i="477"/>
  <c r="AV111" i="477"/>
  <c r="AU111" i="477"/>
  <c r="AS111" i="477"/>
  <c r="BT110" i="477"/>
  <c r="BS110" i="477"/>
  <c r="BL110" i="477"/>
  <c r="BK110" i="477"/>
  <c r="BJ110" i="477"/>
  <c r="BF110" i="477"/>
  <c r="BE110" i="477"/>
  <c r="BD110" i="477"/>
  <c r="BC110" i="477"/>
  <c r="BB110" i="477"/>
  <c r="BA110" i="477"/>
  <c r="AZ110" i="477"/>
  <c r="AY110" i="477"/>
  <c r="AX110" i="477"/>
  <c r="AW110" i="477"/>
  <c r="AV110" i="477"/>
  <c r="AU110" i="477"/>
  <c r="AS110" i="477"/>
  <c r="BT109" i="477"/>
  <c r="BS109" i="477"/>
  <c r="BL109" i="477"/>
  <c r="BK109" i="477"/>
  <c r="BJ109" i="477"/>
  <c r="BF109" i="477"/>
  <c r="BE109" i="477"/>
  <c r="BD109" i="477"/>
  <c r="BC109" i="477"/>
  <c r="BB109" i="477"/>
  <c r="BA109" i="477"/>
  <c r="AZ109" i="477"/>
  <c r="AY109" i="477"/>
  <c r="AX109" i="477"/>
  <c r="AW109" i="477"/>
  <c r="AV109" i="477"/>
  <c r="AU109" i="477"/>
  <c r="AS109" i="477"/>
  <c r="BT108" i="477"/>
  <c r="BS108" i="477"/>
  <c r="BL108" i="477"/>
  <c r="BK108" i="477"/>
  <c r="BJ108" i="477"/>
  <c r="BF108" i="477"/>
  <c r="BE108" i="477"/>
  <c r="BD108" i="477"/>
  <c r="BC108" i="477"/>
  <c r="BB108" i="477"/>
  <c r="BA108" i="477"/>
  <c r="AZ108" i="477"/>
  <c r="AY108" i="477"/>
  <c r="AX108" i="477"/>
  <c r="AW108" i="477"/>
  <c r="AV108" i="477"/>
  <c r="AU108" i="477"/>
  <c r="AS108" i="477"/>
  <c r="BT107" i="477"/>
  <c r="BS107" i="477"/>
  <c r="BL107" i="477"/>
  <c r="BK107" i="477"/>
  <c r="BJ107" i="477"/>
  <c r="BF107" i="477"/>
  <c r="BE107" i="477"/>
  <c r="BD107" i="477"/>
  <c r="BC107" i="477"/>
  <c r="BB107" i="477"/>
  <c r="BA107" i="477"/>
  <c r="AZ107" i="477"/>
  <c r="AY107" i="477"/>
  <c r="AX107" i="477"/>
  <c r="AW107" i="477"/>
  <c r="AV107" i="477"/>
  <c r="AU107" i="477"/>
  <c r="AS107" i="477"/>
  <c r="BT106" i="477"/>
  <c r="BS106" i="477"/>
  <c r="BL106" i="477"/>
  <c r="BK106" i="477"/>
  <c r="BJ106" i="477"/>
  <c r="BF106" i="477"/>
  <c r="BE106" i="477"/>
  <c r="BD106" i="477"/>
  <c r="BC106" i="477"/>
  <c r="BB106" i="477"/>
  <c r="BA106" i="477"/>
  <c r="AZ106" i="477"/>
  <c r="AY106" i="477"/>
  <c r="AX106" i="477"/>
  <c r="AW106" i="477"/>
  <c r="AV106" i="477"/>
  <c r="AU106" i="477"/>
  <c r="AS106" i="477"/>
  <c r="BT105" i="477"/>
  <c r="BS105" i="477"/>
  <c r="BL105" i="477"/>
  <c r="BK105" i="477"/>
  <c r="BJ105" i="477"/>
  <c r="BF105" i="477"/>
  <c r="BE105" i="477"/>
  <c r="BD105" i="477"/>
  <c r="BC105" i="477"/>
  <c r="BB105" i="477"/>
  <c r="BA105" i="477"/>
  <c r="AZ105" i="477"/>
  <c r="AY105" i="477"/>
  <c r="AX105" i="477"/>
  <c r="AW105" i="477"/>
  <c r="AV105" i="477"/>
  <c r="AU105" i="477"/>
  <c r="AS105" i="477"/>
  <c r="BT104" i="477"/>
  <c r="BS104" i="477"/>
  <c r="BL104" i="477"/>
  <c r="BK104" i="477"/>
  <c r="BJ104" i="477"/>
  <c r="BF104" i="477"/>
  <c r="BE104" i="477"/>
  <c r="BD104" i="477"/>
  <c r="BC104" i="477"/>
  <c r="BB104" i="477"/>
  <c r="BA104" i="477"/>
  <c r="AZ104" i="477"/>
  <c r="AY104" i="477"/>
  <c r="AX104" i="477"/>
  <c r="AW104" i="477"/>
  <c r="AV104" i="477"/>
  <c r="AU104" i="477"/>
  <c r="AS104" i="477"/>
  <c r="BT103" i="477"/>
  <c r="BS103" i="477"/>
  <c r="BL103" i="477"/>
  <c r="BK103" i="477"/>
  <c r="BJ103" i="477"/>
  <c r="BF103" i="477"/>
  <c r="BE103" i="477"/>
  <c r="BD103" i="477"/>
  <c r="BC103" i="477"/>
  <c r="BB103" i="477"/>
  <c r="BA103" i="477"/>
  <c r="AZ103" i="477"/>
  <c r="AY103" i="477"/>
  <c r="AX103" i="477"/>
  <c r="AW103" i="477"/>
  <c r="AV103" i="477"/>
  <c r="AU103" i="477"/>
  <c r="AS103" i="477"/>
  <c r="BT102" i="477"/>
  <c r="BS102" i="477"/>
  <c r="BL102" i="477"/>
  <c r="BK102" i="477"/>
  <c r="BJ102" i="477"/>
  <c r="BF102" i="477"/>
  <c r="BE102" i="477"/>
  <c r="BD102" i="477"/>
  <c r="BC102" i="477"/>
  <c r="BB102" i="477"/>
  <c r="BA102" i="477"/>
  <c r="AZ102" i="477"/>
  <c r="AY102" i="477"/>
  <c r="AX102" i="477"/>
  <c r="AW102" i="477"/>
  <c r="AV102" i="477"/>
  <c r="AU102" i="477"/>
  <c r="AS102" i="477"/>
  <c r="BT101" i="477"/>
  <c r="BS101" i="477"/>
  <c r="BL101" i="477"/>
  <c r="BK101" i="477"/>
  <c r="BJ101" i="477"/>
  <c r="BF101" i="477"/>
  <c r="BE101" i="477"/>
  <c r="BD101" i="477"/>
  <c r="BC101" i="477"/>
  <c r="BB101" i="477"/>
  <c r="BA101" i="477"/>
  <c r="AZ101" i="477"/>
  <c r="AY101" i="477"/>
  <c r="AX101" i="477"/>
  <c r="AW101" i="477"/>
  <c r="AV101" i="477"/>
  <c r="AU101" i="477"/>
  <c r="AS101" i="477"/>
  <c r="BT100" i="477"/>
  <c r="BS100" i="477"/>
  <c r="BL100" i="477"/>
  <c r="BK100" i="477"/>
  <c r="BJ100" i="477"/>
  <c r="BF100" i="477"/>
  <c r="BE100" i="477"/>
  <c r="BD100" i="477"/>
  <c r="BC100" i="477"/>
  <c r="BB100" i="477"/>
  <c r="BA100" i="477"/>
  <c r="AZ100" i="477"/>
  <c r="AY100" i="477"/>
  <c r="AX100" i="477"/>
  <c r="AW100" i="477"/>
  <c r="AV100" i="477"/>
  <c r="AU100" i="477"/>
  <c r="AS100" i="477"/>
  <c r="BT99" i="477"/>
  <c r="BS99" i="477"/>
  <c r="BL99" i="477"/>
  <c r="BK99" i="477"/>
  <c r="BJ99" i="477"/>
  <c r="BF99" i="477"/>
  <c r="BE99" i="477"/>
  <c r="BD99" i="477"/>
  <c r="BC99" i="477"/>
  <c r="BB99" i="477"/>
  <c r="BA99" i="477"/>
  <c r="AZ99" i="477"/>
  <c r="AY99" i="477"/>
  <c r="AX99" i="477"/>
  <c r="AW99" i="477"/>
  <c r="AV99" i="477"/>
  <c r="AU99" i="477"/>
  <c r="AS99" i="477"/>
  <c r="BT98" i="477"/>
  <c r="BS98" i="477"/>
  <c r="BL98" i="477"/>
  <c r="BK98" i="477"/>
  <c r="BJ98" i="477"/>
  <c r="BF98" i="477"/>
  <c r="BE98" i="477"/>
  <c r="BD98" i="477"/>
  <c r="BC98" i="477"/>
  <c r="BB98" i="477"/>
  <c r="BA98" i="477"/>
  <c r="AZ98" i="477"/>
  <c r="AY98" i="477"/>
  <c r="AX98" i="477"/>
  <c r="AW98" i="477"/>
  <c r="AV98" i="477"/>
  <c r="AU98" i="477"/>
  <c r="AS98" i="477"/>
  <c r="BT97" i="477"/>
  <c r="BS97" i="477"/>
  <c r="BL97" i="477"/>
  <c r="BK97" i="477"/>
  <c r="BJ97" i="477"/>
  <c r="BF97" i="477"/>
  <c r="BE97" i="477"/>
  <c r="BD97" i="477"/>
  <c r="BC97" i="477"/>
  <c r="BB97" i="477"/>
  <c r="BA97" i="477"/>
  <c r="AZ97" i="477"/>
  <c r="AY97" i="477"/>
  <c r="AX97" i="477"/>
  <c r="AW97" i="477"/>
  <c r="AV97" i="477"/>
  <c r="AU97" i="477"/>
  <c r="AS97" i="477"/>
  <c r="BT96" i="477"/>
  <c r="BS96" i="477"/>
  <c r="BL96" i="477"/>
  <c r="BK96" i="477"/>
  <c r="BJ96" i="477"/>
  <c r="BF96" i="477"/>
  <c r="BE96" i="477"/>
  <c r="BD96" i="477"/>
  <c r="BC96" i="477"/>
  <c r="BB96" i="477"/>
  <c r="BA96" i="477"/>
  <c r="AZ96" i="477"/>
  <c r="AY96" i="477"/>
  <c r="AX96" i="477"/>
  <c r="AW96" i="477"/>
  <c r="AV96" i="477"/>
  <c r="AU96" i="477"/>
  <c r="AS96" i="477"/>
  <c r="BT95" i="477"/>
  <c r="BS95" i="477"/>
  <c r="BL95" i="477"/>
  <c r="BK95" i="477"/>
  <c r="BJ95" i="477"/>
  <c r="BF95" i="477"/>
  <c r="BE95" i="477"/>
  <c r="BD95" i="477"/>
  <c r="BC95" i="477"/>
  <c r="BB95" i="477"/>
  <c r="BA95" i="477"/>
  <c r="AZ95" i="477"/>
  <c r="AY95" i="477"/>
  <c r="AX95" i="477"/>
  <c r="AW95" i="477"/>
  <c r="AV95" i="477"/>
  <c r="AU95" i="477"/>
  <c r="AS95" i="477"/>
  <c r="BT94" i="477"/>
  <c r="BS94" i="477"/>
  <c r="BL94" i="477"/>
  <c r="BK94" i="477"/>
  <c r="BJ94" i="477"/>
  <c r="BF94" i="477"/>
  <c r="BE94" i="477"/>
  <c r="BD94" i="477"/>
  <c r="BC94" i="477"/>
  <c r="BB94" i="477"/>
  <c r="BA94" i="477"/>
  <c r="AZ94" i="477"/>
  <c r="AY94" i="477"/>
  <c r="AX94" i="477"/>
  <c r="AW94" i="477"/>
  <c r="AV94" i="477"/>
  <c r="AU94" i="477"/>
  <c r="AS94" i="477"/>
  <c r="BT93" i="477"/>
  <c r="BS93" i="477"/>
  <c r="BL93" i="477"/>
  <c r="BK93" i="477"/>
  <c r="BJ93" i="477"/>
  <c r="BF93" i="477"/>
  <c r="BE93" i="477"/>
  <c r="BD93" i="477"/>
  <c r="BC93" i="477"/>
  <c r="BB93" i="477"/>
  <c r="BA93" i="477"/>
  <c r="AZ93" i="477"/>
  <c r="AY93" i="477"/>
  <c r="AX93" i="477"/>
  <c r="AW93" i="477"/>
  <c r="AV93" i="477"/>
  <c r="AU93" i="477"/>
  <c r="AS93" i="477"/>
  <c r="BT92" i="477"/>
  <c r="BS92" i="477"/>
  <c r="BL92" i="477"/>
  <c r="BK92" i="477"/>
  <c r="BJ92" i="477"/>
  <c r="BF92" i="477"/>
  <c r="BE92" i="477"/>
  <c r="BD92" i="477"/>
  <c r="BC92" i="477"/>
  <c r="BB92" i="477"/>
  <c r="BA92" i="477"/>
  <c r="AZ92" i="477"/>
  <c r="AY92" i="477"/>
  <c r="AX92" i="477"/>
  <c r="AW92" i="477"/>
  <c r="AV92" i="477"/>
  <c r="AU92" i="477"/>
  <c r="AS92" i="477"/>
  <c r="BT91" i="477"/>
  <c r="BS91" i="477"/>
  <c r="BL91" i="477"/>
  <c r="BK91" i="477"/>
  <c r="BJ91" i="477"/>
  <c r="BF91" i="477"/>
  <c r="BE91" i="477"/>
  <c r="BD91" i="477"/>
  <c r="BC91" i="477"/>
  <c r="BB91" i="477"/>
  <c r="BA91" i="477"/>
  <c r="AZ91" i="477"/>
  <c r="AY91" i="477"/>
  <c r="AX91" i="477"/>
  <c r="AW91" i="477"/>
  <c r="AV91" i="477"/>
  <c r="AU91" i="477"/>
  <c r="AS91" i="477"/>
  <c r="BT90" i="477"/>
  <c r="BS90" i="477"/>
  <c r="BL90" i="477"/>
  <c r="BK90" i="477"/>
  <c r="BJ90" i="477"/>
  <c r="BF90" i="477"/>
  <c r="BE90" i="477"/>
  <c r="BD90" i="477"/>
  <c r="BC90" i="477"/>
  <c r="BB90" i="477"/>
  <c r="BA90" i="477"/>
  <c r="AZ90" i="477"/>
  <c r="AY90" i="477"/>
  <c r="AX90" i="477"/>
  <c r="AW90" i="477"/>
  <c r="AV90" i="477"/>
  <c r="AU90" i="477"/>
  <c r="AS90" i="477"/>
  <c r="BT89" i="477"/>
  <c r="BS89" i="477"/>
  <c r="BL89" i="477"/>
  <c r="BK89" i="477"/>
  <c r="BJ89" i="477"/>
  <c r="BF89" i="477"/>
  <c r="BE89" i="477"/>
  <c r="BD89" i="477"/>
  <c r="BC89" i="477"/>
  <c r="BB89" i="477"/>
  <c r="BA89" i="477"/>
  <c r="AZ89" i="477"/>
  <c r="AY89" i="477"/>
  <c r="AX89" i="477"/>
  <c r="AW89" i="477"/>
  <c r="AV89" i="477"/>
  <c r="AU89" i="477"/>
  <c r="AS89" i="477"/>
  <c r="BT88" i="477"/>
  <c r="BS88" i="477"/>
  <c r="BL88" i="477"/>
  <c r="BK88" i="477"/>
  <c r="BJ88" i="477"/>
  <c r="BF88" i="477"/>
  <c r="BE88" i="477"/>
  <c r="BD88" i="477"/>
  <c r="BC88" i="477"/>
  <c r="BB88" i="477"/>
  <c r="BA88" i="477"/>
  <c r="AZ88" i="477"/>
  <c r="AY88" i="477"/>
  <c r="AX88" i="477"/>
  <c r="AW88" i="477"/>
  <c r="AV88" i="477"/>
  <c r="AU88" i="477"/>
  <c r="AS88" i="477"/>
  <c r="BT87" i="477"/>
  <c r="BS87" i="477"/>
  <c r="BL87" i="477"/>
  <c r="BK87" i="477"/>
  <c r="BJ87" i="477"/>
  <c r="BF87" i="477"/>
  <c r="BE87" i="477"/>
  <c r="BD87" i="477"/>
  <c r="BC87" i="477"/>
  <c r="BB87" i="477"/>
  <c r="BA87" i="477"/>
  <c r="AZ87" i="477"/>
  <c r="AY87" i="477"/>
  <c r="AX87" i="477"/>
  <c r="AW87" i="477"/>
  <c r="AV87" i="477"/>
  <c r="AU87" i="477"/>
  <c r="AS87" i="477"/>
  <c r="BT86" i="477"/>
  <c r="BS86" i="477"/>
  <c r="BL86" i="477"/>
  <c r="BK86" i="477"/>
  <c r="BJ86" i="477"/>
  <c r="BF86" i="477"/>
  <c r="BE86" i="477"/>
  <c r="BD86" i="477"/>
  <c r="BC86" i="477"/>
  <c r="BB86" i="477"/>
  <c r="BA86" i="477"/>
  <c r="AZ86" i="477"/>
  <c r="AY86" i="477"/>
  <c r="AX86" i="477"/>
  <c r="AW86" i="477"/>
  <c r="AV86" i="477"/>
  <c r="AU86" i="477"/>
  <c r="AS86" i="477"/>
  <c r="BT85" i="477"/>
  <c r="BS85" i="477"/>
  <c r="BL85" i="477"/>
  <c r="BK85" i="477"/>
  <c r="BJ85" i="477"/>
  <c r="BF85" i="477"/>
  <c r="BE85" i="477"/>
  <c r="BD85" i="477"/>
  <c r="BC85" i="477"/>
  <c r="BB85" i="477"/>
  <c r="BA85" i="477"/>
  <c r="AZ85" i="477"/>
  <c r="AY85" i="477"/>
  <c r="AX85" i="477"/>
  <c r="AW85" i="477"/>
  <c r="AV85" i="477"/>
  <c r="AU85" i="477"/>
  <c r="AS85" i="477"/>
  <c r="BT84" i="477"/>
  <c r="BS84" i="477"/>
  <c r="BL84" i="477"/>
  <c r="BK84" i="477"/>
  <c r="BJ84" i="477"/>
  <c r="BF84" i="477"/>
  <c r="BE84" i="477"/>
  <c r="BD84" i="477"/>
  <c r="BC84" i="477"/>
  <c r="BB84" i="477"/>
  <c r="BA84" i="477"/>
  <c r="AZ84" i="477"/>
  <c r="AY84" i="477"/>
  <c r="AX84" i="477"/>
  <c r="AW84" i="477"/>
  <c r="AV84" i="477"/>
  <c r="AU84" i="477"/>
  <c r="AS84" i="477"/>
  <c r="BT83" i="477"/>
  <c r="BS83" i="477"/>
  <c r="BL83" i="477"/>
  <c r="BK83" i="477"/>
  <c r="BJ83" i="477"/>
  <c r="BF83" i="477"/>
  <c r="BE83" i="477"/>
  <c r="BD83" i="477"/>
  <c r="BC83" i="477"/>
  <c r="BB83" i="477"/>
  <c r="BA83" i="477"/>
  <c r="AZ83" i="477"/>
  <c r="AY83" i="477"/>
  <c r="AX83" i="477"/>
  <c r="AW83" i="477"/>
  <c r="AV83" i="477"/>
  <c r="AU83" i="477"/>
  <c r="AS83" i="477"/>
  <c r="BT82" i="477"/>
  <c r="BS82" i="477"/>
  <c r="BL82" i="477"/>
  <c r="BK82" i="477"/>
  <c r="BJ82" i="477"/>
  <c r="BF82" i="477"/>
  <c r="BE82" i="477"/>
  <c r="BD82" i="477"/>
  <c r="BC82" i="477"/>
  <c r="BB82" i="477"/>
  <c r="BA82" i="477"/>
  <c r="AZ82" i="477"/>
  <c r="AY82" i="477"/>
  <c r="AX82" i="477"/>
  <c r="AW82" i="477"/>
  <c r="AV82" i="477"/>
  <c r="AU82" i="477"/>
  <c r="AS82" i="477"/>
  <c r="BT81" i="477"/>
  <c r="BS81" i="477"/>
  <c r="BL81" i="477"/>
  <c r="BK81" i="477"/>
  <c r="BJ81" i="477"/>
  <c r="BF81" i="477"/>
  <c r="BE81" i="477"/>
  <c r="BD81" i="477"/>
  <c r="BC81" i="477"/>
  <c r="BB81" i="477"/>
  <c r="BA81" i="477"/>
  <c r="AZ81" i="477"/>
  <c r="AY81" i="477"/>
  <c r="AX81" i="477"/>
  <c r="AW81" i="477"/>
  <c r="AV81" i="477"/>
  <c r="AU81" i="477"/>
  <c r="AS81" i="477"/>
  <c r="BT80" i="477"/>
  <c r="BS80" i="477"/>
  <c r="BL80" i="477"/>
  <c r="BK80" i="477"/>
  <c r="BJ80" i="477"/>
  <c r="BF80" i="477"/>
  <c r="BE80" i="477"/>
  <c r="BD80" i="477"/>
  <c r="BC80" i="477"/>
  <c r="BB80" i="477"/>
  <c r="BA80" i="477"/>
  <c r="AZ80" i="477"/>
  <c r="AY80" i="477"/>
  <c r="AX80" i="477"/>
  <c r="AW80" i="477"/>
  <c r="AV80" i="477"/>
  <c r="AU80" i="477"/>
  <c r="AS80" i="477"/>
  <c r="BT79" i="477"/>
  <c r="BS79" i="477"/>
  <c r="BL79" i="477"/>
  <c r="BK79" i="477"/>
  <c r="BJ79" i="477"/>
  <c r="BF79" i="477"/>
  <c r="BE79" i="477"/>
  <c r="BD79" i="477"/>
  <c r="BC79" i="477"/>
  <c r="BB79" i="477"/>
  <c r="BA79" i="477"/>
  <c r="AZ79" i="477"/>
  <c r="AY79" i="477"/>
  <c r="AX79" i="477"/>
  <c r="AW79" i="477"/>
  <c r="AV79" i="477"/>
  <c r="AU79" i="477"/>
  <c r="AS79" i="477"/>
  <c r="BT78" i="477"/>
  <c r="BS78" i="477"/>
  <c r="BL78" i="477"/>
  <c r="BK78" i="477"/>
  <c r="BJ78" i="477"/>
  <c r="BF78" i="477"/>
  <c r="BE78" i="477"/>
  <c r="BD78" i="477"/>
  <c r="BC78" i="477"/>
  <c r="BB78" i="477"/>
  <c r="BA78" i="477"/>
  <c r="AZ78" i="477"/>
  <c r="AY78" i="477"/>
  <c r="AX78" i="477"/>
  <c r="AW78" i="477"/>
  <c r="AV78" i="477"/>
  <c r="AU78" i="477"/>
  <c r="AS78" i="477"/>
  <c r="BT77" i="477"/>
  <c r="BS77" i="477"/>
  <c r="BL77" i="477"/>
  <c r="BK77" i="477"/>
  <c r="BJ77" i="477"/>
  <c r="BF77" i="477"/>
  <c r="BE77" i="477"/>
  <c r="BD77" i="477"/>
  <c r="BC77" i="477"/>
  <c r="BB77" i="477"/>
  <c r="BA77" i="477"/>
  <c r="AZ77" i="477"/>
  <c r="AY77" i="477"/>
  <c r="AX77" i="477"/>
  <c r="AW77" i="477"/>
  <c r="AV77" i="477"/>
  <c r="AU77" i="477"/>
  <c r="AS77" i="477"/>
  <c r="BT76" i="477"/>
  <c r="BS76" i="477"/>
  <c r="BL76" i="477"/>
  <c r="BK76" i="477"/>
  <c r="BJ76" i="477"/>
  <c r="BF76" i="477"/>
  <c r="BE76" i="477"/>
  <c r="BD76" i="477"/>
  <c r="BC76" i="477"/>
  <c r="BB76" i="477"/>
  <c r="BA76" i="477"/>
  <c r="AZ76" i="477"/>
  <c r="AY76" i="477"/>
  <c r="AX76" i="477"/>
  <c r="AW76" i="477"/>
  <c r="AV76" i="477"/>
  <c r="AU76" i="477"/>
  <c r="AS76" i="477"/>
  <c r="BT75" i="477"/>
  <c r="BS75" i="477"/>
  <c r="BL75" i="477"/>
  <c r="BK75" i="477"/>
  <c r="BJ75" i="477"/>
  <c r="BF75" i="477"/>
  <c r="BE75" i="477"/>
  <c r="BD75" i="477"/>
  <c r="BC75" i="477"/>
  <c r="BB75" i="477"/>
  <c r="BA75" i="477"/>
  <c r="AZ75" i="477"/>
  <c r="AY75" i="477"/>
  <c r="AX75" i="477"/>
  <c r="AW75" i="477"/>
  <c r="AV75" i="477"/>
  <c r="AU75" i="477"/>
  <c r="AS75" i="477"/>
  <c r="BT74" i="477"/>
  <c r="BS74" i="477"/>
  <c r="BL74" i="477"/>
  <c r="BK74" i="477"/>
  <c r="BJ74" i="477"/>
  <c r="BF74" i="477"/>
  <c r="BE74" i="477"/>
  <c r="BD74" i="477"/>
  <c r="BC74" i="477"/>
  <c r="BB74" i="477"/>
  <c r="BA74" i="477"/>
  <c r="AZ74" i="477"/>
  <c r="AY74" i="477"/>
  <c r="AX74" i="477"/>
  <c r="AW74" i="477"/>
  <c r="AV74" i="477"/>
  <c r="AU74" i="477"/>
  <c r="AS74" i="477"/>
  <c r="BT73" i="477"/>
  <c r="BS73" i="477"/>
  <c r="BL73" i="477"/>
  <c r="BK73" i="477"/>
  <c r="BJ73" i="477"/>
  <c r="BF73" i="477"/>
  <c r="BE73" i="477"/>
  <c r="BD73" i="477"/>
  <c r="BC73" i="477"/>
  <c r="BB73" i="477"/>
  <c r="BA73" i="477"/>
  <c r="AZ73" i="477"/>
  <c r="AY73" i="477"/>
  <c r="AX73" i="477"/>
  <c r="AW73" i="477"/>
  <c r="AV73" i="477"/>
  <c r="AU73" i="477"/>
  <c r="AS73" i="477"/>
  <c r="BT72" i="477"/>
  <c r="BS72" i="477"/>
  <c r="BL72" i="477"/>
  <c r="BK72" i="477"/>
  <c r="BJ72" i="477"/>
  <c r="BF72" i="477"/>
  <c r="BE72" i="477"/>
  <c r="BD72" i="477"/>
  <c r="BC72" i="477"/>
  <c r="BB72" i="477"/>
  <c r="BA72" i="477"/>
  <c r="AZ72" i="477"/>
  <c r="AY72" i="477"/>
  <c r="AX72" i="477"/>
  <c r="AW72" i="477"/>
  <c r="AV72" i="477"/>
  <c r="AU72" i="477"/>
  <c r="AS72" i="477"/>
  <c r="BT71" i="477"/>
  <c r="BS71" i="477"/>
  <c r="BL71" i="477"/>
  <c r="BK71" i="477"/>
  <c r="BJ71" i="477"/>
  <c r="BF71" i="477"/>
  <c r="BE71" i="477"/>
  <c r="BD71" i="477"/>
  <c r="BC71" i="477"/>
  <c r="BB71" i="477"/>
  <c r="BA71" i="477"/>
  <c r="AZ71" i="477"/>
  <c r="AY71" i="477"/>
  <c r="AX71" i="477"/>
  <c r="AW71" i="477"/>
  <c r="AV71" i="477"/>
  <c r="AU71" i="477"/>
  <c r="AS71" i="477"/>
  <c r="BT70" i="477"/>
  <c r="BS70" i="477"/>
  <c r="BL70" i="477"/>
  <c r="BK70" i="477"/>
  <c r="BJ70" i="477"/>
  <c r="BF70" i="477"/>
  <c r="BE70" i="477"/>
  <c r="BD70" i="477"/>
  <c r="BC70" i="477"/>
  <c r="BB70" i="477"/>
  <c r="BA70" i="477"/>
  <c r="AZ70" i="477"/>
  <c r="AY70" i="477"/>
  <c r="AX70" i="477"/>
  <c r="AW70" i="477"/>
  <c r="AV70" i="477"/>
  <c r="AU70" i="477"/>
  <c r="AS70" i="477"/>
  <c r="BT69" i="477"/>
  <c r="BS69" i="477"/>
  <c r="BL69" i="477"/>
  <c r="BK69" i="477"/>
  <c r="BJ69" i="477"/>
  <c r="BF69" i="477"/>
  <c r="BE69" i="477"/>
  <c r="BD69" i="477"/>
  <c r="BC69" i="477"/>
  <c r="BB69" i="477"/>
  <c r="BA69" i="477"/>
  <c r="AZ69" i="477"/>
  <c r="AY69" i="477"/>
  <c r="AX69" i="477"/>
  <c r="AW69" i="477"/>
  <c r="AV69" i="477"/>
  <c r="AU69" i="477"/>
  <c r="AS69" i="477"/>
  <c r="BT68" i="477"/>
  <c r="BS68" i="477"/>
  <c r="BL68" i="477"/>
  <c r="BK68" i="477"/>
  <c r="BJ68" i="477"/>
  <c r="BF68" i="477"/>
  <c r="BE68" i="477"/>
  <c r="BD68" i="477"/>
  <c r="BC68" i="477"/>
  <c r="BB68" i="477"/>
  <c r="BA68" i="477"/>
  <c r="AZ68" i="477"/>
  <c r="AY68" i="477"/>
  <c r="AX68" i="477"/>
  <c r="AW68" i="477"/>
  <c r="AV68" i="477"/>
  <c r="AU68" i="477"/>
  <c r="AS68" i="477"/>
  <c r="BT67" i="477"/>
  <c r="BS67" i="477"/>
  <c r="BL67" i="477"/>
  <c r="BK67" i="477"/>
  <c r="BJ67" i="477"/>
  <c r="BF67" i="477"/>
  <c r="BE67" i="477"/>
  <c r="BD67" i="477"/>
  <c r="BC67" i="477"/>
  <c r="BB67" i="477"/>
  <c r="BA67" i="477"/>
  <c r="AZ67" i="477"/>
  <c r="AY67" i="477"/>
  <c r="AX67" i="477"/>
  <c r="AW67" i="477"/>
  <c r="AV67" i="477"/>
  <c r="AU67" i="477"/>
  <c r="AS67" i="477"/>
  <c r="BT66" i="477"/>
  <c r="BS66" i="477"/>
  <c r="BL66" i="477"/>
  <c r="BK66" i="477"/>
  <c r="BJ66" i="477"/>
  <c r="BF66" i="477"/>
  <c r="BE66" i="477"/>
  <c r="BD66" i="477"/>
  <c r="BC66" i="477"/>
  <c r="BB66" i="477"/>
  <c r="BA66" i="477"/>
  <c r="AZ66" i="477"/>
  <c r="AY66" i="477"/>
  <c r="AX66" i="477"/>
  <c r="AW66" i="477"/>
  <c r="AV66" i="477"/>
  <c r="AU66" i="477"/>
  <c r="AS66" i="477"/>
  <c r="BT65" i="477"/>
  <c r="BS65" i="477"/>
  <c r="BL65" i="477"/>
  <c r="BK65" i="477"/>
  <c r="BJ65" i="477"/>
  <c r="BF65" i="477"/>
  <c r="BE65" i="477"/>
  <c r="BD65" i="477"/>
  <c r="BC65" i="477"/>
  <c r="BB65" i="477"/>
  <c r="BA65" i="477"/>
  <c r="AZ65" i="477"/>
  <c r="AY65" i="477"/>
  <c r="AX65" i="477"/>
  <c r="AW65" i="477"/>
  <c r="AV65" i="477"/>
  <c r="AU65" i="477"/>
  <c r="AS65" i="477"/>
  <c r="BT64" i="477"/>
  <c r="BS64" i="477"/>
  <c r="BL64" i="477"/>
  <c r="BK64" i="477"/>
  <c r="BJ64" i="477"/>
  <c r="BF64" i="477"/>
  <c r="BE64" i="477"/>
  <c r="BD64" i="477"/>
  <c r="BC64" i="477"/>
  <c r="BB64" i="477"/>
  <c r="BA64" i="477"/>
  <c r="AZ64" i="477"/>
  <c r="AY64" i="477"/>
  <c r="AX64" i="477"/>
  <c r="AW64" i="477"/>
  <c r="AV64" i="477"/>
  <c r="AU64" i="477"/>
  <c r="AS64" i="477"/>
  <c r="BT63" i="477"/>
  <c r="BS63" i="477"/>
  <c r="BL63" i="477"/>
  <c r="BK63" i="477"/>
  <c r="BJ63" i="477"/>
  <c r="BF63" i="477"/>
  <c r="BE63" i="477"/>
  <c r="BD63" i="477"/>
  <c r="BC63" i="477"/>
  <c r="BB63" i="477"/>
  <c r="BA63" i="477"/>
  <c r="AZ63" i="477"/>
  <c r="AY63" i="477"/>
  <c r="AX63" i="477"/>
  <c r="AW63" i="477"/>
  <c r="AV63" i="477"/>
  <c r="AU63" i="477"/>
  <c r="AS63" i="477"/>
  <c r="BT62" i="477"/>
  <c r="BS62" i="477"/>
  <c r="BL62" i="477"/>
  <c r="BK62" i="477"/>
  <c r="BJ62" i="477"/>
  <c r="BF62" i="477"/>
  <c r="BE62" i="477"/>
  <c r="BD62" i="477"/>
  <c r="BC62" i="477"/>
  <c r="BB62" i="477"/>
  <c r="BA62" i="477"/>
  <c r="AZ62" i="477"/>
  <c r="AY62" i="477"/>
  <c r="AX62" i="477"/>
  <c r="AW62" i="477"/>
  <c r="AV62" i="477"/>
  <c r="AU62" i="477"/>
  <c r="AS62" i="477"/>
  <c r="BT61" i="477"/>
  <c r="BS61" i="477"/>
  <c r="BL61" i="477"/>
  <c r="BK61" i="477"/>
  <c r="BJ61" i="477"/>
  <c r="BF61" i="477"/>
  <c r="BE61" i="477"/>
  <c r="BD61" i="477"/>
  <c r="BC61" i="477"/>
  <c r="BB61" i="477"/>
  <c r="BA61" i="477"/>
  <c r="AZ61" i="477"/>
  <c r="AY61" i="477"/>
  <c r="AX61" i="477"/>
  <c r="AW61" i="477"/>
  <c r="AV61" i="477"/>
  <c r="AU61" i="477"/>
  <c r="AS61" i="477"/>
  <c r="BT60" i="477"/>
  <c r="BS60" i="477"/>
  <c r="BL60" i="477"/>
  <c r="BK60" i="477"/>
  <c r="BJ60" i="477"/>
  <c r="BF60" i="477"/>
  <c r="BE60" i="477"/>
  <c r="BD60" i="477"/>
  <c r="BC60" i="477"/>
  <c r="BB60" i="477"/>
  <c r="BA60" i="477"/>
  <c r="AZ60" i="477"/>
  <c r="AY60" i="477"/>
  <c r="AX60" i="477"/>
  <c r="AW60" i="477"/>
  <c r="AV60" i="477"/>
  <c r="AU60" i="477"/>
  <c r="AS60" i="477"/>
  <c r="BT59" i="477"/>
  <c r="BS59" i="477"/>
  <c r="BL59" i="477"/>
  <c r="BK59" i="477"/>
  <c r="BJ59" i="477"/>
  <c r="BF59" i="477"/>
  <c r="BE59" i="477"/>
  <c r="BD59" i="477"/>
  <c r="BC59" i="477"/>
  <c r="BB59" i="477"/>
  <c r="BA59" i="477"/>
  <c r="AZ59" i="477"/>
  <c r="AY59" i="477"/>
  <c r="AX59" i="477"/>
  <c r="AW59" i="477"/>
  <c r="AV59" i="477"/>
  <c r="AU59" i="477"/>
  <c r="AS59" i="477"/>
  <c r="BT58" i="477"/>
  <c r="BS58" i="477"/>
  <c r="BL58" i="477"/>
  <c r="BK58" i="477"/>
  <c r="BJ58" i="477"/>
  <c r="BF58" i="477"/>
  <c r="BE58" i="477"/>
  <c r="BD58" i="477"/>
  <c r="BC58" i="477"/>
  <c r="BB58" i="477"/>
  <c r="BA58" i="477"/>
  <c r="AZ58" i="477"/>
  <c r="AY58" i="477"/>
  <c r="AX58" i="477"/>
  <c r="AW58" i="477"/>
  <c r="AV58" i="477"/>
  <c r="AU58" i="477"/>
  <c r="AS58" i="477"/>
  <c r="BT57" i="477"/>
  <c r="BS57" i="477"/>
  <c r="BL57" i="477"/>
  <c r="BK57" i="477"/>
  <c r="BJ57" i="477"/>
  <c r="BF57" i="477"/>
  <c r="BE57" i="477"/>
  <c r="BD57" i="477"/>
  <c r="BC57" i="477"/>
  <c r="BB57" i="477"/>
  <c r="BA57" i="477"/>
  <c r="AZ57" i="477"/>
  <c r="AY57" i="477"/>
  <c r="AX57" i="477"/>
  <c r="AW57" i="477"/>
  <c r="AV57" i="477"/>
  <c r="AU57" i="477"/>
  <c r="AS57" i="477"/>
  <c r="BT56" i="477"/>
  <c r="BS56" i="477"/>
  <c r="BL56" i="477"/>
  <c r="BK56" i="477"/>
  <c r="BJ56" i="477"/>
  <c r="BF56" i="477"/>
  <c r="BE56" i="477"/>
  <c r="BD56" i="477"/>
  <c r="BC56" i="477"/>
  <c r="BB56" i="477"/>
  <c r="BA56" i="477"/>
  <c r="AZ56" i="477"/>
  <c r="AY56" i="477"/>
  <c r="AX56" i="477"/>
  <c r="AW56" i="477"/>
  <c r="AV56" i="477"/>
  <c r="AU56" i="477"/>
  <c r="AS56" i="477"/>
  <c r="BT55" i="477"/>
  <c r="BS55" i="477"/>
  <c r="BL55" i="477"/>
  <c r="BK55" i="477"/>
  <c r="BJ55" i="477"/>
  <c r="BF55" i="477"/>
  <c r="BE55" i="477"/>
  <c r="BD55" i="477"/>
  <c r="BC55" i="477"/>
  <c r="BB55" i="477"/>
  <c r="BA55" i="477"/>
  <c r="AZ55" i="477"/>
  <c r="AY55" i="477"/>
  <c r="AX55" i="477"/>
  <c r="AW55" i="477"/>
  <c r="AV55" i="477"/>
  <c r="AU55" i="477"/>
  <c r="AS55" i="477"/>
  <c r="BT54" i="477"/>
  <c r="BS54" i="477"/>
  <c r="BL54" i="477"/>
  <c r="BK54" i="477"/>
  <c r="BJ54" i="477"/>
  <c r="BF54" i="477"/>
  <c r="BE54" i="477"/>
  <c r="BD54" i="477"/>
  <c r="BC54" i="477"/>
  <c r="BB54" i="477"/>
  <c r="BA54" i="477"/>
  <c r="AZ54" i="477"/>
  <c r="AY54" i="477"/>
  <c r="AX54" i="477"/>
  <c r="AW54" i="477"/>
  <c r="AV54" i="477"/>
  <c r="AU54" i="477"/>
  <c r="AS54" i="477"/>
  <c r="BT53" i="477"/>
  <c r="BS53" i="477"/>
  <c r="BL53" i="477"/>
  <c r="BK53" i="477"/>
  <c r="BJ53" i="477"/>
  <c r="BF53" i="477"/>
  <c r="BE53" i="477"/>
  <c r="BD53" i="477"/>
  <c r="BC53" i="477"/>
  <c r="BB53" i="477"/>
  <c r="BA53" i="477"/>
  <c r="AZ53" i="477"/>
  <c r="AY53" i="477"/>
  <c r="AX53" i="477"/>
  <c r="AW53" i="477"/>
  <c r="AV53" i="477"/>
  <c r="AU53" i="477"/>
  <c r="AS53" i="477"/>
  <c r="BT52" i="477"/>
  <c r="BS52" i="477"/>
  <c r="BL52" i="477"/>
  <c r="BK52" i="477"/>
  <c r="BJ52" i="477"/>
  <c r="BF52" i="477"/>
  <c r="BE52" i="477"/>
  <c r="BD52" i="477"/>
  <c r="BC52" i="477"/>
  <c r="BB52" i="477"/>
  <c r="BA52" i="477"/>
  <c r="AZ52" i="477"/>
  <c r="AY52" i="477"/>
  <c r="AX52" i="477"/>
  <c r="AW52" i="477"/>
  <c r="AV52" i="477"/>
  <c r="AU52" i="477"/>
  <c r="AS52" i="477"/>
  <c r="BT51" i="477"/>
  <c r="BS51" i="477"/>
  <c r="BL51" i="477"/>
  <c r="BK51" i="477"/>
  <c r="BJ51" i="477"/>
  <c r="BF51" i="477"/>
  <c r="BE51" i="477"/>
  <c r="BD51" i="477"/>
  <c r="BC51" i="477"/>
  <c r="BB51" i="477"/>
  <c r="BA51" i="477"/>
  <c r="AZ51" i="477"/>
  <c r="AY51" i="477"/>
  <c r="AX51" i="477"/>
  <c r="AW51" i="477"/>
  <c r="AV51" i="477"/>
  <c r="AU51" i="477"/>
  <c r="AS51" i="477"/>
  <c r="BT50" i="477"/>
  <c r="BS50" i="477"/>
  <c r="BL50" i="477"/>
  <c r="BK50" i="477"/>
  <c r="BJ50" i="477"/>
  <c r="BF50" i="477"/>
  <c r="BE50" i="477"/>
  <c r="BD50" i="477"/>
  <c r="BC50" i="477"/>
  <c r="BB50" i="477"/>
  <c r="BA50" i="477"/>
  <c r="AZ50" i="477"/>
  <c r="AY50" i="477"/>
  <c r="AX50" i="477"/>
  <c r="AW50" i="477"/>
  <c r="AV50" i="477"/>
  <c r="AU50" i="477"/>
  <c r="AS50" i="477"/>
  <c r="BT49" i="477"/>
  <c r="BS49" i="477"/>
  <c r="BL49" i="477"/>
  <c r="BK49" i="477"/>
  <c r="BJ49" i="477"/>
  <c r="BF49" i="477"/>
  <c r="BE49" i="477"/>
  <c r="BD49" i="477"/>
  <c r="BC49" i="477"/>
  <c r="BB49" i="477"/>
  <c r="BA49" i="477"/>
  <c r="AZ49" i="477"/>
  <c r="AY49" i="477"/>
  <c r="AX49" i="477"/>
  <c r="AW49" i="477"/>
  <c r="AV49" i="477"/>
  <c r="AU49" i="477"/>
  <c r="AS49" i="477"/>
  <c r="BT48" i="477"/>
  <c r="BS48" i="477"/>
  <c r="BL48" i="477"/>
  <c r="BK48" i="477"/>
  <c r="BJ48" i="477"/>
  <c r="BF48" i="477"/>
  <c r="BE48" i="477"/>
  <c r="BD48" i="477"/>
  <c r="BC48" i="477"/>
  <c r="BB48" i="477"/>
  <c r="BA48" i="477"/>
  <c r="AZ48" i="477"/>
  <c r="AY48" i="477"/>
  <c r="AX48" i="477"/>
  <c r="AW48" i="477"/>
  <c r="AV48" i="477"/>
  <c r="AU48" i="477"/>
  <c r="AS48" i="477"/>
  <c r="BT47" i="477"/>
  <c r="BS47" i="477"/>
  <c r="BL47" i="477"/>
  <c r="BK47" i="477"/>
  <c r="BJ47" i="477"/>
  <c r="BF47" i="477"/>
  <c r="BE47" i="477"/>
  <c r="BD47" i="477"/>
  <c r="BC47" i="477"/>
  <c r="BB47" i="477"/>
  <c r="BA47" i="477"/>
  <c r="AZ47" i="477"/>
  <c r="AY47" i="477"/>
  <c r="AX47" i="477"/>
  <c r="AW47" i="477"/>
  <c r="AV47" i="477"/>
  <c r="AU47" i="477"/>
  <c r="AS47" i="477"/>
  <c r="BT46" i="477"/>
  <c r="BS46" i="477"/>
  <c r="BL46" i="477"/>
  <c r="BK46" i="477"/>
  <c r="BJ46" i="477"/>
  <c r="BF46" i="477"/>
  <c r="BE46" i="477"/>
  <c r="BD46" i="477"/>
  <c r="BC46" i="477"/>
  <c r="BB46" i="477"/>
  <c r="BA46" i="477"/>
  <c r="AZ46" i="477"/>
  <c r="AY46" i="477"/>
  <c r="AX46" i="477"/>
  <c r="AW46" i="477"/>
  <c r="AV46" i="477"/>
  <c r="AU46" i="477"/>
  <c r="AS46" i="477"/>
  <c r="BT45" i="477"/>
  <c r="BS45" i="477"/>
  <c r="BL45" i="477"/>
  <c r="BK45" i="477"/>
  <c r="BJ45" i="477"/>
  <c r="BF45" i="477"/>
  <c r="BE45" i="477"/>
  <c r="BD45" i="477"/>
  <c r="BC45" i="477"/>
  <c r="BB45" i="477"/>
  <c r="BA45" i="477"/>
  <c r="AZ45" i="477"/>
  <c r="AY45" i="477"/>
  <c r="AX45" i="477"/>
  <c r="AW45" i="477"/>
  <c r="AV45" i="477"/>
  <c r="AU45" i="477"/>
  <c r="AS45" i="477"/>
  <c r="BT44" i="477"/>
  <c r="BS44" i="477"/>
  <c r="BL44" i="477"/>
  <c r="BK44" i="477"/>
  <c r="BJ44" i="477"/>
  <c r="BF44" i="477"/>
  <c r="BE44" i="477"/>
  <c r="BD44" i="477"/>
  <c r="BC44" i="477"/>
  <c r="BB44" i="477"/>
  <c r="BA44" i="477"/>
  <c r="AZ44" i="477"/>
  <c r="AY44" i="477"/>
  <c r="AX44" i="477"/>
  <c r="AW44" i="477"/>
  <c r="AV44" i="477"/>
  <c r="AU44" i="477"/>
  <c r="AS44" i="477"/>
  <c r="BT43" i="477"/>
  <c r="BS43" i="477"/>
  <c r="BL43" i="477"/>
  <c r="BK43" i="477"/>
  <c r="BJ43" i="477"/>
  <c r="BF43" i="477"/>
  <c r="BE43" i="477"/>
  <c r="BD43" i="477"/>
  <c r="BC43" i="477"/>
  <c r="BB43" i="477"/>
  <c r="BA43" i="477"/>
  <c r="AZ43" i="477"/>
  <c r="AY43" i="477"/>
  <c r="AX43" i="477"/>
  <c r="AW43" i="477"/>
  <c r="AV43" i="477"/>
  <c r="AU43" i="477"/>
  <c r="BT42" i="477"/>
  <c r="BS42" i="477"/>
  <c r="BL42" i="477"/>
  <c r="BK42" i="477"/>
  <c r="BJ42" i="477"/>
  <c r="BF42" i="477"/>
  <c r="BE42" i="477"/>
  <c r="BD42" i="477"/>
  <c r="BC42" i="477"/>
  <c r="BB42" i="477"/>
  <c r="BA42" i="477"/>
  <c r="AZ42" i="477"/>
  <c r="AY42" i="477"/>
  <c r="AX42" i="477"/>
  <c r="AW42" i="477"/>
  <c r="AV42" i="477"/>
  <c r="AU42" i="477"/>
  <c r="BL41" i="477"/>
  <c r="BL40" i="477"/>
  <c r="BL39" i="477"/>
  <c r="BL38" i="477"/>
  <c r="BL37" i="477"/>
  <c r="BL36" i="477"/>
  <c r="BL35" i="477"/>
  <c r="BL34" i="477"/>
  <c r="BL33" i="477"/>
  <c r="BL32" i="477"/>
  <c r="BL31" i="477"/>
  <c r="AD41" i="475" l="1"/>
  <c r="AD41" i="474"/>
  <c r="AD41" i="473"/>
  <c r="AD39" i="473"/>
  <c r="AD40" i="474"/>
  <c r="AD40" i="473"/>
  <c r="AD39" i="475"/>
  <c r="AD39" i="474"/>
  <c r="AD40" i="475"/>
  <c r="AD38" i="473"/>
  <c r="AD38" i="475"/>
  <c r="AD36" i="474"/>
  <c r="AD37" i="474"/>
  <c r="AD33" i="474"/>
  <c r="AD34" i="475"/>
  <c r="AD32" i="473"/>
  <c r="AD36" i="473"/>
  <c r="AD33" i="473"/>
  <c r="AD37" i="473"/>
  <c r="AD34" i="474"/>
  <c r="AD31" i="475"/>
  <c r="AD35" i="475"/>
  <c r="AD34" i="473"/>
  <c r="AD31" i="474"/>
  <c r="AD35" i="474"/>
  <c r="AD32" i="475"/>
  <c r="AD36" i="475"/>
  <c r="AD31" i="473"/>
  <c r="AD32" i="474"/>
  <c r="AD33" i="475"/>
  <c r="AV28" i="477"/>
  <c r="AV41" i="477" s="1"/>
  <c r="BZ30" i="477"/>
  <c r="BY30" i="477"/>
  <c r="BX30" i="477"/>
  <c r="BW30" i="477"/>
  <c r="BV30" i="477"/>
  <c r="BU30" i="477"/>
  <c r="BT30" i="477"/>
  <c r="BS30" i="477"/>
  <c r="BR30" i="477"/>
  <c r="BQ30" i="477"/>
  <c r="BP30" i="477"/>
  <c r="BO30" i="477"/>
  <c r="BN30" i="477"/>
  <c r="BM30" i="477"/>
  <c r="BL30" i="477"/>
  <c r="BK30" i="477"/>
  <c r="BJ30" i="477"/>
  <c r="BI30" i="477"/>
  <c r="BH30" i="477"/>
  <c r="BG30" i="477"/>
  <c r="BF30" i="477"/>
  <c r="BE30" i="477"/>
  <c r="BD30" i="477"/>
  <c r="BC30" i="477"/>
  <c r="BB30" i="477"/>
  <c r="BA30" i="477"/>
  <c r="AZ30" i="477"/>
  <c r="AY30" i="477"/>
  <c r="AX30" i="477"/>
  <c r="AW30" i="477"/>
  <c r="AV30" i="477"/>
  <c r="AU30" i="477"/>
  <c r="AT30" i="477"/>
  <c r="BZ29" i="477"/>
  <c r="BY29" i="477"/>
  <c r="BX29" i="477"/>
  <c r="BW29" i="477"/>
  <c r="BV29" i="477"/>
  <c r="BT29" i="477"/>
  <c r="BS29" i="477"/>
  <c r="BR29" i="477"/>
  <c r="BQ29" i="477"/>
  <c r="BP29" i="477"/>
  <c r="BO29" i="477"/>
  <c r="BN29" i="477"/>
  <c r="BM29" i="477"/>
  <c r="BL29" i="477"/>
  <c r="BK29" i="477"/>
  <c r="BJ29" i="477"/>
  <c r="BI29" i="477"/>
  <c r="BH29" i="477"/>
  <c r="BG29" i="477"/>
  <c r="BF29" i="477"/>
  <c r="BE29" i="477"/>
  <c r="BD29" i="477"/>
  <c r="BC29" i="477"/>
  <c r="BB29" i="477"/>
  <c r="BA29" i="477"/>
  <c r="AZ29" i="477"/>
  <c r="AY29" i="477"/>
  <c r="AX29" i="477"/>
  <c r="AW29" i="477"/>
  <c r="AV29" i="477"/>
  <c r="AU29" i="477"/>
  <c r="AT29" i="477"/>
  <c r="BZ28" i="477"/>
  <c r="BY28" i="477"/>
  <c r="BX28" i="477"/>
  <c r="BW28" i="477"/>
  <c r="BV28" i="477"/>
  <c r="BU28" i="477"/>
  <c r="BT28" i="477"/>
  <c r="BT41" i="477" s="1"/>
  <c r="BS28" i="477"/>
  <c r="BS41" i="477" s="1"/>
  <c r="BR28" i="477"/>
  <c r="BQ28" i="477"/>
  <c r="BP28" i="477"/>
  <c r="BO28" i="477"/>
  <c r="BN28" i="477"/>
  <c r="BM28" i="477"/>
  <c r="BL28" i="477"/>
  <c r="BK28" i="477"/>
  <c r="BK41" i="477" s="1"/>
  <c r="BJ28" i="477"/>
  <c r="BJ41" i="477" s="1"/>
  <c r="BI28" i="477"/>
  <c r="BH28" i="477"/>
  <c r="BG28" i="477"/>
  <c r="BF28" i="477"/>
  <c r="BF41" i="477" s="1"/>
  <c r="BE28" i="477"/>
  <c r="BE41" i="477" s="1"/>
  <c r="BD28" i="477"/>
  <c r="BD41" i="477" s="1"/>
  <c r="BC28" i="477"/>
  <c r="BC41" i="477" s="1"/>
  <c r="BB28" i="477"/>
  <c r="BB41" i="477" s="1"/>
  <c r="BA28" i="477"/>
  <c r="BA41" i="477" s="1"/>
  <c r="AZ28" i="477"/>
  <c r="AZ41" i="477" s="1"/>
  <c r="AY28" i="477"/>
  <c r="AY41" i="477" s="1"/>
  <c r="AX28" i="477"/>
  <c r="AX41" i="477" s="1"/>
  <c r="AW28" i="477"/>
  <c r="AW41" i="477" s="1"/>
  <c r="AU28" i="477"/>
  <c r="AU41" i="477" s="1"/>
  <c r="AT28" i="477"/>
  <c r="AS28" i="477"/>
  <c r="L35" i="470"/>
  <c r="P37" i="470"/>
  <c r="W37" i="470"/>
  <c r="J32" i="470"/>
  <c r="V33" i="470"/>
  <c r="O32" i="470"/>
  <c r="R37" i="470"/>
  <c r="N38" i="470"/>
  <c r="W34" i="470"/>
  <c r="N35" i="470"/>
  <c r="H32" i="470"/>
  <c r="I34" i="470"/>
  <c r="G35" i="470"/>
  <c r="S36" i="470"/>
  <c r="Y36" i="470"/>
  <c r="M37" i="470"/>
  <c r="O33" i="470"/>
  <c r="M36" i="470"/>
  <c r="P32" i="470"/>
  <c r="V36" i="470"/>
  <c r="O35" i="470"/>
  <c r="O37" i="470"/>
  <c r="Y37" i="470"/>
  <c r="T34" i="470"/>
  <c r="S34" i="470"/>
  <c r="V38" i="470"/>
  <c r="I36" i="470"/>
  <c r="I32" i="470"/>
  <c r="T36" i="470"/>
  <c r="N32" i="470"/>
  <c r="R35" i="470"/>
  <c r="M38" i="470"/>
  <c r="M34" i="470"/>
  <c r="U36" i="470"/>
  <c r="T32" i="470"/>
  <c r="T37" i="470"/>
  <c r="T33" i="470"/>
  <c r="Q35" i="470"/>
  <c r="R38" i="470"/>
  <c r="S33" i="470"/>
  <c r="P33" i="470"/>
  <c r="P35" i="470"/>
  <c r="W36" i="470"/>
  <c r="I35" i="470"/>
  <c r="T38" i="470"/>
  <c r="G37" i="470"/>
  <c r="I38" i="470"/>
  <c r="W32" i="470"/>
  <c r="J33" i="470"/>
  <c r="P36" i="470"/>
  <c r="X32" i="470"/>
  <c r="X33" i="470"/>
  <c r="L37" i="470"/>
  <c r="K33" i="470"/>
  <c r="W33" i="470"/>
  <c r="M33" i="470"/>
  <c r="L36" i="470"/>
  <c r="Q32" i="470"/>
  <c r="R36" i="470"/>
  <c r="K36" i="470"/>
  <c r="H34" i="470"/>
  <c r="R34" i="470"/>
  <c r="S38" i="470"/>
  <c r="G36" i="470"/>
  <c r="T35" i="470"/>
  <c r="S32" i="470"/>
  <c r="Q38" i="470"/>
  <c r="K35" i="470"/>
  <c r="W35" i="470"/>
  <c r="J37" i="470"/>
  <c r="H35" i="470"/>
  <c r="X37" i="470"/>
  <c r="V35" i="470"/>
  <c r="J34" i="470"/>
  <c r="U37" i="470"/>
  <c r="Y33" i="470"/>
  <c r="U38" i="470"/>
  <c r="K38" i="470"/>
  <c r="X35" i="470"/>
  <c r="H33" i="470"/>
  <c r="G38" i="470"/>
  <c r="O38" i="470"/>
  <c r="Q34" i="470"/>
  <c r="R33" i="470"/>
  <c r="U32" i="470"/>
  <c r="L32" i="470"/>
  <c r="Q37" i="470"/>
  <c r="J36" i="470"/>
  <c r="K37" i="470"/>
  <c r="L38" i="470"/>
  <c r="J38" i="470"/>
  <c r="K34" i="470"/>
  <c r="G32" i="470"/>
  <c r="U33" i="470"/>
  <c r="X38" i="470"/>
  <c r="K32" i="470"/>
  <c r="N36" i="470"/>
  <c r="I33" i="470"/>
  <c r="W38" i="470"/>
  <c r="V37" i="470"/>
  <c r="M32" i="470"/>
  <c r="G34" i="470"/>
  <c r="P34" i="470"/>
  <c r="L34" i="470"/>
  <c r="Q33" i="470"/>
  <c r="P38" i="470"/>
  <c r="L33" i="470"/>
  <c r="X34" i="470"/>
  <c r="N37" i="470"/>
  <c r="S35" i="470"/>
  <c r="I37" i="470"/>
  <c r="V32" i="470"/>
  <c r="V34" i="470"/>
  <c r="R32" i="470"/>
  <c r="O36" i="470"/>
  <c r="U35" i="470"/>
  <c r="N33" i="470"/>
  <c r="Y35" i="470"/>
  <c r="X36" i="470"/>
  <c r="Y32" i="470"/>
  <c r="Q36" i="470"/>
  <c r="H38" i="470"/>
  <c r="M35" i="470"/>
  <c r="U34" i="470"/>
  <c r="J35" i="470"/>
  <c r="N34" i="470"/>
  <c r="H36" i="470"/>
  <c r="S37" i="470"/>
  <c r="Y38" i="470"/>
  <c r="H37" i="470"/>
  <c r="G33" i="470"/>
  <c r="O34" i="470"/>
  <c r="Y34" i="470"/>
  <c r="AW38" i="477" l="1"/>
  <c r="AW39" i="477"/>
  <c r="AW40" i="477"/>
  <c r="AS31" i="477"/>
  <c r="AS40" i="477"/>
  <c r="AU38" i="477"/>
  <c r="AU40" i="477"/>
  <c r="AU39" i="477"/>
  <c r="AZ38" i="477"/>
  <c r="AZ40" i="477"/>
  <c r="AZ39" i="477"/>
  <c r="BD38" i="477"/>
  <c r="BD40" i="477"/>
  <c r="BD39" i="477"/>
  <c r="BT38" i="477"/>
  <c r="BT40" i="477"/>
  <c r="BT39" i="477"/>
  <c r="AV38" i="477"/>
  <c r="AV40" i="477"/>
  <c r="AV39" i="477"/>
  <c r="BE38" i="477"/>
  <c r="BE39" i="477"/>
  <c r="BE40" i="477"/>
  <c r="BA38" i="477"/>
  <c r="BA39" i="477"/>
  <c r="BA40" i="477"/>
  <c r="AX38" i="477"/>
  <c r="AX39" i="477"/>
  <c r="AX40" i="477"/>
  <c r="BB38" i="477"/>
  <c r="BB39" i="477"/>
  <c r="BB40" i="477"/>
  <c r="BJ38" i="477"/>
  <c r="BJ40" i="477"/>
  <c r="BJ39" i="477"/>
  <c r="BF38" i="477"/>
  <c r="BF39" i="477"/>
  <c r="BF40" i="477"/>
  <c r="AY38" i="477"/>
  <c r="AY40" i="477"/>
  <c r="AY39" i="477"/>
  <c r="BC38" i="477"/>
  <c r="BC40" i="477"/>
  <c r="BC39" i="477"/>
  <c r="BK38" i="477"/>
  <c r="BK40" i="477"/>
  <c r="BK39" i="477"/>
  <c r="BS38" i="477"/>
  <c r="BS39" i="477"/>
  <c r="BS40" i="477"/>
  <c r="AW36" i="477"/>
  <c r="AW34" i="477"/>
  <c r="AW32" i="477"/>
  <c r="AW31" i="477"/>
  <c r="AW37" i="477"/>
  <c r="AW35" i="477"/>
  <c r="AW33" i="477"/>
  <c r="BA36" i="477"/>
  <c r="BA34" i="477"/>
  <c r="BA32" i="477"/>
  <c r="BA31" i="477"/>
  <c r="BA37" i="477"/>
  <c r="BA35" i="477"/>
  <c r="BA33" i="477"/>
  <c r="AU37" i="477"/>
  <c r="AU35" i="477"/>
  <c r="AU33" i="477"/>
  <c r="AU32" i="477"/>
  <c r="AU31" i="477"/>
  <c r="AU36" i="477"/>
  <c r="AU34" i="477"/>
  <c r="AZ32" i="477"/>
  <c r="AZ31" i="477"/>
  <c r="AZ36" i="477"/>
  <c r="AZ34" i="477"/>
  <c r="AZ33" i="477"/>
  <c r="AZ35" i="477"/>
  <c r="AZ37" i="477"/>
  <c r="BD31" i="477"/>
  <c r="BD37" i="477"/>
  <c r="BD35" i="477"/>
  <c r="BD36" i="477"/>
  <c r="BD34" i="477"/>
  <c r="BD32" i="477"/>
  <c r="BD33" i="477"/>
  <c r="BT36" i="477"/>
  <c r="BT34" i="477"/>
  <c r="BT32" i="477"/>
  <c r="BT37" i="477"/>
  <c r="BT33" i="477"/>
  <c r="BT31" i="477"/>
  <c r="BT35" i="477"/>
  <c r="AV32" i="477"/>
  <c r="AV31" i="477"/>
  <c r="AV36" i="477"/>
  <c r="AV34" i="477"/>
  <c r="AV37" i="477"/>
  <c r="AV35" i="477"/>
  <c r="AV33" i="477"/>
  <c r="BE31" i="477"/>
  <c r="BE36" i="477"/>
  <c r="BE34" i="477"/>
  <c r="BE32" i="477"/>
  <c r="BE37" i="477"/>
  <c r="BE35" i="477"/>
  <c r="BE33" i="477"/>
  <c r="AX37" i="477"/>
  <c r="AX35" i="477"/>
  <c r="AX33" i="477"/>
  <c r="AX32" i="477"/>
  <c r="AX31" i="477"/>
  <c r="AX36" i="477"/>
  <c r="AX34" i="477"/>
  <c r="BB32" i="477"/>
  <c r="BB37" i="477"/>
  <c r="BB35" i="477"/>
  <c r="BB33" i="477"/>
  <c r="BB36" i="477"/>
  <c r="BB31" i="477"/>
  <c r="BB34" i="477"/>
  <c r="BJ33" i="477"/>
  <c r="BJ36" i="477"/>
  <c r="BJ34" i="477"/>
  <c r="BJ32" i="477"/>
  <c r="BJ35" i="477"/>
  <c r="BJ31" i="477"/>
  <c r="BJ37" i="477"/>
  <c r="BF31" i="477"/>
  <c r="BF36" i="477"/>
  <c r="BF34" i="477"/>
  <c r="BF37" i="477"/>
  <c r="BF35" i="477"/>
  <c r="BF33" i="477"/>
  <c r="BF32" i="477"/>
  <c r="AY37" i="477"/>
  <c r="AY35" i="477"/>
  <c r="AY33" i="477"/>
  <c r="AY32" i="477"/>
  <c r="AY31" i="477"/>
  <c r="AY36" i="477"/>
  <c r="AY34" i="477"/>
  <c r="BC37" i="477"/>
  <c r="BC35" i="477"/>
  <c r="BC33" i="477"/>
  <c r="BC31" i="477"/>
  <c r="BC36" i="477"/>
  <c r="BC34" i="477"/>
  <c r="BC32" i="477"/>
  <c r="BK36" i="477"/>
  <c r="BK34" i="477"/>
  <c r="BK32" i="477"/>
  <c r="BK31" i="477"/>
  <c r="BK37" i="477"/>
  <c r="BK35" i="477"/>
  <c r="BK33" i="477"/>
  <c r="BS37" i="477"/>
  <c r="BS35" i="477"/>
  <c r="BS33" i="477"/>
  <c r="BS36" i="477"/>
  <c r="BS34" i="477"/>
  <c r="BS32" i="477"/>
  <c r="BS31" i="477"/>
  <c r="AS43" i="477"/>
  <c r="AS41" i="477"/>
  <c r="AS39" i="477"/>
  <c r="AS37" i="477"/>
  <c r="AS35" i="477"/>
  <c r="AS33" i="477"/>
  <c r="AS32" i="477"/>
  <c r="AS42" i="477"/>
  <c r="AS38" i="477"/>
  <c r="AS36" i="477"/>
  <c r="AS34" i="477"/>
  <c r="K27" i="530" l="1"/>
  <c r="AG130" i="500" l="1"/>
  <c r="AF130" i="500"/>
  <c r="AE130" i="500"/>
  <c r="AD130" i="500"/>
  <c r="AG129" i="500"/>
  <c r="AF129" i="500"/>
  <c r="AE129" i="500"/>
  <c r="AD129" i="500"/>
  <c r="AG128" i="500"/>
  <c r="AF128" i="500"/>
  <c r="AE128" i="500"/>
  <c r="AD128" i="500"/>
  <c r="AG127" i="500"/>
  <c r="AF127" i="500"/>
  <c r="AE127" i="500"/>
  <c r="AD127" i="500"/>
  <c r="AG126" i="500"/>
  <c r="AF126" i="500"/>
  <c r="AE126" i="500"/>
  <c r="AD126" i="500"/>
  <c r="AG125" i="500"/>
  <c r="AF125" i="500"/>
  <c r="AE125" i="500"/>
  <c r="AD125" i="500"/>
  <c r="AG124" i="500"/>
  <c r="AF124" i="500"/>
  <c r="AE124" i="500"/>
  <c r="AD124" i="500"/>
  <c r="AG123" i="500"/>
  <c r="AF123" i="500"/>
  <c r="AE123" i="500"/>
  <c r="AD123" i="500"/>
  <c r="AG122" i="500"/>
  <c r="AF122" i="500"/>
  <c r="AE122" i="500"/>
  <c r="AD122" i="500"/>
  <c r="AG121" i="500"/>
  <c r="AF121" i="500"/>
  <c r="AE121" i="500"/>
  <c r="AD121" i="500"/>
  <c r="AG120" i="500"/>
  <c r="AF120" i="500"/>
  <c r="AE120" i="500"/>
  <c r="AD120" i="500"/>
  <c r="AG119" i="500"/>
  <c r="AF119" i="500"/>
  <c r="AE119" i="500"/>
  <c r="AD119" i="500"/>
  <c r="AG118" i="500"/>
  <c r="AF118" i="500"/>
  <c r="AE118" i="500"/>
  <c r="AD118" i="500"/>
  <c r="AG117" i="500"/>
  <c r="AF117" i="500"/>
  <c r="AE117" i="500"/>
  <c r="AD117" i="500"/>
  <c r="AG116" i="500"/>
  <c r="AF116" i="500"/>
  <c r="AE116" i="500"/>
  <c r="AD116" i="500"/>
  <c r="AG115" i="500"/>
  <c r="AF115" i="500"/>
  <c r="AE115" i="500"/>
  <c r="AD115" i="500"/>
  <c r="AG114" i="500"/>
  <c r="AF114" i="500"/>
  <c r="AE114" i="500"/>
  <c r="AD114" i="500"/>
  <c r="AG113" i="500"/>
  <c r="AF113" i="500"/>
  <c r="AE113" i="500"/>
  <c r="AD113" i="500"/>
  <c r="AG112" i="500"/>
  <c r="AF112" i="500"/>
  <c r="AE112" i="500"/>
  <c r="AD112" i="500"/>
  <c r="AG111" i="500"/>
  <c r="AF111" i="500"/>
  <c r="AE111" i="500"/>
  <c r="AD111" i="500"/>
  <c r="AG110" i="500"/>
  <c r="AF110" i="500"/>
  <c r="AE110" i="500"/>
  <c r="AD110" i="500"/>
  <c r="AG109" i="500"/>
  <c r="AF109" i="500"/>
  <c r="AE109" i="500"/>
  <c r="AD109" i="500"/>
  <c r="AG108" i="500"/>
  <c r="AF108" i="500"/>
  <c r="AE108" i="500"/>
  <c r="AD108" i="500"/>
  <c r="AG107" i="500"/>
  <c r="AF107" i="500"/>
  <c r="AE107" i="500"/>
  <c r="AD107" i="500"/>
  <c r="AG106" i="500"/>
  <c r="AF106" i="500"/>
  <c r="AE106" i="500"/>
  <c r="AD106" i="500"/>
  <c r="AG105" i="500"/>
  <c r="AF105" i="500"/>
  <c r="AE105" i="500"/>
  <c r="AD105" i="500"/>
  <c r="AG104" i="500"/>
  <c r="AF104" i="500"/>
  <c r="AE104" i="500"/>
  <c r="AD104" i="500"/>
  <c r="AG103" i="500"/>
  <c r="AF103" i="500"/>
  <c r="AE103" i="500"/>
  <c r="AD103" i="500"/>
  <c r="AG102" i="500"/>
  <c r="AF102" i="500"/>
  <c r="AE102" i="500"/>
  <c r="AD102" i="500"/>
  <c r="AG101" i="500"/>
  <c r="AF101" i="500"/>
  <c r="AE101" i="500"/>
  <c r="AD101" i="500"/>
  <c r="AG100" i="500"/>
  <c r="AF100" i="500"/>
  <c r="AE100" i="500"/>
  <c r="AD100" i="500"/>
  <c r="AG99" i="500"/>
  <c r="AF99" i="500"/>
  <c r="AE99" i="500"/>
  <c r="AD99" i="500"/>
  <c r="AG98" i="500"/>
  <c r="AF98" i="500"/>
  <c r="AE98" i="500"/>
  <c r="AD98" i="500"/>
  <c r="AG97" i="500"/>
  <c r="AF97" i="500"/>
  <c r="AE97" i="500"/>
  <c r="AD97" i="500"/>
  <c r="AG96" i="500"/>
  <c r="AF96" i="500"/>
  <c r="AE96" i="500"/>
  <c r="AD96" i="500"/>
  <c r="AG95" i="500"/>
  <c r="AF95" i="500"/>
  <c r="AE95" i="500"/>
  <c r="AD95" i="500"/>
  <c r="AG94" i="500"/>
  <c r="AF94" i="500"/>
  <c r="AE94" i="500"/>
  <c r="AD94" i="500"/>
  <c r="AG93" i="500"/>
  <c r="AF93" i="500"/>
  <c r="AE93" i="500"/>
  <c r="AD93" i="500"/>
  <c r="AG92" i="500"/>
  <c r="AF92" i="500"/>
  <c r="AE92" i="500"/>
  <c r="AD92" i="500"/>
  <c r="AG91" i="500"/>
  <c r="AF91" i="500"/>
  <c r="AE91" i="500"/>
  <c r="AD91" i="500"/>
  <c r="AG90" i="500"/>
  <c r="AF90" i="500"/>
  <c r="AE90" i="500"/>
  <c r="AD90" i="500"/>
  <c r="AG89" i="500"/>
  <c r="AF89" i="500"/>
  <c r="AE89" i="500"/>
  <c r="AD89" i="500"/>
  <c r="AG88" i="500"/>
  <c r="AF88" i="500"/>
  <c r="AE88" i="500"/>
  <c r="AD88" i="500"/>
  <c r="AG87" i="500"/>
  <c r="AF87" i="500"/>
  <c r="AE87" i="500"/>
  <c r="AD87" i="500"/>
  <c r="AG86" i="500"/>
  <c r="AF86" i="500"/>
  <c r="AE86" i="500"/>
  <c r="AD86" i="500"/>
  <c r="AG85" i="500"/>
  <c r="AF85" i="500"/>
  <c r="AE85" i="500"/>
  <c r="AD85" i="500"/>
  <c r="AG84" i="500"/>
  <c r="AF84" i="500"/>
  <c r="AE84" i="500"/>
  <c r="AD84" i="500"/>
  <c r="AG83" i="500"/>
  <c r="AF83" i="500"/>
  <c r="AE83" i="500"/>
  <c r="AD83" i="500"/>
  <c r="AG82" i="500"/>
  <c r="AF82" i="500"/>
  <c r="AE82" i="500"/>
  <c r="AD82" i="500"/>
  <c r="AG81" i="500"/>
  <c r="AF81" i="500"/>
  <c r="AE81" i="500"/>
  <c r="AD81" i="500"/>
  <c r="AG80" i="500"/>
  <c r="AF80" i="500"/>
  <c r="AE80" i="500"/>
  <c r="AD80" i="500"/>
  <c r="AG79" i="500"/>
  <c r="AF79" i="500"/>
  <c r="AE79" i="500"/>
  <c r="AD79" i="500"/>
  <c r="AG78" i="500"/>
  <c r="AF78" i="500"/>
  <c r="AE78" i="500"/>
  <c r="AD78" i="500"/>
  <c r="AG77" i="500"/>
  <c r="AF77" i="500"/>
  <c r="AE77" i="500"/>
  <c r="AD77" i="500"/>
  <c r="AG76" i="500"/>
  <c r="AF76" i="500"/>
  <c r="AE76" i="500"/>
  <c r="AD76" i="500"/>
  <c r="AG75" i="500"/>
  <c r="AF75" i="500"/>
  <c r="AE75" i="500"/>
  <c r="AD75" i="500"/>
  <c r="AG74" i="500"/>
  <c r="AF74" i="500"/>
  <c r="AE74" i="500"/>
  <c r="AD74" i="500"/>
  <c r="AG73" i="500"/>
  <c r="AF73" i="500"/>
  <c r="AE73" i="500"/>
  <c r="AD73" i="500"/>
  <c r="AG72" i="500"/>
  <c r="AF72" i="500"/>
  <c r="AE72" i="500"/>
  <c r="AD72" i="500"/>
  <c r="AG71" i="500"/>
  <c r="AF71" i="500"/>
  <c r="AE71" i="500"/>
  <c r="AD71" i="500"/>
  <c r="AG70" i="500"/>
  <c r="AF70" i="500"/>
  <c r="AE70" i="500"/>
  <c r="AD70" i="500"/>
  <c r="AG69" i="500"/>
  <c r="AF69" i="500"/>
  <c r="AE69" i="500"/>
  <c r="AD69" i="500"/>
  <c r="AG68" i="500"/>
  <c r="AF68" i="500"/>
  <c r="AE68" i="500"/>
  <c r="AD68" i="500"/>
  <c r="AG67" i="500"/>
  <c r="AF67" i="500"/>
  <c r="AE67" i="500"/>
  <c r="AD67" i="500"/>
  <c r="AG66" i="500"/>
  <c r="AF66" i="500"/>
  <c r="AE66" i="500"/>
  <c r="AD66" i="500"/>
  <c r="AG65" i="500"/>
  <c r="AF65" i="500"/>
  <c r="AE65" i="500"/>
  <c r="AD65" i="500"/>
  <c r="AG64" i="500"/>
  <c r="AF64" i="500"/>
  <c r="AE64" i="500"/>
  <c r="AD64" i="500"/>
  <c r="AG63" i="500"/>
  <c r="AF63" i="500"/>
  <c r="AE63" i="500"/>
  <c r="AD63" i="500"/>
  <c r="AG62" i="500"/>
  <c r="AF62" i="500"/>
  <c r="AE62" i="500"/>
  <c r="AD62" i="500"/>
  <c r="AG61" i="500"/>
  <c r="AF61" i="500"/>
  <c r="AE61" i="500"/>
  <c r="AD61" i="500"/>
  <c r="AG60" i="500"/>
  <c r="AF60" i="500"/>
  <c r="AE60" i="500"/>
  <c r="AD60" i="500"/>
  <c r="AG59" i="500"/>
  <c r="AF59" i="500"/>
  <c r="AE59" i="500"/>
  <c r="AD59" i="500"/>
  <c r="AG58" i="500"/>
  <c r="AF58" i="500"/>
  <c r="AE58" i="500"/>
  <c r="AD58" i="500"/>
  <c r="AG57" i="500"/>
  <c r="AF57" i="500"/>
  <c r="AE57" i="500"/>
  <c r="AD57" i="500"/>
  <c r="AG56" i="500"/>
  <c r="AF56" i="500"/>
  <c r="AE56" i="500"/>
  <c r="AD56" i="500"/>
  <c r="AG55" i="500"/>
  <c r="AF55" i="500"/>
  <c r="AE55" i="500"/>
  <c r="AD55" i="500"/>
  <c r="AG54" i="500"/>
  <c r="AF54" i="500"/>
  <c r="AE54" i="500"/>
  <c r="AD54" i="500"/>
  <c r="AG53" i="500"/>
  <c r="AF53" i="500"/>
  <c r="AE53" i="500"/>
  <c r="AD53" i="500"/>
  <c r="AG52" i="500"/>
  <c r="AF52" i="500"/>
  <c r="AE52" i="500"/>
  <c r="AD52" i="500"/>
  <c r="AG51" i="500"/>
  <c r="AF51" i="500"/>
  <c r="AE51" i="500"/>
  <c r="AD51" i="500"/>
  <c r="AG50" i="500"/>
  <c r="AF50" i="500"/>
  <c r="AE50" i="500"/>
  <c r="AD50" i="500"/>
  <c r="AG49" i="500"/>
  <c r="AF49" i="500"/>
  <c r="AE49" i="500"/>
  <c r="AD49" i="500"/>
  <c r="AG48" i="500"/>
  <c r="AF48" i="500"/>
  <c r="AE48" i="500"/>
  <c r="AD48" i="500"/>
  <c r="AG47" i="500"/>
  <c r="AF47" i="500"/>
  <c r="AE47" i="500"/>
  <c r="AG46" i="500"/>
  <c r="AF46" i="500"/>
  <c r="AE46" i="500"/>
  <c r="AG45" i="500"/>
  <c r="AF45" i="500"/>
  <c r="AE45" i="500"/>
  <c r="AG44" i="500"/>
  <c r="AF44" i="500"/>
  <c r="AE44" i="500"/>
  <c r="AG43" i="500"/>
  <c r="AF43" i="500"/>
  <c r="AE43" i="500"/>
  <c r="AG42" i="500"/>
  <c r="AF42" i="500"/>
  <c r="AE42" i="500"/>
  <c r="AG41" i="500"/>
  <c r="AF41" i="500"/>
  <c r="AE41" i="500"/>
  <c r="AG40" i="500"/>
  <c r="AF40" i="500"/>
  <c r="AE40" i="500"/>
  <c r="AG39" i="500"/>
  <c r="AF39" i="500"/>
  <c r="AE39" i="500"/>
  <c r="AG38" i="500"/>
  <c r="AF38" i="500"/>
  <c r="AE38" i="500"/>
  <c r="AG37" i="500"/>
  <c r="AF37" i="500"/>
  <c r="AE37" i="500"/>
  <c r="AG36" i="500"/>
  <c r="AF36" i="500"/>
  <c r="AE36" i="500"/>
  <c r="AG35" i="500"/>
  <c r="AF35" i="500"/>
  <c r="AE35" i="500"/>
  <c r="AG34" i="500"/>
  <c r="AF34" i="500"/>
  <c r="AE34" i="500"/>
  <c r="AG33" i="500"/>
  <c r="AF33" i="500"/>
  <c r="AE33" i="500"/>
  <c r="AG32" i="500"/>
  <c r="AF32" i="500"/>
  <c r="AE32" i="500"/>
  <c r="AG31" i="500"/>
  <c r="AF31" i="500"/>
  <c r="AE31" i="500"/>
  <c r="AD28" i="500" l="1"/>
  <c r="AD31" i="500" l="1"/>
  <c r="AD47" i="500"/>
  <c r="AD46" i="500"/>
  <c r="AD45" i="500"/>
  <c r="AD44" i="500"/>
  <c r="AD43" i="500"/>
  <c r="AD42" i="500"/>
  <c r="AD41" i="500"/>
  <c r="AD40" i="500"/>
  <c r="AD39" i="500"/>
  <c r="AD38" i="500"/>
  <c r="AD37" i="500"/>
  <c r="AD36" i="500"/>
  <c r="AD35" i="500"/>
  <c r="AD34" i="500"/>
  <c r="AD33" i="500"/>
  <c r="AD32" i="500"/>
  <c r="AN42" i="477" l="1"/>
  <c r="AN43" i="477"/>
  <c r="AN44" i="477"/>
  <c r="AN45" i="477"/>
  <c r="AN46" i="477"/>
  <c r="AN47" i="477"/>
  <c r="AN48" i="477"/>
  <c r="AN49" i="477"/>
  <c r="AN50" i="477"/>
  <c r="AN51" i="477"/>
  <c r="AN52" i="477"/>
  <c r="AN53" i="477"/>
  <c r="AN54" i="477"/>
  <c r="AN55" i="477"/>
  <c r="AN56" i="477"/>
  <c r="AN57" i="477"/>
  <c r="AN58" i="477"/>
  <c r="AN59" i="477"/>
  <c r="AN60" i="477"/>
  <c r="AN61" i="477"/>
  <c r="AN62" i="477"/>
  <c r="AN63" i="477"/>
  <c r="AN64" i="477"/>
  <c r="AN65" i="477"/>
  <c r="AN66" i="477"/>
  <c r="AN67" i="477"/>
  <c r="AN68" i="477"/>
  <c r="AN69" i="477"/>
  <c r="AN70" i="477"/>
  <c r="AN71" i="477"/>
  <c r="AN72" i="477"/>
  <c r="AN73" i="477"/>
  <c r="AN74" i="477"/>
  <c r="AN75" i="477"/>
  <c r="AN76" i="477"/>
  <c r="AN77" i="477"/>
  <c r="AN78" i="477"/>
  <c r="AN79" i="477"/>
  <c r="AN80" i="477"/>
  <c r="AN81" i="477"/>
  <c r="AN82" i="477"/>
  <c r="AN83" i="477"/>
  <c r="AN84" i="477"/>
  <c r="AN85" i="477"/>
  <c r="AN86" i="477"/>
  <c r="AN87" i="477"/>
  <c r="AN88" i="477"/>
  <c r="AN89" i="477"/>
  <c r="AN90" i="477"/>
  <c r="AN91" i="477"/>
  <c r="AN92" i="477"/>
  <c r="AN93" i="477"/>
  <c r="AN94" i="477"/>
  <c r="AN95" i="477"/>
  <c r="AN96" i="477"/>
  <c r="AN97" i="477"/>
  <c r="AN98" i="477"/>
  <c r="AN99" i="477"/>
  <c r="AN100" i="477"/>
  <c r="AN101" i="477"/>
  <c r="AN102" i="477"/>
  <c r="AN103" i="477"/>
  <c r="AN104" i="477"/>
  <c r="AN105" i="477"/>
  <c r="AN106" i="477"/>
  <c r="AN107" i="477"/>
  <c r="AN108" i="477"/>
  <c r="AN109" i="477"/>
  <c r="AN110" i="477"/>
  <c r="AN111" i="477"/>
  <c r="AN112" i="477"/>
  <c r="AN113" i="477"/>
  <c r="AN114" i="477"/>
  <c r="AN115" i="477"/>
  <c r="AN116" i="477"/>
  <c r="AN117" i="477"/>
  <c r="AN118" i="477"/>
  <c r="AN119" i="477"/>
  <c r="AN120" i="477"/>
  <c r="AN121" i="477"/>
  <c r="AN122" i="477"/>
  <c r="AN123" i="477"/>
  <c r="AN124" i="477"/>
  <c r="AN125" i="477"/>
  <c r="AN126" i="477"/>
  <c r="AN127" i="477"/>
  <c r="AN128" i="477"/>
  <c r="AN129" i="477"/>
  <c r="AN130" i="477"/>
  <c r="C129" i="527" l="1"/>
  <c r="C125" i="527"/>
  <c r="C121" i="527"/>
  <c r="C117" i="527"/>
  <c r="C113" i="527"/>
  <c r="C109" i="527"/>
  <c r="C105" i="527"/>
  <c r="C101" i="527"/>
  <c r="C97" i="527"/>
  <c r="C93" i="527"/>
  <c r="C89" i="527"/>
  <c r="C85" i="527"/>
  <c r="C81" i="527"/>
  <c r="C77" i="527"/>
  <c r="C73" i="527"/>
  <c r="C69" i="527"/>
  <c r="C65" i="527"/>
  <c r="C61" i="527"/>
  <c r="C57" i="527"/>
  <c r="C53" i="527"/>
  <c r="C49" i="527"/>
  <c r="C45" i="527"/>
  <c r="C120" i="527"/>
  <c r="C116" i="527"/>
  <c r="C112" i="527"/>
  <c r="C108" i="527"/>
  <c r="C104" i="527"/>
  <c r="C100" i="527"/>
  <c r="C96" i="527"/>
  <c r="C92" i="527"/>
  <c r="C88" i="527"/>
  <c r="C84" i="527"/>
  <c r="C80" i="527"/>
  <c r="C76" i="527"/>
  <c r="C72" i="527"/>
  <c r="C68" i="527"/>
  <c r="C64" i="527"/>
  <c r="C60" i="527"/>
  <c r="C56" i="527"/>
  <c r="C52" i="527"/>
  <c r="C48" i="527"/>
  <c r="C44" i="527"/>
  <c r="C128" i="527"/>
  <c r="C123" i="527"/>
  <c r="C115" i="527"/>
  <c r="C111" i="527"/>
  <c r="C107" i="527"/>
  <c r="C103" i="527"/>
  <c r="C99" i="527"/>
  <c r="C95" i="527"/>
  <c r="C91" i="527"/>
  <c r="C87" i="527"/>
  <c r="C83" i="527"/>
  <c r="C79" i="527"/>
  <c r="C75" i="527"/>
  <c r="C71" i="527"/>
  <c r="C67" i="527"/>
  <c r="C63" i="527"/>
  <c r="C59" i="527"/>
  <c r="C55" i="527"/>
  <c r="C51" i="527"/>
  <c r="C47" i="527"/>
  <c r="C43" i="527"/>
  <c r="C124" i="527"/>
  <c r="C127" i="527"/>
  <c r="C119" i="527"/>
  <c r="C130" i="527"/>
  <c r="C126" i="527"/>
  <c r="C122" i="527"/>
  <c r="C118" i="527"/>
  <c r="C114" i="527"/>
  <c r="C110" i="527"/>
  <c r="C106" i="527"/>
  <c r="C102" i="527"/>
  <c r="C98" i="527"/>
  <c r="C94" i="527"/>
  <c r="C90" i="527"/>
  <c r="C86" i="527"/>
  <c r="C82" i="527"/>
  <c r="C78" i="527"/>
  <c r="C74" i="527"/>
  <c r="C70" i="527"/>
  <c r="C66" i="527"/>
  <c r="C62" i="527"/>
  <c r="C58" i="527"/>
  <c r="C54" i="527"/>
  <c r="C50" i="527"/>
  <c r="C46" i="527"/>
  <c r="C42" i="527"/>
  <c r="Z58" i="527" l="1"/>
  <c r="K58" i="527"/>
  <c r="Z106" i="527"/>
  <c r="K106" i="527"/>
  <c r="K127" i="527"/>
  <c r="Z127" i="527"/>
  <c r="K67" i="527"/>
  <c r="Z67" i="527"/>
  <c r="K99" i="527"/>
  <c r="Z99" i="527"/>
  <c r="K48" i="527"/>
  <c r="Z48" i="527"/>
  <c r="K80" i="527"/>
  <c r="Z80" i="527"/>
  <c r="K112" i="527"/>
  <c r="Z112" i="527"/>
  <c r="Z65" i="527"/>
  <c r="K65" i="527"/>
  <c r="Z113" i="527"/>
  <c r="K113" i="527"/>
  <c r="Z62" i="527"/>
  <c r="K62" i="527"/>
  <c r="Z94" i="527"/>
  <c r="K94" i="527"/>
  <c r="Z126" i="527"/>
  <c r="K126" i="527"/>
  <c r="K55" i="527"/>
  <c r="Z55" i="527"/>
  <c r="K87" i="527"/>
  <c r="Z87" i="527"/>
  <c r="K123" i="527"/>
  <c r="Z123" i="527"/>
  <c r="K68" i="527"/>
  <c r="Z68" i="527"/>
  <c r="K100" i="527"/>
  <c r="Z100" i="527"/>
  <c r="Z53" i="527"/>
  <c r="K53" i="527"/>
  <c r="Z85" i="527"/>
  <c r="K85" i="527"/>
  <c r="Z101" i="527"/>
  <c r="K101" i="527"/>
  <c r="Z50" i="527"/>
  <c r="K50" i="527"/>
  <c r="Z66" i="527"/>
  <c r="K66" i="527"/>
  <c r="Z82" i="527"/>
  <c r="K82" i="527"/>
  <c r="Z98" i="527"/>
  <c r="K98" i="527"/>
  <c r="Z114" i="527"/>
  <c r="K114" i="527"/>
  <c r="Z130" i="527"/>
  <c r="K130" i="527"/>
  <c r="K43" i="527"/>
  <c r="Z43" i="527"/>
  <c r="K59" i="527"/>
  <c r="Z59" i="527"/>
  <c r="K75" i="527"/>
  <c r="Z75" i="527"/>
  <c r="K91" i="527"/>
  <c r="Z91" i="527"/>
  <c r="K107" i="527"/>
  <c r="Z107" i="527"/>
  <c r="K128" i="527"/>
  <c r="Z128" i="527"/>
  <c r="K56" i="527"/>
  <c r="Z56" i="527"/>
  <c r="K72" i="527"/>
  <c r="Z72" i="527"/>
  <c r="K88" i="527"/>
  <c r="Z88" i="527"/>
  <c r="K104" i="527"/>
  <c r="Z104" i="527"/>
  <c r="K120" i="527"/>
  <c r="Z120" i="527"/>
  <c r="Z57" i="527"/>
  <c r="K57" i="527"/>
  <c r="Z73" i="527"/>
  <c r="K73" i="527"/>
  <c r="Z89" i="527"/>
  <c r="K89" i="527"/>
  <c r="Z105" i="527"/>
  <c r="K105" i="527"/>
  <c r="Z121" i="527"/>
  <c r="K121" i="527"/>
  <c r="Z42" i="527"/>
  <c r="K42" i="527"/>
  <c r="Z74" i="527"/>
  <c r="K74" i="527"/>
  <c r="Z122" i="527"/>
  <c r="K122" i="527"/>
  <c r="K51" i="527"/>
  <c r="Z51" i="527"/>
  <c r="K83" i="527"/>
  <c r="Z83" i="527"/>
  <c r="K115" i="527"/>
  <c r="Z115" i="527"/>
  <c r="K64" i="527"/>
  <c r="Z64" i="527"/>
  <c r="K96" i="527"/>
  <c r="Z96" i="527"/>
  <c r="Z49" i="527"/>
  <c r="K49" i="527"/>
  <c r="Z81" i="527"/>
  <c r="K81" i="527"/>
  <c r="Z97" i="527"/>
  <c r="K97" i="527"/>
  <c r="Z46" i="527"/>
  <c r="K46" i="527"/>
  <c r="Z78" i="527"/>
  <c r="K78" i="527"/>
  <c r="Z110" i="527"/>
  <c r="K110" i="527"/>
  <c r="K124" i="527"/>
  <c r="Z124" i="527"/>
  <c r="K71" i="527"/>
  <c r="Z71" i="527"/>
  <c r="K103" i="527"/>
  <c r="Z103" i="527"/>
  <c r="K52" i="527"/>
  <c r="Z52" i="527"/>
  <c r="K84" i="527"/>
  <c r="Z84" i="527"/>
  <c r="K116" i="527"/>
  <c r="Z116" i="527"/>
  <c r="Z69" i="527"/>
  <c r="K69" i="527"/>
  <c r="Z117" i="527"/>
  <c r="K117" i="527"/>
  <c r="Z54" i="527"/>
  <c r="K54" i="527"/>
  <c r="Z70" i="527"/>
  <c r="K70" i="527"/>
  <c r="Z86" i="527"/>
  <c r="K86" i="527"/>
  <c r="Z102" i="527"/>
  <c r="K102" i="527"/>
  <c r="Z118" i="527"/>
  <c r="K118" i="527"/>
  <c r="K119" i="527"/>
  <c r="Z119" i="527"/>
  <c r="K47" i="527"/>
  <c r="Z47" i="527"/>
  <c r="K63" i="527"/>
  <c r="Z63" i="527"/>
  <c r="K79" i="527"/>
  <c r="Z79" i="527"/>
  <c r="K95" i="527"/>
  <c r="Z95" i="527"/>
  <c r="K111" i="527"/>
  <c r="Z111" i="527"/>
  <c r="K44" i="527"/>
  <c r="Z44" i="527"/>
  <c r="K60" i="527"/>
  <c r="Z60" i="527"/>
  <c r="K76" i="527"/>
  <c r="Z76" i="527"/>
  <c r="K92" i="527"/>
  <c r="Z92" i="527"/>
  <c r="K108" i="527"/>
  <c r="Z108" i="527"/>
  <c r="Z45" i="527"/>
  <c r="K45" i="527"/>
  <c r="Z61" i="527"/>
  <c r="K61" i="527"/>
  <c r="Z77" i="527"/>
  <c r="K77" i="527"/>
  <c r="Z93" i="527"/>
  <c r="K93" i="527"/>
  <c r="Z109" i="527"/>
  <c r="K109" i="527"/>
  <c r="Z125" i="527"/>
  <c r="K125" i="527"/>
  <c r="Z90" i="527"/>
  <c r="K90" i="527"/>
  <c r="Z129" i="527"/>
  <c r="K129" i="527"/>
  <c r="H46" i="527"/>
  <c r="E46" i="528" s="1"/>
  <c r="G46" i="527"/>
  <c r="H62" i="527"/>
  <c r="E62" i="528" s="1"/>
  <c r="G62" i="527"/>
  <c r="H78" i="527"/>
  <c r="E78" i="528" s="1"/>
  <c r="G78" i="527"/>
  <c r="H94" i="527"/>
  <c r="E94" i="528" s="1"/>
  <c r="G94" i="527"/>
  <c r="H110" i="527"/>
  <c r="E110" i="528" s="1"/>
  <c r="G110" i="527"/>
  <c r="H126" i="527"/>
  <c r="E126" i="528" s="1"/>
  <c r="G126" i="527"/>
  <c r="H124" i="527"/>
  <c r="E124" i="528" s="1"/>
  <c r="G124" i="527"/>
  <c r="H55" i="527"/>
  <c r="E55" i="528" s="1"/>
  <c r="G55" i="527"/>
  <c r="H71" i="527"/>
  <c r="E71" i="528" s="1"/>
  <c r="G71" i="527"/>
  <c r="H87" i="527"/>
  <c r="E87" i="528" s="1"/>
  <c r="G87" i="527"/>
  <c r="H103" i="527"/>
  <c r="E103" i="528" s="1"/>
  <c r="G103" i="527"/>
  <c r="H123" i="527"/>
  <c r="E123" i="528" s="1"/>
  <c r="G123" i="527"/>
  <c r="H52" i="527"/>
  <c r="E52" i="528" s="1"/>
  <c r="G52" i="527"/>
  <c r="H68" i="527"/>
  <c r="E68" i="528" s="1"/>
  <c r="G68" i="527"/>
  <c r="H84" i="527"/>
  <c r="E84" i="528" s="1"/>
  <c r="G84" i="527"/>
  <c r="H100" i="527"/>
  <c r="E100" i="528" s="1"/>
  <c r="G100" i="527"/>
  <c r="H116" i="527"/>
  <c r="E116" i="528" s="1"/>
  <c r="G116" i="527"/>
  <c r="H53" i="527"/>
  <c r="E53" i="528" s="1"/>
  <c r="G53" i="527"/>
  <c r="H69" i="527"/>
  <c r="E69" i="528" s="1"/>
  <c r="G69" i="527"/>
  <c r="H85" i="527"/>
  <c r="E85" i="528" s="1"/>
  <c r="G85" i="527"/>
  <c r="H101" i="527"/>
  <c r="E101" i="528" s="1"/>
  <c r="G101" i="527"/>
  <c r="H117" i="527"/>
  <c r="E117" i="528" s="1"/>
  <c r="G117" i="527"/>
  <c r="H50" i="527"/>
  <c r="E50" i="528" s="1"/>
  <c r="G50" i="527"/>
  <c r="H66" i="527"/>
  <c r="E66" i="528" s="1"/>
  <c r="G66" i="527"/>
  <c r="H82" i="527"/>
  <c r="E82" i="528" s="1"/>
  <c r="G82" i="527"/>
  <c r="H98" i="527"/>
  <c r="E98" i="528" s="1"/>
  <c r="G98" i="527"/>
  <c r="H114" i="527"/>
  <c r="E114" i="528" s="1"/>
  <c r="G114" i="527"/>
  <c r="H130" i="527"/>
  <c r="E130" i="528" s="1"/>
  <c r="G130" i="527"/>
  <c r="H43" i="527"/>
  <c r="E43" i="528" s="1"/>
  <c r="G43" i="527"/>
  <c r="H59" i="527"/>
  <c r="E59" i="528" s="1"/>
  <c r="G59" i="527"/>
  <c r="H75" i="527"/>
  <c r="E75" i="528" s="1"/>
  <c r="G75" i="527"/>
  <c r="H91" i="527"/>
  <c r="E91" i="528" s="1"/>
  <c r="G91" i="527"/>
  <c r="H107" i="527"/>
  <c r="E107" i="528" s="1"/>
  <c r="G107" i="527"/>
  <c r="H128" i="527"/>
  <c r="E128" i="528" s="1"/>
  <c r="G128" i="527"/>
  <c r="G56" i="527"/>
  <c r="H56" i="527"/>
  <c r="E56" i="528" s="1"/>
  <c r="H72" i="527"/>
  <c r="E72" i="528" s="1"/>
  <c r="G72" i="527"/>
  <c r="H88" i="527"/>
  <c r="E88" i="528" s="1"/>
  <c r="G88" i="527"/>
  <c r="H104" i="527"/>
  <c r="E104" i="528" s="1"/>
  <c r="G104" i="527"/>
  <c r="H120" i="527"/>
  <c r="E120" i="528" s="1"/>
  <c r="G120" i="527"/>
  <c r="H57" i="527"/>
  <c r="E57" i="528" s="1"/>
  <c r="G57" i="527"/>
  <c r="H73" i="527"/>
  <c r="E73" i="528" s="1"/>
  <c r="G73" i="527"/>
  <c r="H89" i="527"/>
  <c r="E89" i="528" s="1"/>
  <c r="G89" i="527"/>
  <c r="H105" i="527"/>
  <c r="E105" i="528" s="1"/>
  <c r="G105" i="527"/>
  <c r="H121" i="527"/>
  <c r="E121" i="528" s="1"/>
  <c r="G121" i="527"/>
  <c r="H54" i="527"/>
  <c r="E54" i="528" s="1"/>
  <c r="G54" i="527"/>
  <c r="H70" i="527"/>
  <c r="E70" i="528" s="1"/>
  <c r="G70" i="527"/>
  <c r="H86" i="527"/>
  <c r="E86" i="528" s="1"/>
  <c r="G86" i="527"/>
  <c r="H102" i="527"/>
  <c r="E102" i="528" s="1"/>
  <c r="G102" i="527"/>
  <c r="H118" i="527"/>
  <c r="E118" i="528" s="1"/>
  <c r="G118" i="527"/>
  <c r="H119" i="527"/>
  <c r="E119" i="528" s="1"/>
  <c r="G119" i="527"/>
  <c r="H47" i="527"/>
  <c r="E47" i="528" s="1"/>
  <c r="G47" i="527"/>
  <c r="H63" i="527"/>
  <c r="E63" i="528" s="1"/>
  <c r="G63" i="527"/>
  <c r="H79" i="527"/>
  <c r="E79" i="528" s="1"/>
  <c r="G79" i="527"/>
  <c r="H95" i="527"/>
  <c r="E95" i="528" s="1"/>
  <c r="G95" i="527"/>
  <c r="H111" i="527"/>
  <c r="E111" i="528" s="1"/>
  <c r="G111" i="527"/>
  <c r="G44" i="527"/>
  <c r="H44" i="527"/>
  <c r="E44" i="528" s="1"/>
  <c r="H60" i="527"/>
  <c r="E60" i="528" s="1"/>
  <c r="G60" i="527"/>
  <c r="H76" i="527"/>
  <c r="E76" i="528" s="1"/>
  <c r="G76" i="527"/>
  <c r="H92" i="527"/>
  <c r="E92" i="528" s="1"/>
  <c r="G92" i="527"/>
  <c r="H108" i="527"/>
  <c r="E108" i="528" s="1"/>
  <c r="G108" i="527"/>
  <c r="H45" i="527"/>
  <c r="E45" i="528" s="1"/>
  <c r="G45" i="527"/>
  <c r="H61" i="527"/>
  <c r="E61" i="528" s="1"/>
  <c r="G61" i="527"/>
  <c r="H77" i="527"/>
  <c r="E77" i="528" s="1"/>
  <c r="G77" i="527"/>
  <c r="H93" i="527"/>
  <c r="E93" i="528" s="1"/>
  <c r="G93" i="527"/>
  <c r="H109" i="527"/>
  <c r="E109" i="528" s="1"/>
  <c r="G109" i="527"/>
  <c r="H125" i="527"/>
  <c r="E125" i="528" s="1"/>
  <c r="G125" i="527"/>
  <c r="H42" i="527"/>
  <c r="E42" i="528" s="1"/>
  <c r="G42" i="527"/>
  <c r="H58" i="527"/>
  <c r="E58" i="528" s="1"/>
  <c r="G58" i="527"/>
  <c r="H74" i="527"/>
  <c r="E74" i="528" s="1"/>
  <c r="G74" i="527"/>
  <c r="H90" i="527"/>
  <c r="E90" i="528" s="1"/>
  <c r="G90" i="527"/>
  <c r="H106" i="527"/>
  <c r="E106" i="528" s="1"/>
  <c r="G106" i="527"/>
  <c r="H122" i="527"/>
  <c r="E122" i="528" s="1"/>
  <c r="G122" i="527"/>
  <c r="H127" i="527"/>
  <c r="E127" i="528" s="1"/>
  <c r="G127" i="527"/>
  <c r="H51" i="527"/>
  <c r="E51" i="528" s="1"/>
  <c r="G51" i="527"/>
  <c r="H67" i="527"/>
  <c r="E67" i="528" s="1"/>
  <c r="G67" i="527"/>
  <c r="H83" i="527"/>
  <c r="E83" i="528" s="1"/>
  <c r="G83" i="527"/>
  <c r="H99" i="527"/>
  <c r="E99" i="528" s="1"/>
  <c r="G99" i="527"/>
  <c r="H115" i="527"/>
  <c r="E115" i="528" s="1"/>
  <c r="G115" i="527"/>
  <c r="H48" i="527"/>
  <c r="E48" i="528" s="1"/>
  <c r="G48" i="527"/>
  <c r="H64" i="527"/>
  <c r="E64" i="528" s="1"/>
  <c r="G64" i="527"/>
  <c r="H80" i="527"/>
  <c r="E80" i="528" s="1"/>
  <c r="G80" i="527"/>
  <c r="H96" i="527"/>
  <c r="E96" i="528" s="1"/>
  <c r="G96" i="527"/>
  <c r="H112" i="527"/>
  <c r="E112" i="528" s="1"/>
  <c r="G112" i="527"/>
  <c r="H49" i="527"/>
  <c r="E49" i="528" s="1"/>
  <c r="G49" i="527"/>
  <c r="H65" i="527"/>
  <c r="E65" i="528" s="1"/>
  <c r="G65" i="527"/>
  <c r="H81" i="527"/>
  <c r="E81" i="528" s="1"/>
  <c r="G81" i="527"/>
  <c r="H97" i="527"/>
  <c r="E97" i="528" s="1"/>
  <c r="G97" i="527"/>
  <c r="H113" i="527"/>
  <c r="E113" i="528" s="1"/>
  <c r="G113" i="527"/>
  <c r="H129" i="527"/>
  <c r="E129" i="528" s="1"/>
  <c r="G129" i="527"/>
  <c r="C46" i="528"/>
  <c r="C46" i="529" s="1"/>
  <c r="C46" i="530" s="1"/>
  <c r="C46" i="531" s="1"/>
  <c r="C62" i="528"/>
  <c r="C62" i="529" s="1"/>
  <c r="C62" i="530" s="1"/>
  <c r="C62" i="531" s="1"/>
  <c r="C78" i="528"/>
  <c r="C78" i="529" s="1"/>
  <c r="C78" i="530" s="1"/>
  <c r="C78" i="531" s="1"/>
  <c r="C94" i="528"/>
  <c r="C94" i="529" s="1"/>
  <c r="C94" i="530" s="1"/>
  <c r="C94" i="531" s="1"/>
  <c r="C110" i="528"/>
  <c r="C110" i="529" s="1"/>
  <c r="C110" i="530" s="1"/>
  <c r="C110" i="531" s="1"/>
  <c r="C126" i="528"/>
  <c r="C126" i="529" s="1"/>
  <c r="C126" i="530" s="1"/>
  <c r="C126" i="531" s="1"/>
  <c r="C124" i="528"/>
  <c r="C124" i="529" s="1"/>
  <c r="C124" i="530" s="1"/>
  <c r="C124" i="531" s="1"/>
  <c r="C55" i="528"/>
  <c r="C55" i="529" s="1"/>
  <c r="C55" i="530" s="1"/>
  <c r="C55" i="531" s="1"/>
  <c r="C71" i="528"/>
  <c r="C71" i="529" s="1"/>
  <c r="C71" i="530" s="1"/>
  <c r="C71" i="531" s="1"/>
  <c r="C87" i="528"/>
  <c r="C87" i="529" s="1"/>
  <c r="C87" i="530" s="1"/>
  <c r="C87" i="531" s="1"/>
  <c r="C103" i="528"/>
  <c r="C103" i="529" s="1"/>
  <c r="C103" i="530" s="1"/>
  <c r="C103" i="531" s="1"/>
  <c r="C123" i="528"/>
  <c r="C123" i="529" s="1"/>
  <c r="C123" i="530" s="1"/>
  <c r="C123" i="531" s="1"/>
  <c r="C52" i="528"/>
  <c r="C52" i="529" s="1"/>
  <c r="C52" i="530" s="1"/>
  <c r="C52" i="531" s="1"/>
  <c r="C68" i="528"/>
  <c r="C68" i="529" s="1"/>
  <c r="C68" i="530" s="1"/>
  <c r="C68" i="531" s="1"/>
  <c r="C84" i="528"/>
  <c r="C84" i="529" s="1"/>
  <c r="C84" i="530" s="1"/>
  <c r="C84" i="531" s="1"/>
  <c r="C100" i="528"/>
  <c r="C100" i="529" s="1"/>
  <c r="C100" i="530" s="1"/>
  <c r="C100" i="531" s="1"/>
  <c r="C116" i="528"/>
  <c r="C116" i="529" s="1"/>
  <c r="C116" i="530" s="1"/>
  <c r="C116" i="531" s="1"/>
  <c r="C53" i="528"/>
  <c r="C53" i="529" s="1"/>
  <c r="C53" i="530" s="1"/>
  <c r="C53" i="531" s="1"/>
  <c r="C69" i="528"/>
  <c r="C69" i="529" s="1"/>
  <c r="C69" i="530" s="1"/>
  <c r="C69" i="531" s="1"/>
  <c r="C85" i="528"/>
  <c r="C85" i="529" s="1"/>
  <c r="C85" i="530" s="1"/>
  <c r="C85" i="531" s="1"/>
  <c r="C101" i="528"/>
  <c r="C101" i="529" s="1"/>
  <c r="C101" i="530" s="1"/>
  <c r="C101" i="531" s="1"/>
  <c r="C117" i="528"/>
  <c r="C117" i="529" s="1"/>
  <c r="C117" i="530" s="1"/>
  <c r="C117" i="531" s="1"/>
  <c r="C42" i="528"/>
  <c r="C42" i="529" s="1"/>
  <c r="C42" i="530" s="1"/>
  <c r="C42" i="531" s="1"/>
  <c r="C58" i="528"/>
  <c r="C58" i="529" s="1"/>
  <c r="C58" i="530" s="1"/>
  <c r="C58" i="531" s="1"/>
  <c r="C74" i="528"/>
  <c r="C74" i="529" s="1"/>
  <c r="C74" i="530" s="1"/>
  <c r="C74" i="531" s="1"/>
  <c r="C90" i="528"/>
  <c r="C90" i="529" s="1"/>
  <c r="C90" i="530" s="1"/>
  <c r="C90" i="531" s="1"/>
  <c r="C106" i="528"/>
  <c r="C106" i="529" s="1"/>
  <c r="C106" i="530" s="1"/>
  <c r="C106" i="531" s="1"/>
  <c r="C122" i="528"/>
  <c r="C122" i="529" s="1"/>
  <c r="C122" i="530" s="1"/>
  <c r="C122" i="531" s="1"/>
  <c r="C127" i="528"/>
  <c r="C127" i="529" s="1"/>
  <c r="C127" i="530" s="1"/>
  <c r="C127" i="531" s="1"/>
  <c r="C51" i="528"/>
  <c r="C51" i="529" s="1"/>
  <c r="C51" i="530" s="1"/>
  <c r="C51" i="531" s="1"/>
  <c r="C67" i="528"/>
  <c r="C67" i="529" s="1"/>
  <c r="C67" i="530" s="1"/>
  <c r="C67" i="531" s="1"/>
  <c r="C83" i="528"/>
  <c r="C83" i="529" s="1"/>
  <c r="C83" i="530" s="1"/>
  <c r="C83" i="531" s="1"/>
  <c r="C99" i="528"/>
  <c r="C99" i="529" s="1"/>
  <c r="C99" i="530" s="1"/>
  <c r="C99" i="531" s="1"/>
  <c r="C115" i="528"/>
  <c r="C115" i="529" s="1"/>
  <c r="C115" i="530" s="1"/>
  <c r="C115" i="531" s="1"/>
  <c r="C48" i="528"/>
  <c r="C48" i="529" s="1"/>
  <c r="C48" i="530" s="1"/>
  <c r="C48" i="531" s="1"/>
  <c r="C64" i="528"/>
  <c r="C64" i="529" s="1"/>
  <c r="C64" i="530" s="1"/>
  <c r="C64" i="531" s="1"/>
  <c r="C80" i="528"/>
  <c r="C80" i="529" s="1"/>
  <c r="C80" i="530" s="1"/>
  <c r="C80" i="531" s="1"/>
  <c r="C96" i="528"/>
  <c r="C96" i="529" s="1"/>
  <c r="C96" i="530" s="1"/>
  <c r="C96" i="531" s="1"/>
  <c r="C112" i="528"/>
  <c r="C112" i="529" s="1"/>
  <c r="C112" i="530" s="1"/>
  <c r="C112" i="531" s="1"/>
  <c r="C49" i="528"/>
  <c r="C49" i="529" s="1"/>
  <c r="C49" i="530" s="1"/>
  <c r="C49" i="531" s="1"/>
  <c r="C65" i="528"/>
  <c r="C65" i="529" s="1"/>
  <c r="C65" i="530" s="1"/>
  <c r="C65" i="531" s="1"/>
  <c r="C81" i="528"/>
  <c r="C81" i="529" s="1"/>
  <c r="C81" i="530" s="1"/>
  <c r="C81" i="531" s="1"/>
  <c r="C97" i="528"/>
  <c r="C97" i="529" s="1"/>
  <c r="C97" i="530" s="1"/>
  <c r="C97" i="531" s="1"/>
  <c r="C113" i="528"/>
  <c r="C113" i="529" s="1"/>
  <c r="C113" i="530" s="1"/>
  <c r="C113" i="531" s="1"/>
  <c r="C129" i="528"/>
  <c r="C129" i="529" s="1"/>
  <c r="C129" i="530" s="1"/>
  <c r="C129" i="531" s="1"/>
  <c r="C54" i="528"/>
  <c r="C54" i="529" s="1"/>
  <c r="C54" i="530" s="1"/>
  <c r="C54" i="531" s="1"/>
  <c r="C70" i="528"/>
  <c r="C70" i="529" s="1"/>
  <c r="C70" i="530" s="1"/>
  <c r="C70" i="531" s="1"/>
  <c r="C86" i="528"/>
  <c r="C86" i="529" s="1"/>
  <c r="C86" i="530" s="1"/>
  <c r="C86" i="531" s="1"/>
  <c r="C102" i="528"/>
  <c r="C102" i="529" s="1"/>
  <c r="C102" i="530" s="1"/>
  <c r="C102" i="531" s="1"/>
  <c r="C118" i="528"/>
  <c r="C118" i="529" s="1"/>
  <c r="C118" i="530" s="1"/>
  <c r="C118" i="531" s="1"/>
  <c r="C119" i="528"/>
  <c r="C119" i="529" s="1"/>
  <c r="C119" i="530" s="1"/>
  <c r="C119" i="531" s="1"/>
  <c r="C47" i="528"/>
  <c r="C47" i="529" s="1"/>
  <c r="C47" i="530" s="1"/>
  <c r="C47" i="531" s="1"/>
  <c r="C63" i="528"/>
  <c r="C63" i="529" s="1"/>
  <c r="C63" i="530" s="1"/>
  <c r="C63" i="531" s="1"/>
  <c r="C79" i="528"/>
  <c r="C79" i="529" s="1"/>
  <c r="C79" i="530" s="1"/>
  <c r="C79" i="531" s="1"/>
  <c r="C95" i="528"/>
  <c r="C95" i="529" s="1"/>
  <c r="C95" i="530" s="1"/>
  <c r="C95" i="531" s="1"/>
  <c r="C111" i="528"/>
  <c r="C111" i="529" s="1"/>
  <c r="C111" i="530" s="1"/>
  <c r="C111" i="531" s="1"/>
  <c r="C44" i="528"/>
  <c r="C44" i="529" s="1"/>
  <c r="C44" i="530" s="1"/>
  <c r="C44" i="531" s="1"/>
  <c r="C60" i="528"/>
  <c r="C60" i="529" s="1"/>
  <c r="C60" i="530" s="1"/>
  <c r="C60" i="531" s="1"/>
  <c r="C76" i="528"/>
  <c r="C76" i="529" s="1"/>
  <c r="C76" i="530" s="1"/>
  <c r="C76" i="531" s="1"/>
  <c r="C92" i="528"/>
  <c r="C92" i="529" s="1"/>
  <c r="C92" i="530" s="1"/>
  <c r="C92" i="531" s="1"/>
  <c r="C108" i="528"/>
  <c r="C108" i="529" s="1"/>
  <c r="C108" i="530" s="1"/>
  <c r="C108" i="531" s="1"/>
  <c r="C45" i="528"/>
  <c r="C45" i="529" s="1"/>
  <c r="C45" i="530" s="1"/>
  <c r="C45" i="531" s="1"/>
  <c r="C61" i="528"/>
  <c r="C61" i="529" s="1"/>
  <c r="C61" i="530" s="1"/>
  <c r="C61" i="531" s="1"/>
  <c r="C77" i="528"/>
  <c r="C77" i="529" s="1"/>
  <c r="C77" i="530" s="1"/>
  <c r="C77" i="531" s="1"/>
  <c r="C93" i="528"/>
  <c r="C93" i="529" s="1"/>
  <c r="C93" i="530" s="1"/>
  <c r="C93" i="531" s="1"/>
  <c r="C109" i="528"/>
  <c r="C109" i="529" s="1"/>
  <c r="C109" i="530" s="1"/>
  <c r="C109" i="531" s="1"/>
  <c r="C125" i="528"/>
  <c r="C125" i="529" s="1"/>
  <c r="C125" i="530" s="1"/>
  <c r="C125" i="531" s="1"/>
  <c r="C50" i="528"/>
  <c r="C50" i="529" s="1"/>
  <c r="C50" i="530" s="1"/>
  <c r="C50" i="531" s="1"/>
  <c r="C66" i="528"/>
  <c r="C66" i="529" s="1"/>
  <c r="C66" i="530" s="1"/>
  <c r="C66" i="531" s="1"/>
  <c r="C82" i="528"/>
  <c r="C82" i="529" s="1"/>
  <c r="C82" i="530" s="1"/>
  <c r="C82" i="531" s="1"/>
  <c r="C98" i="528"/>
  <c r="C98" i="529" s="1"/>
  <c r="C98" i="530" s="1"/>
  <c r="C98" i="531" s="1"/>
  <c r="C114" i="528"/>
  <c r="C114" i="529" s="1"/>
  <c r="C114" i="530" s="1"/>
  <c r="C114" i="531" s="1"/>
  <c r="C130" i="528"/>
  <c r="C130" i="529" s="1"/>
  <c r="C130" i="530" s="1"/>
  <c r="C130" i="531" s="1"/>
  <c r="C43" i="528"/>
  <c r="C43" i="529" s="1"/>
  <c r="C43" i="530" s="1"/>
  <c r="C43" i="531" s="1"/>
  <c r="C59" i="528"/>
  <c r="C59" i="529" s="1"/>
  <c r="C59" i="530" s="1"/>
  <c r="C59" i="531" s="1"/>
  <c r="C75" i="528"/>
  <c r="C75" i="529" s="1"/>
  <c r="C75" i="530" s="1"/>
  <c r="C75" i="531" s="1"/>
  <c r="C91" i="528"/>
  <c r="C91" i="529" s="1"/>
  <c r="C91" i="530" s="1"/>
  <c r="C91" i="531" s="1"/>
  <c r="C107" i="528"/>
  <c r="C107" i="529" s="1"/>
  <c r="C107" i="530" s="1"/>
  <c r="C107" i="531" s="1"/>
  <c r="C128" i="528"/>
  <c r="C128" i="529" s="1"/>
  <c r="C128" i="530" s="1"/>
  <c r="C128" i="531" s="1"/>
  <c r="C56" i="528"/>
  <c r="C56" i="529" s="1"/>
  <c r="C56" i="530" s="1"/>
  <c r="C56" i="531" s="1"/>
  <c r="C72" i="528"/>
  <c r="C72" i="529" s="1"/>
  <c r="C72" i="530" s="1"/>
  <c r="C72" i="531" s="1"/>
  <c r="C88" i="528"/>
  <c r="C88" i="529" s="1"/>
  <c r="C88" i="530" s="1"/>
  <c r="C88" i="531" s="1"/>
  <c r="C104" i="528"/>
  <c r="C104" i="529" s="1"/>
  <c r="C104" i="530" s="1"/>
  <c r="C104" i="531" s="1"/>
  <c r="C120" i="528"/>
  <c r="C120" i="529" s="1"/>
  <c r="C120" i="530" s="1"/>
  <c r="C120" i="531" s="1"/>
  <c r="C57" i="528"/>
  <c r="C57" i="529" s="1"/>
  <c r="C57" i="530" s="1"/>
  <c r="C57" i="531" s="1"/>
  <c r="C73" i="528"/>
  <c r="C73" i="529" s="1"/>
  <c r="C73" i="530" s="1"/>
  <c r="C73" i="531" s="1"/>
  <c r="C89" i="528"/>
  <c r="C89" i="529" s="1"/>
  <c r="C89" i="530" s="1"/>
  <c r="C89" i="531" s="1"/>
  <c r="C105" i="528"/>
  <c r="C105" i="529" s="1"/>
  <c r="C105" i="530" s="1"/>
  <c r="C105" i="531" s="1"/>
  <c r="C121" i="528"/>
  <c r="C121" i="529" s="1"/>
  <c r="C121" i="530" s="1"/>
  <c r="C121" i="531" s="1"/>
  <c r="BA30" i="475" l="1"/>
  <c r="BB30" i="475"/>
  <c r="D11" i="1" l="1"/>
  <c r="C11" i="1"/>
  <c r="D14" i="1"/>
  <c r="C14" i="1"/>
  <c r="A41" i="477" l="1"/>
  <c r="U41" i="477" l="1"/>
  <c r="F41" i="470"/>
  <c r="C41" i="532"/>
  <c r="Q41" i="470"/>
  <c r="CT41" i="477" l="1"/>
  <c r="F23" i="472"/>
  <c r="F23" i="473"/>
  <c r="F23" i="474"/>
  <c r="F23" i="475"/>
  <c r="F23" i="471"/>
  <c r="F23" i="469"/>
  <c r="W41" i="470"/>
  <c r="O41" i="470"/>
  <c r="P41" i="470"/>
  <c r="L41" i="470"/>
  <c r="N41" i="470"/>
  <c r="U41" i="470"/>
  <c r="T41" i="470"/>
  <c r="M41" i="470"/>
  <c r="J41" i="470"/>
  <c r="S41" i="470"/>
  <c r="H41" i="470"/>
  <c r="I41" i="470"/>
  <c r="R41" i="470"/>
  <c r="X41" i="470"/>
  <c r="K41" i="470"/>
  <c r="Y41" i="470"/>
  <c r="V41" i="470"/>
  <c r="G41" i="470"/>
  <c r="A7" i="537" l="1"/>
  <c r="A8" i="537" s="1"/>
  <c r="A9" i="537" s="1"/>
  <c r="A10" i="537" s="1"/>
  <c r="A11" i="537" s="1"/>
  <c r="A12" i="537" s="1"/>
  <c r="A13" i="537" s="1"/>
  <c r="A14" i="537" l="1"/>
  <c r="A15" i="537" s="1"/>
  <c r="A16" i="537" s="1"/>
  <c r="A17" i="537" s="1"/>
  <c r="A18" i="537" s="1"/>
  <c r="A19" i="537" s="1"/>
  <c r="A20" i="537" s="1"/>
  <c r="AD37" i="472"/>
  <c r="AD42" i="472"/>
  <c r="AD47" i="472"/>
  <c r="AD53" i="472"/>
  <c r="AD58" i="472"/>
  <c r="AD63" i="472"/>
  <c r="AD69" i="472"/>
  <c r="AD74" i="472"/>
  <c r="AD79" i="472"/>
  <c r="AD85" i="472"/>
  <c r="AD90" i="472"/>
  <c r="AD94" i="472"/>
  <c r="AD98" i="472"/>
  <c r="AD102" i="472"/>
  <c r="AD106" i="472"/>
  <c r="AD110" i="472"/>
  <c r="AD114" i="472"/>
  <c r="AD118" i="472"/>
  <c r="AD122" i="472"/>
  <c r="AD126" i="472"/>
  <c r="AD130" i="472"/>
  <c r="AD33" i="472"/>
  <c r="AD38" i="472"/>
  <c r="AD43" i="472"/>
  <c r="AD49" i="472"/>
  <c r="AD54" i="472"/>
  <c r="AD59" i="472"/>
  <c r="AD65" i="472"/>
  <c r="AD70" i="472"/>
  <c r="AD75" i="472"/>
  <c r="AD81" i="472"/>
  <c r="AD86" i="472"/>
  <c r="AD91" i="472"/>
  <c r="AD95" i="472"/>
  <c r="AD99" i="472"/>
  <c r="AD103" i="472"/>
  <c r="AD107" i="472"/>
  <c r="AD111" i="472"/>
  <c r="AD115" i="472"/>
  <c r="AD119" i="472"/>
  <c r="AD123" i="472"/>
  <c r="AD127" i="472"/>
  <c r="AD31" i="472"/>
  <c r="AD34" i="472"/>
  <c r="AD39" i="472"/>
  <c r="AD45" i="472"/>
  <c r="AD50" i="472"/>
  <c r="AD55" i="472"/>
  <c r="AD61" i="472"/>
  <c r="AD66" i="472"/>
  <c r="AD71" i="472"/>
  <c r="AD77" i="472"/>
  <c r="AD82" i="472"/>
  <c r="AD87" i="472"/>
  <c r="AD92" i="472"/>
  <c r="AD96" i="472"/>
  <c r="AD100" i="472"/>
  <c r="AD104" i="472"/>
  <c r="AD108" i="472"/>
  <c r="AD112" i="472"/>
  <c r="AD116" i="472"/>
  <c r="AD120" i="472"/>
  <c r="AD124" i="472"/>
  <c r="AD128" i="472"/>
  <c r="AD41" i="472"/>
  <c r="AD62" i="472"/>
  <c r="AD83" i="472"/>
  <c r="AD101" i="472"/>
  <c r="AD117" i="472"/>
  <c r="AD46" i="472"/>
  <c r="AD67" i="472"/>
  <c r="AD89" i="472"/>
  <c r="AD105" i="472"/>
  <c r="AD121" i="472"/>
  <c r="AD51" i="472"/>
  <c r="AD73" i="472"/>
  <c r="AD93" i="472"/>
  <c r="AD109" i="472"/>
  <c r="AD125" i="472"/>
  <c r="AD35" i="472"/>
  <c r="AD57" i="472"/>
  <c r="AD78" i="472"/>
  <c r="AD97" i="472"/>
  <c r="AD113" i="472"/>
  <c r="AD129" i="472"/>
  <c r="AD88" i="472"/>
  <c r="AD72" i="472"/>
  <c r="AD56" i="472"/>
  <c r="AD40" i="472"/>
  <c r="AD32" i="472"/>
  <c r="AD84" i="472"/>
  <c r="AD68" i="472"/>
  <c r="AD52" i="472"/>
  <c r="AD36" i="472"/>
  <c r="AD80" i="472"/>
  <c r="AD64" i="472"/>
  <c r="AD48" i="472"/>
  <c r="AD76" i="472"/>
  <c r="AD60" i="472"/>
  <c r="AD44" i="472"/>
  <c r="AG32" i="521"/>
  <c r="AG33" i="521"/>
  <c r="AG34" i="521"/>
  <c r="AG35" i="521"/>
  <c r="AG36" i="521"/>
  <c r="AG37" i="521"/>
  <c r="AG38" i="521"/>
  <c r="AG39" i="521"/>
  <c r="AG40" i="521"/>
  <c r="AG41" i="521"/>
  <c r="AG42" i="521"/>
  <c r="AG43" i="521"/>
  <c r="AG44" i="521"/>
  <c r="AG45" i="521"/>
  <c r="AG46" i="521"/>
  <c r="AG47" i="521"/>
  <c r="AG48" i="521"/>
  <c r="AG49" i="521"/>
  <c r="AG50" i="521"/>
  <c r="AG51" i="521"/>
  <c r="AG52" i="521"/>
  <c r="AG53" i="521"/>
  <c r="AG54" i="521"/>
  <c r="AG55" i="521"/>
  <c r="AG56" i="521"/>
  <c r="AG57" i="521"/>
  <c r="AG58" i="521"/>
  <c r="AG59" i="521"/>
  <c r="AG60" i="521"/>
  <c r="AG61" i="521"/>
  <c r="AG62" i="521"/>
  <c r="AG63" i="521"/>
  <c r="AG64" i="521"/>
  <c r="AG65" i="521"/>
  <c r="AG66" i="521"/>
  <c r="AG67" i="521"/>
  <c r="AG68" i="521"/>
  <c r="AG69" i="521"/>
  <c r="AG70" i="521"/>
  <c r="AG71" i="521"/>
  <c r="AG72" i="521"/>
  <c r="AG73" i="521"/>
  <c r="AG74" i="521"/>
  <c r="AG75" i="521"/>
  <c r="AG76" i="521"/>
  <c r="AG77" i="521"/>
  <c r="AG78" i="521"/>
  <c r="AG79" i="521"/>
  <c r="AG80" i="521"/>
  <c r="AG81" i="521"/>
  <c r="AG82" i="521"/>
  <c r="AG83" i="521"/>
  <c r="AG84" i="521"/>
  <c r="AG85" i="521"/>
  <c r="AG86" i="521"/>
  <c r="AG87" i="521"/>
  <c r="AG88" i="521"/>
  <c r="AG89" i="521"/>
  <c r="AG90" i="521"/>
  <c r="AG91" i="521"/>
  <c r="AG92" i="521"/>
  <c r="AG93" i="521"/>
  <c r="AG94" i="521"/>
  <c r="AG95" i="521"/>
  <c r="AG96" i="521"/>
  <c r="AG97" i="521"/>
  <c r="AG98" i="521"/>
  <c r="AG99" i="521"/>
  <c r="AG100" i="521"/>
  <c r="AG101" i="521"/>
  <c r="AG102" i="521"/>
  <c r="AG103" i="521"/>
  <c r="AG104" i="521"/>
  <c r="AG105" i="521"/>
  <c r="AG106" i="521"/>
  <c r="AG107" i="521"/>
  <c r="AG108" i="521"/>
  <c r="AG109" i="521"/>
  <c r="AG110" i="521"/>
  <c r="AG111" i="521"/>
  <c r="AG112" i="521"/>
  <c r="AG113" i="521"/>
  <c r="AG114" i="521"/>
  <c r="AG115" i="521"/>
  <c r="AG116" i="521"/>
  <c r="AG117" i="521"/>
  <c r="AG118" i="521"/>
  <c r="AG119" i="521"/>
  <c r="AG120" i="521"/>
  <c r="AG121" i="521"/>
  <c r="AG122" i="521"/>
  <c r="AG123" i="521"/>
  <c r="AG124" i="521"/>
  <c r="AG125" i="521"/>
  <c r="AG126" i="521"/>
  <c r="AG127" i="521"/>
  <c r="AG128" i="521"/>
  <c r="AG129" i="521"/>
  <c r="AG130" i="521"/>
  <c r="AG31" i="521"/>
  <c r="V131" i="535" l="1"/>
  <c r="B2" i="535"/>
  <c r="B1" i="535" l="1"/>
  <c r="C2" i="519" l="1"/>
  <c r="C1" i="519"/>
  <c r="C22" i="519" s="1"/>
  <c r="C21" i="519" s="1"/>
  <c r="C1" i="535" l="1"/>
  <c r="C2" i="535"/>
  <c r="C2" i="532"/>
  <c r="B2" i="532"/>
  <c r="C1" i="532"/>
  <c r="V30" i="532" s="1"/>
  <c r="B1" i="532"/>
  <c r="B28" i="531"/>
  <c r="C2" i="531"/>
  <c r="B2" i="531"/>
  <c r="C1" i="531"/>
  <c r="B1" i="531"/>
  <c r="E131" i="530"/>
  <c r="B28" i="530"/>
  <c r="C2" i="530"/>
  <c r="C1" i="530"/>
  <c r="E131" i="529"/>
  <c r="B28" i="529"/>
  <c r="C2" i="529"/>
  <c r="C1" i="529"/>
  <c r="D131" i="528"/>
  <c r="B28" i="528"/>
  <c r="C2" i="528"/>
  <c r="B2" i="528"/>
  <c r="C1" i="528"/>
  <c r="B1" i="528"/>
  <c r="C2" i="527"/>
  <c r="B2" i="527"/>
  <c r="C1" i="527"/>
  <c r="B1" i="527"/>
  <c r="F131" i="521"/>
  <c r="C2" i="521"/>
  <c r="B2" i="521"/>
  <c r="C1" i="521"/>
  <c r="G29" i="521" s="1"/>
  <c r="B1" i="521"/>
  <c r="D38" i="519"/>
  <c r="E29" i="521" l="1"/>
  <c r="E4" i="521"/>
  <c r="R30" i="532"/>
  <c r="P30" i="532"/>
  <c r="B31" i="500" l="1"/>
  <c r="B32" i="500"/>
  <c r="F1" i="500"/>
  <c r="U131" i="500"/>
  <c r="T131" i="500"/>
  <c r="R131" i="500"/>
  <c r="G131" i="500"/>
  <c r="AB130" i="500"/>
  <c r="B130" i="500"/>
  <c r="AB129" i="500"/>
  <c r="B129" i="500"/>
  <c r="AB128" i="500"/>
  <c r="B128" i="500"/>
  <c r="AB127" i="500"/>
  <c r="B127" i="500"/>
  <c r="AB126" i="500"/>
  <c r="B126" i="500"/>
  <c r="AB125" i="500"/>
  <c r="B125" i="500"/>
  <c r="AC124" i="500"/>
  <c r="AB124" i="500"/>
  <c r="AC123" i="500"/>
  <c r="AB123" i="500"/>
  <c r="AC122" i="500"/>
  <c r="AB122" i="500"/>
  <c r="AC121" i="500"/>
  <c r="AB121" i="500"/>
  <c r="AC120" i="500"/>
  <c r="AC119" i="500"/>
  <c r="B119" i="500"/>
  <c r="AC118" i="500"/>
  <c r="B111" i="500"/>
  <c r="AC110" i="500"/>
  <c r="B110" i="500"/>
  <c r="AC109" i="500"/>
  <c r="B109" i="500"/>
  <c r="AC108" i="500"/>
  <c r="B108" i="500"/>
  <c r="AC107" i="500"/>
  <c r="AC105" i="500"/>
  <c r="AC104" i="500"/>
  <c r="AC103" i="500"/>
  <c r="AC102" i="500"/>
  <c r="AC101" i="500"/>
  <c r="AC100" i="500"/>
  <c r="AC88" i="500"/>
  <c r="AC86" i="500"/>
  <c r="AC84" i="500"/>
  <c r="AC82" i="500"/>
  <c r="AC80" i="500"/>
  <c r="AC78" i="500"/>
  <c r="AB76" i="500"/>
  <c r="B76" i="500"/>
  <c r="AB75" i="500"/>
  <c r="B75" i="500"/>
  <c r="AB74" i="500"/>
  <c r="B74" i="500"/>
  <c r="AB73" i="500"/>
  <c r="B73" i="500"/>
  <c r="AB72" i="500"/>
  <c r="B72" i="500"/>
  <c r="AB71" i="500"/>
  <c r="B71" i="500"/>
  <c r="AB70" i="500"/>
  <c r="B70" i="500"/>
  <c r="AB69" i="500"/>
  <c r="B69" i="500"/>
  <c r="AB68" i="500"/>
  <c r="B68" i="500"/>
  <c r="AB67" i="500"/>
  <c r="B67" i="500"/>
  <c r="AB66" i="500"/>
  <c r="B66" i="500"/>
  <c r="AB65" i="500"/>
  <c r="B65" i="500"/>
  <c r="AB64" i="500"/>
  <c r="B64" i="500"/>
  <c r="AB63" i="500"/>
  <c r="B63" i="500"/>
  <c r="AB62" i="500"/>
  <c r="B62" i="500"/>
  <c r="AB61" i="500"/>
  <c r="B61" i="500"/>
  <c r="AB60" i="500"/>
  <c r="B60" i="500"/>
  <c r="AB59" i="500"/>
  <c r="B59" i="500"/>
  <c r="AB58" i="500"/>
  <c r="B58" i="500"/>
  <c r="AB57" i="500"/>
  <c r="B57" i="500"/>
  <c r="AB56" i="500"/>
  <c r="B56" i="500"/>
  <c r="AB55" i="500"/>
  <c r="B55" i="500"/>
  <c r="AB54" i="500"/>
  <c r="B54" i="500"/>
  <c r="AB53" i="500"/>
  <c r="B53" i="500"/>
  <c r="AB52" i="500"/>
  <c r="B52" i="500"/>
  <c r="AB51" i="500"/>
  <c r="B51" i="500"/>
  <c r="AB50" i="500"/>
  <c r="B50" i="500"/>
  <c r="AB49" i="500"/>
  <c r="B49" i="500"/>
  <c r="AW30" i="500"/>
  <c r="AV30" i="500"/>
  <c r="AU30" i="500"/>
  <c r="AT30" i="500"/>
  <c r="AS30" i="500"/>
  <c r="AR30" i="500"/>
  <c r="AQ30" i="500"/>
  <c r="AO30" i="500"/>
  <c r="AN30" i="500"/>
  <c r="AM30" i="500"/>
  <c r="AL30" i="500"/>
  <c r="AK30" i="500"/>
  <c r="AJ30" i="500"/>
  <c r="AI30" i="500"/>
  <c r="AH30" i="500"/>
  <c r="AG30" i="500"/>
  <c r="AF30" i="500"/>
  <c r="AE30" i="500"/>
  <c r="AD30" i="500"/>
  <c r="AW29" i="500"/>
  <c r="AV29" i="500"/>
  <c r="AU29" i="500"/>
  <c r="AT29" i="500"/>
  <c r="AS29" i="500"/>
  <c r="AN29" i="500"/>
  <c r="AM29" i="500"/>
  <c r="AL29" i="500"/>
  <c r="AK29" i="500"/>
  <c r="AI29" i="500"/>
  <c r="AH29" i="500"/>
  <c r="AG29" i="500"/>
  <c r="AF29" i="500"/>
  <c r="AE29" i="500"/>
  <c r="AD29" i="500"/>
  <c r="AR29" i="500"/>
  <c r="AQ29" i="500"/>
  <c r="AO29" i="500"/>
  <c r="AJ29" i="500"/>
  <c r="E29" i="500"/>
  <c r="D29" i="500"/>
  <c r="C29" i="500"/>
  <c r="AK2" i="500"/>
  <c r="AJ2" i="500"/>
  <c r="AI2" i="500"/>
  <c r="AH2" i="500"/>
  <c r="AG2" i="500"/>
  <c r="AF2" i="500"/>
  <c r="AE2" i="500"/>
  <c r="F31" i="477" l="1"/>
  <c r="AA87" i="500"/>
  <c r="AA79" i="500"/>
  <c r="AA85" i="500"/>
  <c r="AA83" i="500"/>
  <c r="AA89" i="500"/>
  <c r="AA91" i="500"/>
  <c r="AA81" i="500"/>
  <c r="AA119" i="500"/>
  <c r="AA77" i="500"/>
  <c r="AA94" i="500"/>
  <c r="AA33" i="500"/>
  <c r="O33" i="500" s="1"/>
  <c r="AA37" i="500"/>
  <c r="O37" i="500" s="1"/>
  <c r="AA41" i="500"/>
  <c r="AA71" i="500"/>
  <c r="AA106" i="500"/>
  <c r="AA61" i="500"/>
  <c r="AA65" i="500"/>
  <c r="AA69" i="500"/>
  <c r="AA127" i="500"/>
  <c r="AA64" i="500"/>
  <c r="AA93" i="500"/>
  <c r="AA92" i="500"/>
  <c r="AA98" i="500"/>
  <c r="AA90" i="500"/>
  <c r="AA97" i="500"/>
  <c r="AA99" i="500"/>
  <c r="AA105" i="500"/>
  <c r="AA113" i="500"/>
  <c r="AA95" i="500"/>
  <c r="AA34" i="500"/>
  <c r="O34" i="500" s="1"/>
  <c r="AA38" i="500"/>
  <c r="O38" i="500" s="1"/>
  <c r="AA42" i="500"/>
  <c r="AA31" i="500"/>
  <c r="O31" i="500" s="1"/>
  <c r="AA35" i="500"/>
  <c r="O35" i="500" s="1"/>
  <c r="AA39" i="500"/>
  <c r="O39" i="500" s="1"/>
  <c r="AA118" i="500"/>
  <c r="AA125" i="500"/>
  <c r="AA129" i="500"/>
  <c r="AA32" i="500"/>
  <c r="O32" i="500" s="1"/>
  <c r="AA36" i="500"/>
  <c r="O36" i="500" s="1"/>
  <c r="AA40" i="500"/>
  <c r="AA43" i="500"/>
  <c r="AA45" i="500"/>
  <c r="AA57" i="500"/>
  <c r="AA62" i="500"/>
  <c r="AA100" i="500"/>
  <c r="AA102" i="500"/>
  <c r="AA104" i="500"/>
  <c r="AA58" i="500"/>
  <c r="AA67" i="500"/>
  <c r="AA72" i="500"/>
  <c r="AA74" i="500"/>
  <c r="AA76" i="500"/>
  <c r="AA126" i="500"/>
  <c r="AA130" i="500"/>
  <c r="AA60" i="500"/>
  <c r="AA78" i="500"/>
  <c r="AA80" i="500"/>
  <c r="AA82" i="500"/>
  <c r="AA84" i="500"/>
  <c r="AA86" i="500"/>
  <c r="AA88" i="500"/>
  <c r="AA53" i="500"/>
  <c r="AA63" i="500"/>
  <c r="AA68" i="500"/>
  <c r="AA96" i="500"/>
  <c r="AA101" i="500"/>
  <c r="AA103" i="500"/>
  <c r="AA107" i="500"/>
  <c r="AA115" i="500"/>
  <c r="AA70" i="500"/>
  <c r="AA73" i="500"/>
  <c r="AA75" i="500"/>
  <c r="AA114" i="500"/>
  <c r="AA117" i="500"/>
  <c r="AA128" i="500"/>
  <c r="AA47" i="500"/>
  <c r="AA52" i="500"/>
  <c r="AA56" i="500"/>
  <c r="AA59" i="500"/>
  <c r="AA66" i="500"/>
  <c r="AA111" i="500"/>
  <c r="AA112" i="500"/>
  <c r="AA116" i="500"/>
  <c r="AB32" i="500"/>
  <c r="B33" i="500"/>
  <c r="AB33" i="500"/>
  <c r="B34" i="500"/>
  <c r="AB34" i="500"/>
  <c r="B35" i="500"/>
  <c r="AB35" i="500"/>
  <c r="B36" i="500"/>
  <c r="AB36" i="500"/>
  <c r="B37" i="500"/>
  <c r="AB37" i="500"/>
  <c r="B38" i="500"/>
  <c r="AB38" i="500"/>
  <c r="B39" i="500"/>
  <c r="AB39" i="500"/>
  <c r="B40" i="500"/>
  <c r="AB40" i="500"/>
  <c r="B41" i="500"/>
  <c r="AB41" i="500"/>
  <c r="B42" i="500"/>
  <c r="AB42" i="500"/>
  <c r="B43" i="500"/>
  <c r="AC43" i="500"/>
  <c r="B44" i="500"/>
  <c r="AC45" i="500"/>
  <c r="B46" i="500"/>
  <c r="AC47" i="500"/>
  <c r="B48" i="500"/>
  <c r="AA51" i="500"/>
  <c r="AA55" i="500"/>
  <c r="AC32" i="500"/>
  <c r="AC33" i="500"/>
  <c r="AC34" i="500"/>
  <c r="AC35" i="500"/>
  <c r="AC36" i="500"/>
  <c r="AC37" i="500"/>
  <c r="AC38" i="500"/>
  <c r="AC39" i="500"/>
  <c r="AC40" i="500"/>
  <c r="AC41" i="500"/>
  <c r="AC42" i="500"/>
  <c r="AB44" i="500"/>
  <c r="AB46" i="500"/>
  <c r="AB48" i="500"/>
  <c r="AC44" i="500"/>
  <c r="B45" i="500"/>
  <c r="AC46" i="500"/>
  <c r="B47" i="500"/>
  <c r="AC48" i="500"/>
  <c r="AA49" i="500"/>
  <c r="AB43" i="500"/>
  <c r="AA44" i="500"/>
  <c r="AB45" i="500"/>
  <c r="AA46" i="500"/>
  <c r="AB47" i="500"/>
  <c r="AA48" i="500"/>
  <c r="AA50" i="500"/>
  <c r="AA54" i="500"/>
  <c r="AC49" i="500"/>
  <c r="AC50" i="500"/>
  <c r="AC51" i="500"/>
  <c r="AC52" i="500"/>
  <c r="AC53" i="500"/>
  <c r="AC54" i="500"/>
  <c r="AC55" i="500"/>
  <c r="AC56" i="500"/>
  <c r="AB78" i="500"/>
  <c r="B78" i="500"/>
  <c r="AB80" i="500"/>
  <c r="B80" i="500"/>
  <c r="AB82" i="500"/>
  <c r="B82" i="500"/>
  <c r="AB84" i="500"/>
  <c r="B84" i="500"/>
  <c r="AB86" i="500"/>
  <c r="B86" i="500"/>
  <c r="AB88" i="500"/>
  <c r="B88" i="500"/>
  <c r="AB90" i="500"/>
  <c r="B90" i="500"/>
  <c r="AB91" i="500"/>
  <c r="B91" i="500"/>
  <c r="AB92" i="500"/>
  <c r="B92" i="500"/>
  <c r="AB93" i="500"/>
  <c r="B93" i="500"/>
  <c r="AB77" i="500"/>
  <c r="B77" i="500"/>
  <c r="AB79" i="500"/>
  <c r="B79" i="500"/>
  <c r="AB81" i="500"/>
  <c r="B81" i="500"/>
  <c r="AB83" i="500"/>
  <c r="B83" i="500"/>
  <c r="AB85" i="500"/>
  <c r="B85" i="500"/>
  <c r="AB87" i="500"/>
  <c r="B87" i="500"/>
  <c r="AB89" i="500"/>
  <c r="B89" i="500"/>
  <c r="AC57" i="500"/>
  <c r="AC58" i="500"/>
  <c r="AC59" i="500"/>
  <c r="AC60" i="500"/>
  <c r="AC61" i="500"/>
  <c r="AC62" i="500"/>
  <c r="AC63" i="500"/>
  <c r="AC64" i="500"/>
  <c r="AC65" i="500"/>
  <c r="AC66" i="500"/>
  <c r="AC67" i="500"/>
  <c r="AC68" i="500"/>
  <c r="AC69" i="500"/>
  <c r="AC70" i="500"/>
  <c r="AC71" i="500"/>
  <c r="AC72" i="500"/>
  <c r="AC73" i="500"/>
  <c r="AC74" i="500"/>
  <c r="AC75" i="500"/>
  <c r="AC76" i="500"/>
  <c r="AC77" i="500"/>
  <c r="AC79" i="500"/>
  <c r="AC81" i="500"/>
  <c r="AC83" i="500"/>
  <c r="AC85" i="500"/>
  <c r="AC87" i="500"/>
  <c r="AC89" i="500"/>
  <c r="AC90" i="500"/>
  <c r="AC91" i="500"/>
  <c r="AC92" i="500"/>
  <c r="AC93" i="500"/>
  <c r="AB100" i="500"/>
  <c r="B100" i="500"/>
  <c r="AB102" i="500"/>
  <c r="B102" i="500"/>
  <c r="AB104" i="500"/>
  <c r="B104" i="500"/>
  <c r="AB106" i="500"/>
  <c r="B106" i="500"/>
  <c r="AC106" i="500"/>
  <c r="B94" i="500"/>
  <c r="AB94" i="500"/>
  <c r="B95" i="500"/>
  <c r="AB95" i="500"/>
  <c r="B96" i="500"/>
  <c r="AB96" i="500"/>
  <c r="B97" i="500"/>
  <c r="AB97" i="500"/>
  <c r="B98" i="500"/>
  <c r="AB98" i="500"/>
  <c r="B99" i="500"/>
  <c r="AB99" i="500"/>
  <c r="AB101" i="500"/>
  <c r="B101" i="500"/>
  <c r="AB103" i="500"/>
  <c r="B103" i="500"/>
  <c r="AB105" i="500"/>
  <c r="B105" i="500"/>
  <c r="AB107" i="500"/>
  <c r="B107" i="500"/>
  <c r="AC94" i="500"/>
  <c r="AC95" i="500"/>
  <c r="AC96" i="500"/>
  <c r="AC97" i="500"/>
  <c r="AC98" i="500"/>
  <c r="AC99" i="500"/>
  <c r="AA108" i="500"/>
  <c r="AB109" i="500"/>
  <c r="AA110" i="500"/>
  <c r="AB111" i="500"/>
  <c r="AC111" i="500"/>
  <c r="AC112" i="500"/>
  <c r="AC113" i="500"/>
  <c r="AC114" i="500"/>
  <c r="AC115" i="500"/>
  <c r="AC116" i="500"/>
  <c r="AA120" i="500"/>
  <c r="AB108" i="500"/>
  <c r="AA109" i="500"/>
  <c r="AB110" i="500"/>
  <c r="AB112" i="500"/>
  <c r="B112" i="500"/>
  <c r="AB113" i="500"/>
  <c r="B113" i="500"/>
  <c r="AB114" i="500"/>
  <c r="B114" i="500"/>
  <c r="AB115" i="500"/>
  <c r="B115" i="500"/>
  <c r="AB116" i="500"/>
  <c r="B116" i="500"/>
  <c r="B117" i="500"/>
  <c r="AC117" i="500"/>
  <c r="B118" i="500"/>
  <c r="B120" i="500"/>
  <c r="AB118" i="500"/>
  <c r="AB120" i="500"/>
  <c r="AA121" i="500"/>
  <c r="AA122" i="500"/>
  <c r="AA123" i="500"/>
  <c r="AA124" i="500"/>
  <c r="AB117" i="500"/>
  <c r="AB119" i="500"/>
  <c r="B121" i="500"/>
  <c r="B122" i="500"/>
  <c r="B123" i="500"/>
  <c r="B124" i="500"/>
  <c r="AC125" i="500"/>
  <c r="AC126" i="500"/>
  <c r="AC127" i="500"/>
  <c r="AC128" i="500"/>
  <c r="AC129" i="500"/>
  <c r="AC130" i="500"/>
  <c r="Z48" i="500" l="1"/>
  <c r="Y48" i="500"/>
  <c r="Y44" i="500"/>
  <c r="Z42" i="500"/>
  <c r="Z45" i="500"/>
  <c r="Y46" i="500"/>
  <c r="Z43" i="500"/>
  <c r="Y47" i="500"/>
  <c r="Y40" i="500"/>
  <c r="Y41" i="500"/>
  <c r="Z39" i="500"/>
  <c r="Z38" i="500"/>
  <c r="Y37" i="500"/>
  <c r="Y35" i="500"/>
  <c r="Y36" i="500"/>
  <c r="Y34" i="500"/>
  <c r="Z33" i="500"/>
  <c r="Y32" i="500"/>
  <c r="Y31" i="500"/>
  <c r="U31" i="477"/>
  <c r="CT31" i="477" s="1"/>
  <c r="F31" i="470"/>
  <c r="C31" i="532"/>
  <c r="AM2" i="500"/>
  <c r="AA28" i="500"/>
  <c r="Y42" i="500" l="1"/>
  <c r="Z41" i="500"/>
  <c r="Z47" i="500"/>
  <c r="Z40" i="500"/>
  <c r="Y39" i="500"/>
  <c r="Z37" i="500"/>
  <c r="Z36" i="500"/>
  <c r="Z35" i="500"/>
  <c r="Z34" i="500"/>
  <c r="Z32" i="500"/>
  <c r="Z31" i="500"/>
  <c r="Y43" i="500"/>
  <c r="Z44" i="500"/>
  <c r="Y45" i="500"/>
  <c r="Z46" i="500"/>
  <c r="Y38" i="500"/>
  <c r="Y33" i="500"/>
  <c r="O131" i="500"/>
  <c r="C130" i="521"/>
  <c r="D130" i="521" s="1"/>
  <c r="C127" i="521"/>
  <c r="D127" i="521" s="1"/>
  <c r="C123" i="521"/>
  <c r="D123" i="521" s="1"/>
  <c r="C119" i="521"/>
  <c r="D119" i="521" s="1"/>
  <c r="C115" i="521"/>
  <c r="D115" i="521" s="1"/>
  <c r="C111" i="521"/>
  <c r="D111" i="521" s="1"/>
  <c r="C107" i="521"/>
  <c r="D107" i="521" s="1"/>
  <c r="C103" i="521"/>
  <c r="D103" i="521" s="1"/>
  <c r="C99" i="521"/>
  <c r="D99" i="521" s="1"/>
  <c r="C95" i="521"/>
  <c r="D95" i="521" s="1"/>
  <c r="C91" i="521"/>
  <c r="D91" i="521" s="1"/>
  <c r="C87" i="521"/>
  <c r="D87" i="521" s="1"/>
  <c r="C83" i="521"/>
  <c r="D83" i="521" s="1"/>
  <c r="C79" i="521"/>
  <c r="D79" i="521" s="1"/>
  <c r="C75" i="521"/>
  <c r="D75" i="521" s="1"/>
  <c r="C71" i="521"/>
  <c r="D71" i="521" s="1"/>
  <c r="C67" i="521"/>
  <c r="D67" i="521" s="1"/>
  <c r="C63" i="521"/>
  <c r="D63" i="521" s="1"/>
  <c r="C59" i="521"/>
  <c r="D59" i="521" s="1"/>
  <c r="C55" i="521"/>
  <c r="D55" i="521" s="1"/>
  <c r="C51" i="521"/>
  <c r="D51" i="521" s="1"/>
  <c r="C47" i="521"/>
  <c r="D47" i="521" s="1"/>
  <c r="C43" i="521"/>
  <c r="D43" i="521" s="1"/>
  <c r="C126" i="521"/>
  <c r="D126" i="521" s="1"/>
  <c r="C122" i="521"/>
  <c r="D122" i="521" s="1"/>
  <c r="C118" i="521"/>
  <c r="D118" i="521" s="1"/>
  <c r="C114" i="521"/>
  <c r="D114" i="521" s="1"/>
  <c r="C110" i="521"/>
  <c r="D110" i="521" s="1"/>
  <c r="C106" i="521"/>
  <c r="D106" i="521" s="1"/>
  <c r="C102" i="521"/>
  <c r="D102" i="521" s="1"/>
  <c r="C98" i="521"/>
  <c r="D98" i="521" s="1"/>
  <c r="C94" i="521"/>
  <c r="D94" i="521" s="1"/>
  <c r="C90" i="521"/>
  <c r="D90" i="521" s="1"/>
  <c r="C86" i="521"/>
  <c r="D86" i="521" s="1"/>
  <c r="C82" i="521"/>
  <c r="D82" i="521" s="1"/>
  <c r="C78" i="521"/>
  <c r="D78" i="521" s="1"/>
  <c r="C74" i="521"/>
  <c r="D74" i="521" s="1"/>
  <c r="C70" i="521"/>
  <c r="D70" i="521" s="1"/>
  <c r="C66" i="521"/>
  <c r="D66" i="521" s="1"/>
  <c r="C62" i="521"/>
  <c r="D62" i="521" s="1"/>
  <c r="C58" i="521"/>
  <c r="D58" i="521" s="1"/>
  <c r="C54" i="521"/>
  <c r="D54" i="521" s="1"/>
  <c r="C50" i="521"/>
  <c r="D50" i="521" s="1"/>
  <c r="C46" i="521"/>
  <c r="D46" i="521" s="1"/>
  <c r="C42" i="521"/>
  <c r="D42" i="521" s="1"/>
  <c r="C129" i="521"/>
  <c r="D129" i="521" s="1"/>
  <c r="C125" i="521"/>
  <c r="D125" i="521" s="1"/>
  <c r="C121" i="521"/>
  <c r="D121" i="521" s="1"/>
  <c r="C117" i="521"/>
  <c r="D117" i="521" s="1"/>
  <c r="C113" i="521"/>
  <c r="D113" i="521" s="1"/>
  <c r="C109" i="521"/>
  <c r="D109" i="521" s="1"/>
  <c r="C105" i="521"/>
  <c r="D105" i="521" s="1"/>
  <c r="C101" i="521"/>
  <c r="D101" i="521" s="1"/>
  <c r="C97" i="521"/>
  <c r="D97" i="521" s="1"/>
  <c r="C93" i="521"/>
  <c r="D93" i="521" s="1"/>
  <c r="C89" i="521"/>
  <c r="D89" i="521" s="1"/>
  <c r="C85" i="521"/>
  <c r="D85" i="521" s="1"/>
  <c r="C81" i="521"/>
  <c r="D81" i="521" s="1"/>
  <c r="C77" i="521"/>
  <c r="D77" i="521" s="1"/>
  <c r="C73" i="521"/>
  <c r="D73" i="521" s="1"/>
  <c r="C69" i="521"/>
  <c r="D69" i="521" s="1"/>
  <c r="C65" i="521"/>
  <c r="D65" i="521" s="1"/>
  <c r="C61" i="521"/>
  <c r="D61" i="521" s="1"/>
  <c r="C57" i="521"/>
  <c r="D57" i="521" s="1"/>
  <c r="C53" i="521"/>
  <c r="D53" i="521" s="1"/>
  <c r="C49" i="521"/>
  <c r="D49" i="521" s="1"/>
  <c r="C45" i="521"/>
  <c r="D45" i="521" s="1"/>
  <c r="C128" i="521"/>
  <c r="D128" i="521" s="1"/>
  <c r="C124" i="521"/>
  <c r="D124" i="521" s="1"/>
  <c r="C120" i="521"/>
  <c r="D120" i="521" s="1"/>
  <c r="C116" i="521"/>
  <c r="D116" i="521" s="1"/>
  <c r="C112" i="521"/>
  <c r="D112" i="521" s="1"/>
  <c r="C108" i="521"/>
  <c r="D108" i="521" s="1"/>
  <c r="C104" i="521"/>
  <c r="D104" i="521" s="1"/>
  <c r="C100" i="521"/>
  <c r="D100" i="521" s="1"/>
  <c r="C96" i="521"/>
  <c r="D96" i="521" s="1"/>
  <c r="C92" i="521"/>
  <c r="D92" i="521" s="1"/>
  <c r="C88" i="521"/>
  <c r="D88" i="521" s="1"/>
  <c r="C84" i="521"/>
  <c r="D84" i="521" s="1"/>
  <c r="C80" i="521"/>
  <c r="D80" i="521" s="1"/>
  <c r="C76" i="521"/>
  <c r="D76" i="521" s="1"/>
  <c r="C72" i="521"/>
  <c r="D72" i="521" s="1"/>
  <c r="C68" i="521"/>
  <c r="D68" i="521" s="1"/>
  <c r="C64" i="521"/>
  <c r="D64" i="521" s="1"/>
  <c r="C60" i="521"/>
  <c r="D60" i="521" s="1"/>
  <c r="C56" i="521"/>
  <c r="D56" i="521" s="1"/>
  <c r="C52" i="521"/>
  <c r="D52" i="521" s="1"/>
  <c r="C48" i="521"/>
  <c r="D48" i="521" s="1"/>
  <c r="C44" i="521"/>
  <c r="D44" i="521" s="1"/>
  <c r="F45" i="475"/>
  <c r="U45" i="475" s="1"/>
  <c r="Q31" i="470"/>
  <c r="U31" i="470"/>
  <c r="L31" i="470"/>
  <c r="O31" i="470"/>
  <c r="W31" i="470"/>
  <c r="X31" i="470"/>
  <c r="M31" i="470"/>
  <c r="T31" i="470"/>
  <c r="N31" i="470"/>
  <c r="V31" i="470"/>
  <c r="I31" i="470"/>
  <c r="R31" i="470"/>
  <c r="K31" i="470"/>
  <c r="J31" i="470"/>
  <c r="P31" i="470"/>
  <c r="S31" i="470"/>
  <c r="Y31" i="470"/>
  <c r="Y131" i="500" l="1"/>
  <c r="Z6" i="500" s="1"/>
  <c r="Z7" i="500"/>
  <c r="H56" i="521"/>
  <c r="G56" i="521"/>
  <c r="H72" i="521"/>
  <c r="G72" i="521"/>
  <c r="H88" i="521"/>
  <c r="G88" i="521"/>
  <c r="H104" i="521"/>
  <c r="G104" i="521"/>
  <c r="H120" i="521"/>
  <c r="G120" i="521"/>
  <c r="H61" i="521"/>
  <c r="G61" i="521"/>
  <c r="H77" i="521"/>
  <c r="G77" i="521"/>
  <c r="H93" i="521"/>
  <c r="G93" i="521"/>
  <c r="H109" i="521"/>
  <c r="G109" i="521"/>
  <c r="H125" i="521"/>
  <c r="G125" i="521"/>
  <c r="H50" i="521"/>
  <c r="G50" i="521"/>
  <c r="H66" i="521"/>
  <c r="G66" i="521"/>
  <c r="H82" i="521"/>
  <c r="G82" i="521"/>
  <c r="H98" i="521"/>
  <c r="G98" i="521"/>
  <c r="H114" i="521"/>
  <c r="G114" i="521"/>
  <c r="H55" i="521"/>
  <c r="G55" i="521"/>
  <c r="H71" i="521"/>
  <c r="G71" i="521"/>
  <c r="H87" i="521"/>
  <c r="G87" i="521"/>
  <c r="H103" i="521"/>
  <c r="G103" i="521"/>
  <c r="H119" i="521"/>
  <c r="G119" i="521"/>
  <c r="H44" i="521"/>
  <c r="G44" i="521"/>
  <c r="H60" i="521"/>
  <c r="G60" i="521"/>
  <c r="H76" i="521"/>
  <c r="G76" i="521"/>
  <c r="H92" i="521"/>
  <c r="G92" i="521"/>
  <c r="H108" i="521"/>
  <c r="G108" i="521"/>
  <c r="H124" i="521"/>
  <c r="G124" i="521"/>
  <c r="H49" i="521"/>
  <c r="G49" i="521"/>
  <c r="H65" i="521"/>
  <c r="G65" i="521"/>
  <c r="H81" i="521"/>
  <c r="G81" i="521"/>
  <c r="H97" i="521"/>
  <c r="G97" i="521"/>
  <c r="H113" i="521"/>
  <c r="G113" i="521"/>
  <c r="H129" i="521"/>
  <c r="G129" i="521"/>
  <c r="H54" i="521"/>
  <c r="G54" i="521"/>
  <c r="H70" i="521"/>
  <c r="G70" i="521"/>
  <c r="H86" i="521"/>
  <c r="G86" i="521"/>
  <c r="H102" i="521"/>
  <c r="G102" i="521"/>
  <c r="H118" i="521"/>
  <c r="G118" i="521"/>
  <c r="H43" i="521"/>
  <c r="G43" i="521"/>
  <c r="H59" i="521"/>
  <c r="G59" i="521"/>
  <c r="H75" i="521"/>
  <c r="G75" i="521"/>
  <c r="H91" i="521"/>
  <c r="G91" i="521"/>
  <c r="H107" i="521"/>
  <c r="G107" i="521"/>
  <c r="H123" i="521"/>
  <c r="G123" i="521"/>
  <c r="H48" i="521"/>
  <c r="G48" i="521"/>
  <c r="H64" i="521"/>
  <c r="G64" i="521"/>
  <c r="H80" i="521"/>
  <c r="G80" i="521"/>
  <c r="H96" i="521"/>
  <c r="G96" i="521"/>
  <c r="H112" i="521"/>
  <c r="G112" i="521"/>
  <c r="H128" i="521"/>
  <c r="G128" i="521"/>
  <c r="H53" i="521"/>
  <c r="G53" i="521"/>
  <c r="H69" i="521"/>
  <c r="G69" i="521"/>
  <c r="H85" i="521"/>
  <c r="G85" i="521"/>
  <c r="H101" i="521"/>
  <c r="G101" i="521"/>
  <c r="H117" i="521"/>
  <c r="G117" i="521"/>
  <c r="H42" i="521"/>
  <c r="G42" i="521"/>
  <c r="H58" i="521"/>
  <c r="G58" i="521"/>
  <c r="H74" i="521"/>
  <c r="G74" i="521"/>
  <c r="H90" i="521"/>
  <c r="G90" i="521"/>
  <c r="H106" i="521"/>
  <c r="G106" i="521"/>
  <c r="H122" i="521"/>
  <c r="G122" i="521"/>
  <c r="H47" i="521"/>
  <c r="G47" i="521"/>
  <c r="H63" i="521"/>
  <c r="G63" i="521"/>
  <c r="H79" i="521"/>
  <c r="G79" i="521"/>
  <c r="H95" i="521"/>
  <c r="G95" i="521"/>
  <c r="H111" i="521"/>
  <c r="G111" i="521"/>
  <c r="H127" i="521"/>
  <c r="G127" i="521"/>
  <c r="H130" i="521"/>
  <c r="G130" i="521"/>
  <c r="H52" i="521"/>
  <c r="G52" i="521"/>
  <c r="H68" i="521"/>
  <c r="G68" i="521"/>
  <c r="H84" i="521"/>
  <c r="G84" i="521"/>
  <c r="H100" i="521"/>
  <c r="G100" i="521"/>
  <c r="H116" i="521"/>
  <c r="G116" i="521"/>
  <c r="H45" i="521"/>
  <c r="G45" i="521"/>
  <c r="H57" i="521"/>
  <c r="G57" i="521"/>
  <c r="H73" i="521"/>
  <c r="G73" i="521"/>
  <c r="H89" i="521"/>
  <c r="G89" i="521"/>
  <c r="H105" i="521"/>
  <c r="G105" i="521"/>
  <c r="H121" i="521"/>
  <c r="G121" i="521"/>
  <c r="H46" i="521"/>
  <c r="G46" i="521"/>
  <c r="H62" i="521"/>
  <c r="G62" i="521"/>
  <c r="H78" i="521"/>
  <c r="G78" i="521"/>
  <c r="H94" i="521"/>
  <c r="G94" i="521"/>
  <c r="H110" i="521"/>
  <c r="G110" i="521"/>
  <c r="H126" i="521"/>
  <c r="G126" i="521"/>
  <c r="H51" i="521"/>
  <c r="G51" i="521"/>
  <c r="H67" i="521"/>
  <c r="G67" i="521"/>
  <c r="H83" i="521"/>
  <c r="G83" i="521"/>
  <c r="H99" i="521"/>
  <c r="G99" i="521"/>
  <c r="H115" i="521"/>
  <c r="G115" i="521"/>
  <c r="BA45" i="475"/>
  <c r="BB45" i="475"/>
  <c r="AF76" i="521"/>
  <c r="AF80" i="521"/>
  <c r="AF84" i="521"/>
  <c r="AF88" i="521"/>
  <c r="AF92" i="521"/>
  <c r="AF96" i="521"/>
  <c r="AF100" i="521"/>
  <c r="AF104" i="521"/>
  <c r="AF108" i="521"/>
  <c r="AF112" i="521"/>
  <c r="AF120" i="521"/>
  <c r="AF124" i="521"/>
  <c r="E65" i="527"/>
  <c r="D65" i="527"/>
  <c r="D84" i="527"/>
  <c r="E84" i="527"/>
  <c r="D88" i="527"/>
  <c r="E88" i="527"/>
  <c r="D92" i="527"/>
  <c r="E92" i="527"/>
  <c r="D96" i="527"/>
  <c r="E96" i="527"/>
  <c r="D100" i="527"/>
  <c r="E100" i="527"/>
  <c r="D104" i="527"/>
  <c r="E104" i="527"/>
  <c r="D108" i="527"/>
  <c r="E108" i="527"/>
  <c r="D112" i="527"/>
  <c r="E112" i="527"/>
  <c r="D116" i="527"/>
  <c r="E116" i="527"/>
  <c r="D120" i="527"/>
  <c r="E120" i="527"/>
  <c r="D124" i="527"/>
  <c r="E124" i="527"/>
  <c r="D128" i="527"/>
  <c r="E128" i="527"/>
  <c r="D43" i="527"/>
  <c r="E43" i="527"/>
  <c r="E47" i="527"/>
  <c r="D47" i="527"/>
  <c r="D51" i="527"/>
  <c r="E51" i="527"/>
  <c r="E55" i="527"/>
  <c r="D55" i="527"/>
  <c r="D59" i="527"/>
  <c r="E59" i="527"/>
  <c r="D63" i="527"/>
  <c r="E63" i="527"/>
  <c r="D67" i="527"/>
  <c r="E67" i="527"/>
  <c r="D71" i="527"/>
  <c r="E71" i="527"/>
  <c r="E75" i="527"/>
  <c r="D75" i="527"/>
  <c r="D79" i="527"/>
  <c r="E79" i="527"/>
  <c r="E83" i="527"/>
  <c r="D83" i="527"/>
  <c r="D87" i="527"/>
  <c r="E87" i="527"/>
  <c r="D91" i="527"/>
  <c r="E91" i="527"/>
  <c r="E95" i="527"/>
  <c r="D95" i="527"/>
  <c r="D99" i="527"/>
  <c r="E99" i="527"/>
  <c r="E103" i="527"/>
  <c r="D103" i="527"/>
  <c r="D107" i="527"/>
  <c r="E107" i="527"/>
  <c r="AF43" i="521"/>
  <c r="AF47" i="521"/>
  <c r="AF51" i="521"/>
  <c r="AF55" i="521"/>
  <c r="AF59" i="521"/>
  <c r="AF67" i="521"/>
  <c r="AF71" i="521"/>
  <c r="AF75" i="521"/>
  <c r="AF79" i="521"/>
  <c r="AF83" i="521"/>
  <c r="AF91" i="521"/>
  <c r="AF99" i="521"/>
  <c r="AF103" i="521"/>
  <c r="AF107" i="521"/>
  <c r="AF111" i="521"/>
  <c r="D111" i="527"/>
  <c r="E111" i="527"/>
  <c r="D115" i="527"/>
  <c r="E115" i="527"/>
  <c r="E119" i="527"/>
  <c r="D119" i="527"/>
  <c r="D123" i="527"/>
  <c r="E123" i="527"/>
  <c r="D127" i="527"/>
  <c r="E127" i="527"/>
  <c r="D69" i="527"/>
  <c r="E69" i="527"/>
  <c r="D73" i="527"/>
  <c r="E73" i="527"/>
  <c r="E77" i="527"/>
  <c r="D77" i="527"/>
  <c r="D81" i="527"/>
  <c r="E81" i="527"/>
  <c r="D85" i="527"/>
  <c r="E85" i="527"/>
  <c r="E89" i="527"/>
  <c r="D89" i="527"/>
  <c r="D93" i="527"/>
  <c r="E93" i="527"/>
  <c r="D97" i="527"/>
  <c r="E97" i="527"/>
  <c r="D101" i="527"/>
  <c r="E101" i="527"/>
  <c r="E105" i="527"/>
  <c r="D105" i="527"/>
  <c r="D109" i="527"/>
  <c r="E109" i="527"/>
  <c r="D113" i="527"/>
  <c r="E113" i="527"/>
  <c r="E117" i="527"/>
  <c r="D117" i="527"/>
  <c r="D121" i="527"/>
  <c r="E121" i="527"/>
  <c r="D125" i="527"/>
  <c r="E125" i="527"/>
  <c r="E129" i="527"/>
  <c r="D129" i="527"/>
  <c r="E42" i="527"/>
  <c r="D42" i="527"/>
  <c r="E46" i="527"/>
  <c r="D46" i="527"/>
  <c r="E50" i="527"/>
  <c r="D50" i="527"/>
  <c r="E54" i="527"/>
  <c r="D54" i="527"/>
  <c r="E58" i="527"/>
  <c r="D58" i="527"/>
  <c r="E62" i="527"/>
  <c r="D62" i="527"/>
  <c r="E66" i="527"/>
  <c r="D66" i="527"/>
  <c r="E70" i="527"/>
  <c r="D70" i="527"/>
  <c r="E74" i="527"/>
  <c r="D74" i="527"/>
  <c r="E78" i="527"/>
  <c r="D78" i="527"/>
  <c r="E82" i="527"/>
  <c r="D82" i="527"/>
  <c r="E86" i="527"/>
  <c r="D86" i="527"/>
  <c r="E90" i="527"/>
  <c r="D90" i="527"/>
  <c r="E94" i="527"/>
  <c r="D94" i="527"/>
  <c r="E98" i="527"/>
  <c r="D98" i="527"/>
  <c r="E102" i="527"/>
  <c r="D102" i="527"/>
  <c r="E106" i="527"/>
  <c r="D106" i="527"/>
  <c r="E110" i="527"/>
  <c r="D110" i="527"/>
  <c r="E114" i="527"/>
  <c r="D114" i="527"/>
  <c r="E118" i="527"/>
  <c r="D118" i="527"/>
  <c r="E122" i="527"/>
  <c r="D122" i="527"/>
  <c r="E126" i="527"/>
  <c r="D126" i="527"/>
  <c r="AF119" i="521"/>
  <c r="AF123" i="521"/>
  <c r="AF127" i="521"/>
  <c r="E130" i="527"/>
  <c r="D130" i="527"/>
  <c r="E45" i="527"/>
  <c r="D45" i="527"/>
  <c r="AF48" i="521"/>
  <c r="AF52" i="521"/>
  <c r="AF56" i="521"/>
  <c r="AF60" i="521"/>
  <c r="AF64" i="521"/>
  <c r="AF68" i="521"/>
  <c r="AF72" i="521"/>
  <c r="AF116" i="521"/>
  <c r="AF45" i="521"/>
  <c r="E49" i="527"/>
  <c r="D49" i="527"/>
  <c r="E53" i="527"/>
  <c r="D53" i="527"/>
  <c r="D57" i="527"/>
  <c r="E57" i="527"/>
  <c r="E61" i="527"/>
  <c r="D61" i="527"/>
  <c r="D44" i="527"/>
  <c r="E44" i="527"/>
  <c r="D48" i="527"/>
  <c r="E48" i="527"/>
  <c r="D52" i="527"/>
  <c r="E52" i="527"/>
  <c r="D56" i="527"/>
  <c r="E56" i="527"/>
  <c r="D60" i="527"/>
  <c r="E60" i="527"/>
  <c r="D64" i="527"/>
  <c r="E64" i="527"/>
  <c r="D68" i="527"/>
  <c r="E68" i="527"/>
  <c r="D72" i="527"/>
  <c r="E72" i="527"/>
  <c r="D76" i="527"/>
  <c r="E76" i="527"/>
  <c r="D80" i="527"/>
  <c r="E80" i="527"/>
  <c r="AF128" i="521"/>
  <c r="AF49" i="521"/>
  <c r="AF53" i="521"/>
  <c r="AF57" i="521"/>
  <c r="AF61" i="521"/>
  <c r="AF65" i="521"/>
  <c r="AF69" i="521"/>
  <c r="AF73" i="521"/>
  <c r="AF77" i="521"/>
  <c r="AF85" i="521"/>
  <c r="AF89" i="521"/>
  <c r="AF93" i="521"/>
  <c r="AF97" i="521"/>
  <c r="AF101" i="521"/>
  <c r="AF105" i="521"/>
  <c r="AF109" i="521"/>
  <c r="AF113" i="521"/>
  <c r="AF117" i="521"/>
  <c r="AF121" i="521"/>
  <c r="AF125" i="521"/>
  <c r="AF129" i="521"/>
  <c r="AF42" i="521"/>
  <c r="AF46" i="521"/>
  <c r="AF50" i="521"/>
  <c r="AF54" i="521"/>
  <c r="AF58" i="521"/>
  <c r="AF62" i="521"/>
  <c r="AF66" i="521"/>
  <c r="AF70" i="521"/>
  <c r="AF74" i="521"/>
  <c r="AF78" i="521"/>
  <c r="AF82" i="521"/>
  <c r="AF86" i="521"/>
  <c r="AF90" i="521"/>
  <c r="AF94" i="521"/>
  <c r="AF98" i="521"/>
  <c r="AF102" i="521"/>
  <c r="AF106" i="521"/>
  <c r="AF110" i="521"/>
  <c r="AF114" i="521"/>
  <c r="AF118" i="521"/>
  <c r="AF122" i="521"/>
  <c r="AF126" i="521"/>
  <c r="AF130" i="521"/>
  <c r="B44" i="527"/>
  <c r="F44" i="527" s="1"/>
  <c r="I44" i="527"/>
  <c r="AE48" i="521"/>
  <c r="B48" i="521"/>
  <c r="AD48" i="521"/>
  <c r="Z48" i="521"/>
  <c r="Y48" i="521"/>
  <c r="AI48" i="521"/>
  <c r="B60" i="527"/>
  <c r="F60" i="527" s="1"/>
  <c r="I60" i="527"/>
  <c r="AE64" i="521"/>
  <c r="Z64" i="521"/>
  <c r="AI64" i="521"/>
  <c r="Y64" i="521"/>
  <c r="AD64" i="521"/>
  <c r="B64" i="521"/>
  <c r="AE68" i="521"/>
  <c r="AD68" i="521"/>
  <c r="AI68" i="521"/>
  <c r="Z68" i="521"/>
  <c r="Y68" i="521"/>
  <c r="B68" i="521"/>
  <c r="I76" i="527"/>
  <c r="B76" i="527"/>
  <c r="F76" i="527" s="1"/>
  <c r="AE80" i="521"/>
  <c r="Z80" i="521"/>
  <c r="AD80" i="521"/>
  <c r="Y80" i="521"/>
  <c r="B80" i="521"/>
  <c r="AI80" i="521"/>
  <c r="AE84" i="521"/>
  <c r="Y84" i="521"/>
  <c r="Z84" i="521"/>
  <c r="AI84" i="521"/>
  <c r="B84" i="521"/>
  <c r="AD84" i="521"/>
  <c r="B88" i="527"/>
  <c r="F88" i="527" s="1"/>
  <c r="I88" i="527"/>
  <c r="AE96" i="521"/>
  <c r="Z96" i="521"/>
  <c r="AD96" i="521"/>
  <c r="B96" i="521"/>
  <c r="AI96" i="521"/>
  <c r="Y96" i="521"/>
  <c r="AE100" i="521"/>
  <c r="Y100" i="521"/>
  <c r="Z100" i="521"/>
  <c r="B100" i="521"/>
  <c r="AD100" i="521"/>
  <c r="AI100" i="521"/>
  <c r="I104" i="527"/>
  <c r="B104" i="527"/>
  <c r="F104" i="527" s="1"/>
  <c r="AE112" i="521"/>
  <c r="Z112" i="521"/>
  <c r="AD112" i="521"/>
  <c r="Y112" i="521"/>
  <c r="B112" i="521"/>
  <c r="AI112" i="521"/>
  <c r="AD116" i="521"/>
  <c r="AE116" i="521"/>
  <c r="AI116" i="521"/>
  <c r="B116" i="521"/>
  <c r="Y116" i="521"/>
  <c r="Z116" i="521"/>
  <c r="I120" i="527"/>
  <c r="B120" i="527"/>
  <c r="F120" i="527" s="1"/>
  <c r="Z45" i="521"/>
  <c r="AD45" i="521"/>
  <c r="B45" i="521"/>
  <c r="AI45" i="521"/>
  <c r="AE45" i="521"/>
  <c r="Y45" i="521"/>
  <c r="B45" i="527"/>
  <c r="F45" i="527" s="1"/>
  <c r="I45" i="527"/>
  <c r="Z57" i="521"/>
  <c r="AD57" i="521"/>
  <c r="Y57" i="521"/>
  <c r="B57" i="521"/>
  <c r="AI57" i="521"/>
  <c r="AE57" i="521"/>
  <c r="B57" i="527"/>
  <c r="F57" i="527" s="1"/>
  <c r="I57" i="527"/>
  <c r="Z69" i="521"/>
  <c r="AD69" i="521"/>
  <c r="Y69" i="521"/>
  <c r="AE69" i="521"/>
  <c r="B69" i="521"/>
  <c r="AI69" i="521"/>
  <c r="Z73" i="521"/>
  <c r="AD73" i="521"/>
  <c r="Y73" i="521"/>
  <c r="B73" i="521"/>
  <c r="AI73" i="521"/>
  <c r="AE73" i="521"/>
  <c r="B73" i="527"/>
  <c r="F73" i="527" s="1"/>
  <c r="I73" i="527"/>
  <c r="Z85" i="521"/>
  <c r="AD85" i="521"/>
  <c r="AE85" i="521"/>
  <c r="Y85" i="521"/>
  <c r="B85" i="521"/>
  <c r="AI85" i="521"/>
  <c r="Z89" i="521"/>
  <c r="AE89" i="521"/>
  <c r="AD89" i="521"/>
  <c r="Y89" i="521"/>
  <c r="B89" i="521"/>
  <c r="AI89" i="521"/>
  <c r="I89" i="527"/>
  <c r="B89" i="527"/>
  <c r="F89" i="527" s="1"/>
  <c r="Z101" i="521"/>
  <c r="AD101" i="521"/>
  <c r="AE101" i="521"/>
  <c r="Y101" i="521"/>
  <c r="B101" i="521"/>
  <c r="AI101" i="521"/>
  <c r="Z105" i="521"/>
  <c r="AE105" i="521"/>
  <c r="AD105" i="521"/>
  <c r="Y105" i="521"/>
  <c r="B105" i="521"/>
  <c r="AI105" i="521"/>
  <c r="I105" i="527"/>
  <c r="B105" i="527"/>
  <c r="F105" i="527" s="1"/>
  <c r="Y117" i="521"/>
  <c r="AI117" i="521"/>
  <c r="AE117" i="521"/>
  <c r="AD117" i="521"/>
  <c r="Z117" i="521"/>
  <c r="B117" i="521"/>
  <c r="Y121" i="521"/>
  <c r="AI121" i="521"/>
  <c r="AE121" i="521"/>
  <c r="AD121" i="521"/>
  <c r="Z121" i="521"/>
  <c r="B121" i="521"/>
  <c r="I121" i="527"/>
  <c r="B121" i="527"/>
  <c r="F121" i="527" s="1"/>
  <c r="Z42" i="521"/>
  <c r="Y42" i="521"/>
  <c r="AD42" i="521"/>
  <c r="AE42" i="521"/>
  <c r="AI42" i="521"/>
  <c r="B42" i="521"/>
  <c r="Z46" i="521"/>
  <c r="AD46" i="521"/>
  <c r="B46" i="521"/>
  <c r="AI46" i="521"/>
  <c r="Y46" i="521"/>
  <c r="AE46" i="521"/>
  <c r="B46" i="527"/>
  <c r="F46" i="527" s="1"/>
  <c r="I46" i="527"/>
  <c r="Z58" i="521"/>
  <c r="Y58" i="521"/>
  <c r="AE58" i="521"/>
  <c r="B58" i="521"/>
  <c r="AD58" i="521"/>
  <c r="AI58" i="521"/>
  <c r="Z62" i="521"/>
  <c r="AD62" i="521"/>
  <c r="AI62" i="521"/>
  <c r="Y62" i="521"/>
  <c r="B62" i="521"/>
  <c r="AE62" i="521"/>
  <c r="B62" i="527"/>
  <c r="F62" i="527" s="1"/>
  <c r="I62" i="527"/>
  <c r="Z74" i="521"/>
  <c r="Y74" i="521"/>
  <c r="AE74" i="521"/>
  <c r="B74" i="521"/>
  <c r="AD74" i="521"/>
  <c r="AI74" i="521"/>
  <c r="Z78" i="521"/>
  <c r="AD78" i="521"/>
  <c r="AI78" i="521"/>
  <c r="Y78" i="521"/>
  <c r="B78" i="521"/>
  <c r="AE78" i="521"/>
  <c r="I78" i="527"/>
  <c r="B78" i="527"/>
  <c r="F78" i="527" s="1"/>
  <c r="Z90" i="521"/>
  <c r="AD90" i="521"/>
  <c r="AE90" i="521"/>
  <c r="AI90" i="521"/>
  <c r="Y90" i="521"/>
  <c r="B90" i="521"/>
  <c r="Z94" i="521"/>
  <c r="AD94" i="521"/>
  <c r="AI94" i="521"/>
  <c r="Y94" i="521"/>
  <c r="B94" i="521"/>
  <c r="AE94" i="521"/>
  <c r="B94" i="527"/>
  <c r="F94" i="527" s="1"/>
  <c r="I94" i="527"/>
  <c r="Z106" i="521"/>
  <c r="AD106" i="521"/>
  <c r="AE106" i="521"/>
  <c r="AI106" i="521"/>
  <c r="Y106" i="521"/>
  <c r="B106" i="521"/>
  <c r="Z110" i="521"/>
  <c r="AD110" i="521"/>
  <c r="AI110" i="521"/>
  <c r="Y110" i="521"/>
  <c r="B110" i="521"/>
  <c r="AE110" i="521"/>
  <c r="B110" i="527"/>
  <c r="F110" i="527" s="1"/>
  <c r="I110" i="527"/>
  <c r="Y122" i="521"/>
  <c r="AD122" i="521"/>
  <c r="AI122" i="521"/>
  <c r="AE122" i="521"/>
  <c r="Z122" i="521"/>
  <c r="B122" i="521"/>
  <c r="Y126" i="521"/>
  <c r="AD126" i="521"/>
  <c r="AI126" i="521"/>
  <c r="AE126" i="521"/>
  <c r="Z126" i="521"/>
  <c r="B126" i="521"/>
  <c r="I126" i="527"/>
  <c r="B126" i="527"/>
  <c r="F126" i="527" s="1"/>
  <c r="AE43" i="521"/>
  <c r="Z43" i="521"/>
  <c r="AI43" i="521"/>
  <c r="Y43" i="521"/>
  <c r="B43" i="521"/>
  <c r="AD43" i="521"/>
  <c r="I47" i="527"/>
  <c r="B47" i="527"/>
  <c r="F47" i="527" s="1"/>
  <c r="AE59" i="521"/>
  <c r="Z59" i="521"/>
  <c r="AI59" i="521"/>
  <c r="Y59" i="521"/>
  <c r="B59" i="521"/>
  <c r="AD59" i="521"/>
  <c r="I63" i="527"/>
  <c r="B63" i="527"/>
  <c r="F63" i="527" s="1"/>
  <c r="AE75" i="521"/>
  <c r="Z75" i="521"/>
  <c r="AI75" i="521"/>
  <c r="Y75" i="521"/>
  <c r="B75" i="521"/>
  <c r="AD75" i="521"/>
  <c r="I79" i="527"/>
  <c r="B79" i="527"/>
  <c r="F79" i="527" s="1"/>
  <c r="AE91" i="521"/>
  <c r="Z91" i="521"/>
  <c r="AI91" i="521"/>
  <c r="B91" i="521"/>
  <c r="Y91" i="521"/>
  <c r="AD91" i="521"/>
  <c r="I95" i="527"/>
  <c r="B95" i="527"/>
  <c r="F95" i="527" s="1"/>
  <c r="AE107" i="521"/>
  <c r="Z107" i="521"/>
  <c r="AI107" i="521"/>
  <c r="Y107" i="521"/>
  <c r="B107" i="521"/>
  <c r="AD107" i="521"/>
  <c r="Y119" i="521"/>
  <c r="AI119" i="521"/>
  <c r="AE119" i="521"/>
  <c r="AD119" i="521"/>
  <c r="B119" i="521"/>
  <c r="Z119" i="521"/>
  <c r="B123" i="527"/>
  <c r="F123" i="527" s="1"/>
  <c r="I123" i="527"/>
  <c r="I48" i="527"/>
  <c r="B48" i="527"/>
  <c r="F48" i="527" s="1"/>
  <c r="AE52" i="521"/>
  <c r="AI52" i="521"/>
  <c r="Y52" i="521"/>
  <c r="Z52" i="521"/>
  <c r="AD52" i="521"/>
  <c r="B52" i="521"/>
  <c r="I64" i="527"/>
  <c r="B64" i="527"/>
  <c r="F64" i="527" s="1"/>
  <c r="AE72" i="521"/>
  <c r="B72" i="521"/>
  <c r="Z72" i="521"/>
  <c r="AD72" i="521"/>
  <c r="Y72" i="521"/>
  <c r="AI72" i="521"/>
  <c r="I80" i="527"/>
  <c r="B80" i="527"/>
  <c r="F80" i="527" s="1"/>
  <c r="AE88" i="521"/>
  <c r="AD88" i="521"/>
  <c r="Z88" i="521"/>
  <c r="AI88" i="521"/>
  <c r="Y88" i="521"/>
  <c r="B88" i="521"/>
  <c r="B92" i="527"/>
  <c r="F92" i="527" s="1"/>
  <c r="I92" i="527"/>
  <c r="AE104" i="521"/>
  <c r="AD104" i="521"/>
  <c r="Z104" i="521"/>
  <c r="Y104" i="521"/>
  <c r="B104" i="521"/>
  <c r="AI104" i="521"/>
  <c r="B108" i="527"/>
  <c r="F108" i="527" s="1"/>
  <c r="I108" i="527"/>
  <c r="AD120" i="521"/>
  <c r="AE120" i="521"/>
  <c r="AI120" i="521"/>
  <c r="B120" i="521"/>
  <c r="Z120" i="521"/>
  <c r="Y120" i="521"/>
  <c r="B124" i="527"/>
  <c r="F124" i="527" s="1"/>
  <c r="I124" i="527"/>
  <c r="AD128" i="521"/>
  <c r="AE128" i="521"/>
  <c r="AI128" i="521"/>
  <c r="B128" i="521"/>
  <c r="Y128" i="521"/>
  <c r="Z128" i="521"/>
  <c r="Z61" i="521"/>
  <c r="AD61" i="521"/>
  <c r="B61" i="521"/>
  <c r="AI61" i="521"/>
  <c r="AE61" i="521"/>
  <c r="Y61" i="521"/>
  <c r="B61" i="527"/>
  <c r="F61" i="527" s="1"/>
  <c r="I61" i="527"/>
  <c r="Z77" i="521"/>
  <c r="AD77" i="521"/>
  <c r="B77" i="521"/>
  <c r="AI77" i="521"/>
  <c r="AE77" i="521"/>
  <c r="Y77" i="521"/>
  <c r="B77" i="527"/>
  <c r="F77" i="527" s="1"/>
  <c r="I77" i="527"/>
  <c r="Z93" i="521"/>
  <c r="AD93" i="521"/>
  <c r="AE93" i="521"/>
  <c r="B93" i="521"/>
  <c r="AI93" i="521"/>
  <c r="Y93" i="521"/>
  <c r="I93" i="527"/>
  <c r="B93" i="527"/>
  <c r="F93" i="527" s="1"/>
  <c r="Z109" i="521"/>
  <c r="AD109" i="521"/>
  <c r="AE109" i="521"/>
  <c r="B109" i="521"/>
  <c r="AI109" i="521"/>
  <c r="Y109" i="521"/>
  <c r="I109" i="527"/>
  <c r="B109" i="527"/>
  <c r="F109" i="527" s="1"/>
  <c r="Y125" i="521"/>
  <c r="AI125" i="521"/>
  <c r="AE125" i="521"/>
  <c r="AD125" i="521"/>
  <c r="Z125" i="521"/>
  <c r="B125" i="521"/>
  <c r="I125" i="527"/>
  <c r="B125" i="527"/>
  <c r="F125" i="527" s="1"/>
  <c r="Z50" i="521"/>
  <c r="Y50" i="521"/>
  <c r="AE50" i="521"/>
  <c r="B50" i="521"/>
  <c r="AD50" i="521"/>
  <c r="AI50" i="521"/>
  <c r="B50" i="527"/>
  <c r="F50" i="527" s="1"/>
  <c r="I50" i="527"/>
  <c r="B66" i="527"/>
  <c r="F66" i="527" s="1"/>
  <c r="I66" i="527"/>
  <c r="Z82" i="521"/>
  <c r="AD82" i="521"/>
  <c r="AI82" i="521"/>
  <c r="AE82" i="521"/>
  <c r="Y82" i="521"/>
  <c r="B82" i="521"/>
  <c r="I82" i="527"/>
  <c r="B82" i="527"/>
  <c r="F82" i="527" s="1"/>
  <c r="I98" i="527"/>
  <c r="B98" i="527"/>
  <c r="F98" i="527" s="1"/>
  <c r="I114" i="527"/>
  <c r="B114" i="527"/>
  <c r="F114" i="527" s="1"/>
  <c r="AE47" i="521"/>
  <c r="Z47" i="521"/>
  <c r="Y47" i="521"/>
  <c r="B47" i="521"/>
  <c r="AD47" i="521"/>
  <c r="AI47" i="521"/>
  <c r="I51" i="527"/>
  <c r="B51" i="527"/>
  <c r="F51" i="527" s="1"/>
  <c r="AE63" i="521"/>
  <c r="AF63" i="521"/>
  <c r="Z63" i="521"/>
  <c r="Y63" i="521"/>
  <c r="AD63" i="521"/>
  <c r="B63" i="521"/>
  <c r="AI63" i="521"/>
  <c r="I67" i="527"/>
  <c r="B67" i="527"/>
  <c r="F67" i="527" s="1"/>
  <c r="AE79" i="521"/>
  <c r="Z79" i="521"/>
  <c r="Y79" i="521"/>
  <c r="AD79" i="521"/>
  <c r="B79" i="521"/>
  <c r="AI79" i="521"/>
  <c r="I83" i="527"/>
  <c r="B83" i="527"/>
  <c r="F83" i="527" s="1"/>
  <c r="AE95" i="521"/>
  <c r="Z95" i="521"/>
  <c r="Y95" i="521"/>
  <c r="B95" i="521"/>
  <c r="AD95" i="521"/>
  <c r="AF95" i="521"/>
  <c r="AI95" i="521"/>
  <c r="B99" i="527"/>
  <c r="F99" i="527" s="1"/>
  <c r="I99" i="527"/>
  <c r="AE111" i="521"/>
  <c r="Z111" i="521"/>
  <c r="Y111" i="521"/>
  <c r="B111" i="521"/>
  <c r="AD111" i="521"/>
  <c r="AI111" i="521"/>
  <c r="I111" i="527"/>
  <c r="B111" i="527"/>
  <c r="F111" i="527" s="1"/>
  <c r="Y123" i="521"/>
  <c r="AI123" i="521"/>
  <c r="AE123" i="521"/>
  <c r="AD123" i="521"/>
  <c r="B123" i="521"/>
  <c r="Z123" i="521"/>
  <c r="I127" i="527"/>
  <c r="B127" i="527"/>
  <c r="F127" i="527" s="1"/>
  <c r="B52" i="527"/>
  <c r="F52" i="527" s="1"/>
  <c r="I52" i="527"/>
  <c r="AE56" i="521"/>
  <c r="B56" i="521"/>
  <c r="AD56" i="521"/>
  <c r="Z56" i="521"/>
  <c r="Y56" i="521"/>
  <c r="AI56" i="521"/>
  <c r="I68" i="527"/>
  <c r="B68" i="527"/>
  <c r="F68" i="527" s="1"/>
  <c r="AE76" i="521"/>
  <c r="Y76" i="521"/>
  <c r="B76" i="521"/>
  <c r="Z76" i="521"/>
  <c r="AI76" i="521"/>
  <c r="AD76" i="521"/>
  <c r="AE92" i="521"/>
  <c r="Y92" i="521"/>
  <c r="Z92" i="521"/>
  <c r="AD92" i="521"/>
  <c r="AI92" i="521"/>
  <c r="B92" i="521"/>
  <c r="B96" i="527"/>
  <c r="F96" i="527" s="1"/>
  <c r="I96" i="527"/>
  <c r="AE108" i="521"/>
  <c r="Y108" i="521"/>
  <c r="Z108" i="521"/>
  <c r="B108" i="521"/>
  <c r="AD108" i="521"/>
  <c r="AI108" i="521"/>
  <c r="B112" i="527"/>
  <c r="F112" i="527" s="1"/>
  <c r="I112" i="527"/>
  <c r="AD124" i="521"/>
  <c r="AE124" i="521"/>
  <c r="AI124" i="521"/>
  <c r="Y124" i="521"/>
  <c r="Z124" i="521"/>
  <c r="B124" i="521"/>
  <c r="I128" i="527"/>
  <c r="B128" i="527"/>
  <c r="F128" i="527" s="1"/>
  <c r="Z49" i="521"/>
  <c r="AD49" i="521"/>
  <c r="AI49" i="521"/>
  <c r="Y49" i="521"/>
  <c r="B49" i="521"/>
  <c r="AE49" i="521"/>
  <c r="B49" i="527"/>
  <c r="F49" i="527" s="1"/>
  <c r="I49" i="527"/>
  <c r="B65" i="527"/>
  <c r="F65" i="527" s="1"/>
  <c r="I65" i="527"/>
  <c r="B81" i="527"/>
  <c r="F81" i="527" s="1"/>
  <c r="I81" i="527"/>
  <c r="Z97" i="521"/>
  <c r="AD97" i="521"/>
  <c r="AE97" i="521"/>
  <c r="AI97" i="521"/>
  <c r="Y97" i="521"/>
  <c r="B97" i="521"/>
  <c r="B97" i="527"/>
  <c r="F97" i="527" s="1"/>
  <c r="I97" i="527"/>
  <c r="B113" i="527"/>
  <c r="F113" i="527" s="1"/>
  <c r="I113" i="527"/>
  <c r="I129" i="527"/>
  <c r="B129" i="527"/>
  <c r="F129" i="527" s="1"/>
  <c r="Z54" i="521"/>
  <c r="AD54" i="521"/>
  <c r="AI54" i="521"/>
  <c r="AE54" i="521"/>
  <c r="Y54" i="521"/>
  <c r="B54" i="521"/>
  <c r="B54" i="527"/>
  <c r="F54" i="527" s="1"/>
  <c r="I54" i="527"/>
  <c r="Z66" i="521"/>
  <c r="Y66" i="521"/>
  <c r="AE66" i="521"/>
  <c r="B66" i="521"/>
  <c r="AD66" i="521"/>
  <c r="AI66" i="521"/>
  <c r="B70" i="527"/>
  <c r="F70" i="527" s="1"/>
  <c r="I70" i="527"/>
  <c r="I86" i="527"/>
  <c r="B86" i="527"/>
  <c r="F86" i="527" s="1"/>
  <c r="Z98" i="521"/>
  <c r="AD98" i="521"/>
  <c r="AE98" i="521"/>
  <c r="AI98" i="521"/>
  <c r="Y98" i="521"/>
  <c r="B98" i="521"/>
  <c r="Z102" i="521"/>
  <c r="AD102" i="521"/>
  <c r="AE102" i="521"/>
  <c r="AI102" i="521"/>
  <c r="Y102" i="521"/>
  <c r="B102" i="521"/>
  <c r="I102" i="527"/>
  <c r="B102" i="527"/>
  <c r="F102" i="527" s="1"/>
  <c r="Y114" i="521"/>
  <c r="AD114" i="521"/>
  <c r="AI114" i="521"/>
  <c r="AE114" i="521"/>
  <c r="Z114" i="521"/>
  <c r="B114" i="521"/>
  <c r="I118" i="527"/>
  <c r="B118" i="527"/>
  <c r="F118" i="527" s="1"/>
  <c r="AE51" i="521"/>
  <c r="Z51" i="521"/>
  <c r="B51" i="521"/>
  <c r="AD51" i="521"/>
  <c r="AI51" i="521"/>
  <c r="Y51" i="521"/>
  <c r="I55" i="527"/>
  <c r="B55" i="527"/>
  <c r="F55" i="527" s="1"/>
  <c r="AE67" i="521"/>
  <c r="Z67" i="521"/>
  <c r="B67" i="521"/>
  <c r="AD67" i="521"/>
  <c r="AI67" i="521"/>
  <c r="Y67" i="521"/>
  <c r="I71" i="527"/>
  <c r="B71" i="527"/>
  <c r="F71" i="527" s="1"/>
  <c r="AE83" i="521"/>
  <c r="Z83" i="521"/>
  <c r="B83" i="521"/>
  <c r="AD83" i="521"/>
  <c r="AI83" i="521"/>
  <c r="Y83" i="521"/>
  <c r="B87" i="527"/>
  <c r="F87" i="527" s="1"/>
  <c r="I87" i="527"/>
  <c r="AE99" i="521"/>
  <c r="Z99" i="521"/>
  <c r="B99" i="521"/>
  <c r="AD99" i="521"/>
  <c r="AI99" i="521"/>
  <c r="Y99" i="521"/>
  <c r="B103" i="527"/>
  <c r="F103" i="527" s="1"/>
  <c r="I103" i="527"/>
  <c r="Y115" i="521"/>
  <c r="AF115" i="521"/>
  <c r="AI115" i="521"/>
  <c r="AE115" i="521"/>
  <c r="AD115" i="521"/>
  <c r="B115" i="521"/>
  <c r="Z115" i="521"/>
  <c r="B115" i="527"/>
  <c r="F115" i="527" s="1"/>
  <c r="I115" i="527"/>
  <c r="Y127" i="521"/>
  <c r="AI127" i="521"/>
  <c r="AE127" i="521"/>
  <c r="AD127" i="521"/>
  <c r="Z127" i="521"/>
  <c r="B127" i="521"/>
  <c r="AE44" i="521"/>
  <c r="AI44" i="521"/>
  <c r="AF44" i="521"/>
  <c r="Y44" i="521"/>
  <c r="Z44" i="521"/>
  <c r="AD44" i="521"/>
  <c r="B44" i="521"/>
  <c r="B56" i="527"/>
  <c r="F56" i="527" s="1"/>
  <c r="I56" i="527"/>
  <c r="AE60" i="521"/>
  <c r="Y60" i="521"/>
  <c r="Z60" i="521"/>
  <c r="B60" i="521"/>
  <c r="AD60" i="521"/>
  <c r="AI60" i="521"/>
  <c r="B72" i="527"/>
  <c r="F72" i="527" s="1"/>
  <c r="I72" i="527"/>
  <c r="B84" i="527"/>
  <c r="F84" i="527" s="1"/>
  <c r="I84" i="527"/>
  <c r="I100" i="527"/>
  <c r="B100" i="527"/>
  <c r="F100" i="527" s="1"/>
  <c r="I116" i="527"/>
  <c r="B116" i="527"/>
  <c r="F116" i="527" s="1"/>
  <c r="Z53" i="521"/>
  <c r="AD53" i="521"/>
  <c r="Y53" i="521"/>
  <c r="AE53" i="521"/>
  <c r="B53" i="521"/>
  <c r="AI53" i="521"/>
  <c r="B53" i="527"/>
  <c r="F53" i="527" s="1"/>
  <c r="I53" i="527"/>
  <c r="Z65" i="521"/>
  <c r="AD65" i="521"/>
  <c r="AI65" i="521"/>
  <c r="Y65" i="521"/>
  <c r="B65" i="521"/>
  <c r="AE65" i="521"/>
  <c r="B69" i="527"/>
  <c r="F69" i="527" s="1"/>
  <c r="I69" i="527"/>
  <c r="Z81" i="521"/>
  <c r="AD81" i="521"/>
  <c r="AF81" i="521"/>
  <c r="AE81" i="521"/>
  <c r="AI81" i="521"/>
  <c r="Y81" i="521"/>
  <c r="B81" i="521"/>
  <c r="B85" i="527"/>
  <c r="F85" i="527" s="1"/>
  <c r="I85" i="527"/>
  <c r="B101" i="527"/>
  <c r="F101" i="527" s="1"/>
  <c r="I101" i="527"/>
  <c r="Z113" i="521"/>
  <c r="AD113" i="521"/>
  <c r="AE113" i="521"/>
  <c r="AI113" i="521"/>
  <c r="Y113" i="521"/>
  <c r="B113" i="521"/>
  <c r="I117" i="527"/>
  <c r="B117" i="527"/>
  <c r="F117" i="527" s="1"/>
  <c r="Y129" i="521"/>
  <c r="AI129" i="521"/>
  <c r="AE129" i="521"/>
  <c r="AD129" i="521"/>
  <c r="Z129" i="521"/>
  <c r="B129" i="521"/>
  <c r="I42" i="527"/>
  <c r="B42" i="527"/>
  <c r="F42" i="527" s="1"/>
  <c r="B58" i="527"/>
  <c r="F58" i="527" s="1"/>
  <c r="I58" i="527"/>
  <c r="Z70" i="521"/>
  <c r="AD70" i="521"/>
  <c r="AI70" i="521"/>
  <c r="AE70" i="521"/>
  <c r="Y70" i="521"/>
  <c r="B70" i="521"/>
  <c r="I74" i="527"/>
  <c r="B74" i="527"/>
  <c r="F74" i="527" s="1"/>
  <c r="Z86" i="521"/>
  <c r="AD86" i="521"/>
  <c r="AE86" i="521"/>
  <c r="AI86" i="521"/>
  <c r="Y86" i="521"/>
  <c r="B86" i="521"/>
  <c r="I90" i="527"/>
  <c r="B90" i="527"/>
  <c r="F90" i="527" s="1"/>
  <c r="I106" i="527"/>
  <c r="B106" i="527"/>
  <c r="F106" i="527" s="1"/>
  <c r="Y118" i="521"/>
  <c r="AD118" i="521"/>
  <c r="AI118" i="521"/>
  <c r="AE118" i="521"/>
  <c r="B118" i="521"/>
  <c r="Z118" i="521"/>
  <c r="I122" i="527"/>
  <c r="B122" i="527"/>
  <c r="F122" i="527" s="1"/>
  <c r="I43" i="527"/>
  <c r="B43" i="527"/>
  <c r="F43" i="527" s="1"/>
  <c r="AE55" i="521"/>
  <c r="Z55" i="521"/>
  <c r="AD55" i="521"/>
  <c r="Y55" i="521"/>
  <c r="AI55" i="521"/>
  <c r="B55" i="521"/>
  <c r="I59" i="527"/>
  <c r="B59" i="527"/>
  <c r="F59" i="527" s="1"/>
  <c r="AE71" i="521"/>
  <c r="Z71" i="521"/>
  <c r="AD71" i="521"/>
  <c r="AI71" i="521"/>
  <c r="Y71" i="521"/>
  <c r="B71" i="521"/>
  <c r="I75" i="527"/>
  <c r="B75" i="527"/>
  <c r="F75" i="527" s="1"/>
  <c r="AE87" i="521"/>
  <c r="Z87" i="521"/>
  <c r="AD87" i="521"/>
  <c r="Y87" i="521"/>
  <c r="AF87" i="521"/>
  <c r="AI87" i="521"/>
  <c r="B87" i="521"/>
  <c r="I91" i="527"/>
  <c r="B91" i="527"/>
  <c r="F91" i="527" s="1"/>
  <c r="AE103" i="521"/>
  <c r="Z103" i="521"/>
  <c r="AD103" i="521"/>
  <c r="AI103" i="521"/>
  <c r="Y103" i="521"/>
  <c r="B103" i="521"/>
  <c r="I107" i="527"/>
  <c r="B107" i="527"/>
  <c r="F107" i="527" s="1"/>
  <c r="I119" i="527"/>
  <c r="B119" i="527"/>
  <c r="F119" i="527" s="1"/>
  <c r="Y130" i="521"/>
  <c r="AD130" i="521"/>
  <c r="AI130" i="521"/>
  <c r="AE130" i="521"/>
  <c r="Z130" i="521"/>
  <c r="B130" i="521"/>
  <c r="I130" i="527"/>
  <c r="B130" i="527"/>
  <c r="F130" i="527" s="1"/>
  <c r="H31" i="470"/>
  <c r="P58" i="528" l="1"/>
  <c r="J58" i="528"/>
  <c r="Q58" i="528"/>
  <c r="N58" i="528"/>
  <c r="T58" i="528"/>
  <c r="S58" i="528"/>
  <c r="M58" i="528"/>
  <c r="K58" i="528"/>
  <c r="P42" i="528"/>
  <c r="J42" i="528"/>
  <c r="Q42" i="528"/>
  <c r="N42" i="528"/>
  <c r="T42" i="528"/>
  <c r="M42" i="528"/>
  <c r="K42" i="528"/>
  <c r="S42" i="528"/>
  <c r="P85" i="528"/>
  <c r="J85" i="528"/>
  <c r="T85" i="528"/>
  <c r="N85" i="528"/>
  <c r="M85" i="528"/>
  <c r="K85" i="528"/>
  <c r="Q85" i="528"/>
  <c r="S85" i="528"/>
  <c r="S100" i="528"/>
  <c r="M100" i="528"/>
  <c r="Q100" i="528"/>
  <c r="K100" i="528"/>
  <c r="P100" i="528"/>
  <c r="J100" i="528"/>
  <c r="N100" i="528"/>
  <c r="T100" i="528"/>
  <c r="T115" i="528"/>
  <c r="S115" i="528"/>
  <c r="M115" i="528"/>
  <c r="Q115" i="528"/>
  <c r="K115" i="528"/>
  <c r="P115" i="528"/>
  <c r="J115" i="528"/>
  <c r="N115" i="528"/>
  <c r="T118" i="528"/>
  <c r="N118" i="528"/>
  <c r="S118" i="528"/>
  <c r="M118" i="528"/>
  <c r="Q118" i="528"/>
  <c r="K118" i="528"/>
  <c r="P118" i="528"/>
  <c r="J118" i="528"/>
  <c r="P49" i="528"/>
  <c r="J49" i="528"/>
  <c r="T49" i="528"/>
  <c r="M49" i="528"/>
  <c r="Q49" i="528"/>
  <c r="N49" i="528"/>
  <c r="K49" i="528"/>
  <c r="S49" i="528"/>
  <c r="S112" i="528"/>
  <c r="M112" i="528"/>
  <c r="Q112" i="528"/>
  <c r="K112" i="528"/>
  <c r="P112" i="528"/>
  <c r="J112" i="528"/>
  <c r="T112" i="528"/>
  <c r="N112" i="528"/>
  <c r="P52" i="528"/>
  <c r="J52" i="528"/>
  <c r="Q52" i="528"/>
  <c r="M52" i="528"/>
  <c r="T52" i="528"/>
  <c r="K52" i="528"/>
  <c r="S52" i="528"/>
  <c r="N52" i="528"/>
  <c r="S111" i="528"/>
  <c r="M111" i="528"/>
  <c r="Q111" i="528"/>
  <c r="K111" i="528"/>
  <c r="P111" i="528"/>
  <c r="J111" i="528"/>
  <c r="T111" i="528"/>
  <c r="N111" i="528"/>
  <c r="P83" i="528"/>
  <c r="J83" i="528"/>
  <c r="T83" i="528"/>
  <c r="N83" i="528"/>
  <c r="M83" i="528"/>
  <c r="K83" i="528"/>
  <c r="S83" i="528"/>
  <c r="Q83" i="528"/>
  <c r="P67" i="528"/>
  <c r="J67" i="528"/>
  <c r="T67" i="528"/>
  <c r="N67" i="528"/>
  <c r="M67" i="528"/>
  <c r="K67" i="528"/>
  <c r="S67" i="528"/>
  <c r="Q67" i="528"/>
  <c r="P51" i="528"/>
  <c r="J51" i="528"/>
  <c r="T51" i="528"/>
  <c r="M51" i="528"/>
  <c r="N51" i="528"/>
  <c r="S51" i="528"/>
  <c r="Q51" i="528"/>
  <c r="K51" i="528"/>
  <c r="S109" i="528"/>
  <c r="M109" i="528"/>
  <c r="Q109" i="528"/>
  <c r="K109" i="528"/>
  <c r="P109" i="528"/>
  <c r="J109" i="528"/>
  <c r="T109" i="528"/>
  <c r="N109" i="528"/>
  <c r="S108" i="528"/>
  <c r="M108" i="528"/>
  <c r="Q108" i="528"/>
  <c r="K108" i="528"/>
  <c r="P108" i="528"/>
  <c r="J108" i="528"/>
  <c r="T108" i="528"/>
  <c r="N108" i="528"/>
  <c r="S95" i="528"/>
  <c r="M95" i="528"/>
  <c r="Q95" i="528"/>
  <c r="K95" i="528"/>
  <c r="P95" i="528"/>
  <c r="J95" i="528"/>
  <c r="T95" i="528"/>
  <c r="N95" i="528"/>
  <c r="P79" i="528"/>
  <c r="J79" i="528"/>
  <c r="T79" i="528"/>
  <c r="N79" i="528"/>
  <c r="M79" i="528"/>
  <c r="K79" i="528"/>
  <c r="S79" i="528"/>
  <c r="Q79" i="528"/>
  <c r="P47" i="528"/>
  <c r="J47" i="528"/>
  <c r="T47" i="528"/>
  <c r="M47" i="528"/>
  <c r="S47" i="528"/>
  <c r="Q47" i="528"/>
  <c r="N47" i="528"/>
  <c r="K47" i="528"/>
  <c r="S94" i="528"/>
  <c r="M94" i="528"/>
  <c r="Q94" i="528"/>
  <c r="K94" i="528"/>
  <c r="P94" i="528"/>
  <c r="J94" i="528"/>
  <c r="T94" i="528"/>
  <c r="N94" i="528"/>
  <c r="S105" i="528"/>
  <c r="M105" i="528"/>
  <c r="Q105" i="528"/>
  <c r="K105" i="528"/>
  <c r="P105" i="528"/>
  <c r="J105" i="528"/>
  <c r="T105" i="528"/>
  <c r="N105" i="528"/>
  <c r="P73" i="528"/>
  <c r="J73" i="528"/>
  <c r="T73" i="528"/>
  <c r="N73" i="528"/>
  <c r="M73" i="528"/>
  <c r="S73" i="528"/>
  <c r="Q73" i="528"/>
  <c r="K73" i="528"/>
  <c r="S106" i="528"/>
  <c r="M106" i="528"/>
  <c r="Q106" i="528"/>
  <c r="K106" i="528"/>
  <c r="P106" i="528"/>
  <c r="J106" i="528"/>
  <c r="T106" i="528"/>
  <c r="N106" i="528"/>
  <c r="S101" i="528"/>
  <c r="M101" i="528"/>
  <c r="Q101" i="528"/>
  <c r="K101" i="528"/>
  <c r="P101" i="528"/>
  <c r="J101" i="528"/>
  <c r="T101" i="528"/>
  <c r="N101" i="528"/>
  <c r="T116" i="528"/>
  <c r="N116" i="528"/>
  <c r="S116" i="528"/>
  <c r="M116" i="528"/>
  <c r="Q116" i="528"/>
  <c r="K116" i="528"/>
  <c r="P116" i="528"/>
  <c r="J116" i="528"/>
  <c r="P56" i="528"/>
  <c r="J56" i="528"/>
  <c r="Q56" i="528"/>
  <c r="S56" i="528"/>
  <c r="T56" i="528"/>
  <c r="N56" i="528"/>
  <c r="M56" i="528"/>
  <c r="K56" i="528"/>
  <c r="S103" i="528"/>
  <c r="M103" i="528"/>
  <c r="Q103" i="528"/>
  <c r="K103" i="528"/>
  <c r="P103" i="528"/>
  <c r="J103" i="528"/>
  <c r="T103" i="528"/>
  <c r="N103" i="528"/>
  <c r="P55" i="528"/>
  <c r="J55" i="528"/>
  <c r="T55" i="528"/>
  <c r="M55" i="528"/>
  <c r="S55" i="528"/>
  <c r="N55" i="528"/>
  <c r="K55" i="528"/>
  <c r="Q55" i="528"/>
  <c r="P70" i="528"/>
  <c r="J70" i="528"/>
  <c r="T70" i="528"/>
  <c r="N70" i="528"/>
  <c r="M70" i="528"/>
  <c r="S70" i="528"/>
  <c r="Q70" i="528"/>
  <c r="K70" i="528"/>
  <c r="S113" i="528"/>
  <c r="M113" i="528"/>
  <c r="Q113" i="528"/>
  <c r="K113" i="528"/>
  <c r="P113" i="528"/>
  <c r="J113" i="528"/>
  <c r="T113" i="528"/>
  <c r="N113" i="528"/>
  <c r="P81" i="528"/>
  <c r="J81" i="528"/>
  <c r="T81" i="528"/>
  <c r="N81" i="528"/>
  <c r="M81" i="528"/>
  <c r="K81" i="528"/>
  <c r="S81" i="528"/>
  <c r="Q81" i="528"/>
  <c r="T127" i="528"/>
  <c r="N127" i="528"/>
  <c r="S127" i="528"/>
  <c r="M127" i="528"/>
  <c r="Q127" i="528"/>
  <c r="K127" i="528"/>
  <c r="P127" i="528"/>
  <c r="J127" i="528"/>
  <c r="S99" i="528"/>
  <c r="M99" i="528"/>
  <c r="Q99" i="528"/>
  <c r="K99" i="528"/>
  <c r="P99" i="528"/>
  <c r="J99" i="528"/>
  <c r="T99" i="528"/>
  <c r="N99" i="528"/>
  <c r="P66" i="528"/>
  <c r="J66" i="528"/>
  <c r="T66" i="528"/>
  <c r="N66" i="528"/>
  <c r="M66" i="528"/>
  <c r="Q66" i="528"/>
  <c r="K66" i="528"/>
  <c r="S66" i="528"/>
  <c r="T125" i="528"/>
  <c r="N125" i="528"/>
  <c r="S125" i="528"/>
  <c r="M125" i="528"/>
  <c r="Q125" i="528"/>
  <c r="K125" i="528"/>
  <c r="P125" i="528"/>
  <c r="J125" i="528"/>
  <c r="P63" i="528"/>
  <c r="J63" i="528"/>
  <c r="T63" i="528"/>
  <c r="M63" i="528"/>
  <c r="S63" i="528"/>
  <c r="Q63" i="528"/>
  <c r="N63" i="528"/>
  <c r="K63" i="528"/>
  <c r="T126" i="528"/>
  <c r="N126" i="528"/>
  <c r="S126" i="528"/>
  <c r="M126" i="528"/>
  <c r="Q126" i="528"/>
  <c r="K126" i="528"/>
  <c r="P126" i="528"/>
  <c r="J126" i="528"/>
  <c r="P78" i="528"/>
  <c r="J78" i="528"/>
  <c r="T78" i="528"/>
  <c r="N78" i="528"/>
  <c r="M78" i="528"/>
  <c r="K78" i="528"/>
  <c r="S78" i="528"/>
  <c r="Q78" i="528"/>
  <c r="P62" i="528"/>
  <c r="J62" i="528"/>
  <c r="Q62" i="528"/>
  <c r="T62" i="528"/>
  <c r="K62" i="528"/>
  <c r="N62" i="528"/>
  <c r="M62" i="528"/>
  <c r="S62" i="528"/>
  <c r="P57" i="528"/>
  <c r="J57" i="528"/>
  <c r="T57" i="528"/>
  <c r="M57" i="528"/>
  <c r="Q57" i="528"/>
  <c r="K57" i="528"/>
  <c r="N57" i="528"/>
  <c r="S57" i="528"/>
  <c r="S104" i="528"/>
  <c r="M104" i="528"/>
  <c r="Q104" i="528"/>
  <c r="K104" i="528"/>
  <c r="P104" i="528"/>
  <c r="J104" i="528"/>
  <c r="T104" i="528"/>
  <c r="N104" i="528"/>
  <c r="T130" i="528"/>
  <c r="N130" i="528"/>
  <c r="S130" i="528"/>
  <c r="M130" i="528"/>
  <c r="Q130" i="528"/>
  <c r="K130" i="528"/>
  <c r="P130" i="528"/>
  <c r="J130" i="528"/>
  <c r="T119" i="528"/>
  <c r="N119" i="528"/>
  <c r="S119" i="528"/>
  <c r="M119" i="528"/>
  <c r="Q119" i="528"/>
  <c r="K119" i="528"/>
  <c r="P119" i="528"/>
  <c r="J119" i="528"/>
  <c r="P59" i="528"/>
  <c r="J59" i="528"/>
  <c r="T59" i="528"/>
  <c r="M59" i="528"/>
  <c r="N59" i="528"/>
  <c r="K59" i="528"/>
  <c r="S59" i="528"/>
  <c r="Q59" i="528"/>
  <c r="T122" i="528"/>
  <c r="N122" i="528"/>
  <c r="S122" i="528"/>
  <c r="M122" i="528"/>
  <c r="Q122" i="528"/>
  <c r="K122" i="528"/>
  <c r="P122" i="528"/>
  <c r="J122" i="528"/>
  <c r="S90" i="528"/>
  <c r="M90" i="528"/>
  <c r="Q90" i="528"/>
  <c r="K90" i="528"/>
  <c r="P90" i="528"/>
  <c r="J90" i="528"/>
  <c r="T90" i="528"/>
  <c r="N90" i="528"/>
  <c r="P74" i="528"/>
  <c r="J74" i="528"/>
  <c r="T74" i="528"/>
  <c r="N74" i="528"/>
  <c r="M74" i="528"/>
  <c r="Q74" i="528"/>
  <c r="K74" i="528"/>
  <c r="S74" i="528"/>
  <c r="P84" i="528"/>
  <c r="J84" i="528"/>
  <c r="T84" i="528"/>
  <c r="N84" i="528"/>
  <c r="M84" i="528"/>
  <c r="K84" i="528"/>
  <c r="S84" i="528"/>
  <c r="Q84" i="528"/>
  <c r="P72" i="528"/>
  <c r="J72" i="528"/>
  <c r="T72" i="528"/>
  <c r="N72" i="528"/>
  <c r="M72" i="528"/>
  <c r="Q72" i="528"/>
  <c r="K72" i="528"/>
  <c r="S72" i="528"/>
  <c r="P71" i="528"/>
  <c r="J71" i="528"/>
  <c r="T71" i="528"/>
  <c r="N71" i="528"/>
  <c r="M71" i="528"/>
  <c r="K71" i="528"/>
  <c r="S71" i="528"/>
  <c r="Q71" i="528"/>
  <c r="P54" i="528"/>
  <c r="J54" i="528"/>
  <c r="Q54" i="528"/>
  <c r="T54" i="528"/>
  <c r="K54" i="528"/>
  <c r="S54" i="528"/>
  <c r="N54" i="528"/>
  <c r="M54" i="528"/>
  <c r="P65" i="528"/>
  <c r="J65" i="528"/>
  <c r="T65" i="528"/>
  <c r="N65" i="528"/>
  <c r="M65" i="528"/>
  <c r="S65" i="528"/>
  <c r="Q65" i="528"/>
  <c r="K65" i="528"/>
  <c r="S96" i="528"/>
  <c r="M96" i="528"/>
  <c r="Q96" i="528"/>
  <c r="K96" i="528"/>
  <c r="P96" i="528"/>
  <c r="J96" i="528"/>
  <c r="T96" i="528"/>
  <c r="N96" i="528"/>
  <c r="S114" i="528"/>
  <c r="M114" i="528"/>
  <c r="Q114" i="528"/>
  <c r="K114" i="528"/>
  <c r="P114" i="528"/>
  <c r="J114" i="528"/>
  <c r="T114" i="528"/>
  <c r="N114" i="528"/>
  <c r="P50" i="528"/>
  <c r="J50" i="528"/>
  <c r="Q50" i="528"/>
  <c r="N50" i="528"/>
  <c r="K50" i="528"/>
  <c r="S50" i="528"/>
  <c r="M50" i="528"/>
  <c r="T50" i="528"/>
  <c r="P77" i="528"/>
  <c r="J77" i="528"/>
  <c r="T77" i="528"/>
  <c r="N77" i="528"/>
  <c r="M77" i="528"/>
  <c r="K77" i="528"/>
  <c r="S77" i="528"/>
  <c r="Q77" i="528"/>
  <c r="P61" i="528"/>
  <c r="J61" i="528"/>
  <c r="T61" i="528"/>
  <c r="M61" i="528"/>
  <c r="K61" i="528"/>
  <c r="S61" i="528"/>
  <c r="Q61" i="528"/>
  <c r="N61" i="528"/>
  <c r="P80" i="528"/>
  <c r="J80" i="528"/>
  <c r="T80" i="528"/>
  <c r="N80" i="528"/>
  <c r="M80" i="528"/>
  <c r="K80" i="528"/>
  <c r="S80" i="528"/>
  <c r="Q80" i="528"/>
  <c r="S110" i="528"/>
  <c r="M110" i="528"/>
  <c r="Q110" i="528"/>
  <c r="K110" i="528"/>
  <c r="P110" i="528"/>
  <c r="J110" i="528"/>
  <c r="T110" i="528"/>
  <c r="N110" i="528"/>
  <c r="T120" i="528"/>
  <c r="N120" i="528"/>
  <c r="S120" i="528"/>
  <c r="M120" i="528"/>
  <c r="Q120" i="528"/>
  <c r="K120" i="528"/>
  <c r="P120" i="528"/>
  <c r="J120" i="528"/>
  <c r="S88" i="528"/>
  <c r="P88" i="528"/>
  <c r="Q88" i="528"/>
  <c r="J88" i="528"/>
  <c r="N88" i="528"/>
  <c r="M88" i="528"/>
  <c r="K88" i="528"/>
  <c r="T88" i="528"/>
  <c r="P44" i="528"/>
  <c r="J44" i="528"/>
  <c r="Q44" i="528"/>
  <c r="M44" i="528"/>
  <c r="S44" i="528"/>
  <c r="T44" i="528"/>
  <c r="K44" i="528"/>
  <c r="N44" i="528"/>
  <c r="S107" i="528"/>
  <c r="M107" i="528"/>
  <c r="Q107" i="528"/>
  <c r="K107" i="528"/>
  <c r="P107" i="528"/>
  <c r="J107" i="528"/>
  <c r="T107" i="528"/>
  <c r="N107" i="528"/>
  <c r="S91" i="528"/>
  <c r="M91" i="528"/>
  <c r="Q91" i="528"/>
  <c r="K91" i="528"/>
  <c r="P91" i="528"/>
  <c r="J91" i="528"/>
  <c r="T91" i="528"/>
  <c r="N91" i="528"/>
  <c r="P75" i="528"/>
  <c r="J75" i="528"/>
  <c r="T75" i="528"/>
  <c r="N75" i="528"/>
  <c r="M75" i="528"/>
  <c r="K75" i="528"/>
  <c r="Q75" i="528"/>
  <c r="S75" i="528"/>
  <c r="P43" i="528"/>
  <c r="J43" i="528"/>
  <c r="T43" i="528"/>
  <c r="M43" i="528"/>
  <c r="N43" i="528"/>
  <c r="K43" i="528"/>
  <c r="S43" i="528"/>
  <c r="Q43" i="528"/>
  <c r="T117" i="528"/>
  <c r="N117" i="528"/>
  <c r="S117" i="528"/>
  <c r="M117" i="528"/>
  <c r="Q117" i="528"/>
  <c r="K117" i="528"/>
  <c r="P117" i="528"/>
  <c r="J117" i="528"/>
  <c r="P69" i="528"/>
  <c r="J69" i="528"/>
  <c r="T69" i="528"/>
  <c r="N69" i="528"/>
  <c r="M69" i="528"/>
  <c r="S69" i="528"/>
  <c r="K69" i="528"/>
  <c r="Q69" i="528"/>
  <c r="P53" i="528"/>
  <c r="J53" i="528"/>
  <c r="T53" i="528"/>
  <c r="M53" i="528"/>
  <c r="K53" i="528"/>
  <c r="Q53" i="528"/>
  <c r="N53" i="528"/>
  <c r="S53" i="528"/>
  <c r="P87" i="528"/>
  <c r="J87" i="528"/>
  <c r="T87" i="528"/>
  <c r="N87" i="528"/>
  <c r="M87" i="528"/>
  <c r="K87" i="528"/>
  <c r="S87" i="528"/>
  <c r="Q87" i="528"/>
  <c r="S102" i="528"/>
  <c r="M102" i="528"/>
  <c r="Q102" i="528"/>
  <c r="K102" i="528"/>
  <c r="P102" i="528"/>
  <c r="J102" i="528"/>
  <c r="T102" i="528"/>
  <c r="N102" i="528"/>
  <c r="P86" i="528"/>
  <c r="J86" i="528"/>
  <c r="T86" i="528"/>
  <c r="N86" i="528"/>
  <c r="M86" i="528"/>
  <c r="K86" i="528"/>
  <c r="S86" i="528"/>
  <c r="Q86" i="528"/>
  <c r="T129" i="528"/>
  <c r="N129" i="528"/>
  <c r="S129" i="528"/>
  <c r="M129" i="528"/>
  <c r="Q129" i="528"/>
  <c r="K129" i="528"/>
  <c r="P129" i="528"/>
  <c r="J129" i="528"/>
  <c r="S97" i="528"/>
  <c r="M97" i="528"/>
  <c r="Q97" i="528"/>
  <c r="K97" i="528"/>
  <c r="P97" i="528"/>
  <c r="J97" i="528"/>
  <c r="T97" i="528"/>
  <c r="N97" i="528"/>
  <c r="T128" i="528"/>
  <c r="N128" i="528"/>
  <c r="S128" i="528"/>
  <c r="M128" i="528"/>
  <c r="Q128" i="528"/>
  <c r="K128" i="528"/>
  <c r="P128" i="528"/>
  <c r="J128" i="528"/>
  <c r="P68" i="528"/>
  <c r="J68" i="528"/>
  <c r="T68" i="528"/>
  <c r="N68" i="528"/>
  <c r="M68" i="528"/>
  <c r="Q68" i="528"/>
  <c r="S68" i="528"/>
  <c r="K68" i="528"/>
  <c r="S98" i="528"/>
  <c r="M98" i="528"/>
  <c r="Q98" i="528"/>
  <c r="K98" i="528"/>
  <c r="P98" i="528"/>
  <c r="J98" i="528"/>
  <c r="T98" i="528"/>
  <c r="N98" i="528"/>
  <c r="P82" i="528"/>
  <c r="J82" i="528"/>
  <c r="T82" i="528"/>
  <c r="N82" i="528"/>
  <c r="M82" i="528"/>
  <c r="K82" i="528"/>
  <c r="S82" i="528"/>
  <c r="Q82" i="528"/>
  <c r="S93" i="528"/>
  <c r="M93" i="528"/>
  <c r="Q93" i="528"/>
  <c r="K93" i="528"/>
  <c r="P93" i="528"/>
  <c r="J93" i="528"/>
  <c r="T93" i="528"/>
  <c r="N93" i="528"/>
  <c r="T124" i="528"/>
  <c r="N124" i="528"/>
  <c r="S124" i="528"/>
  <c r="M124" i="528"/>
  <c r="Q124" i="528"/>
  <c r="K124" i="528"/>
  <c r="P124" i="528"/>
  <c r="J124" i="528"/>
  <c r="S92" i="528"/>
  <c r="M92" i="528"/>
  <c r="Q92" i="528"/>
  <c r="K92" i="528"/>
  <c r="P92" i="528"/>
  <c r="J92" i="528"/>
  <c r="T92" i="528"/>
  <c r="N92" i="528"/>
  <c r="P64" i="528"/>
  <c r="J64" i="528"/>
  <c r="Q64" i="528"/>
  <c r="S64" i="528"/>
  <c r="M64" i="528"/>
  <c r="K64" i="528"/>
  <c r="N64" i="528"/>
  <c r="T64" i="528"/>
  <c r="P48" i="528"/>
  <c r="J48" i="528"/>
  <c r="Q48" i="528"/>
  <c r="S48" i="528"/>
  <c r="M48" i="528"/>
  <c r="N48" i="528"/>
  <c r="T48" i="528"/>
  <c r="K48" i="528"/>
  <c r="T123" i="528"/>
  <c r="N123" i="528"/>
  <c r="S123" i="528"/>
  <c r="M123" i="528"/>
  <c r="Q123" i="528"/>
  <c r="K123" i="528"/>
  <c r="P123" i="528"/>
  <c r="J123" i="528"/>
  <c r="P46" i="528"/>
  <c r="J46" i="528"/>
  <c r="Q46" i="528"/>
  <c r="T46" i="528"/>
  <c r="K46" i="528"/>
  <c r="N46" i="528"/>
  <c r="S46" i="528"/>
  <c r="M46" i="528"/>
  <c r="T121" i="528"/>
  <c r="N121" i="528"/>
  <c r="S121" i="528"/>
  <c r="M121" i="528"/>
  <c r="Q121" i="528"/>
  <c r="K121" i="528"/>
  <c r="P121" i="528"/>
  <c r="J121" i="528"/>
  <c r="S89" i="528"/>
  <c r="M89" i="528"/>
  <c r="Q89" i="528"/>
  <c r="P89" i="528"/>
  <c r="J89" i="528"/>
  <c r="T89" i="528"/>
  <c r="N89" i="528"/>
  <c r="K89" i="528"/>
  <c r="P45" i="528"/>
  <c r="J45" i="528"/>
  <c r="T45" i="528"/>
  <c r="M45" i="528"/>
  <c r="K45" i="528"/>
  <c r="S45" i="528"/>
  <c r="Q45" i="528"/>
  <c r="N45" i="528"/>
  <c r="P76" i="528"/>
  <c r="J76" i="528"/>
  <c r="T76" i="528"/>
  <c r="N76" i="528"/>
  <c r="M76" i="528"/>
  <c r="S76" i="528"/>
  <c r="Q76" i="528"/>
  <c r="K76" i="528"/>
  <c r="P60" i="528"/>
  <c r="J60" i="528"/>
  <c r="Q60" i="528"/>
  <c r="M60" i="528"/>
  <c r="S60" i="528"/>
  <c r="N60" i="528"/>
  <c r="T60" i="528"/>
  <c r="K60" i="528"/>
  <c r="Z107" i="528"/>
  <c r="AC107" i="528"/>
  <c r="U107" i="528"/>
  <c r="Z90" i="528"/>
  <c r="U90" i="528"/>
  <c r="AC90" i="528"/>
  <c r="Z69" i="528"/>
  <c r="AC69" i="528"/>
  <c r="U69" i="528"/>
  <c r="Z100" i="528"/>
  <c r="AC100" i="528"/>
  <c r="U100" i="528"/>
  <c r="Z84" i="528"/>
  <c r="AC84" i="528"/>
  <c r="U84" i="528"/>
  <c r="Z103" i="528"/>
  <c r="U103" i="528"/>
  <c r="AC103" i="528"/>
  <c r="Z102" i="528"/>
  <c r="U102" i="528"/>
  <c r="AC102" i="528"/>
  <c r="Z81" i="528"/>
  <c r="U81" i="528"/>
  <c r="AC81" i="528"/>
  <c r="Z128" i="528"/>
  <c r="AC128" i="528"/>
  <c r="U128" i="528"/>
  <c r="Z127" i="528"/>
  <c r="U127" i="528"/>
  <c r="AC127" i="528"/>
  <c r="Z99" i="528"/>
  <c r="AC99" i="528"/>
  <c r="U99" i="528"/>
  <c r="Z83" i="528"/>
  <c r="AC83" i="528"/>
  <c r="U83" i="528"/>
  <c r="Z98" i="528"/>
  <c r="U98" i="528"/>
  <c r="AC98" i="528"/>
  <c r="Z66" i="528"/>
  <c r="U66" i="528"/>
  <c r="AC66" i="528"/>
  <c r="Z125" i="528"/>
  <c r="U125" i="528"/>
  <c r="AC125" i="528"/>
  <c r="Z95" i="528"/>
  <c r="U95" i="528"/>
  <c r="AC95" i="528"/>
  <c r="Z78" i="528"/>
  <c r="U78" i="528"/>
  <c r="AC78" i="528"/>
  <c r="Z120" i="528"/>
  <c r="AC120" i="528"/>
  <c r="U120" i="528"/>
  <c r="Z104" i="528"/>
  <c r="AC104" i="528"/>
  <c r="U104" i="528"/>
  <c r="Z76" i="528"/>
  <c r="AC76" i="528"/>
  <c r="U76" i="528"/>
  <c r="Z60" i="528"/>
  <c r="U60" i="528"/>
  <c r="AC60" i="528"/>
  <c r="Z44" i="528"/>
  <c r="U44" i="528"/>
  <c r="AC44" i="528"/>
  <c r="Z91" i="528"/>
  <c r="AC91" i="528"/>
  <c r="U91" i="528"/>
  <c r="Z106" i="528"/>
  <c r="U106" i="528"/>
  <c r="AC106" i="528"/>
  <c r="Z58" i="528"/>
  <c r="U58" i="528"/>
  <c r="AC58" i="528"/>
  <c r="Z42" i="528"/>
  <c r="U42" i="528"/>
  <c r="AC42" i="528"/>
  <c r="Z85" i="528"/>
  <c r="AC85" i="528"/>
  <c r="U85" i="528"/>
  <c r="Z86" i="528"/>
  <c r="U86" i="528"/>
  <c r="AC86" i="528"/>
  <c r="Z49" i="528"/>
  <c r="AC49" i="528"/>
  <c r="U49" i="528"/>
  <c r="Z67" i="528"/>
  <c r="U67" i="528"/>
  <c r="AC67" i="528"/>
  <c r="Z82" i="528"/>
  <c r="U82" i="528"/>
  <c r="AC82" i="528"/>
  <c r="Z50" i="528"/>
  <c r="U50" i="528"/>
  <c r="AC50" i="528"/>
  <c r="Z109" i="528"/>
  <c r="AC109" i="528"/>
  <c r="U109" i="528"/>
  <c r="Z61" i="528"/>
  <c r="AC61" i="528"/>
  <c r="U61" i="528"/>
  <c r="Z108" i="528"/>
  <c r="AC108" i="528"/>
  <c r="U108" i="528"/>
  <c r="Z123" i="528"/>
  <c r="AC123" i="528"/>
  <c r="U123" i="528"/>
  <c r="Z79" i="528"/>
  <c r="U79" i="528"/>
  <c r="AC79" i="528"/>
  <c r="Z126" i="528"/>
  <c r="U126" i="528"/>
  <c r="AC126" i="528"/>
  <c r="Z110" i="528"/>
  <c r="U110" i="528"/>
  <c r="AC110" i="528"/>
  <c r="Z94" i="528"/>
  <c r="U94" i="528"/>
  <c r="AC94" i="528"/>
  <c r="Z46" i="528"/>
  <c r="U46" i="528"/>
  <c r="AC46" i="528"/>
  <c r="Z121" i="528"/>
  <c r="AC121" i="528"/>
  <c r="U121" i="528"/>
  <c r="Z105" i="528"/>
  <c r="AC105" i="528"/>
  <c r="U105" i="528"/>
  <c r="Z89" i="528"/>
  <c r="U89" i="528"/>
  <c r="AC89" i="528"/>
  <c r="Z45" i="528"/>
  <c r="U45" i="528"/>
  <c r="AC45" i="528"/>
  <c r="Z130" i="528"/>
  <c r="U130" i="528"/>
  <c r="AC130" i="528"/>
  <c r="Z75" i="528"/>
  <c r="U75" i="528"/>
  <c r="AC75" i="528"/>
  <c r="Z43" i="528"/>
  <c r="U43" i="528"/>
  <c r="AC43" i="528"/>
  <c r="Z74" i="528"/>
  <c r="U74" i="528"/>
  <c r="AC74" i="528"/>
  <c r="Z117" i="528"/>
  <c r="AC117" i="528"/>
  <c r="U117" i="528"/>
  <c r="Z53" i="528"/>
  <c r="U53" i="528"/>
  <c r="AC53" i="528"/>
  <c r="Z72" i="528"/>
  <c r="AC72" i="528"/>
  <c r="U72" i="528"/>
  <c r="Z70" i="528"/>
  <c r="U70" i="528"/>
  <c r="AC70" i="528"/>
  <c r="Z65" i="528"/>
  <c r="U65" i="528"/>
  <c r="AC65" i="528"/>
  <c r="Z52" i="528"/>
  <c r="U52" i="528"/>
  <c r="AC52" i="528"/>
  <c r="Z51" i="528"/>
  <c r="U51" i="528"/>
  <c r="AC51" i="528"/>
  <c r="Z114" i="528"/>
  <c r="U114" i="528"/>
  <c r="AC114" i="528"/>
  <c r="Z93" i="528"/>
  <c r="AC93" i="528"/>
  <c r="U93" i="528"/>
  <c r="Z124" i="528"/>
  <c r="AC124" i="528"/>
  <c r="U124" i="528"/>
  <c r="Z92" i="528"/>
  <c r="AC92" i="528"/>
  <c r="U92" i="528"/>
  <c r="Z64" i="528"/>
  <c r="AC64" i="528"/>
  <c r="U64" i="528"/>
  <c r="Z73" i="528"/>
  <c r="U73" i="528"/>
  <c r="AC73" i="528"/>
  <c r="Z57" i="528"/>
  <c r="AC57" i="528"/>
  <c r="U57" i="528"/>
  <c r="Z119" i="528"/>
  <c r="U119" i="528"/>
  <c r="AC119" i="528"/>
  <c r="Z59" i="528"/>
  <c r="U59" i="528"/>
  <c r="AC59" i="528"/>
  <c r="Z122" i="528"/>
  <c r="U122" i="528"/>
  <c r="AC122" i="528"/>
  <c r="Z101" i="528"/>
  <c r="U101" i="528"/>
  <c r="AC101" i="528"/>
  <c r="Z116" i="528"/>
  <c r="AC116" i="528"/>
  <c r="U116" i="528"/>
  <c r="Z56" i="528"/>
  <c r="AC56" i="528"/>
  <c r="U56" i="528"/>
  <c r="Z115" i="528"/>
  <c r="AC115" i="528"/>
  <c r="U115" i="528"/>
  <c r="Z87" i="528"/>
  <c r="U87" i="528"/>
  <c r="AC87" i="528"/>
  <c r="Z71" i="528"/>
  <c r="AC71" i="528"/>
  <c r="U71" i="528"/>
  <c r="Z55" i="528"/>
  <c r="AC55" i="528"/>
  <c r="U55" i="528"/>
  <c r="Z118" i="528"/>
  <c r="U118" i="528"/>
  <c r="AC118" i="528"/>
  <c r="Z54" i="528"/>
  <c r="U54" i="528"/>
  <c r="AC54" i="528"/>
  <c r="Z129" i="528"/>
  <c r="AC129" i="528"/>
  <c r="U129" i="528"/>
  <c r="Z113" i="528"/>
  <c r="AC113" i="528"/>
  <c r="U113" i="528"/>
  <c r="Z97" i="528"/>
  <c r="AC97" i="528"/>
  <c r="U97" i="528"/>
  <c r="Z112" i="528"/>
  <c r="AC112" i="528"/>
  <c r="U112" i="528"/>
  <c r="Z96" i="528"/>
  <c r="AC96" i="528"/>
  <c r="U96" i="528"/>
  <c r="Z68" i="528"/>
  <c r="U68" i="528"/>
  <c r="AC68" i="528"/>
  <c r="Z111" i="528"/>
  <c r="U111" i="528"/>
  <c r="AC111" i="528"/>
  <c r="Z77" i="528"/>
  <c r="AC77" i="528"/>
  <c r="U77" i="528"/>
  <c r="Z80" i="528"/>
  <c r="AC80" i="528"/>
  <c r="U80" i="528"/>
  <c r="Z48" i="528"/>
  <c r="AC48" i="528"/>
  <c r="U48" i="528"/>
  <c r="Z63" i="528"/>
  <c r="AC63" i="528"/>
  <c r="U63" i="528"/>
  <c r="Z47" i="528"/>
  <c r="AC47" i="528"/>
  <c r="U47" i="528"/>
  <c r="Z62" i="528"/>
  <c r="U62" i="528"/>
  <c r="AC62" i="528"/>
  <c r="Z88" i="528"/>
  <c r="AC88" i="528"/>
  <c r="U88" i="528"/>
  <c r="B130" i="528"/>
  <c r="F130" i="528"/>
  <c r="H130" i="528"/>
  <c r="G130" i="528"/>
  <c r="F119" i="528"/>
  <c r="G119" i="528"/>
  <c r="H119" i="528"/>
  <c r="B119" i="528"/>
  <c r="B91" i="528"/>
  <c r="F91" i="528"/>
  <c r="G91" i="528"/>
  <c r="H91" i="528"/>
  <c r="H69" i="528"/>
  <c r="B69" i="528"/>
  <c r="F69" i="528"/>
  <c r="G69" i="528"/>
  <c r="G100" i="528"/>
  <c r="H100" i="528"/>
  <c r="B100" i="528"/>
  <c r="F100" i="528"/>
  <c r="H84" i="528"/>
  <c r="F84" i="528"/>
  <c r="B84" i="528"/>
  <c r="G84" i="528"/>
  <c r="G72" i="528"/>
  <c r="B72" i="528"/>
  <c r="F72" i="528"/>
  <c r="H72" i="528"/>
  <c r="F87" i="528"/>
  <c r="G87" i="528"/>
  <c r="H87" i="528"/>
  <c r="B87" i="528"/>
  <c r="G102" i="528"/>
  <c r="B102" i="528"/>
  <c r="F102" i="528"/>
  <c r="H102" i="528"/>
  <c r="G97" i="528"/>
  <c r="H97" i="528"/>
  <c r="B97" i="528"/>
  <c r="F97" i="528"/>
  <c r="G81" i="528"/>
  <c r="H81" i="528"/>
  <c r="B81" i="528"/>
  <c r="F81" i="528"/>
  <c r="H65" i="528"/>
  <c r="B65" i="528"/>
  <c r="F65" i="528"/>
  <c r="G65" i="528"/>
  <c r="G49" i="528"/>
  <c r="B49" i="528"/>
  <c r="H49" i="528"/>
  <c r="F49" i="528"/>
  <c r="B99" i="528"/>
  <c r="F99" i="528"/>
  <c r="H99" i="528"/>
  <c r="G99" i="528"/>
  <c r="H67" i="528"/>
  <c r="G67" i="528"/>
  <c r="F67" i="528"/>
  <c r="B67" i="528"/>
  <c r="H51" i="528"/>
  <c r="F51" i="528"/>
  <c r="G51" i="528"/>
  <c r="B51" i="528"/>
  <c r="F66" i="528"/>
  <c r="G66" i="528"/>
  <c r="H66" i="528"/>
  <c r="B66" i="528"/>
  <c r="G93" i="528"/>
  <c r="H93" i="528"/>
  <c r="B93" i="528"/>
  <c r="F93" i="528"/>
  <c r="F61" i="528"/>
  <c r="G61" i="528"/>
  <c r="H61" i="528"/>
  <c r="B61" i="528"/>
  <c r="G108" i="528"/>
  <c r="H108" i="528"/>
  <c r="B108" i="528"/>
  <c r="F108" i="528"/>
  <c r="F47" i="528"/>
  <c r="G47" i="528"/>
  <c r="B47" i="528"/>
  <c r="H47" i="528"/>
  <c r="B94" i="528"/>
  <c r="F94" i="528"/>
  <c r="G94" i="528"/>
  <c r="H94" i="528"/>
  <c r="F78" i="528"/>
  <c r="H78" i="528"/>
  <c r="G78" i="528"/>
  <c r="B78" i="528"/>
  <c r="B45" i="528"/>
  <c r="F45" i="528"/>
  <c r="H45" i="528"/>
  <c r="G45" i="528"/>
  <c r="H75" i="528"/>
  <c r="G75" i="528"/>
  <c r="F75" i="528"/>
  <c r="B75" i="528"/>
  <c r="G101" i="528"/>
  <c r="H101" i="528"/>
  <c r="B101" i="528"/>
  <c r="F101" i="528"/>
  <c r="G85" i="528"/>
  <c r="H85" i="528"/>
  <c r="B85" i="528"/>
  <c r="F85" i="528"/>
  <c r="G116" i="528"/>
  <c r="H116" i="528"/>
  <c r="B116" i="528"/>
  <c r="F116" i="528"/>
  <c r="F56" i="528"/>
  <c r="H56" i="528"/>
  <c r="G56" i="528"/>
  <c r="B56" i="528"/>
  <c r="F103" i="528"/>
  <c r="G103" i="528"/>
  <c r="H103" i="528"/>
  <c r="B103" i="528"/>
  <c r="F71" i="528"/>
  <c r="B71" i="528"/>
  <c r="H71" i="528"/>
  <c r="G71" i="528"/>
  <c r="G86" i="528"/>
  <c r="H86" i="528"/>
  <c r="B86" i="528"/>
  <c r="F86" i="528"/>
  <c r="F54" i="528"/>
  <c r="G54" i="528"/>
  <c r="H54" i="528"/>
  <c r="B54" i="528"/>
  <c r="G129" i="528"/>
  <c r="H129" i="528"/>
  <c r="B129" i="528"/>
  <c r="F129" i="528"/>
  <c r="G77" i="528"/>
  <c r="H77" i="528"/>
  <c r="B77" i="528"/>
  <c r="F77" i="528"/>
  <c r="G124" i="528"/>
  <c r="H124" i="528"/>
  <c r="B124" i="528"/>
  <c r="F124" i="528"/>
  <c r="G92" i="528"/>
  <c r="B92" i="528"/>
  <c r="H92" i="528"/>
  <c r="F92" i="528"/>
  <c r="H64" i="528"/>
  <c r="G64" i="528"/>
  <c r="B64" i="528"/>
  <c r="F64" i="528"/>
  <c r="B126" i="528"/>
  <c r="F126" i="528"/>
  <c r="H126" i="528"/>
  <c r="G126" i="528"/>
  <c r="G110" i="528"/>
  <c r="H110" i="528"/>
  <c r="B110" i="528"/>
  <c r="F110" i="528"/>
  <c r="G46" i="528"/>
  <c r="F46" i="528"/>
  <c r="B46" i="528"/>
  <c r="H46" i="528"/>
  <c r="H57" i="528"/>
  <c r="B57" i="528"/>
  <c r="F57" i="528"/>
  <c r="G57" i="528"/>
  <c r="G120" i="528"/>
  <c r="H120" i="528"/>
  <c r="B120" i="528"/>
  <c r="F120" i="528"/>
  <c r="G76" i="528"/>
  <c r="B76" i="528"/>
  <c r="F76" i="528"/>
  <c r="H76" i="528"/>
  <c r="G60" i="528"/>
  <c r="B60" i="528"/>
  <c r="F60" i="528"/>
  <c r="H60" i="528"/>
  <c r="H59" i="528"/>
  <c r="F59" i="528"/>
  <c r="G59" i="528"/>
  <c r="B59" i="528"/>
  <c r="B106" i="528"/>
  <c r="F106" i="528"/>
  <c r="H106" i="528"/>
  <c r="G106" i="528"/>
  <c r="G74" i="528"/>
  <c r="F74" i="528"/>
  <c r="B74" i="528"/>
  <c r="H74" i="528"/>
  <c r="H117" i="528"/>
  <c r="B117" i="528"/>
  <c r="F117" i="528"/>
  <c r="G117" i="528"/>
  <c r="G118" i="528"/>
  <c r="B118" i="528"/>
  <c r="F118" i="528"/>
  <c r="H118" i="528"/>
  <c r="G128" i="528"/>
  <c r="H128" i="528"/>
  <c r="B128" i="528"/>
  <c r="F128" i="528"/>
  <c r="H112" i="528"/>
  <c r="F112" i="528"/>
  <c r="G112" i="528"/>
  <c r="B112" i="528"/>
  <c r="H68" i="528"/>
  <c r="G68" i="528"/>
  <c r="B68" i="528"/>
  <c r="F68" i="528"/>
  <c r="F127" i="528"/>
  <c r="G127" i="528"/>
  <c r="H127" i="528"/>
  <c r="B127" i="528"/>
  <c r="F111" i="528"/>
  <c r="G111" i="528"/>
  <c r="H111" i="528"/>
  <c r="B111" i="528"/>
  <c r="G98" i="528"/>
  <c r="H98" i="528"/>
  <c r="B98" i="528"/>
  <c r="F98" i="528"/>
  <c r="G125" i="528"/>
  <c r="H125" i="528"/>
  <c r="B125" i="528"/>
  <c r="F125" i="528"/>
  <c r="G80" i="528"/>
  <c r="H80" i="528"/>
  <c r="F80" i="528"/>
  <c r="B80" i="528"/>
  <c r="G48" i="528"/>
  <c r="B48" i="528"/>
  <c r="F48" i="528"/>
  <c r="H48" i="528"/>
  <c r="F79" i="528"/>
  <c r="B79" i="528"/>
  <c r="H79" i="528"/>
  <c r="G79" i="528"/>
  <c r="G89" i="528"/>
  <c r="H89" i="528"/>
  <c r="B89" i="528"/>
  <c r="F89" i="528"/>
  <c r="H44" i="528"/>
  <c r="G44" i="528"/>
  <c r="B44" i="528"/>
  <c r="F44" i="528"/>
  <c r="F107" i="528"/>
  <c r="G107" i="528"/>
  <c r="H107" i="528"/>
  <c r="B107" i="528"/>
  <c r="H43" i="528"/>
  <c r="F43" i="528"/>
  <c r="G43" i="528"/>
  <c r="B43" i="528"/>
  <c r="G122" i="528"/>
  <c r="B122" i="528"/>
  <c r="F122" i="528"/>
  <c r="H122" i="528"/>
  <c r="G90" i="528"/>
  <c r="H90" i="528"/>
  <c r="B90" i="528"/>
  <c r="F90" i="528"/>
  <c r="B58" i="528"/>
  <c r="H58" i="528"/>
  <c r="G58" i="528"/>
  <c r="F58" i="528"/>
  <c r="G42" i="528"/>
  <c r="F42" i="528"/>
  <c r="B42" i="528"/>
  <c r="H42" i="528"/>
  <c r="G53" i="528"/>
  <c r="H53" i="528"/>
  <c r="B53" i="528"/>
  <c r="F53" i="528"/>
  <c r="F115" i="528"/>
  <c r="G115" i="528"/>
  <c r="H115" i="528"/>
  <c r="B115" i="528"/>
  <c r="H55" i="528"/>
  <c r="F55" i="528"/>
  <c r="G55" i="528"/>
  <c r="B55" i="528"/>
  <c r="G70" i="528"/>
  <c r="F70" i="528"/>
  <c r="B70" i="528"/>
  <c r="H70" i="528"/>
  <c r="G113" i="528"/>
  <c r="H113" i="528"/>
  <c r="B113" i="528"/>
  <c r="F113" i="528"/>
  <c r="G96" i="528"/>
  <c r="H96" i="528"/>
  <c r="F96" i="528"/>
  <c r="B96" i="528"/>
  <c r="G52" i="528"/>
  <c r="B52" i="528"/>
  <c r="F52" i="528"/>
  <c r="H52" i="528"/>
  <c r="F83" i="528"/>
  <c r="G83" i="528"/>
  <c r="H83" i="528"/>
  <c r="B83" i="528"/>
  <c r="G114" i="528"/>
  <c r="B114" i="528"/>
  <c r="F114" i="528"/>
  <c r="H114" i="528"/>
  <c r="G82" i="528"/>
  <c r="H82" i="528"/>
  <c r="B82" i="528"/>
  <c r="F82" i="528"/>
  <c r="B50" i="528"/>
  <c r="F50" i="528"/>
  <c r="G50" i="528"/>
  <c r="H50" i="528"/>
  <c r="G109" i="528"/>
  <c r="H109" i="528"/>
  <c r="B109" i="528"/>
  <c r="F109" i="528"/>
  <c r="G123" i="528"/>
  <c r="F123" i="528"/>
  <c r="H123" i="528"/>
  <c r="B123" i="528"/>
  <c r="F95" i="528"/>
  <c r="G95" i="528"/>
  <c r="H95" i="528"/>
  <c r="B95" i="528"/>
  <c r="H63" i="528"/>
  <c r="F63" i="528"/>
  <c r="G63" i="528"/>
  <c r="B63" i="528"/>
  <c r="G62" i="528"/>
  <c r="H62" i="528"/>
  <c r="B62" i="528"/>
  <c r="F62" i="528"/>
  <c r="G121" i="528"/>
  <c r="H121" i="528"/>
  <c r="B121" i="528"/>
  <c r="F121" i="528"/>
  <c r="G105" i="528"/>
  <c r="H105" i="528"/>
  <c r="B105" i="528"/>
  <c r="F105" i="528"/>
  <c r="F73" i="528"/>
  <c r="G73" i="528"/>
  <c r="H73" i="528"/>
  <c r="B73" i="528"/>
  <c r="G104" i="528"/>
  <c r="H104" i="528"/>
  <c r="B104" i="528"/>
  <c r="F104" i="528"/>
  <c r="G88" i="528"/>
  <c r="H88" i="528"/>
  <c r="F88" i="528"/>
  <c r="B88" i="528"/>
  <c r="AI31" i="477"/>
  <c r="BU29" i="477"/>
  <c r="AI32" i="477"/>
  <c r="AI33" i="477"/>
  <c r="AI34" i="477"/>
  <c r="AI35" i="477"/>
  <c r="AI36" i="477"/>
  <c r="AI37" i="477"/>
  <c r="AI38" i="477"/>
  <c r="AI39" i="477"/>
  <c r="AI40" i="477"/>
  <c r="AI41" i="477"/>
  <c r="AI42" i="477"/>
  <c r="AI43" i="477"/>
  <c r="AI44" i="477"/>
  <c r="AI45" i="477"/>
  <c r="AI46" i="477"/>
  <c r="AI47" i="477"/>
  <c r="AI48" i="477"/>
  <c r="AI49" i="477"/>
  <c r="AI50" i="477"/>
  <c r="AI51" i="477"/>
  <c r="AI52" i="477"/>
  <c r="AI53" i="477"/>
  <c r="AI54" i="477"/>
  <c r="AI55" i="477"/>
  <c r="AI56" i="477"/>
  <c r="AI57" i="477"/>
  <c r="AI58" i="477"/>
  <c r="AI59" i="477"/>
  <c r="AI60" i="477"/>
  <c r="AI61" i="477"/>
  <c r="AI62" i="477"/>
  <c r="AI63" i="477"/>
  <c r="AI64" i="477"/>
  <c r="AI65" i="477"/>
  <c r="AI66" i="477"/>
  <c r="AI67" i="477"/>
  <c r="AI68" i="477"/>
  <c r="AI69" i="477"/>
  <c r="AI70" i="477"/>
  <c r="AI71" i="477"/>
  <c r="AI72" i="477"/>
  <c r="AI73" i="477"/>
  <c r="AI74" i="477"/>
  <c r="AI75" i="477"/>
  <c r="AI76" i="477"/>
  <c r="AI77" i="477"/>
  <c r="AI78" i="477"/>
  <c r="AI79" i="477"/>
  <c r="AI80" i="477"/>
  <c r="AI81" i="477"/>
  <c r="AI82" i="477"/>
  <c r="AI83" i="477"/>
  <c r="AI84" i="477"/>
  <c r="AI85" i="477"/>
  <c r="AI86" i="477"/>
  <c r="AI87" i="477"/>
  <c r="AI88" i="477"/>
  <c r="AI89" i="477"/>
  <c r="AI90" i="477"/>
  <c r="AI91" i="477"/>
  <c r="AI92" i="477"/>
  <c r="AI93" i="477"/>
  <c r="AI94" i="477"/>
  <c r="AI95" i="477"/>
  <c r="AI96" i="477"/>
  <c r="AI97" i="477"/>
  <c r="AI98" i="477"/>
  <c r="AI99" i="477"/>
  <c r="AI100" i="477"/>
  <c r="AI101" i="477"/>
  <c r="AI102" i="477"/>
  <c r="AI103" i="477"/>
  <c r="AI104" i="477"/>
  <c r="AI105" i="477"/>
  <c r="AI106" i="477"/>
  <c r="AI107" i="477"/>
  <c r="AI108" i="477"/>
  <c r="AI109" i="477"/>
  <c r="AI110" i="477"/>
  <c r="AI111" i="477"/>
  <c r="AI112" i="477"/>
  <c r="AI113" i="477"/>
  <c r="AI114" i="477"/>
  <c r="AI115" i="477"/>
  <c r="AI116" i="477"/>
  <c r="AI117" i="477"/>
  <c r="AI118" i="477"/>
  <c r="AI119" i="477"/>
  <c r="AI120" i="477"/>
  <c r="AI121" i="477"/>
  <c r="AI122" i="477"/>
  <c r="AI123" i="477"/>
  <c r="AI124" i="477"/>
  <c r="AI125" i="477"/>
  <c r="AI126" i="477"/>
  <c r="AI127" i="477"/>
  <c r="AI128" i="477"/>
  <c r="AI129" i="477"/>
  <c r="AI130" i="477"/>
  <c r="I47" i="528" l="1"/>
  <c r="L47" i="528" s="1"/>
  <c r="I105" i="528"/>
  <c r="L105" i="528" s="1"/>
  <c r="O105" i="528" s="1"/>
  <c r="R105" i="528" s="1"/>
  <c r="I79" i="528"/>
  <c r="L79" i="528" s="1"/>
  <c r="O79" i="528" s="1"/>
  <c r="R79" i="528" s="1"/>
  <c r="I48" i="528"/>
  <c r="L48" i="528" s="1"/>
  <c r="O48" i="528" s="1"/>
  <c r="R48" i="528" s="1"/>
  <c r="I88" i="528"/>
  <c r="L88" i="528" s="1"/>
  <c r="O88" i="528" s="1"/>
  <c r="R88" i="528" s="1"/>
  <c r="I123" i="528"/>
  <c r="L123" i="528" s="1"/>
  <c r="O123" i="528" s="1"/>
  <c r="R123" i="528" s="1"/>
  <c r="I55" i="528"/>
  <c r="L55" i="528" s="1"/>
  <c r="O55" i="528" s="1"/>
  <c r="R55" i="528" s="1"/>
  <c r="I43" i="528"/>
  <c r="L43" i="528" s="1"/>
  <c r="O43" i="528" s="1"/>
  <c r="R43" i="528" s="1"/>
  <c r="I118" i="528"/>
  <c r="L118" i="528" s="1"/>
  <c r="O118" i="528" s="1"/>
  <c r="R118" i="528" s="1"/>
  <c r="I106" i="528"/>
  <c r="L106" i="528" s="1"/>
  <c r="O106" i="528" s="1"/>
  <c r="R106" i="528" s="1"/>
  <c r="I57" i="528"/>
  <c r="L57" i="528" s="1"/>
  <c r="O57" i="528" s="1"/>
  <c r="R57" i="528" s="1"/>
  <c r="I110" i="528"/>
  <c r="L110" i="528" s="1"/>
  <c r="O110" i="528" s="1"/>
  <c r="R110" i="528" s="1"/>
  <c r="I75" i="528"/>
  <c r="L75" i="528" s="1"/>
  <c r="I67" i="528"/>
  <c r="L67" i="528" s="1"/>
  <c r="O67" i="528" s="1"/>
  <c r="I102" i="528"/>
  <c r="L102" i="528" s="1"/>
  <c r="O102" i="528" s="1"/>
  <c r="I69" i="528"/>
  <c r="L69" i="528" s="1"/>
  <c r="O69" i="528" s="1"/>
  <c r="R69" i="528" s="1"/>
  <c r="I121" i="528"/>
  <c r="L121" i="528" s="1"/>
  <c r="O121" i="528" s="1"/>
  <c r="R121" i="528" s="1"/>
  <c r="I62" i="528"/>
  <c r="L62" i="528" s="1"/>
  <c r="I63" i="528"/>
  <c r="L63" i="528" s="1"/>
  <c r="I109" i="528"/>
  <c r="L109" i="528" s="1"/>
  <c r="I113" i="528"/>
  <c r="L113" i="528" s="1"/>
  <c r="O113" i="528" s="1"/>
  <c r="R113" i="528" s="1"/>
  <c r="I70" i="528"/>
  <c r="L70" i="528" s="1"/>
  <c r="O70" i="528" s="1"/>
  <c r="R70" i="528" s="1"/>
  <c r="I115" i="528"/>
  <c r="L115" i="528" s="1"/>
  <c r="I58" i="528"/>
  <c r="L58" i="528" s="1"/>
  <c r="I125" i="528"/>
  <c r="L125" i="528" s="1"/>
  <c r="O125" i="528" s="1"/>
  <c r="R125" i="528" s="1"/>
  <c r="I112" i="528"/>
  <c r="L112" i="528" s="1"/>
  <c r="O112" i="528" s="1"/>
  <c r="R112" i="528" s="1"/>
  <c r="I128" i="528"/>
  <c r="L128" i="528" s="1"/>
  <c r="I46" i="528"/>
  <c r="L46" i="528" s="1"/>
  <c r="O46" i="528" s="1"/>
  <c r="R46" i="528" s="1"/>
  <c r="I92" i="528"/>
  <c r="L92" i="528" s="1"/>
  <c r="O92" i="528" s="1"/>
  <c r="R92" i="528" s="1"/>
  <c r="I54" i="528"/>
  <c r="L54" i="528" s="1"/>
  <c r="I86" i="528"/>
  <c r="L86" i="528" s="1"/>
  <c r="O86" i="528" s="1"/>
  <c r="R86" i="528" s="1"/>
  <c r="I103" i="528"/>
  <c r="L103" i="528" s="1"/>
  <c r="I85" i="528"/>
  <c r="L85" i="528" s="1"/>
  <c r="I78" i="528"/>
  <c r="L78" i="528" s="1"/>
  <c r="O78" i="528" s="1"/>
  <c r="I108" i="528"/>
  <c r="L108" i="528" s="1"/>
  <c r="I93" i="528"/>
  <c r="I66" i="528"/>
  <c r="L66" i="528" s="1"/>
  <c r="O66" i="528" s="1"/>
  <c r="R66" i="528" s="1"/>
  <c r="I65" i="528"/>
  <c r="L65" i="528" s="1"/>
  <c r="O65" i="528" s="1"/>
  <c r="I87" i="528"/>
  <c r="L87" i="528" s="1"/>
  <c r="O87" i="528" s="1"/>
  <c r="R87" i="528" s="1"/>
  <c r="I100" i="528"/>
  <c r="L100" i="528" s="1"/>
  <c r="O100" i="528" s="1"/>
  <c r="R100" i="528" s="1"/>
  <c r="I91" i="528"/>
  <c r="L91" i="528" s="1"/>
  <c r="O91" i="528" s="1"/>
  <c r="I119" i="528"/>
  <c r="L119" i="528" s="1"/>
  <c r="O119" i="528" s="1"/>
  <c r="I130" i="528"/>
  <c r="L130" i="528" s="1"/>
  <c r="O130" i="528" s="1"/>
  <c r="R130" i="528" s="1"/>
  <c r="I111" i="528"/>
  <c r="L111" i="528" s="1"/>
  <c r="I117" i="528"/>
  <c r="L117" i="528" s="1"/>
  <c r="O117" i="528" s="1"/>
  <c r="I76" i="528"/>
  <c r="L76" i="528" s="1"/>
  <c r="I126" i="528"/>
  <c r="L126" i="528" s="1"/>
  <c r="O126" i="528" s="1"/>
  <c r="R126" i="528" s="1"/>
  <c r="I64" i="528"/>
  <c r="L64" i="528" s="1"/>
  <c r="I124" i="528"/>
  <c r="L124" i="528" s="1"/>
  <c r="I71" i="528"/>
  <c r="L71" i="528" s="1"/>
  <c r="O71" i="528" s="1"/>
  <c r="R71" i="528" s="1"/>
  <c r="I116" i="528"/>
  <c r="L116" i="528" s="1"/>
  <c r="O116" i="528" s="1"/>
  <c r="I101" i="528"/>
  <c r="L101" i="528" s="1"/>
  <c r="I45" i="528"/>
  <c r="L45" i="528" s="1"/>
  <c r="O45" i="528" s="1"/>
  <c r="I73" i="528"/>
  <c r="L73" i="528" s="1"/>
  <c r="I50" i="528"/>
  <c r="I82" i="528"/>
  <c r="L82" i="528" s="1"/>
  <c r="O82" i="528" s="1"/>
  <c r="R82" i="528" s="1"/>
  <c r="I114" i="528"/>
  <c r="L114" i="528" s="1"/>
  <c r="I96" i="528"/>
  <c r="L96" i="528" s="1"/>
  <c r="I90" i="528"/>
  <c r="L90" i="528" s="1"/>
  <c r="I122" i="528"/>
  <c r="L122" i="528" s="1"/>
  <c r="O122" i="528" s="1"/>
  <c r="R122" i="528" s="1"/>
  <c r="I80" i="528"/>
  <c r="I59" i="528"/>
  <c r="L59" i="528" s="1"/>
  <c r="O59" i="528" s="1"/>
  <c r="I51" i="528"/>
  <c r="L51" i="528" s="1"/>
  <c r="I49" i="528"/>
  <c r="I84" i="528"/>
  <c r="I74" i="528"/>
  <c r="L74" i="528" s="1"/>
  <c r="O74" i="528" s="1"/>
  <c r="R74" i="528" s="1"/>
  <c r="I60" i="528"/>
  <c r="L60" i="528" s="1"/>
  <c r="I129" i="528"/>
  <c r="L129" i="528" s="1"/>
  <c r="O129" i="528" s="1"/>
  <c r="R129" i="528" s="1"/>
  <c r="I56" i="528"/>
  <c r="L56" i="528" s="1"/>
  <c r="O56" i="528" s="1"/>
  <c r="R56" i="528" s="1"/>
  <c r="I94" i="528"/>
  <c r="L94" i="528" s="1"/>
  <c r="I81" i="528"/>
  <c r="I104" i="528"/>
  <c r="I95" i="528"/>
  <c r="I83" i="528"/>
  <c r="L83" i="528" s="1"/>
  <c r="I52" i="528"/>
  <c r="I42" i="528"/>
  <c r="L42" i="528" s="1"/>
  <c r="O42" i="528" s="1"/>
  <c r="R42" i="528" s="1"/>
  <c r="I107" i="528"/>
  <c r="L107" i="528" s="1"/>
  <c r="I44" i="528"/>
  <c r="L44" i="528" s="1"/>
  <c r="O44" i="528" s="1"/>
  <c r="R44" i="528" s="1"/>
  <c r="I89" i="528"/>
  <c r="L89" i="528" s="1"/>
  <c r="O89" i="528" s="1"/>
  <c r="I127" i="528"/>
  <c r="L127" i="528" s="1"/>
  <c r="I53" i="528"/>
  <c r="I98" i="528"/>
  <c r="L98" i="528" s="1"/>
  <c r="I68" i="528"/>
  <c r="L68" i="528" s="1"/>
  <c r="I120" i="528"/>
  <c r="I77" i="528"/>
  <c r="I61" i="528"/>
  <c r="I99" i="528"/>
  <c r="I97" i="528"/>
  <c r="L97" i="528" s="1"/>
  <c r="I72" i="528"/>
  <c r="J88" i="529"/>
  <c r="H88" i="529"/>
  <c r="D88" i="530" s="1"/>
  <c r="F88" i="529"/>
  <c r="S88" i="532" s="1"/>
  <c r="G88" i="529"/>
  <c r="K88" i="529"/>
  <c r="M88" i="529"/>
  <c r="L88" i="529"/>
  <c r="J104" i="529"/>
  <c r="H104" i="529"/>
  <c r="D104" i="530" s="1"/>
  <c r="F104" i="529"/>
  <c r="S104" i="532" s="1"/>
  <c r="G104" i="529"/>
  <c r="L104" i="529"/>
  <c r="K104" i="529"/>
  <c r="M104" i="529"/>
  <c r="H50" i="529"/>
  <c r="D50" i="530" s="1"/>
  <c r="J50" i="529"/>
  <c r="F50" i="529"/>
  <c r="S50" i="532" s="1"/>
  <c r="G50" i="529"/>
  <c r="M50" i="529"/>
  <c r="L50" i="529"/>
  <c r="K50" i="529"/>
  <c r="J83" i="529"/>
  <c r="H83" i="529"/>
  <c r="D83" i="530" s="1"/>
  <c r="G83" i="529"/>
  <c r="M83" i="529"/>
  <c r="F83" i="529"/>
  <c r="S83" i="532" s="1"/>
  <c r="L83" i="529"/>
  <c r="K83" i="529"/>
  <c r="J52" i="529"/>
  <c r="H52" i="529"/>
  <c r="D52" i="530" s="1"/>
  <c r="F52" i="529"/>
  <c r="S52" i="532" s="1"/>
  <c r="G52" i="529"/>
  <c r="K52" i="529"/>
  <c r="L52" i="529"/>
  <c r="M52" i="529"/>
  <c r="H42" i="529"/>
  <c r="D42" i="530" s="1"/>
  <c r="J42" i="529"/>
  <c r="F42" i="529"/>
  <c r="S42" i="532" s="1"/>
  <c r="G42" i="529"/>
  <c r="M42" i="529"/>
  <c r="L42" i="529"/>
  <c r="K42" i="529"/>
  <c r="H58" i="529"/>
  <c r="D58" i="530" s="1"/>
  <c r="J58" i="529"/>
  <c r="F58" i="529"/>
  <c r="G58" i="529"/>
  <c r="M58" i="529"/>
  <c r="L58" i="529"/>
  <c r="K58" i="529"/>
  <c r="H90" i="529"/>
  <c r="D90" i="530" s="1"/>
  <c r="J90" i="529"/>
  <c r="L90" i="529"/>
  <c r="F90" i="529"/>
  <c r="S90" i="532" s="1"/>
  <c r="G90" i="529"/>
  <c r="M90" i="529"/>
  <c r="K90" i="529"/>
  <c r="J111" i="529"/>
  <c r="H111" i="529"/>
  <c r="D111" i="530" s="1"/>
  <c r="G111" i="529"/>
  <c r="M111" i="529"/>
  <c r="L111" i="529"/>
  <c r="K111" i="529"/>
  <c r="F111" i="529"/>
  <c r="S111" i="532" s="1"/>
  <c r="H106" i="529"/>
  <c r="D106" i="530" s="1"/>
  <c r="J106" i="529"/>
  <c r="L106" i="529"/>
  <c r="F106" i="529"/>
  <c r="S106" i="532" s="1"/>
  <c r="G106" i="529"/>
  <c r="M106" i="529"/>
  <c r="K106" i="529"/>
  <c r="J92" i="529"/>
  <c r="H92" i="529"/>
  <c r="D92" i="530" s="1"/>
  <c r="F92" i="529"/>
  <c r="S92" i="532" s="1"/>
  <c r="G92" i="529"/>
  <c r="K92" i="529"/>
  <c r="M92" i="529"/>
  <c r="L92" i="529"/>
  <c r="J56" i="529"/>
  <c r="H56" i="529"/>
  <c r="D56" i="530" s="1"/>
  <c r="F56" i="529"/>
  <c r="S56" i="532" s="1"/>
  <c r="G56" i="529"/>
  <c r="K56" i="529"/>
  <c r="M56" i="529"/>
  <c r="L56" i="529"/>
  <c r="J75" i="529"/>
  <c r="H75" i="529"/>
  <c r="D75" i="530" s="1"/>
  <c r="G75" i="529"/>
  <c r="M75" i="529"/>
  <c r="F75" i="529"/>
  <c r="S75" i="532" s="1"/>
  <c r="L75" i="529"/>
  <c r="K75" i="529"/>
  <c r="H78" i="529"/>
  <c r="D78" i="530" s="1"/>
  <c r="J78" i="529"/>
  <c r="L78" i="529"/>
  <c r="F78" i="529"/>
  <c r="S78" i="532" s="1"/>
  <c r="G78" i="529"/>
  <c r="M78" i="529"/>
  <c r="K78" i="529"/>
  <c r="J100" i="529"/>
  <c r="H100" i="529"/>
  <c r="D100" i="530" s="1"/>
  <c r="F100" i="529"/>
  <c r="S100" i="532" s="1"/>
  <c r="G100" i="529"/>
  <c r="L100" i="529"/>
  <c r="K100" i="529"/>
  <c r="M100" i="529"/>
  <c r="J91" i="529"/>
  <c r="H91" i="529"/>
  <c r="D91" i="530" s="1"/>
  <c r="G91" i="529"/>
  <c r="M91" i="529"/>
  <c r="F91" i="529"/>
  <c r="S91" i="532" s="1"/>
  <c r="L91" i="529"/>
  <c r="K91" i="529"/>
  <c r="H73" i="529"/>
  <c r="D73" i="530" s="1"/>
  <c r="J73" i="529"/>
  <c r="G73" i="529"/>
  <c r="K73" i="529"/>
  <c r="F73" i="529"/>
  <c r="S73" i="532" s="1"/>
  <c r="L73" i="529"/>
  <c r="M73" i="529"/>
  <c r="H105" i="529"/>
  <c r="D105" i="530" s="1"/>
  <c r="J105" i="529"/>
  <c r="G105" i="529"/>
  <c r="K105" i="529"/>
  <c r="M105" i="529"/>
  <c r="F105" i="529"/>
  <c r="S105" i="532" s="1"/>
  <c r="L105" i="529"/>
  <c r="H62" i="529"/>
  <c r="D62" i="530" s="1"/>
  <c r="J62" i="529"/>
  <c r="F62" i="529"/>
  <c r="S62" i="532" s="1"/>
  <c r="G62" i="529"/>
  <c r="M62" i="529"/>
  <c r="L62" i="529"/>
  <c r="K62" i="529"/>
  <c r="J63" i="529"/>
  <c r="H63" i="529"/>
  <c r="D63" i="530" s="1"/>
  <c r="G63" i="529"/>
  <c r="F63" i="529"/>
  <c r="S63" i="532" s="1"/>
  <c r="K63" i="529"/>
  <c r="M63" i="529"/>
  <c r="L63" i="529"/>
  <c r="J95" i="529"/>
  <c r="H95" i="529"/>
  <c r="D95" i="530" s="1"/>
  <c r="G95" i="529"/>
  <c r="M95" i="529"/>
  <c r="F95" i="529"/>
  <c r="S95" i="532" s="1"/>
  <c r="L95" i="529"/>
  <c r="K95" i="529"/>
  <c r="H109" i="529"/>
  <c r="D109" i="530" s="1"/>
  <c r="J109" i="529"/>
  <c r="G109" i="529"/>
  <c r="K109" i="529"/>
  <c r="M109" i="529"/>
  <c r="F109" i="529"/>
  <c r="S109" i="532" s="1"/>
  <c r="L109" i="529"/>
  <c r="H114" i="529"/>
  <c r="D114" i="530" s="1"/>
  <c r="J114" i="529"/>
  <c r="L114" i="529"/>
  <c r="F114" i="529"/>
  <c r="S114" i="532" s="1"/>
  <c r="K114" i="529"/>
  <c r="G114" i="529"/>
  <c r="M114" i="529"/>
  <c r="J115" i="529"/>
  <c r="H115" i="529"/>
  <c r="D115" i="530" s="1"/>
  <c r="G115" i="529"/>
  <c r="M115" i="529"/>
  <c r="L115" i="529"/>
  <c r="K115" i="529"/>
  <c r="F115" i="529"/>
  <c r="S115" i="532" s="1"/>
  <c r="J107" i="529"/>
  <c r="H107" i="529"/>
  <c r="D107" i="530" s="1"/>
  <c r="G107" i="529"/>
  <c r="M107" i="529"/>
  <c r="L107" i="529"/>
  <c r="K107" i="529"/>
  <c r="F107" i="529"/>
  <c r="S107" i="532" s="1"/>
  <c r="H89" i="529"/>
  <c r="D89" i="530" s="1"/>
  <c r="J89" i="529"/>
  <c r="G89" i="529"/>
  <c r="K89" i="529"/>
  <c r="F89" i="529"/>
  <c r="S89" i="532" s="1"/>
  <c r="L89" i="529"/>
  <c r="M89" i="529"/>
  <c r="J79" i="529"/>
  <c r="H79" i="529"/>
  <c r="D79" i="530" s="1"/>
  <c r="G79" i="529"/>
  <c r="M79" i="529"/>
  <c r="F79" i="529"/>
  <c r="S79" i="532" s="1"/>
  <c r="L79" i="529"/>
  <c r="K79" i="529"/>
  <c r="J48" i="529"/>
  <c r="H48" i="529"/>
  <c r="D48" i="530" s="1"/>
  <c r="F48" i="529"/>
  <c r="S48" i="532" s="1"/>
  <c r="G48" i="529"/>
  <c r="K48" i="529"/>
  <c r="M48" i="529"/>
  <c r="L48" i="529"/>
  <c r="H125" i="529"/>
  <c r="D125" i="530" s="1"/>
  <c r="J125" i="529"/>
  <c r="G125" i="529"/>
  <c r="K125" i="529"/>
  <c r="M125" i="529"/>
  <c r="F125" i="529"/>
  <c r="S125" i="532" s="1"/>
  <c r="L125" i="529"/>
  <c r="J68" i="529"/>
  <c r="H68" i="529"/>
  <c r="D68" i="530" s="1"/>
  <c r="F68" i="529"/>
  <c r="S68" i="532" s="1"/>
  <c r="G68" i="529"/>
  <c r="K68" i="529"/>
  <c r="M68" i="529"/>
  <c r="L68" i="529"/>
  <c r="J112" i="529"/>
  <c r="H112" i="529"/>
  <c r="D112" i="530" s="1"/>
  <c r="F112" i="529"/>
  <c r="S112" i="532" s="1"/>
  <c r="M112" i="529"/>
  <c r="G112" i="529"/>
  <c r="L112" i="529"/>
  <c r="K112" i="529"/>
  <c r="J128" i="529"/>
  <c r="H128" i="529"/>
  <c r="D128" i="530" s="1"/>
  <c r="F128" i="529"/>
  <c r="S128" i="532" s="1"/>
  <c r="M128" i="529"/>
  <c r="G128" i="529"/>
  <c r="L128" i="529"/>
  <c r="K128" i="529"/>
  <c r="H117" i="529"/>
  <c r="D117" i="530" s="1"/>
  <c r="J117" i="529"/>
  <c r="G117" i="529"/>
  <c r="K117" i="529"/>
  <c r="M117" i="529"/>
  <c r="F117" i="529"/>
  <c r="S117" i="532" s="1"/>
  <c r="L117" i="529"/>
  <c r="J60" i="529"/>
  <c r="H60" i="529"/>
  <c r="D60" i="530" s="1"/>
  <c r="F60" i="529"/>
  <c r="S60" i="532" s="1"/>
  <c r="G60" i="529"/>
  <c r="K60" i="529"/>
  <c r="M60" i="529"/>
  <c r="L60" i="529"/>
  <c r="J124" i="529"/>
  <c r="H124" i="529"/>
  <c r="D124" i="530" s="1"/>
  <c r="F124" i="529"/>
  <c r="S124" i="532" s="1"/>
  <c r="M124" i="529"/>
  <c r="G124" i="529"/>
  <c r="L124" i="529"/>
  <c r="K124" i="529"/>
  <c r="J116" i="529"/>
  <c r="H116" i="529"/>
  <c r="D116" i="530" s="1"/>
  <c r="F116" i="529"/>
  <c r="S116" i="532" s="1"/>
  <c r="M116" i="529"/>
  <c r="G116" i="529"/>
  <c r="L116" i="529"/>
  <c r="K116" i="529"/>
  <c r="H94" i="529"/>
  <c r="D94" i="530" s="1"/>
  <c r="J94" i="529"/>
  <c r="L94" i="529"/>
  <c r="F94" i="529"/>
  <c r="S94" i="532" s="1"/>
  <c r="G94" i="529"/>
  <c r="M94" i="529"/>
  <c r="K94" i="529"/>
  <c r="H93" i="529"/>
  <c r="D93" i="530" s="1"/>
  <c r="J93" i="529"/>
  <c r="G93" i="529"/>
  <c r="K93" i="529"/>
  <c r="F93" i="529"/>
  <c r="S93" i="532" s="1"/>
  <c r="L93" i="529"/>
  <c r="M93" i="529"/>
  <c r="H65" i="529"/>
  <c r="D65" i="530" s="1"/>
  <c r="J65" i="529"/>
  <c r="G65" i="529"/>
  <c r="F65" i="529"/>
  <c r="S65" i="532" s="1"/>
  <c r="L65" i="529"/>
  <c r="M65" i="529"/>
  <c r="K65" i="529"/>
  <c r="H81" i="529"/>
  <c r="D81" i="530" s="1"/>
  <c r="J81" i="529"/>
  <c r="G81" i="529"/>
  <c r="K81" i="529"/>
  <c r="F81" i="529"/>
  <c r="S81" i="532" s="1"/>
  <c r="L81" i="529"/>
  <c r="M81" i="529"/>
  <c r="J72" i="529"/>
  <c r="H72" i="529"/>
  <c r="D72" i="530" s="1"/>
  <c r="F72" i="529"/>
  <c r="S72" i="532" s="1"/>
  <c r="G72" i="529"/>
  <c r="K72" i="529"/>
  <c r="M72" i="529"/>
  <c r="L72" i="529"/>
  <c r="J84" i="529"/>
  <c r="H84" i="529"/>
  <c r="D84" i="530" s="1"/>
  <c r="F84" i="529"/>
  <c r="S84" i="532" s="1"/>
  <c r="G84" i="529"/>
  <c r="K84" i="529"/>
  <c r="M84" i="529"/>
  <c r="L84" i="529"/>
  <c r="H121" i="529"/>
  <c r="D121" i="530" s="1"/>
  <c r="J121" i="529"/>
  <c r="G121" i="529"/>
  <c r="K121" i="529"/>
  <c r="M121" i="529"/>
  <c r="F121" i="529"/>
  <c r="S121" i="532" s="1"/>
  <c r="L121" i="529"/>
  <c r="J123" i="529"/>
  <c r="H123" i="529"/>
  <c r="D123" i="530" s="1"/>
  <c r="G123" i="529"/>
  <c r="M123" i="529"/>
  <c r="L123" i="529"/>
  <c r="K123" i="529"/>
  <c r="F123" i="529"/>
  <c r="S123" i="532" s="1"/>
  <c r="H113" i="529"/>
  <c r="D113" i="530" s="1"/>
  <c r="J113" i="529"/>
  <c r="G113" i="529"/>
  <c r="K113" i="529"/>
  <c r="M113" i="529"/>
  <c r="F113" i="529"/>
  <c r="S113" i="532" s="1"/>
  <c r="L113" i="529"/>
  <c r="H53" i="529"/>
  <c r="D53" i="530" s="1"/>
  <c r="J53" i="529"/>
  <c r="G53" i="529"/>
  <c r="F53" i="529"/>
  <c r="S53" i="532" s="1"/>
  <c r="L53" i="529"/>
  <c r="M53" i="529"/>
  <c r="K53" i="529"/>
  <c r="H122" i="529"/>
  <c r="D122" i="530" s="1"/>
  <c r="J122" i="529"/>
  <c r="L122" i="529"/>
  <c r="F122" i="529"/>
  <c r="S122" i="532" s="1"/>
  <c r="K122" i="529"/>
  <c r="G122" i="529"/>
  <c r="M122" i="529"/>
  <c r="H98" i="529"/>
  <c r="D98" i="530" s="1"/>
  <c r="J98" i="529"/>
  <c r="L98" i="529"/>
  <c r="F98" i="529"/>
  <c r="S98" i="532" s="1"/>
  <c r="G98" i="529"/>
  <c r="M98" i="529"/>
  <c r="K98" i="529"/>
  <c r="J127" i="529"/>
  <c r="H127" i="529"/>
  <c r="D127" i="530" s="1"/>
  <c r="G127" i="529"/>
  <c r="M127" i="529"/>
  <c r="L127" i="529"/>
  <c r="K127" i="529"/>
  <c r="F127" i="529"/>
  <c r="S127" i="532" s="1"/>
  <c r="H118" i="529"/>
  <c r="D118" i="530" s="1"/>
  <c r="J118" i="529"/>
  <c r="L118" i="529"/>
  <c r="F118" i="529"/>
  <c r="S118" i="532" s="1"/>
  <c r="K118" i="529"/>
  <c r="G118" i="529"/>
  <c r="M118" i="529"/>
  <c r="H74" i="529"/>
  <c r="D74" i="530" s="1"/>
  <c r="J74" i="529"/>
  <c r="L74" i="529"/>
  <c r="F74" i="529"/>
  <c r="S74" i="532" s="1"/>
  <c r="G74" i="529"/>
  <c r="M74" i="529"/>
  <c r="K74" i="529"/>
  <c r="J59" i="529"/>
  <c r="H59" i="529"/>
  <c r="D59" i="530" s="1"/>
  <c r="G59" i="529"/>
  <c r="F59" i="529"/>
  <c r="S59" i="532" s="1"/>
  <c r="L59" i="529"/>
  <c r="K59" i="529"/>
  <c r="M59" i="529"/>
  <c r="H46" i="529"/>
  <c r="D46" i="530" s="1"/>
  <c r="J46" i="529"/>
  <c r="F46" i="529"/>
  <c r="S46" i="532" s="1"/>
  <c r="G46" i="529"/>
  <c r="M46" i="529"/>
  <c r="L46" i="529"/>
  <c r="K46" i="529"/>
  <c r="H110" i="529"/>
  <c r="D110" i="530" s="1"/>
  <c r="J110" i="529"/>
  <c r="L110" i="529"/>
  <c r="F110" i="529"/>
  <c r="S110" i="532" s="1"/>
  <c r="K110" i="529"/>
  <c r="G110" i="529"/>
  <c r="M110" i="529"/>
  <c r="H77" i="529"/>
  <c r="D77" i="530" s="1"/>
  <c r="J77" i="529"/>
  <c r="G77" i="529"/>
  <c r="K77" i="529"/>
  <c r="F77" i="529"/>
  <c r="S77" i="532" s="1"/>
  <c r="L77" i="529"/>
  <c r="M77" i="529"/>
  <c r="H86" i="529"/>
  <c r="D86" i="530" s="1"/>
  <c r="J86" i="529"/>
  <c r="L86" i="529"/>
  <c r="F86" i="529"/>
  <c r="S86" i="532" s="1"/>
  <c r="G86" i="529"/>
  <c r="M86" i="529"/>
  <c r="K86" i="529"/>
  <c r="J108" i="529"/>
  <c r="H108" i="529"/>
  <c r="D108" i="530" s="1"/>
  <c r="F108" i="529"/>
  <c r="S108" i="532" s="1"/>
  <c r="M108" i="529"/>
  <c r="G108" i="529"/>
  <c r="L108" i="529"/>
  <c r="K108" i="529"/>
  <c r="J51" i="529"/>
  <c r="H51" i="529"/>
  <c r="D51" i="530" s="1"/>
  <c r="G51" i="529"/>
  <c r="F51" i="529"/>
  <c r="S51" i="532" s="1"/>
  <c r="M51" i="529"/>
  <c r="L51" i="529"/>
  <c r="K51" i="529"/>
  <c r="J99" i="529"/>
  <c r="H99" i="529"/>
  <c r="D99" i="530" s="1"/>
  <c r="G99" i="529"/>
  <c r="M99" i="529"/>
  <c r="K99" i="529"/>
  <c r="F99" i="529"/>
  <c r="S99" i="532" s="1"/>
  <c r="L99" i="529"/>
  <c r="H97" i="529"/>
  <c r="D97" i="530" s="1"/>
  <c r="J97" i="529"/>
  <c r="G97" i="529"/>
  <c r="K97" i="529"/>
  <c r="M97" i="529"/>
  <c r="F97" i="529"/>
  <c r="S97" i="532" s="1"/>
  <c r="L97" i="529"/>
  <c r="H130" i="529"/>
  <c r="D130" i="530" s="1"/>
  <c r="J130" i="529"/>
  <c r="L130" i="529"/>
  <c r="F130" i="529"/>
  <c r="S130" i="532" s="1"/>
  <c r="K130" i="529"/>
  <c r="G130" i="529"/>
  <c r="M130" i="529"/>
  <c r="H82" i="529"/>
  <c r="D82" i="530" s="1"/>
  <c r="J82" i="529"/>
  <c r="L82" i="529"/>
  <c r="F82" i="529"/>
  <c r="S82" i="532" s="1"/>
  <c r="G82" i="529"/>
  <c r="M82" i="529"/>
  <c r="K82" i="529"/>
  <c r="J96" i="529"/>
  <c r="H96" i="529"/>
  <c r="D96" i="530" s="1"/>
  <c r="F96" i="529"/>
  <c r="S96" i="532" s="1"/>
  <c r="G96" i="529"/>
  <c r="K96" i="529"/>
  <c r="M96" i="529"/>
  <c r="L96" i="529"/>
  <c r="H70" i="529"/>
  <c r="D70" i="530" s="1"/>
  <c r="J70" i="529"/>
  <c r="L70" i="529"/>
  <c r="F70" i="529"/>
  <c r="S70" i="532" s="1"/>
  <c r="G70" i="529"/>
  <c r="M70" i="529"/>
  <c r="K70" i="529"/>
  <c r="J55" i="529"/>
  <c r="H55" i="529"/>
  <c r="D55" i="530" s="1"/>
  <c r="G55" i="529"/>
  <c r="F55" i="529"/>
  <c r="S55" i="532" s="1"/>
  <c r="M55" i="529"/>
  <c r="L55" i="529"/>
  <c r="K55" i="529"/>
  <c r="J43" i="529"/>
  <c r="H43" i="529"/>
  <c r="D43" i="530" s="1"/>
  <c r="G43" i="529"/>
  <c r="F43" i="529"/>
  <c r="S43" i="532" s="1"/>
  <c r="L43" i="529"/>
  <c r="K43" i="529"/>
  <c r="M43" i="529"/>
  <c r="J44" i="529"/>
  <c r="H44" i="529"/>
  <c r="D44" i="530" s="1"/>
  <c r="F44" i="529"/>
  <c r="S44" i="532" s="1"/>
  <c r="G44" i="529"/>
  <c r="K44" i="529"/>
  <c r="M44" i="529"/>
  <c r="L44" i="529"/>
  <c r="J80" i="529"/>
  <c r="H80" i="529"/>
  <c r="D80" i="530" s="1"/>
  <c r="F80" i="529"/>
  <c r="S80" i="532" s="1"/>
  <c r="G80" i="529"/>
  <c r="K80" i="529"/>
  <c r="M80" i="529"/>
  <c r="L80" i="529"/>
  <c r="J76" i="529"/>
  <c r="H76" i="529"/>
  <c r="D76" i="530" s="1"/>
  <c r="F76" i="529"/>
  <c r="S76" i="532" s="1"/>
  <c r="G76" i="529"/>
  <c r="K76" i="529"/>
  <c r="M76" i="529"/>
  <c r="L76" i="529"/>
  <c r="J120" i="529"/>
  <c r="H120" i="529"/>
  <c r="D120" i="530" s="1"/>
  <c r="F120" i="529"/>
  <c r="S120" i="532" s="1"/>
  <c r="M120" i="529"/>
  <c r="G120" i="529"/>
  <c r="L120" i="529"/>
  <c r="K120" i="529"/>
  <c r="H57" i="529"/>
  <c r="D57" i="530" s="1"/>
  <c r="J57" i="529"/>
  <c r="G57" i="529"/>
  <c r="F57" i="529"/>
  <c r="S57" i="532" s="1"/>
  <c r="L57" i="529"/>
  <c r="M57" i="529"/>
  <c r="K57" i="529"/>
  <c r="H126" i="529"/>
  <c r="D126" i="530" s="1"/>
  <c r="J126" i="529"/>
  <c r="L126" i="529"/>
  <c r="F126" i="529"/>
  <c r="S126" i="532" s="1"/>
  <c r="K126" i="529"/>
  <c r="G126" i="529"/>
  <c r="M126" i="529"/>
  <c r="J64" i="529"/>
  <c r="H64" i="529"/>
  <c r="D64" i="530" s="1"/>
  <c r="F64" i="529"/>
  <c r="S64" i="532" s="1"/>
  <c r="G64" i="529"/>
  <c r="K64" i="529"/>
  <c r="M64" i="529"/>
  <c r="L64" i="529"/>
  <c r="H129" i="529"/>
  <c r="D129" i="530" s="1"/>
  <c r="J129" i="529"/>
  <c r="G129" i="529"/>
  <c r="K129" i="529"/>
  <c r="M129" i="529"/>
  <c r="F129" i="529"/>
  <c r="S129" i="532" s="1"/>
  <c r="L129" i="529"/>
  <c r="H54" i="529"/>
  <c r="D54" i="530" s="1"/>
  <c r="J54" i="529"/>
  <c r="F54" i="529"/>
  <c r="S54" i="532" s="1"/>
  <c r="G54" i="529"/>
  <c r="M54" i="529"/>
  <c r="K54" i="529"/>
  <c r="L54" i="529"/>
  <c r="J71" i="529"/>
  <c r="H71" i="529"/>
  <c r="D71" i="530" s="1"/>
  <c r="G71" i="529"/>
  <c r="M71" i="529"/>
  <c r="F71" i="529"/>
  <c r="S71" i="532" s="1"/>
  <c r="L71" i="529"/>
  <c r="K71" i="529"/>
  <c r="J103" i="529"/>
  <c r="H103" i="529"/>
  <c r="D103" i="530" s="1"/>
  <c r="G103" i="529"/>
  <c r="M103" i="529"/>
  <c r="K103" i="529"/>
  <c r="F103" i="529"/>
  <c r="S103" i="532" s="1"/>
  <c r="L103" i="529"/>
  <c r="H85" i="529"/>
  <c r="D85" i="530" s="1"/>
  <c r="J85" i="529"/>
  <c r="G85" i="529"/>
  <c r="K85" i="529"/>
  <c r="F85" i="529"/>
  <c r="S85" i="532" s="1"/>
  <c r="L85" i="529"/>
  <c r="M85" i="529"/>
  <c r="H101" i="529"/>
  <c r="D101" i="530" s="1"/>
  <c r="J101" i="529"/>
  <c r="G101" i="529"/>
  <c r="K101" i="529"/>
  <c r="M101" i="529"/>
  <c r="F101" i="529"/>
  <c r="S101" i="532" s="1"/>
  <c r="L101" i="529"/>
  <c r="H45" i="529"/>
  <c r="D45" i="530" s="1"/>
  <c r="J45" i="529"/>
  <c r="G45" i="529"/>
  <c r="F45" i="529"/>
  <c r="S45" i="532" s="1"/>
  <c r="L45" i="529"/>
  <c r="K45" i="529"/>
  <c r="M45" i="529"/>
  <c r="J47" i="529"/>
  <c r="H47" i="529"/>
  <c r="D47" i="530" s="1"/>
  <c r="G47" i="529"/>
  <c r="F47" i="529"/>
  <c r="S47" i="532" s="1"/>
  <c r="K47" i="529"/>
  <c r="M47" i="529"/>
  <c r="L47" i="529"/>
  <c r="H61" i="529"/>
  <c r="D61" i="530" s="1"/>
  <c r="J61" i="529"/>
  <c r="G61" i="529"/>
  <c r="F61" i="529"/>
  <c r="S61" i="532" s="1"/>
  <c r="L61" i="529"/>
  <c r="K61" i="529"/>
  <c r="M61" i="529"/>
  <c r="H66" i="529"/>
  <c r="D66" i="530" s="1"/>
  <c r="J66" i="529"/>
  <c r="F66" i="529"/>
  <c r="S66" i="532" s="1"/>
  <c r="G66" i="529"/>
  <c r="M66" i="529"/>
  <c r="L66" i="529"/>
  <c r="K66" i="529"/>
  <c r="J67" i="529"/>
  <c r="H67" i="529"/>
  <c r="D67" i="530" s="1"/>
  <c r="G67" i="529"/>
  <c r="M67" i="529"/>
  <c r="F67" i="529"/>
  <c r="S67" i="532" s="1"/>
  <c r="L67" i="529"/>
  <c r="K67" i="529"/>
  <c r="H49" i="529"/>
  <c r="D49" i="530" s="1"/>
  <c r="J49" i="529"/>
  <c r="G49" i="529"/>
  <c r="F49" i="529"/>
  <c r="S49" i="532" s="1"/>
  <c r="L49" i="529"/>
  <c r="M49" i="529"/>
  <c r="K49" i="529"/>
  <c r="H102" i="529"/>
  <c r="D102" i="530" s="1"/>
  <c r="J102" i="529"/>
  <c r="L102" i="529"/>
  <c r="F102" i="529"/>
  <c r="S102" i="532" s="1"/>
  <c r="G102" i="529"/>
  <c r="M102" i="529"/>
  <c r="K102" i="529"/>
  <c r="J87" i="529"/>
  <c r="H87" i="529"/>
  <c r="D87" i="530" s="1"/>
  <c r="G87" i="529"/>
  <c r="M87" i="529"/>
  <c r="F87" i="529"/>
  <c r="S87" i="532" s="1"/>
  <c r="L87" i="529"/>
  <c r="K87" i="529"/>
  <c r="H69" i="529"/>
  <c r="D69" i="530" s="1"/>
  <c r="J69" i="529"/>
  <c r="G69" i="529"/>
  <c r="K69" i="529"/>
  <c r="F69" i="529"/>
  <c r="S69" i="532" s="1"/>
  <c r="L69" i="529"/>
  <c r="M69" i="529"/>
  <c r="J119" i="529"/>
  <c r="H119" i="529"/>
  <c r="D119" i="530" s="1"/>
  <c r="G119" i="529"/>
  <c r="M119" i="529"/>
  <c r="L119" i="529"/>
  <c r="K119" i="529"/>
  <c r="F119" i="529"/>
  <c r="S119" i="532" s="1"/>
  <c r="D105" i="529"/>
  <c r="D123" i="529"/>
  <c r="D109" i="529"/>
  <c r="D82" i="529"/>
  <c r="D114" i="529"/>
  <c r="D122" i="529"/>
  <c r="D107" i="529"/>
  <c r="D89" i="529"/>
  <c r="D80" i="529"/>
  <c r="D106" i="529"/>
  <c r="D59" i="529"/>
  <c r="D46" i="529"/>
  <c r="D64" i="529"/>
  <c r="D77" i="529"/>
  <c r="D54" i="529"/>
  <c r="D56" i="529"/>
  <c r="D116" i="529"/>
  <c r="D85" i="529"/>
  <c r="D78" i="529"/>
  <c r="D47" i="529"/>
  <c r="D65" i="529"/>
  <c r="D119" i="529"/>
  <c r="D121" i="529"/>
  <c r="D95" i="529"/>
  <c r="D96" i="529"/>
  <c r="D70" i="529"/>
  <c r="D55" i="529"/>
  <c r="D90" i="529"/>
  <c r="D125" i="529"/>
  <c r="D98" i="529"/>
  <c r="D111" i="529"/>
  <c r="D126" i="529"/>
  <c r="D124" i="529"/>
  <c r="D101" i="529"/>
  <c r="D75" i="529"/>
  <c r="D61" i="529"/>
  <c r="D93" i="529"/>
  <c r="D49" i="529"/>
  <c r="D81" i="529"/>
  <c r="D97" i="529"/>
  <c r="D130" i="529"/>
  <c r="D88" i="529"/>
  <c r="D63" i="529"/>
  <c r="D50" i="529"/>
  <c r="D83" i="529"/>
  <c r="D52" i="529"/>
  <c r="D42" i="529"/>
  <c r="D58" i="529"/>
  <c r="D43" i="529"/>
  <c r="D44" i="529"/>
  <c r="D79" i="529"/>
  <c r="D48" i="529"/>
  <c r="D68" i="529"/>
  <c r="D128" i="529"/>
  <c r="D117" i="529"/>
  <c r="D74" i="529"/>
  <c r="D60" i="529"/>
  <c r="D76" i="529"/>
  <c r="D120" i="529"/>
  <c r="D110" i="529"/>
  <c r="D92" i="529"/>
  <c r="D86" i="529"/>
  <c r="D71" i="529"/>
  <c r="D108" i="529"/>
  <c r="D66" i="529"/>
  <c r="D51" i="529"/>
  <c r="D67" i="529"/>
  <c r="D72" i="529"/>
  <c r="D84" i="529"/>
  <c r="D100" i="529"/>
  <c r="D69" i="529"/>
  <c r="D104" i="529"/>
  <c r="D73" i="529"/>
  <c r="D62" i="529"/>
  <c r="D113" i="529"/>
  <c r="D115" i="529"/>
  <c r="D53" i="529"/>
  <c r="D127" i="529"/>
  <c r="D112" i="529"/>
  <c r="D118" i="529"/>
  <c r="D57" i="529"/>
  <c r="D129" i="529"/>
  <c r="D103" i="529"/>
  <c r="D45" i="529"/>
  <c r="D94" i="529"/>
  <c r="D99" i="529"/>
  <c r="D102" i="529"/>
  <c r="D87" i="529"/>
  <c r="D91" i="529"/>
  <c r="B123" i="529"/>
  <c r="B113" i="529"/>
  <c r="B53" i="529"/>
  <c r="B42" i="529"/>
  <c r="B44" i="529"/>
  <c r="B89" i="529"/>
  <c r="B79" i="529"/>
  <c r="B128" i="529"/>
  <c r="B74" i="529"/>
  <c r="B106" i="529"/>
  <c r="B124" i="529"/>
  <c r="B101" i="529"/>
  <c r="B45" i="529"/>
  <c r="B102" i="529"/>
  <c r="B100" i="529"/>
  <c r="B69" i="529"/>
  <c r="B88" i="529"/>
  <c r="B73" i="529"/>
  <c r="B121" i="529"/>
  <c r="B95" i="529"/>
  <c r="B114" i="529"/>
  <c r="B83" i="529"/>
  <c r="B52" i="529"/>
  <c r="B58" i="529"/>
  <c r="S58" i="532"/>
  <c r="B90" i="529"/>
  <c r="B122" i="529"/>
  <c r="B68" i="529"/>
  <c r="B76" i="529"/>
  <c r="B46" i="529"/>
  <c r="B126" i="529"/>
  <c r="B129" i="529"/>
  <c r="B71" i="529"/>
  <c r="B56" i="529"/>
  <c r="B75" i="529"/>
  <c r="B78" i="529"/>
  <c r="B94" i="529"/>
  <c r="B108" i="529"/>
  <c r="B67" i="529"/>
  <c r="B97" i="529"/>
  <c r="B87" i="529"/>
  <c r="B84" i="529"/>
  <c r="B62" i="529"/>
  <c r="B109" i="529"/>
  <c r="B50" i="529"/>
  <c r="B82" i="529"/>
  <c r="B70" i="529"/>
  <c r="B55" i="529"/>
  <c r="B115" i="529"/>
  <c r="B43" i="529"/>
  <c r="B107" i="529"/>
  <c r="B48" i="529"/>
  <c r="B80" i="529"/>
  <c r="B125" i="529"/>
  <c r="B127" i="529"/>
  <c r="B59" i="529"/>
  <c r="B60" i="529"/>
  <c r="B120" i="529"/>
  <c r="B64" i="529"/>
  <c r="B92" i="529"/>
  <c r="B54" i="529"/>
  <c r="B86" i="529"/>
  <c r="B103" i="529"/>
  <c r="B85" i="529"/>
  <c r="B51" i="529"/>
  <c r="B99" i="529"/>
  <c r="B65" i="529"/>
  <c r="B104" i="529"/>
  <c r="B105" i="529"/>
  <c r="B63" i="529"/>
  <c r="B96" i="529"/>
  <c r="B98" i="529"/>
  <c r="B111" i="529"/>
  <c r="B112" i="529"/>
  <c r="B118" i="529"/>
  <c r="B117" i="529"/>
  <c r="B57" i="529"/>
  <c r="B110" i="529"/>
  <c r="B77" i="529"/>
  <c r="B116" i="529"/>
  <c r="B47" i="529"/>
  <c r="B61" i="529"/>
  <c r="B93" i="529"/>
  <c r="B66" i="529"/>
  <c r="B49" i="529"/>
  <c r="B81" i="529"/>
  <c r="B72" i="529"/>
  <c r="B91" i="529"/>
  <c r="B119" i="529"/>
  <c r="B130" i="529"/>
  <c r="O124" i="528" l="1"/>
  <c r="R124" i="528" s="1"/>
  <c r="R67" i="528"/>
  <c r="O73" i="528"/>
  <c r="R73" i="528" s="1"/>
  <c r="O114" i="528"/>
  <c r="R114" i="528" s="1"/>
  <c r="O103" i="528"/>
  <c r="R103" i="528" s="1"/>
  <c r="O58" i="528"/>
  <c r="R58" i="528" s="1"/>
  <c r="O109" i="528"/>
  <c r="R109" i="528" s="1"/>
  <c r="R119" i="528"/>
  <c r="O108" i="528"/>
  <c r="R108" i="528" s="1"/>
  <c r="O63" i="528"/>
  <c r="R63" i="528" s="1"/>
  <c r="O115" i="528"/>
  <c r="R115" i="528" s="1"/>
  <c r="L93" i="528"/>
  <c r="O93" i="528" s="1"/>
  <c r="R65" i="528"/>
  <c r="O111" i="528"/>
  <c r="R111" i="528" s="1"/>
  <c r="L95" i="528"/>
  <c r="O95" i="528" s="1"/>
  <c r="R95" i="528" s="1"/>
  <c r="R102" i="528"/>
  <c r="O75" i="528"/>
  <c r="R75" i="528" s="1"/>
  <c r="O85" i="528"/>
  <c r="R85" i="528" s="1"/>
  <c r="O51" i="528"/>
  <c r="R51" i="528" s="1"/>
  <c r="L77" i="528"/>
  <c r="O77" i="528" s="1"/>
  <c r="R77" i="528" s="1"/>
  <c r="O101" i="528"/>
  <c r="R101" i="528" s="1"/>
  <c r="R116" i="528"/>
  <c r="R117" i="528"/>
  <c r="L50" i="528"/>
  <c r="O50" i="528" s="1"/>
  <c r="R50" i="528" s="1"/>
  <c r="O128" i="528"/>
  <c r="R128" i="528" s="1"/>
  <c r="O90" i="528"/>
  <c r="R90" i="528" s="1"/>
  <c r="O68" i="528"/>
  <c r="R68" i="528" s="1"/>
  <c r="L52" i="528"/>
  <c r="R91" i="528"/>
  <c r="O54" i="528"/>
  <c r="R54" i="528" s="1"/>
  <c r="O64" i="528"/>
  <c r="R64" i="528" s="1"/>
  <c r="O97" i="528"/>
  <c r="R97" i="528" s="1"/>
  <c r="L61" i="528"/>
  <c r="O61" i="528" s="1"/>
  <c r="R78" i="528"/>
  <c r="L120" i="528"/>
  <c r="O120" i="528" s="1"/>
  <c r="L99" i="528"/>
  <c r="O99" i="528" s="1"/>
  <c r="O98" i="528"/>
  <c r="R98" i="528" s="1"/>
  <c r="L53" i="528"/>
  <c r="O53" i="528" s="1"/>
  <c r="O96" i="528"/>
  <c r="R96" i="528" s="1"/>
  <c r="L84" i="528"/>
  <c r="O84" i="528" s="1"/>
  <c r="O60" i="528"/>
  <c r="R60" i="528" s="1"/>
  <c r="O94" i="528"/>
  <c r="R94" i="528" s="1"/>
  <c r="L80" i="528"/>
  <c r="O47" i="528"/>
  <c r="R47" i="528" s="1"/>
  <c r="O76" i="528"/>
  <c r="R76" i="528" s="1"/>
  <c r="R59" i="528"/>
  <c r="O127" i="528"/>
  <c r="R127" i="528" s="1"/>
  <c r="L104" i="528"/>
  <c r="R45" i="528"/>
  <c r="L72" i="528"/>
  <c r="O72" i="528" s="1"/>
  <c r="O62" i="528"/>
  <c r="R62" i="528" s="1"/>
  <c r="L49" i="528"/>
  <c r="O49" i="528" s="1"/>
  <c r="R49" i="528" s="1"/>
  <c r="L81" i="528"/>
  <c r="O81" i="528" s="1"/>
  <c r="R89" i="528"/>
  <c r="O107" i="528"/>
  <c r="R107" i="528" s="1"/>
  <c r="O83" i="528"/>
  <c r="R83" i="528" s="1"/>
  <c r="J93" i="530"/>
  <c r="G93" i="530"/>
  <c r="F93" i="530"/>
  <c r="I93" i="530"/>
  <c r="L93" i="530"/>
  <c r="K93" i="530"/>
  <c r="G47" i="530"/>
  <c r="J47" i="530"/>
  <c r="F47" i="530"/>
  <c r="I47" i="530"/>
  <c r="L47" i="530"/>
  <c r="K47" i="530"/>
  <c r="J117" i="530"/>
  <c r="G117" i="530"/>
  <c r="F117" i="530"/>
  <c r="K117" i="530"/>
  <c r="I117" i="530"/>
  <c r="L117" i="530"/>
  <c r="J130" i="530"/>
  <c r="G130" i="530"/>
  <c r="F130" i="530"/>
  <c r="I130" i="530"/>
  <c r="L130" i="530"/>
  <c r="K130" i="530"/>
  <c r="J116" i="530"/>
  <c r="G116" i="530"/>
  <c r="F116" i="530"/>
  <c r="L116" i="530"/>
  <c r="K116" i="530"/>
  <c r="I116" i="530"/>
  <c r="J118" i="530"/>
  <c r="G118" i="530"/>
  <c r="F118" i="530"/>
  <c r="I118" i="530"/>
  <c r="L118" i="530"/>
  <c r="K118" i="530"/>
  <c r="G111" i="530"/>
  <c r="J111" i="530"/>
  <c r="F111" i="530"/>
  <c r="K111" i="530"/>
  <c r="L111" i="530"/>
  <c r="I111" i="530"/>
  <c r="G96" i="530"/>
  <c r="J96" i="530"/>
  <c r="F96" i="530"/>
  <c r="L96" i="530"/>
  <c r="I96" i="530"/>
  <c r="K96" i="530"/>
  <c r="J104" i="530"/>
  <c r="G104" i="530"/>
  <c r="F104" i="530"/>
  <c r="L104" i="530"/>
  <c r="K104" i="530"/>
  <c r="I104" i="530"/>
  <c r="G60" i="530"/>
  <c r="J60" i="530"/>
  <c r="F60" i="530"/>
  <c r="I60" i="530"/>
  <c r="K60" i="530"/>
  <c r="L60" i="530"/>
  <c r="J125" i="530"/>
  <c r="F125" i="530"/>
  <c r="G125" i="530"/>
  <c r="I125" i="530"/>
  <c r="L125" i="530"/>
  <c r="K125" i="530"/>
  <c r="G107" i="530"/>
  <c r="J107" i="530"/>
  <c r="F107" i="530"/>
  <c r="K107" i="530"/>
  <c r="I107" i="530"/>
  <c r="L107" i="530"/>
  <c r="G43" i="530"/>
  <c r="J43" i="530"/>
  <c r="F43" i="530"/>
  <c r="I43" i="530"/>
  <c r="L43" i="530"/>
  <c r="K43" i="530"/>
  <c r="J50" i="530"/>
  <c r="G50" i="530"/>
  <c r="F50" i="530"/>
  <c r="L50" i="530"/>
  <c r="K50" i="530"/>
  <c r="I50" i="530"/>
  <c r="G84" i="530"/>
  <c r="J84" i="530"/>
  <c r="F84" i="530"/>
  <c r="I84" i="530"/>
  <c r="K84" i="530"/>
  <c r="L84" i="530"/>
  <c r="G87" i="530"/>
  <c r="J87" i="530"/>
  <c r="F87" i="530"/>
  <c r="K87" i="530"/>
  <c r="I87" i="530"/>
  <c r="L87" i="530"/>
  <c r="J108" i="530"/>
  <c r="F108" i="530"/>
  <c r="G108" i="530"/>
  <c r="L108" i="530"/>
  <c r="K108" i="530"/>
  <c r="I108" i="530"/>
  <c r="J78" i="530"/>
  <c r="G78" i="530"/>
  <c r="F78" i="530"/>
  <c r="L78" i="530"/>
  <c r="K78" i="530"/>
  <c r="I78" i="530"/>
  <c r="J129" i="530"/>
  <c r="G129" i="530"/>
  <c r="F129" i="530"/>
  <c r="L129" i="530"/>
  <c r="K129" i="530"/>
  <c r="I129" i="530"/>
  <c r="J46" i="530"/>
  <c r="G46" i="530"/>
  <c r="F46" i="530"/>
  <c r="L46" i="530"/>
  <c r="K46" i="530"/>
  <c r="I46" i="530"/>
  <c r="J58" i="530"/>
  <c r="G58" i="530"/>
  <c r="F58" i="530"/>
  <c r="L58" i="530"/>
  <c r="K58" i="530"/>
  <c r="I58" i="530"/>
  <c r="J121" i="530"/>
  <c r="F121" i="530"/>
  <c r="G121" i="530"/>
  <c r="I121" i="530"/>
  <c r="L121" i="530"/>
  <c r="K121" i="530"/>
  <c r="G88" i="530"/>
  <c r="J88" i="530"/>
  <c r="F88" i="530"/>
  <c r="L88" i="530"/>
  <c r="K88" i="530"/>
  <c r="I88" i="530"/>
  <c r="J128" i="530"/>
  <c r="G128" i="530"/>
  <c r="F128" i="530"/>
  <c r="L128" i="530"/>
  <c r="I128" i="530"/>
  <c r="K128" i="530"/>
  <c r="G79" i="530"/>
  <c r="J79" i="530"/>
  <c r="F79" i="530"/>
  <c r="L79" i="530"/>
  <c r="K79" i="530"/>
  <c r="I79" i="530"/>
  <c r="G44" i="530"/>
  <c r="J44" i="530"/>
  <c r="F44" i="530"/>
  <c r="I44" i="530"/>
  <c r="K44" i="530"/>
  <c r="L44" i="530"/>
  <c r="G91" i="530"/>
  <c r="J91" i="530"/>
  <c r="F91" i="530"/>
  <c r="K91" i="530"/>
  <c r="L91" i="530"/>
  <c r="I91" i="530"/>
  <c r="J61" i="530"/>
  <c r="G61" i="530"/>
  <c r="F61" i="530"/>
  <c r="K61" i="530"/>
  <c r="L61" i="530"/>
  <c r="I61" i="530"/>
  <c r="G119" i="530"/>
  <c r="J119" i="530"/>
  <c r="F119" i="530"/>
  <c r="K119" i="530"/>
  <c r="I119" i="530"/>
  <c r="L119" i="530"/>
  <c r="G72" i="530"/>
  <c r="J72" i="530"/>
  <c r="F72" i="530"/>
  <c r="I72" i="530"/>
  <c r="K72" i="530"/>
  <c r="L72" i="530"/>
  <c r="J81" i="530"/>
  <c r="G81" i="530"/>
  <c r="F81" i="530"/>
  <c r="K81" i="530"/>
  <c r="I81" i="530"/>
  <c r="L81" i="530"/>
  <c r="J66" i="530"/>
  <c r="G66" i="530"/>
  <c r="F66" i="530"/>
  <c r="L66" i="530"/>
  <c r="K66" i="530"/>
  <c r="I66" i="530"/>
  <c r="J77" i="530"/>
  <c r="G77" i="530"/>
  <c r="F77" i="530"/>
  <c r="K77" i="530"/>
  <c r="I77" i="530"/>
  <c r="L77" i="530"/>
  <c r="J98" i="530"/>
  <c r="G98" i="530"/>
  <c r="F98" i="530"/>
  <c r="I98" i="530"/>
  <c r="K98" i="530"/>
  <c r="L98" i="530"/>
  <c r="G63" i="530"/>
  <c r="J63" i="530"/>
  <c r="F63" i="530"/>
  <c r="L63" i="530"/>
  <c r="K63" i="530"/>
  <c r="I63" i="530"/>
  <c r="J105" i="530"/>
  <c r="G105" i="530"/>
  <c r="F105" i="530"/>
  <c r="I105" i="530"/>
  <c r="L105" i="530"/>
  <c r="K105" i="530"/>
  <c r="G51" i="530"/>
  <c r="J51" i="530"/>
  <c r="F51" i="530"/>
  <c r="L51" i="530"/>
  <c r="I51" i="530"/>
  <c r="K51" i="530"/>
  <c r="G103" i="530"/>
  <c r="J103" i="530"/>
  <c r="F103" i="530"/>
  <c r="K103" i="530"/>
  <c r="I103" i="530"/>
  <c r="L103" i="530"/>
  <c r="G59" i="530"/>
  <c r="J59" i="530"/>
  <c r="F59" i="530"/>
  <c r="L59" i="530"/>
  <c r="K59" i="530"/>
  <c r="I59" i="530"/>
  <c r="J127" i="530"/>
  <c r="G127" i="530"/>
  <c r="F127" i="530"/>
  <c r="K127" i="530"/>
  <c r="L127" i="530"/>
  <c r="I127" i="530"/>
  <c r="G80" i="530"/>
  <c r="J80" i="530"/>
  <c r="F80" i="530"/>
  <c r="I80" i="530"/>
  <c r="K80" i="530"/>
  <c r="L80" i="530"/>
  <c r="G48" i="530"/>
  <c r="J48" i="530"/>
  <c r="F48" i="530"/>
  <c r="I48" i="530"/>
  <c r="L48" i="530"/>
  <c r="K48" i="530"/>
  <c r="G115" i="530"/>
  <c r="J115" i="530"/>
  <c r="F115" i="530"/>
  <c r="K115" i="530"/>
  <c r="L115" i="530"/>
  <c r="I115" i="530"/>
  <c r="G55" i="530"/>
  <c r="J55" i="530"/>
  <c r="F55" i="530"/>
  <c r="L55" i="530"/>
  <c r="I55" i="530"/>
  <c r="K55" i="530"/>
  <c r="J70" i="530"/>
  <c r="G70" i="530"/>
  <c r="F70" i="530"/>
  <c r="L70" i="530"/>
  <c r="K70" i="530"/>
  <c r="I70" i="530"/>
  <c r="J109" i="530"/>
  <c r="G109" i="530"/>
  <c r="F109" i="530"/>
  <c r="L109" i="530"/>
  <c r="I109" i="530"/>
  <c r="K109" i="530"/>
  <c r="J62" i="530"/>
  <c r="G62" i="530"/>
  <c r="F62" i="530"/>
  <c r="L62" i="530"/>
  <c r="K62" i="530"/>
  <c r="I62" i="530"/>
  <c r="J94" i="530"/>
  <c r="G94" i="530"/>
  <c r="F94" i="530"/>
  <c r="I94" i="530"/>
  <c r="K94" i="530"/>
  <c r="L94" i="530"/>
  <c r="G75" i="530"/>
  <c r="J75" i="530"/>
  <c r="F75" i="530"/>
  <c r="L75" i="530"/>
  <c r="K75" i="530"/>
  <c r="I75" i="530"/>
  <c r="G56" i="530"/>
  <c r="J56" i="530"/>
  <c r="F56" i="530"/>
  <c r="I56" i="530"/>
  <c r="L56" i="530"/>
  <c r="K56" i="530"/>
  <c r="G71" i="530"/>
  <c r="J71" i="530"/>
  <c r="F71" i="530"/>
  <c r="L71" i="530"/>
  <c r="K71" i="530"/>
  <c r="I71" i="530"/>
  <c r="J126" i="530"/>
  <c r="G126" i="530"/>
  <c r="F126" i="530"/>
  <c r="I126" i="530"/>
  <c r="K126" i="530"/>
  <c r="L126" i="530"/>
  <c r="G76" i="530"/>
  <c r="J76" i="530"/>
  <c r="F76" i="530"/>
  <c r="I76" i="530"/>
  <c r="K76" i="530"/>
  <c r="L76" i="530"/>
  <c r="G68" i="530"/>
  <c r="J68" i="530"/>
  <c r="F68" i="530"/>
  <c r="I68" i="530"/>
  <c r="K68" i="530"/>
  <c r="L68" i="530"/>
  <c r="J122" i="530"/>
  <c r="G122" i="530"/>
  <c r="F122" i="530"/>
  <c r="I122" i="530"/>
  <c r="L122" i="530"/>
  <c r="K122" i="530"/>
  <c r="G52" i="530"/>
  <c r="J52" i="530"/>
  <c r="F52" i="530"/>
  <c r="I52" i="530"/>
  <c r="L52" i="530"/>
  <c r="K52" i="530"/>
  <c r="G83" i="530"/>
  <c r="J83" i="530"/>
  <c r="F83" i="530"/>
  <c r="L83" i="530"/>
  <c r="K83" i="530"/>
  <c r="I83" i="530"/>
  <c r="J69" i="530"/>
  <c r="G69" i="530"/>
  <c r="F69" i="530"/>
  <c r="K69" i="530"/>
  <c r="I69" i="530"/>
  <c r="L69" i="530"/>
  <c r="G100" i="530"/>
  <c r="J100" i="530"/>
  <c r="F100" i="530"/>
  <c r="L100" i="530"/>
  <c r="K100" i="530"/>
  <c r="I100" i="530"/>
  <c r="J102" i="530"/>
  <c r="G102" i="530"/>
  <c r="F102" i="530"/>
  <c r="I102" i="530"/>
  <c r="L102" i="530"/>
  <c r="K102" i="530"/>
  <c r="J101" i="530"/>
  <c r="G101" i="530"/>
  <c r="F101" i="530"/>
  <c r="K101" i="530"/>
  <c r="L101" i="530"/>
  <c r="I101" i="530"/>
  <c r="J124" i="530"/>
  <c r="F124" i="530"/>
  <c r="G124" i="530"/>
  <c r="L124" i="530"/>
  <c r="K124" i="530"/>
  <c r="I124" i="530"/>
  <c r="J106" i="530"/>
  <c r="G106" i="530"/>
  <c r="F106" i="530"/>
  <c r="I106" i="530"/>
  <c r="L106" i="530"/>
  <c r="K106" i="530"/>
  <c r="J74" i="530"/>
  <c r="G74" i="530"/>
  <c r="F74" i="530"/>
  <c r="L74" i="530"/>
  <c r="K74" i="530"/>
  <c r="I74" i="530"/>
  <c r="J123" i="530"/>
  <c r="G123" i="530"/>
  <c r="F123" i="530"/>
  <c r="K123" i="530"/>
  <c r="L123" i="530"/>
  <c r="I123" i="530"/>
  <c r="J49" i="530"/>
  <c r="G49" i="530"/>
  <c r="F49" i="530"/>
  <c r="K49" i="530"/>
  <c r="L49" i="530"/>
  <c r="I49" i="530"/>
  <c r="J110" i="530"/>
  <c r="G110" i="530"/>
  <c r="F110" i="530"/>
  <c r="I110" i="530"/>
  <c r="K110" i="530"/>
  <c r="L110" i="530"/>
  <c r="J57" i="530"/>
  <c r="G57" i="530"/>
  <c r="F57" i="530"/>
  <c r="K57" i="530"/>
  <c r="L57" i="530"/>
  <c r="I57" i="530"/>
  <c r="J112" i="530"/>
  <c r="F112" i="530"/>
  <c r="G112" i="530"/>
  <c r="L112" i="530"/>
  <c r="I112" i="530"/>
  <c r="K112" i="530"/>
  <c r="J86" i="530"/>
  <c r="G86" i="530"/>
  <c r="F86" i="530"/>
  <c r="I86" i="530"/>
  <c r="L86" i="530"/>
  <c r="K86" i="530"/>
  <c r="G64" i="530"/>
  <c r="J64" i="530"/>
  <c r="F64" i="530"/>
  <c r="I64" i="530"/>
  <c r="K64" i="530"/>
  <c r="L64" i="530"/>
  <c r="J90" i="530"/>
  <c r="G90" i="530"/>
  <c r="F90" i="530"/>
  <c r="I90" i="530"/>
  <c r="L90" i="530"/>
  <c r="K90" i="530"/>
  <c r="J114" i="530"/>
  <c r="G114" i="530"/>
  <c r="F114" i="530"/>
  <c r="I114" i="530"/>
  <c r="L114" i="530"/>
  <c r="K114" i="530"/>
  <c r="G95" i="530"/>
  <c r="J95" i="530"/>
  <c r="F95" i="530"/>
  <c r="K95" i="530"/>
  <c r="L95" i="530"/>
  <c r="I95" i="530"/>
  <c r="J73" i="530"/>
  <c r="G73" i="530"/>
  <c r="F73" i="530"/>
  <c r="K73" i="530"/>
  <c r="I73" i="530"/>
  <c r="L73" i="530"/>
  <c r="J45" i="530"/>
  <c r="G45" i="530"/>
  <c r="F45" i="530"/>
  <c r="K45" i="530"/>
  <c r="I45" i="530"/>
  <c r="L45" i="530"/>
  <c r="J65" i="530"/>
  <c r="G65" i="530"/>
  <c r="F65" i="530"/>
  <c r="K65" i="530"/>
  <c r="I65" i="530"/>
  <c r="L65" i="530"/>
  <c r="G99" i="530"/>
  <c r="J99" i="530"/>
  <c r="F99" i="530"/>
  <c r="K99" i="530"/>
  <c r="L99" i="530"/>
  <c r="I99" i="530"/>
  <c r="J85" i="530"/>
  <c r="G85" i="530"/>
  <c r="F85" i="530"/>
  <c r="K85" i="530"/>
  <c r="I85" i="530"/>
  <c r="L85" i="530"/>
  <c r="J54" i="530"/>
  <c r="G54" i="530"/>
  <c r="F54" i="530"/>
  <c r="L54" i="530"/>
  <c r="K54" i="530"/>
  <c r="I54" i="530"/>
  <c r="G92" i="530"/>
  <c r="J92" i="530"/>
  <c r="F92" i="530"/>
  <c r="L92" i="530"/>
  <c r="K92" i="530"/>
  <c r="I92" i="530"/>
  <c r="J120" i="530"/>
  <c r="F120" i="530"/>
  <c r="G120" i="530"/>
  <c r="L120" i="530"/>
  <c r="K120" i="530"/>
  <c r="I120" i="530"/>
  <c r="J82" i="530"/>
  <c r="G82" i="530"/>
  <c r="F82" i="530"/>
  <c r="L82" i="530"/>
  <c r="K82" i="530"/>
  <c r="I82" i="530"/>
  <c r="J97" i="530"/>
  <c r="G97" i="530"/>
  <c r="F97" i="530"/>
  <c r="L97" i="530"/>
  <c r="K97" i="530"/>
  <c r="I97" i="530"/>
  <c r="G67" i="530"/>
  <c r="J67" i="530"/>
  <c r="F67" i="530"/>
  <c r="I67" i="530"/>
  <c r="L67" i="530"/>
  <c r="K67" i="530"/>
  <c r="J89" i="530"/>
  <c r="G89" i="530"/>
  <c r="F89" i="530"/>
  <c r="I89" i="530"/>
  <c r="K89" i="530"/>
  <c r="L89" i="530"/>
  <c r="J42" i="530"/>
  <c r="G42" i="530"/>
  <c r="F42" i="530"/>
  <c r="L42" i="530"/>
  <c r="K42" i="530"/>
  <c r="I42" i="530"/>
  <c r="J53" i="530"/>
  <c r="G53" i="530"/>
  <c r="F53" i="530"/>
  <c r="K53" i="530"/>
  <c r="L53" i="530"/>
  <c r="I53" i="530"/>
  <c r="J113" i="530"/>
  <c r="F113" i="530"/>
  <c r="G113" i="530"/>
  <c r="L113" i="530"/>
  <c r="K113" i="530"/>
  <c r="I113" i="530"/>
  <c r="B118" i="530"/>
  <c r="B112" i="530"/>
  <c r="B98" i="530"/>
  <c r="B105" i="530"/>
  <c r="B99" i="530"/>
  <c r="B86" i="530"/>
  <c r="B60" i="530"/>
  <c r="B127" i="530"/>
  <c r="B48" i="530"/>
  <c r="B107" i="530"/>
  <c r="B55" i="530"/>
  <c r="B109" i="530"/>
  <c r="B62" i="530"/>
  <c r="B67" i="530"/>
  <c r="B108" i="530"/>
  <c r="B75" i="530"/>
  <c r="B71" i="530"/>
  <c r="B76" i="530"/>
  <c r="B90" i="530"/>
  <c r="B52" i="530"/>
  <c r="B95" i="530"/>
  <c r="B73" i="530"/>
  <c r="B69" i="530"/>
  <c r="B102" i="530"/>
  <c r="B124" i="530"/>
  <c r="B106" i="530"/>
  <c r="B79" i="530"/>
  <c r="B53" i="530"/>
  <c r="B47" i="530"/>
  <c r="B91" i="530"/>
  <c r="B93" i="530"/>
  <c r="B57" i="530"/>
  <c r="B104" i="530"/>
  <c r="B85" i="530"/>
  <c r="B54" i="530"/>
  <c r="B92" i="530"/>
  <c r="B43" i="530"/>
  <c r="B82" i="530"/>
  <c r="B84" i="530"/>
  <c r="B97" i="530"/>
  <c r="B94" i="530"/>
  <c r="B129" i="530"/>
  <c r="B58" i="530"/>
  <c r="B83" i="530"/>
  <c r="B88" i="530"/>
  <c r="B100" i="530"/>
  <c r="B45" i="530"/>
  <c r="B89" i="530"/>
  <c r="B49" i="530"/>
  <c r="B66" i="530"/>
  <c r="B61" i="530"/>
  <c r="B116" i="530"/>
  <c r="B77" i="530"/>
  <c r="B111" i="530"/>
  <c r="B63" i="530"/>
  <c r="B51" i="530"/>
  <c r="B103" i="530"/>
  <c r="B64" i="530"/>
  <c r="B120" i="530"/>
  <c r="B125" i="530"/>
  <c r="B70" i="530"/>
  <c r="B68" i="530"/>
  <c r="B114" i="530"/>
  <c r="B101" i="530"/>
  <c r="B74" i="530"/>
  <c r="B113" i="530"/>
  <c r="B130" i="530"/>
  <c r="B72" i="530"/>
  <c r="B119" i="530"/>
  <c r="B81" i="530"/>
  <c r="B110" i="530"/>
  <c r="B117" i="530"/>
  <c r="B96" i="530"/>
  <c r="B65" i="530"/>
  <c r="B59" i="530"/>
  <c r="B80" i="530"/>
  <c r="B115" i="530"/>
  <c r="B50" i="530"/>
  <c r="B87" i="530"/>
  <c r="B78" i="530"/>
  <c r="B56" i="530"/>
  <c r="B126" i="530"/>
  <c r="B46" i="530"/>
  <c r="B122" i="530"/>
  <c r="B121" i="530"/>
  <c r="B128" i="530"/>
  <c r="B44" i="530"/>
  <c r="B42" i="530"/>
  <c r="B123" i="530"/>
  <c r="B220" i="1"/>
  <c r="B200" i="1"/>
  <c r="R72" i="528" l="1"/>
  <c r="O80" i="528"/>
  <c r="R80" i="528" s="1"/>
  <c r="R81" i="528"/>
  <c r="O52" i="528"/>
  <c r="R52" i="528" s="1"/>
  <c r="R93" i="528"/>
  <c r="R99" i="528"/>
  <c r="O104" i="528"/>
  <c r="R104" i="528" s="1"/>
  <c r="R84" i="528"/>
  <c r="R120" i="528"/>
  <c r="R53" i="528"/>
  <c r="R61" i="528"/>
  <c r="F128" i="531"/>
  <c r="X128" i="531" s="1"/>
  <c r="P128" i="531"/>
  <c r="D128" i="531"/>
  <c r="R128" i="531"/>
  <c r="U128" i="531"/>
  <c r="S128" i="531"/>
  <c r="J128" i="531"/>
  <c r="E128" i="531"/>
  <c r="M128" i="531"/>
  <c r="B128" i="531"/>
  <c r="O128" i="531"/>
  <c r="H128" i="531"/>
  <c r="V128" i="531"/>
  <c r="W128" i="531" s="1"/>
  <c r="J128" i="527" s="1"/>
  <c r="Q128" i="532" s="1"/>
  <c r="R128" i="532" s="1"/>
  <c r="L128" i="531"/>
  <c r="I128" i="531"/>
  <c r="D126" i="531"/>
  <c r="E126" i="531"/>
  <c r="M126" i="531"/>
  <c r="P126" i="531"/>
  <c r="U126" i="531"/>
  <c r="S126" i="531"/>
  <c r="B126" i="531"/>
  <c r="L126" i="531"/>
  <c r="O126" i="531"/>
  <c r="I126" i="531"/>
  <c r="V126" i="531"/>
  <c r="W126" i="531" s="1"/>
  <c r="J126" i="527" s="1"/>
  <c r="Q126" i="532" s="1"/>
  <c r="R126" i="532" s="1"/>
  <c r="H126" i="531"/>
  <c r="J126" i="531"/>
  <c r="R126" i="531"/>
  <c r="F126" i="531"/>
  <c r="X126" i="531" s="1"/>
  <c r="U115" i="531"/>
  <c r="O115" i="531"/>
  <c r="H115" i="531"/>
  <c r="V115" i="531"/>
  <c r="W115" i="531" s="1"/>
  <c r="J115" i="527" s="1"/>
  <c r="Q115" i="532" s="1"/>
  <c r="R115" i="532" s="1"/>
  <c r="M115" i="531"/>
  <c r="J115" i="531"/>
  <c r="R115" i="531"/>
  <c r="P115" i="531"/>
  <c r="I115" i="531"/>
  <c r="D115" i="531"/>
  <c r="L115" i="531"/>
  <c r="F115" i="531"/>
  <c r="X115" i="531" s="1"/>
  <c r="E115" i="531"/>
  <c r="S115" i="531"/>
  <c r="B115" i="531"/>
  <c r="U123" i="532"/>
  <c r="G123" i="531"/>
  <c r="U44" i="532"/>
  <c r="G44" i="531"/>
  <c r="U50" i="532"/>
  <c r="G50" i="531"/>
  <c r="I50" i="531"/>
  <c r="H50" i="531"/>
  <c r="F50" i="531"/>
  <c r="X50" i="531" s="1"/>
  <c r="E50" i="531"/>
  <c r="D50" i="531"/>
  <c r="B50" i="531"/>
  <c r="U50" i="531"/>
  <c r="S50" i="531"/>
  <c r="R50" i="531"/>
  <c r="V50" i="531"/>
  <c r="W50" i="531" s="1"/>
  <c r="J50" i="527" s="1"/>
  <c r="Q50" i="532" s="1"/>
  <c r="R50" i="532" s="1"/>
  <c r="P50" i="531"/>
  <c r="O50" i="531"/>
  <c r="M50" i="531"/>
  <c r="L50" i="531"/>
  <c r="J50" i="531"/>
  <c r="U65" i="532"/>
  <c r="G65" i="531"/>
  <c r="U96" i="532"/>
  <c r="G96" i="531"/>
  <c r="V96" i="531"/>
  <c r="W96" i="531" s="1"/>
  <c r="J96" i="527" s="1"/>
  <c r="Q96" i="532" s="1"/>
  <c r="R96" i="532" s="1"/>
  <c r="B96" i="531"/>
  <c r="S96" i="531"/>
  <c r="U96" i="531"/>
  <c r="R96" i="531"/>
  <c r="O96" i="531"/>
  <c r="M96" i="531"/>
  <c r="P96" i="531"/>
  <c r="J96" i="531"/>
  <c r="I96" i="531"/>
  <c r="H96" i="531"/>
  <c r="E96" i="531"/>
  <c r="F96" i="531"/>
  <c r="X96" i="531" s="1"/>
  <c r="D96" i="531"/>
  <c r="L96" i="531"/>
  <c r="G110" i="531"/>
  <c r="U110" i="532"/>
  <c r="U119" i="532"/>
  <c r="G119" i="531"/>
  <c r="G68" i="531"/>
  <c r="U68" i="532"/>
  <c r="L68" i="531"/>
  <c r="M68" i="531"/>
  <c r="J68" i="531"/>
  <c r="F68" i="531"/>
  <c r="X68" i="531" s="1"/>
  <c r="H68" i="531"/>
  <c r="I68" i="531"/>
  <c r="B68" i="531"/>
  <c r="S68" i="531"/>
  <c r="D68" i="531"/>
  <c r="E68" i="531"/>
  <c r="O68" i="531"/>
  <c r="P68" i="531"/>
  <c r="U68" i="531"/>
  <c r="R68" i="531"/>
  <c r="V68" i="531"/>
  <c r="W68" i="531" s="1"/>
  <c r="J68" i="527" s="1"/>
  <c r="Q68" i="532" s="1"/>
  <c r="R68" i="532" s="1"/>
  <c r="U64" i="532"/>
  <c r="G64" i="531"/>
  <c r="G63" i="531"/>
  <c r="U63" i="532"/>
  <c r="J66" i="531"/>
  <c r="O66" i="531"/>
  <c r="M66" i="531"/>
  <c r="I66" i="531"/>
  <c r="F66" i="531"/>
  <c r="X66" i="531" s="1"/>
  <c r="P66" i="531"/>
  <c r="E66" i="531"/>
  <c r="V66" i="531"/>
  <c r="W66" i="531" s="1"/>
  <c r="J66" i="527" s="1"/>
  <c r="Q66" i="532" s="1"/>
  <c r="R66" i="532" s="1"/>
  <c r="B66" i="531"/>
  <c r="H66" i="531"/>
  <c r="L66" i="531"/>
  <c r="R66" i="531"/>
  <c r="S66" i="531"/>
  <c r="U66" i="531"/>
  <c r="D66" i="531"/>
  <c r="G66" i="531"/>
  <c r="U66" i="532"/>
  <c r="U49" i="532"/>
  <c r="G49" i="531"/>
  <c r="V49" i="531"/>
  <c r="W49" i="531" s="1"/>
  <c r="J49" i="527" s="1"/>
  <c r="Q49" i="532" s="1"/>
  <c r="R49" i="532" s="1"/>
  <c r="B49" i="531"/>
  <c r="O49" i="531"/>
  <c r="M49" i="531"/>
  <c r="R49" i="531"/>
  <c r="U49" i="531"/>
  <c r="I49" i="531"/>
  <c r="H49" i="531"/>
  <c r="J49" i="531"/>
  <c r="P49" i="531"/>
  <c r="D49" i="531"/>
  <c r="L49" i="531"/>
  <c r="F49" i="531"/>
  <c r="X49" i="531" s="1"/>
  <c r="E49" i="531"/>
  <c r="S49" i="531"/>
  <c r="U100" i="532"/>
  <c r="G100" i="531"/>
  <c r="F100" i="531"/>
  <c r="X100" i="531" s="1"/>
  <c r="H100" i="531"/>
  <c r="E100" i="531"/>
  <c r="V100" i="531"/>
  <c r="W100" i="531" s="1"/>
  <c r="J100" i="527" s="1"/>
  <c r="Q100" i="532" s="1"/>
  <c r="R100" i="532" s="1"/>
  <c r="B100" i="531"/>
  <c r="L100" i="531"/>
  <c r="O100" i="531"/>
  <c r="R100" i="531"/>
  <c r="S100" i="531"/>
  <c r="U100" i="531"/>
  <c r="I100" i="531"/>
  <c r="J100" i="531"/>
  <c r="M100" i="531"/>
  <c r="P100" i="531"/>
  <c r="D100" i="531"/>
  <c r="V88" i="531"/>
  <c r="W88" i="531" s="1"/>
  <c r="J88" i="527" s="1"/>
  <c r="Q88" i="532" s="1"/>
  <c r="R88" i="532" s="1"/>
  <c r="B88" i="531"/>
  <c r="E88" i="531"/>
  <c r="S88" i="531"/>
  <c r="R88" i="531"/>
  <c r="L88" i="531"/>
  <c r="O88" i="531"/>
  <c r="M88" i="531"/>
  <c r="J88" i="531"/>
  <c r="U88" i="531"/>
  <c r="I88" i="531"/>
  <c r="H88" i="531"/>
  <c r="F88" i="531"/>
  <c r="X88" i="531" s="1"/>
  <c r="P88" i="531"/>
  <c r="D88" i="531"/>
  <c r="G83" i="531"/>
  <c r="U83" i="532"/>
  <c r="U43" i="532"/>
  <c r="G43" i="531"/>
  <c r="P43" i="531"/>
  <c r="U43" i="531"/>
  <c r="S43" i="531"/>
  <c r="B43" i="531"/>
  <c r="L43" i="531"/>
  <c r="O43" i="531"/>
  <c r="I43" i="531"/>
  <c r="V43" i="531"/>
  <c r="W43" i="531" s="1"/>
  <c r="J43" i="527" s="1"/>
  <c r="Q43" i="532" s="1"/>
  <c r="R43" i="532" s="1"/>
  <c r="H43" i="531"/>
  <c r="J43" i="531"/>
  <c r="R43" i="531"/>
  <c r="F43" i="531"/>
  <c r="X43" i="531" s="1"/>
  <c r="D43" i="531"/>
  <c r="E43" i="531"/>
  <c r="M43" i="531"/>
  <c r="G57" i="531"/>
  <c r="U57" i="532"/>
  <c r="M57" i="531"/>
  <c r="R57" i="531"/>
  <c r="O57" i="531"/>
  <c r="P57" i="531"/>
  <c r="I57" i="531"/>
  <c r="J57" i="531"/>
  <c r="L57" i="531"/>
  <c r="H57" i="531"/>
  <c r="E57" i="531"/>
  <c r="F57" i="531"/>
  <c r="X57" i="531" s="1"/>
  <c r="D57" i="531"/>
  <c r="U57" i="531"/>
  <c r="V57" i="531"/>
  <c r="W57" i="531" s="1"/>
  <c r="J57" i="527" s="1"/>
  <c r="Q57" i="532" s="1"/>
  <c r="R57" i="532" s="1"/>
  <c r="B57" i="531"/>
  <c r="S57" i="531"/>
  <c r="U53" i="532"/>
  <c r="G53" i="531"/>
  <c r="J53" i="531"/>
  <c r="I53" i="531"/>
  <c r="H53" i="531"/>
  <c r="E53" i="531"/>
  <c r="F53" i="531"/>
  <c r="X53" i="531" s="1"/>
  <c r="D53" i="531"/>
  <c r="L53" i="531"/>
  <c r="V53" i="531"/>
  <c r="W53" i="531" s="1"/>
  <c r="J53" i="527" s="1"/>
  <c r="Q53" i="532" s="1"/>
  <c r="R53" i="532" s="1"/>
  <c r="B53" i="531"/>
  <c r="S53" i="531"/>
  <c r="U53" i="531"/>
  <c r="R53" i="531"/>
  <c r="O53" i="531"/>
  <c r="M53" i="531"/>
  <c r="P53" i="531"/>
  <c r="U79" i="531"/>
  <c r="V79" i="531"/>
  <c r="W79" i="531" s="1"/>
  <c r="J79" i="527" s="1"/>
  <c r="Q79" i="532" s="1"/>
  <c r="R79" i="532" s="1"/>
  <c r="J79" i="531"/>
  <c r="B79" i="531"/>
  <c r="M79" i="531"/>
  <c r="P79" i="531"/>
  <c r="D79" i="531"/>
  <c r="S79" i="531"/>
  <c r="I79" i="531"/>
  <c r="F79" i="531"/>
  <c r="X79" i="531" s="1"/>
  <c r="R79" i="531"/>
  <c r="H79" i="531"/>
  <c r="E79" i="531"/>
  <c r="O79" i="531"/>
  <c r="L79" i="531"/>
  <c r="G102" i="531"/>
  <c r="U102" i="532"/>
  <c r="L102" i="531"/>
  <c r="O102" i="531"/>
  <c r="I102" i="531"/>
  <c r="V102" i="531"/>
  <c r="W102" i="531" s="1"/>
  <c r="J102" i="527" s="1"/>
  <c r="Q102" i="532" s="1"/>
  <c r="R102" i="532" s="1"/>
  <c r="H102" i="531"/>
  <c r="J102" i="531"/>
  <c r="R102" i="531"/>
  <c r="F102" i="531"/>
  <c r="X102" i="531" s="1"/>
  <c r="D102" i="531"/>
  <c r="E102" i="531"/>
  <c r="M102" i="531"/>
  <c r="P102" i="531"/>
  <c r="U102" i="531"/>
  <c r="S102" i="531"/>
  <c r="B102" i="531"/>
  <c r="U69" i="532"/>
  <c r="G69" i="531"/>
  <c r="M69" i="531"/>
  <c r="R69" i="531"/>
  <c r="S69" i="531"/>
  <c r="L69" i="531"/>
  <c r="I69" i="531"/>
  <c r="J69" i="531"/>
  <c r="P69" i="531"/>
  <c r="D69" i="531"/>
  <c r="E69" i="531"/>
  <c r="F69" i="531"/>
  <c r="X69" i="531" s="1"/>
  <c r="H69" i="531"/>
  <c r="U69" i="531"/>
  <c r="V69" i="531"/>
  <c r="W69" i="531" s="1"/>
  <c r="J69" i="527" s="1"/>
  <c r="Q69" i="532" s="1"/>
  <c r="R69" i="532" s="1"/>
  <c r="B69" i="531"/>
  <c r="O69" i="531"/>
  <c r="U95" i="532"/>
  <c r="G95" i="531"/>
  <c r="P76" i="531"/>
  <c r="S76" i="531"/>
  <c r="I76" i="531"/>
  <c r="F76" i="531"/>
  <c r="X76" i="531" s="1"/>
  <c r="L76" i="531"/>
  <c r="O76" i="531"/>
  <c r="E76" i="531"/>
  <c r="R76" i="531"/>
  <c r="H76" i="531"/>
  <c r="U76" i="531"/>
  <c r="J76" i="531"/>
  <c r="B76" i="531"/>
  <c r="D76" i="531"/>
  <c r="M76" i="531"/>
  <c r="V76" i="531"/>
  <c r="W76" i="531" s="1"/>
  <c r="J76" i="527" s="1"/>
  <c r="Q76" i="532" s="1"/>
  <c r="R76" i="532" s="1"/>
  <c r="U75" i="532"/>
  <c r="G75" i="531"/>
  <c r="G108" i="531"/>
  <c r="U108" i="532"/>
  <c r="G62" i="531"/>
  <c r="U62" i="532"/>
  <c r="U55" i="532"/>
  <c r="G55" i="531"/>
  <c r="U107" i="532"/>
  <c r="G107" i="531"/>
  <c r="I107" i="531"/>
  <c r="B107" i="531"/>
  <c r="O107" i="531"/>
  <c r="H107" i="531"/>
  <c r="E107" i="531"/>
  <c r="V107" i="531"/>
  <c r="W107" i="531" s="1"/>
  <c r="J107" i="527" s="1"/>
  <c r="Q107" i="532" s="1"/>
  <c r="R107" i="532" s="1"/>
  <c r="J107" i="531"/>
  <c r="U107" i="531"/>
  <c r="R107" i="531"/>
  <c r="P107" i="531"/>
  <c r="D107" i="531"/>
  <c r="M107" i="531"/>
  <c r="L107" i="531"/>
  <c r="F107" i="531"/>
  <c r="X107" i="531" s="1"/>
  <c r="S107" i="531"/>
  <c r="U99" i="532"/>
  <c r="G99" i="531"/>
  <c r="U99" i="531"/>
  <c r="O99" i="531"/>
  <c r="H99" i="531"/>
  <c r="V99" i="531"/>
  <c r="W99" i="531" s="1"/>
  <c r="J99" i="527" s="1"/>
  <c r="Q99" i="532" s="1"/>
  <c r="R99" i="532" s="1"/>
  <c r="M99" i="531"/>
  <c r="J99" i="531"/>
  <c r="R99" i="531"/>
  <c r="P99" i="531"/>
  <c r="I99" i="531"/>
  <c r="D99" i="531"/>
  <c r="L99" i="531"/>
  <c r="F99" i="531"/>
  <c r="X99" i="531" s="1"/>
  <c r="E99" i="531"/>
  <c r="S99" i="531"/>
  <c r="B99" i="531"/>
  <c r="G98" i="531"/>
  <c r="U98" i="532"/>
  <c r="U112" i="532"/>
  <c r="G112" i="531"/>
  <c r="F112" i="531"/>
  <c r="X112" i="531" s="1"/>
  <c r="D112" i="531"/>
  <c r="L112" i="531"/>
  <c r="V112" i="531"/>
  <c r="W112" i="531" s="1"/>
  <c r="J112" i="527" s="1"/>
  <c r="Q112" i="532" s="1"/>
  <c r="R112" i="532" s="1"/>
  <c r="B112" i="531"/>
  <c r="S112" i="531"/>
  <c r="U112" i="531"/>
  <c r="R112" i="531"/>
  <c r="O112" i="531"/>
  <c r="M112" i="531"/>
  <c r="P112" i="531"/>
  <c r="J112" i="531"/>
  <c r="I112" i="531"/>
  <c r="H112" i="531"/>
  <c r="E112" i="531"/>
  <c r="P118" i="531"/>
  <c r="V118" i="531"/>
  <c r="W118" i="531" s="1"/>
  <c r="J118" i="527" s="1"/>
  <c r="Q118" i="532" s="1"/>
  <c r="R118" i="532" s="1"/>
  <c r="E118" i="531"/>
  <c r="I118" i="531"/>
  <c r="L118" i="531"/>
  <c r="F118" i="531"/>
  <c r="X118" i="531" s="1"/>
  <c r="R118" i="531"/>
  <c r="S118" i="531"/>
  <c r="H118" i="531"/>
  <c r="U118" i="531"/>
  <c r="J118" i="531"/>
  <c r="O118" i="531"/>
  <c r="D118" i="531"/>
  <c r="M118" i="531"/>
  <c r="B118" i="531"/>
  <c r="U118" i="532"/>
  <c r="G118" i="531"/>
  <c r="U42" i="532"/>
  <c r="G42" i="531"/>
  <c r="V42" i="531"/>
  <c r="W42" i="531" s="1"/>
  <c r="J42" i="527" s="1"/>
  <c r="Q42" i="532" s="1"/>
  <c r="R42" i="532" s="1"/>
  <c r="P42" i="531"/>
  <c r="D42" i="531"/>
  <c r="B42" i="531"/>
  <c r="L42" i="531"/>
  <c r="J42" i="531"/>
  <c r="R42" i="531"/>
  <c r="O42" i="531"/>
  <c r="U42" i="531"/>
  <c r="I42" i="531"/>
  <c r="H42" i="531"/>
  <c r="E42" i="531"/>
  <c r="M42" i="531"/>
  <c r="S42" i="531"/>
  <c r="F42" i="531"/>
  <c r="X42" i="531" s="1"/>
  <c r="U128" i="532"/>
  <c r="G128" i="531"/>
  <c r="U122" i="532"/>
  <c r="G122" i="531"/>
  <c r="U122" i="531"/>
  <c r="P122" i="531"/>
  <c r="J122" i="531"/>
  <c r="B122" i="531"/>
  <c r="M122" i="531"/>
  <c r="L122" i="531"/>
  <c r="V122" i="531"/>
  <c r="W122" i="531" s="1"/>
  <c r="J122" i="527" s="1"/>
  <c r="Q122" i="532" s="1"/>
  <c r="R122" i="532" s="1"/>
  <c r="S122" i="531"/>
  <c r="I122" i="531"/>
  <c r="H122" i="531"/>
  <c r="F122" i="531"/>
  <c r="X122" i="531" s="1"/>
  <c r="O122" i="531"/>
  <c r="E122" i="531"/>
  <c r="D122" i="531"/>
  <c r="R122" i="531"/>
  <c r="U46" i="532"/>
  <c r="G46" i="531"/>
  <c r="U46" i="531"/>
  <c r="I46" i="531"/>
  <c r="H46" i="531"/>
  <c r="F46" i="531"/>
  <c r="X46" i="531" s="1"/>
  <c r="O46" i="531"/>
  <c r="D46" i="531"/>
  <c r="V46" i="531"/>
  <c r="W46" i="531" s="1"/>
  <c r="J46" i="527" s="1"/>
  <c r="Q46" i="532" s="1"/>
  <c r="R46" i="532" s="1"/>
  <c r="P46" i="531"/>
  <c r="R46" i="531"/>
  <c r="L46" i="531"/>
  <c r="J46" i="531"/>
  <c r="M46" i="531"/>
  <c r="S46" i="531"/>
  <c r="E46" i="531"/>
  <c r="B46" i="531"/>
  <c r="U87" i="532"/>
  <c r="G87" i="531"/>
  <c r="M87" i="531"/>
  <c r="H87" i="531"/>
  <c r="V87" i="531"/>
  <c r="W87" i="531" s="1"/>
  <c r="J87" i="527" s="1"/>
  <c r="Q87" i="532" s="1"/>
  <c r="R87" i="532" s="1"/>
  <c r="J87" i="531"/>
  <c r="I87" i="531"/>
  <c r="R87" i="531"/>
  <c r="P87" i="531"/>
  <c r="D87" i="531"/>
  <c r="E87" i="531"/>
  <c r="L87" i="531"/>
  <c r="F87" i="531"/>
  <c r="X87" i="531" s="1"/>
  <c r="U87" i="531"/>
  <c r="S87" i="531"/>
  <c r="B87" i="531"/>
  <c r="O87" i="531"/>
  <c r="U80" i="532"/>
  <c r="G80" i="531"/>
  <c r="U59" i="532"/>
  <c r="G59" i="531"/>
  <c r="E65" i="531"/>
  <c r="F65" i="531"/>
  <c r="X65" i="531" s="1"/>
  <c r="D65" i="531"/>
  <c r="U65" i="531"/>
  <c r="V65" i="531"/>
  <c r="W65" i="531" s="1"/>
  <c r="J65" i="527" s="1"/>
  <c r="Q65" i="532" s="1"/>
  <c r="R65" i="532" s="1"/>
  <c r="B65" i="531"/>
  <c r="S65" i="531"/>
  <c r="M65" i="531"/>
  <c r="R65" i="531"/>
  <c r="O65" i="531"/>
  <c r="P65" i="531"/>
  <c r="I65" i="531"/>
  <c r="J65" i="531"/>
  <c r="L65" i="531"/>
  <c r="H65" i="531"/>
  <c r="P119" i="531"/>
  <c r="V119" i="531"/>
  <c r="W119" i="531" s="1"/>
  <c r="J119" i="527" s="1"/>
  <c r="Q119" i="532" s="1"/>
  <c r="R119" i="532" s="1"/>
  <c r="I119" i="531"/>
  <c r="S119" i="531"/>
  <c r="L119" i="531"/>
  <c r="R119" i="531"/>
  <c r="E119" i="531"/>
  <c r="J119" i="531"/>
  <c r="H119" i="531"/>
  <c r="U119" i="531"/>
  <c r="O119" i="531"/>
  <c r="B119" i="531"/>
  <c r="D119" i="531"/>
  <c r="M119" i="531"/>
  <c r="F119" i="531"/>
  <c r="X119" i="531" s="1"/>
  <c r="U113" i="532"/>
  <c r="G113" i="531"/>
  <c r="G101" i="531"/>
  <c r="U101" i="532"/>
  <c r="V101" i="531"/>
  <c r="W101" i="531" s="1"/>
  <c r="J101" i="527" s="1"/>
  <c r="Q101" i="532" s="1"/>
  <c r="R101" i="532" s="1"/>
  <c r="P101" i="531"/>
  <c r="D101" i="531"/>
  <c r="B101" i="531"/>
  <c r="L101" i="531"/>
  <c r="J101" i="531"/>
  <c r="R101" i="531"/>
  <c r="S101" i="531"/>
  <c r="F101" i="531"/>
  <c r="X101" i="531" s="1"/>
  <c r="E101" i="531"/>
  <c r="M101" i="531"/>
  <c r="O101" i="531"/>
  <c r="U101" i="531"/>
  <c r="I101" i="531"/>
  <c r="H101" i="531"/>
  <c r="J70" i="531"/>
  <c r="O70" i="531"/>
  <c r="P70" i="531"/>
  <c r="E70" i="531"/>
  <c r="F70" i="531"/>
  <c r="X70" i="531" s="1"/>
  <c r="L70" i="531"/>
  <c r="H70" i="531"/>
  <c r="V70" i="531"/>
  <c r="W70" i="531" s="1"/>
  <c r="J70" i="527" s="1"/>
  <c r="Q70" i="532" s="1"/>
  <c r="R70" i="532" s="1"/>
  <c r="B70" i="531"/>
  <c r="D70" i="531"/>
  <c r="U70" i="531"/>
  <c r="R70" i="531"/>
  <c r="S70" i="531"/>
  <c r="I70" i="531"/>
  <c r="M70" i="531"/>
  <c r="U125" i="532"/>
  <c r="G125" i="531"/>
  <c r="V125" i="531"/>
  <c r="W125" i="531" s="1"/>
  <c r="J125" i="527" s="1"/>
  <c r="Q125" i="532" s="1"/>
  <c r="R125" i="532" s="1"/>
  <c r="P125" i="531"/>
  <c r="D125" i="531"/>
  <c r="B125" i="531"/>
  <c r="L125" i="531"/>
  <c r="J125" i="531"/>
  <c r="R125" i="531"/>
  <c r="S125" i="531"/>
  <c r="F125" i="531"/>
  <c r="X125" i="531" s="1"/>
  <c r="E125" i="531"/>
  <c r="M125" i="531"/>
  <c r="O125" i="531"/>
  <c r="U125" i="531"/>
  <c r="I125" i="531"/>
  <c r="H125" i="531"/>
  <c r="P51" i="531"/>
  <c r="R51" i="531"/>
  <c r="F51" i="531"/>
  <c r="X51" i="531" s="1"/>
  <c r="E51" i="531"/>
  <c r="L51" i="531"/>
  <c r="M51" i="531"/>
  <c r="U51" i="531"/>
  <c r="S51" i="531"/>
  <c r="H51" i="531"/>
  <c r="B51" i="531"/>
  <c r="O51" i="531"/>
  <c r="I51" i="531"/>
  <c r="D51" i="531"/>
  <c r="V51" i="531"/>
  <c r="W51" i="531" s="1"/>
  <c r="J51" i="527" s="1"/>
  <c r="Q51" i="532" s="1"/>
  <c r="R51" i="532" s="1"/>
  <c r="J51" i="531"/>
  <c r="G51" i="531"/>
  <c r="U51" i="532"/>
  <c r="P63" i="531"/>
  <c r="U63" i="531"/>
  <c r="J63" i="531"/>
  <c r="F63" i="531"/>
  <c r="X63" i="531" s="1"/>
  <c r="L63" i="531"/>
  <c r="M63" i="531"/>
  <c r="B63" i="531"/>
  <c r="S63" i="531"/>
  <c r="H63" i="531"/>
  <c r="E63" i="531"/>
  <c r="I63" i="531"/>
  <c r="O63" i="531"/>
  <c r="D63" i="531"/>
  <c r="R63" i="531"/>
  <c r="V63" i="531"/>
  <c r="W63" i="531" s="1"/>
  <c r="J63" i="527" s="1"/>
  <c r="Q63" i="532" s="1"/>
  <c r="R63" i="532" s="1"/>
  <c r="G116" i="531"/>
  <c r="U116" i="532"/>
  <c r="I61" i="531"/>
  <c r="J61" i="531"/>
  <c r="P61" i="531"/>
  <c r="D61" i="531"/>
  <c r="E61" i="531"/>
  <c r="F61" i="531"/>
  <c r="X61" i="531" s="1"/>
  <c r="H61" i="531"/>
  <c r="U61" i="531"/>
  <c r="V61" i="531"/>
  <c r="W61" i="531" s="1"/>
  <c r="J61" i="527" s="1"/>
  <c r="Q61" i="532" s="1"/>
  <c r="R61" i="532" s="1"/>
  <c r="B61" i="531"/>
  <c r="O61" i="531"/>
  <c r="M61" i="531"/>
  <c r="R61" i="531"/>
  <c r="S61" i="531"/>
  <c r="L61" i="531"/>
  <c r="R97" i="531"/>
  <c r="V97" i="531"/>
  <c r="W97" i="531" s="1"/>
  <c r="J97" i="527" s="1"/>
  <c r="Q97" i="532" s="1"/>
  <c r="R97" i="532" s="1"/>
  <c r="P97" i="531"/>
  <c r="D97" i="531"/>
  <c r="M97" i="531"/>
  <c r="L97" i="531"/>
  <c r="J97" i="531"/>
  <c r="S97" i="531"/>
  <c r="H97" i="531"/>
  <c r="F97" i="531"/>
  <c r="X97" i="531" s="1"/>
  <c r="E97" i="531"/>
  <c r="O97" i="531"/>
  <c r="B97" i="531"/>
  <c r="U97" i="531"/>
  <c r="I97" i="531"/>
  <c r="V84" i="531"/>
  <c r="W84" i="531" s="1"/>
  <c r="J84" i="527" s="1"/>
  <c r="Q84" i="532" s="1"/>
  <c r="R84" i="532" s="1"/>
  <c r="B84" i="531"/>
  <c r="L84" i="531"/>
  <c r="O84" i="531"/>
  <c r="R84" i="531"/>
  <c r="S84" i="531"/>
  <c r="U84" i="531"/>
  <c r="I84" i="531"/>
  <c r="J84" i="531"/>
  <c r="M84" i="531"/>
  <c r="P84" i="531"/>
  <c r="D84" i="531"/>
  <c r="F84" i="531"/>
  <c r="X84" i="531" s="1"/>
  <c r="H84" i="531"/>
  <c r="E84" i="531"/>
  <c r="U85" i="532"/>
  <c r="G85" i="531"/>
  <c r="S85" i="531"/>
  <c r="F85" i="531"/>
  <c r="X85" i="531" s="1"/>
  <c r="E85" i="531"/>
  <c r="M85" i="531"/>
  <c r="O85" i="531"/>
  <c r="U85" i="531"/>
  <c r="I85" i="531"/>
  <c r="H85" i="531"/>
  <c r="V85" i="531"/>
  <c r="W85" i="531" s="1"/>
  <c r="J85" i="527" s="1"/>
  <c r="Q85" i="532" s="1"/>
  <c r="R85" i="532" s="1"/>
  <c r="P85" i="531"/>
  <c r="D85" i="531"/>
  <c r="B85" i="531"/>
  <c r="L85" i="531"/>
  <c r="J85" i="531"/>
  <c r="R85" i="531"/>
  <c r="U104" i="532"/>
  <c r="G104" i="531"/>
  <c r="R104" i="531"/>
  <c r="L104" i="531"/>
  <c r="O104" i="531"/>
  <c r="M104" i="531"/>
  <c r="J104" i="531"/>
  <c r="U104" i="531"/>
  <c r="I104" i="531"/>
  <c r="H104" i="531"/>
  <c r="F104" i="531"/>
  <c r="X104" i="531" s="1"/>
  <c r="P104" i="531"/>
  <c r="D104" i="531"/>
  <c r="V104" i="531"/>
  <c r="W104" i="531" s="1"/>
  <c r="J104" i="527" s="1"/>
  <c r="Q104" i="532" s="1"/>
  <c r="R104" i="532" s="1"/>
  <c r="B104" i="531"/>
  <c r="E104" i="531"/>
  <c r="S104" i="531"/>
  <c r="G91" i="531"/>
  <c r="U91" i="532"/>
  <c r="I91" i="531"/>
  <c r="B91" i="531"/>
  <c r="O91" i="531"/>
  <c r="H91" i="531"/>
  <c r="E91" i="531"/>
  <c r="V91" i="531"/>
  <c r="W91" i="531" s="1"/>
  <c r="J91" i="527" s="1"/>
  <c r="Q91" i="532" s="1"/>
  <c r="R91" i="532" s="1"/>
  <c r="J91" i="531"/>
  <c r="U91" i="531"/>
  <c r="R91" i="531"/>
  <c r="P91" i="531"/>
  <c r="D91" i="531"/>
  <c r="M91" i="531"/>
  <c r="L91" i="531"/>
  <c r="F91" i="531"/>
  <c r="X91" i="531" s="1"/>
  <c r="S91" i="531"/>
  <c r="L47" i="531"/>
  <c r="I47" i="531"/>
  <c r="V47" i="531"/>
  <c r="W47" i="531" s="1"/>
  <c r="J47" i="527" s="1"/>
  <c r="Q47" i="532" s="1"/>
  <c r="R47" i="532" s="1"/>
  <c r="J47" i="531"/>
  <c r="H47" i="531"/>
  <c r="R47" i="531"/>
  <c r="F47" i="531"/>
  <c r="X47" i="531" s="1"/>
  <c r="E47" i="531"/>
  <c r="D47" i="531"/>
  <c r="M47" i="531"/>
  <c r="U47" i="531"/>
  <c r="P47" i="531"/>
  <c r="S47" i="531"/>
  <c r="B47" i="531"/>
  <c r="O47" i="531"/>
  <c r="I52" i="531"/>
  <c r="F52" i="531"/>
  <c r="X52" i="531" s="1"/>
  <c r="S52" i="531"/>
  <c r="B52" i="531"/>
  <c r="E52" i="531"/>
  <c r="O52" i="531"/>
  <c r="H52" i="531"/>
  <c r="U52" i="531"/>
  <c r="V52" i="531"/>
  <c r="W52" i="531" s="1"/>
  <c r="J52" i="527" s="1"/>
  <c r="Q52" i="532" s="1"/>
  <c r="R52" i="532" s="1"/>
  <c r="J52" i="531"/>
  <c r="R52" i="531"/>
  <c r="M52" i="531"/>
  <c r="P52" i="531"/>
  <c r="D52" i="531"/>
  <c r="L52" i="531"/>
  <c r="U90" i="532"/>
  <c r="G90" i="531"/>
  <c r="H90" i="531"/>
  <c r="R90" i="531"/>
  <c r="F90" i="531"/>
  <c r="X90" i="531" s="1"/>
  <c r="E90" i="531"/>
  <c r="D90" i="531"/>
  <c r="M90" i="531"/>
  <c r="U90" i="531"/>
  <c r="P90" i="531"/>
  <c r="S90" i="531"/>
  <c r="B90" i="531"/>
  <c r="O90" i="531"/>
  <c r="L90" i="531"/>
  <c r="I90" i="531"/>
  <c r="V90" i="531"/>
  <c r="W90" i="531" s="1"/>
  <c r="J90" i="527" s="1"/>
  <c r="Q90" i="532" s="1"/>
  <c r="R90" i="532" s="1"/>
  <c r="J90" i="531"/>
  <c r="G76" i="531"/>
  <c r="U76" i="532"/>
  <c r="U71" i="532"/>
  <c r="G71" i="531"/>
  <c r="F108" i="531"/>
  <c r="X108" i="531" s="1"/>
  <c r="E108" i="531"/>
  <c r="S108" i="531"/>
  <c r="V108" i="531"/>
  <c r="W108" i="531" s="1"/>
  <c r="J108" i="527" s="1"/>
  <c r="Q108" i="532" s="1"/>
  <c r="R108" i="532" s="1"/>
  <c r="B108" i="531"/>
  <c r="O108" i="531"/>
  <c r="M108" i="531"/>
  <c r="R108" i="531"/>
  <c r="U108" i="531"/>
  <c r="I108" i="531"/>
  <c r="H108" i="531"/>
  <c r="J108" i="531"/>
  <c r="P108" i="531"/>
  <c r="D108" i="531"/>
  <c r="L108" i="531"/>
  <c r="U67" i="532"/>
  <c r="G67" i="531"/>
  <c r="S55" i="531"/>
  <c r="H55" i="531"/>
  <c r="E55" i="531"/>
  <c r="I55" i="531"/>
  <c r="O55" i="531"/>
  <c r="D55" i="531"/>
  <c r="R55" i="531"/>
  <c r="V55" i="531"/>
  <c r="W55" i="531" s="1"/>
  <c r="J55" i="527" s="1"/>
  <c r="Q55" i="532" s="1"/>
  <c r="R55" i="532" s="1"/>
  <c r="P55" i="531"/>
  <c r="U55" i="531"/>
  <c r="J55" i="531"/>
  <c r="F55" i="531"/>
  <c r="X55" i="531" s="1"/>
  <c r="L55" i="531"/>
  <c r="M55" i="531"/>
  <c r="B55" i="531"/>
  <c r="U60" i="532"/>
  <c r="G60" i="531"/>
  <c r="P60" i="531"/>
  <c r="U60" i="531"/>
  <c r="R60" i="531"/>
  <c r="V60" i="531"/>
  <c r="W60" i="531" s="1"/>
  <c r="J60" i="527" s="1"/>
  <c r="Q60" i="532" s="1"/>
  <c r="R60" i="532" s="1"/>
  <c r="L60" i="531"/>
  <c r="M60" i="531"/>
  <c r="J60" i="531"/>
  <c r="F60" i="531"/>
  <c r="X60" i="531" s="1"/>
  <c r="H60" i="531"/>
  <c r="I60" i="531"/>
  <c r="B60" i="531"/>
  <c r="S60" i="531"/>
  <c r="D60" i="531"/>
  <c r="E60" i="531"/>
  <c r="O60" i="531"/>
  <c r="D86" i="531"/>
  <c r="E86" i="531"/>
  <c r="M86" i="531"/>
  <c r="P86" i="531"/>
  <c r="U86" i="531"/>
  <c r="S86" i="531"/>
  <c r="B86" i="531"/>
  <c r="L86" i="531"/>
  <c r="O86" i="531"/>
  <c r="I86" i="531"/>
  <c r="V86" i="531"/>
  <c r="W86" i="531" s="1"/>
  <c r="J86" i="527" s="1"/>
  <c r="Q86" i="532" s="1"/>
  <c r="R86" i="532" s="1"/>
  <c r="H86" i="531"/>
  <c r="J86" i="531"/>
  <c r="R86" i="531"/>
  <c r="F86" i="531"/>
  <c r="X86" i="531" s="1"/>
  <c r="U44" i="531"/>
  <c r="S44" i="531"/>
  <c r="B44" i="531"/>
  <c r="O44" i="531"/>
  <c r="M44" i="531"/>
  <c r="H44" i="531"/>
  <c r="V44" i="531"/>
  <c r="W44" i="531" s="1"/>
  <c r="J44" i="527" s="1"/>
  <c r="Q44" i="532" s="1"/>
  <c r="R44" i="532" s="1"/>
  <c r="J44" i="531"/>
  <c r="I44" i="531"/>
  <c r="R44" i="531"/>
  <c r="P44" i="531"/>
  <c r="D44" i="531"/>
  <c r="E44" i="531"/>
  <c r="L44" i="531"/>
  <c r="F44" i="531"/>
  <c r="X44" i="531" s="1"/>
  <c r="G126" i="531"/>
  <c r="U126" i="532"/>
  <c r="D56" i="531"/>
  <c r="E56" i="531"/>
  <c r="R56" i="531"/>
  <c r="P56" i="531"/>
  <c r="U56" i="531"/>
  <c r="V56" i="531"/>
  <c r="W56" i="531" s="1"/>
  <c r="J56" i="527" s="1"/>
  <c r="Q56" i="532" s="1"/>
  <c r="R56" i="532" s="1"/>
  <c r="J56" i="531"/>
  <c r="L56" i="531"/>
  <c r="M56" i="531"/>
  <c r="F56" i="531"/>
  <c r="X56" i="531" s="1"/>
  <c r="B56" i="531"/>
  <c r="H56" i="531"/>
  <c r="I56" i="531"/>
  <c r="S56" i="531"/>
  <c r="O56" i="531"/>
  <c r="U115" i="532"/>
  <c r="G115" i="531"/>
  <c r="R80" i="531"/>
  <c r="O80" i="531"/>
  <c r="M80" i="531"/>
  <c r="E80" i="531"/>
  <c r="J80" i="531"/>
  <c r="I80" i="531"/>
  <c r="H80" i="531"/>
  <c r="L80" i="531"/>
  <c r="F80" i="531"/>
  <c r="X80" i="531" s="1"/>
  <c r="D80" i="531"/>
  <c r="U80" i="531"/>
  <c r="V80" i="531"/>
  <c r="W80" i="531" s="1"/>
  <c r="J80" i="527" s="1"/>
  <c r="Q80" i="532" s="1"/>
  <c r="R80" i="532" s="1"/>
  <c r="B80" i="531"/>
  <c r="S80" i="531"/>
  <c r="P80" i="531"/>
  <c r="P123" i="531"/>
  <c r="R123" i="531"/>
  <c r="V123" i="531"/>
  <c r="W123" i="531" s="1"/>
  <c r="J123" i="527" s="1"/>
  <c r="Q123" i="532" s="1"/>
  <c r="R123" i="532" s="1"/>
  <c r="S123" i="531"/>
  <c r="L123" i="531"/>
  <c r="J123" i="531"/>
  <c r="M123" i="531"/>
  <c r="O123" i="531"/>
  <c r="H123" i="531"/>
  <c r="F123" i="531"/>
  <c r="X123" i="531" s="1"/>
  <c r="I123" i="531"/>
  <c r="U123" i="531"/>
  <c r="D123" i="531"/>
  <c r="B123" i="531"/>
  <c r="E123" i="531"/>
  <c r="U121" i="532"/>
  <c r="G121" i="531"/>
  <c r="F121" i="531"/>
  <c r="X121" i="531" s="1"/>
  <c r="H121" i="531"/>
  <c r="M121" i="531"/>
  <c r="V121" i="531"/>
  <c r="W121" i="531" s="1"/>
  <c r="J121" i="527" s="1"/>
  <c r="Q121" i="532" s="1"/>
  <c r="R121" i="532" s="1"/>
  <c r="B121" i="531"/>
  <c r="D121" i="531"/>
  <c r="I121" i="531"/>
  <c r="R121" i="531"/>
  <c r="P121" i="531"/>
  <c r="S121" i="531"/>
  <c r="U121" i="531"/>
  <c r="J121" i="531"/>
  <c r="L121" i="531"/>
  <c r="O121" i="531"/>
  <c r="E121" i="531"/>
  <c r="U56" i="532"/>
  <c r="G56" i="531"/>
  <c r="G78" i="531"/>
  <c r="U78" i="532"/>
  <c r="P78" i="531"/>
  <c r="R78" i="531"/>
  <c r="F78" i="531"/>
  <c r="X78" i="531" s="1"/>
  <c r="O78" i="531"/>
  <c r="L78" i="531"/>
  <c r="M78" i="531"/>
  <c r="S78" i="531"/>
  <c r="J78" i="531"/>
  <c r="H78" i="531"/>
  <c r="B78" i="531"/>
  <c r="I78" i="531"/>
  <c r="E78" i="531"/>
  <c r="D78" i="531"/>
  <c r="V78" i="531"/>
  <c r="W78" i="531" s="1"/>
  <c r="J78" i="527" s="1"/>
  <c r="Q78" i="532" s="1"/>
  <c r="R78" i="532" s="1"/>
  <c r="U78" i="531"/>
  <c r="S59" i="531"/>
  <c r="H59" i="531"/>
  <c r="F59" i="531"/>
  <c r="X59" i="531" s="1"/>
  <c r="R59" i="531"/>
  <c r="O59" i="531"/>
  <c r="D59" i="531"/>
  <c r="U59" i="531"/>
  <c r="J59" i="531"/>
  <c r="P59" i="531"/>
  <c r="I59" i="531"/>
  <c r="M59" i="531"/>
  <c r="B59" i="531"/>
  <c r="L59" i="531"/>
  <c r="V59" i="531"/>
  <c r="W59" i="531" s="1"/>
  <c r="J59" i="527" s="1"/>
  <c r="Q59" i="532" s="1"/>
  <c r="R59" i="532" s="1"/>
  <c r="E59" i="531"/>
  <c r="M81" i="531"/>
  <c r="L81" i="531"/>
  <c r="J81" i="531"/>
  <c r="S81" i="531"/>
  <c r="H81" i="531"/>
  <c r="F81" i="531"/>
  <c r="X81" i="531" s="1"/>
  <c r="E81" i="531"/>
  <c r="O81" i="531"/>
  <c r="B81" i="531"/>
  <c r="U81" i="531"/>
  <c r="I81" i="531"/>
  <c r="R81" i="531"/>
  <c r="V81" i="531"/>
  <c r="W81" i="531" s="1"/>
  <c r="J81" i="527" s="1"/>
  <c r="Q81" i="532" s="1"/>
  <c r="R81" i="532" s="1"/>
  <c r="P81" i="531"/>
  <c r="D81" i="531"/>
  <c r="U81" i="532"/>
  <c r="G81" i="531"/>
  <c r="L130" i="531"/>
  <c r="I130" i="531"/>
  <c r="V130" i="531"/>
  <c r="W130" i="531" s="1"/>
  <c r="J130" i="527" s="1"/>
  <c r="Q130" i="532" s="1"/>
  <c r="R130" i="532" s="1"/>
  <c r="J130" i="531"/>
  <c r="H130" i="531"/>
  <c r="R130" i="531"/>
  <c r="F130" i="531"/>
  <c r="X130" i="531" s="1"/>
  <c r="E130" i="531"/>
  <c r="D130" i="531"/>
  <c r="M130" i="531"/>
  <c r="U130" i="531"/>
  <c r="P130" i="531"/>
  <c r="S130" i="531"/>
  <c r="B130" i="531"/>
  <c r="O130" i="531"/>
  <c r="U130" i="532"/>
  <c r="G130" i="531"/>
  <c r="O113" i="531"/>
  <c r="B113" i="531"/>
  <c r="U113" i="531"/>
  <c r="I113" i="531"/>
  <c r="R113" i="531"/>
  <c r="V113" i="531"/>
  <c r="W113" i="531" s="1"/>
  <c r="J113" i="527" s="1"/>
  <c r="Q113" i="532" s="1"/>
  <c r="R113" i="532" s="1"/>
  <c r="P113" i="531"/>
  <c r="D113" i="531"/>
  <c r="M113" i="531"/>
  <c r="L113" i="531"/>
  <c r="J113" i="531"/>
  <c r="S113" i="531"/>
  <c r="H113" i="531"/>
  <c r="F113" i="531"/>
  <c r="X113" i="531" s="1"/>
  <c r="E113" i="531"/>
  <c r="J74" i="531"/>
  <c r="M74" i="531"/>
  <c r="O74" i="531"/>
  <c r="L74" i="531"/>
  <c r="F74" i="531"/>
  <c r="X74" i="531" s="1"/>
  <c r="I74" i="531"/>
  <c r="H74" i="531"/>
  <c r="V74" i="531"/>
  <c r="W74" i="531" s="1"/>
  <c r="J74" i="527" s="1"/>
  <c r="Q74" i="532" s="1"/>
  <c r="R74" i="532" s="1"/>
  <c r="B74" i="531"/>
  <c r="E74" i="531"/>
  <c r="D74" i="531"/>
  <c r="R74" i="531"/>
  <c r="U74" i="531"/>
  <c r="S74" i="531"/>
  <c r="P74" i="531"/>
  <c r="G74" i="531"/>
  <c r="U74" i="532"/>
  <c r="U114" i="532"/>
  <c r="G114" i="531"/>
  <c r="D114" i="531"/>
  <c r="O114" i="531"/>
  <c r="I114" i="531"/>
  <c r="P114" i="531"/>
  <c r="V114" i="531"/>
  <c r="W114" i="531" s="1"/>
  <c r="J114" i="527" s="1"/>
  <c r="Q114" i="532" s="1"/>
  <c r="R114" i="532" s="1"/>
  <c r="J114" i="531"/>
  <c r="R114" i="531"/>
  <c r="L114" i="531"/>
  <c r="F114" i="531"/>
  <c r="X114" i="531" s="1"/>
  <c r="E114" i="531"/>
  <c r="M114" i="531"/>
  <c r="H114" i="531"/>
  <c r="U114" i="531"/>
  <c r="S114" i="531"/>
  <c r="B114" i="531"/>
  <c r="G120" i="531"/>
  <c r="U120" i="532"/>
  <c r="U103" i="532"/>
  <c r="G103" i="531"/>
  <c r="V116" i="531"/>
  <c r="W116" i="531" s="1"/>
  <c r="J116" i="527" s="1"/>
  <c r="Q116" i="532" s="1"/>
  <c r="R116" i="532" s="1"/>
  <c r="B116" i="531"/>
  <c r="L116" i="531"/>
  <c r="O116" i="531"/>
  <c r="F116" i="531"/>
  <c r="X116" i="531" s="1"/>
  <c r="U116" i="531"/>
  <c r="D116" i="531"/>
  <c r="S116" i="531"/>
  <c r="P116" i="531"/>
  <c r="R116" i="531"/>
  <c r="M116" i="531"/>
  <c r="E116" i="531"/>
  <c r="J116" i="531"/>
  <c r="H116" i="531"/>
  <c r="I116" i="531"/>
  <c r="U89" i="532"/>
  <c r="G89" i="531"/>
  <c r="P89" i="531"/>
  <c r="D89" i="531"/>
  <c r="B89" i="531"/>
  <c r="S89" i="531"/>
  <c r="J89" i="531"/>
  <c r="R89" i="531"/>
  <c r="V89" i="531"/>
  <c r="W89" i="531" s="1"/>
  <c r="J89" i="527" s="1"/>
  <c r="Q89" i="532" s="1"/>
  <c r="R89" i="532" s="1"/>
  <c r="O89" i="531"/>
  <c r="E89" i="531"/>
  <c r="M89" i="531"/>
  <c r="L89" i="531"/>
  <c r="U89" i="531"/>
  <c r="I89" i="531"/>
  <c r="H89" i="531"/>
  <c r="F89" i="531"/>
  <c r="X89" i="531" s="1"/>
  <c r="U45" i="532"/>
  <c r="G45" i="531"/>
  <c r="V45" i="531"/>
  <c r="W45" i="531" s="1"/>
  <c r="J45" i="527" s="1"/>
  <c r="Q45" i="532" s="1"/>
  <c r="R45" i="532" s="1"/>
  <c r="B45" i="531"/>
  <c r="E45" i="531"/>
  <c r="S45" i="531"/>
  <c r="R45" i="531"/>
  <c r="L45" i="531"/>
  <c r="O45" i="531"/>
  <c r="M45" i="531"/>
  <c r="J45" i="531"/>
  <c r="U45" i="531"/>
  <c r="I45" i="531"/>
  <c r="H45" i="531"/>
  <c r="F45" i="531"/>
  <c r="X45" i="531" s="1"/>
  <c r="P45" i="531"/>
  <c r="D45" i="531"/>
  <c r="U58" i="532"/>
  <c r="G58" i="531"/>
  <c r="V58" i="531"/>
  <c r="W58" i="531" s="1"/>
  <c r="J58" i="527" s="1"/>
  <c r="Q58" i="532" s="1"/>
  <c r="R58" i="532" s="1"/>
  <c r="B58" i="531"/>
  <c r="H58" i="531"/>
  <c r="L58" i="531"/>
  <c r="R58" i="531"/>
  <c r="S58" i="531"/>
  <c r="U58" i="531"/>
  <c r="D58" i="531"/>
  <c r="J58" i="531"/>
  <c r="O58" i="531"/>
  <c r="M58" i="531"/>
  <c r="I58" i="531"/>
  <c r="F58" i="531"/>
  <c r="X58" i="531" s="1"/>
  <c r="P58" i="531"/>
  <c r="E58" i="531"/>
  <c r="P129" i="531"/>
  <c r="D129" i="531"/>
  <c r="B129" i="531"/>
  <c r="S129" i="531"/>
  <c r="J129" i="531"/>
  <c r="R129" i="531"/>
  <c r="V129" i="531"/>
  <c r="W129" i="531" s="1"/>
  <c r="J129" i="527" s="1"/>
  <c r="Q129" i="532" s="1"/>
  <c r="R129" i="532" s="1"/>
  <c r="O129" i="531"/>
  <c r="E129" i="531"/>
  <c r="M129" i="531"/>
  <c r="L129" i="531"/>
  <c r="U129" i="531"/>
  <c r="I129" i="531"/>
  <c r="H129" i="531"/>
  <c r="F129" i="531"/>
  <c r="X129" i="531" s="1"/>
  <c r="H94" i="531"/>
  <c r="B94" i="531"/>
  <c r="O94" i="531"/>
  <c r="I94" i="531"/>
  <c r="D94" i="531"/>
  <c r="V94" i="531"/>
  <c r="W94" i="531" s="1"/>
  <c r="J94" i="527" s="1"/>
  <c r="Q94" i="532" s="1"/>
  <c r="R94" i="532" s="1"/>
  <c r="J94" i="531"/>
  <c r="P94" i="531"/>
  <c r="R94" i="531"/>
  <c r="F94" i="531"/>
  <c r="X94" i="531" s="1"/>
  <c r="E94" i="531"/>
  <c r="L94" i="531"/>
  <c r="M94" i="531"/>
  <c r="U94" i="531"/>
  <c r="S94" i="531"/>
  <c r="U94" i="532"/>
  <c r="G94" i="531"/>
  <c r="U97" i="532"/>
  <c r="G97" i="531"/>
  <c r="U54" i="532"/>
  <c r="G54" i="531"/>
  <c r="V54" i="531"/>
  <c r="W54" i="531" s="1"/>
  <c r="J54" i="527" s="1"/>
  <c r="Q54" i="532" s="1"/>
  <c r="R54" i="532" s="1"/>
  <c r="B54" i="531"/>
  <c r="D54" i="531"/>
  <c r="U54" i="531"/>
  <c r="R54" i="531"/>
  <c r="S54" i="531"/>
  <c r="I54" i="531"/>
  <c r="M54" i="531"/>
  <c r="L54" i="531"/>
  <c r="J54" i="531"/>
  <c r="P54" i="531"/>
  <c r="F54" i="531"/>
  <c r="X54" i="531" s="1"/>
  <c r="H54" i="531"/>
  <c r="O54" i="531"/>
  <c r="E54" i="531"/>
  <c r="U93" i="532"/>
  <c r="G93" i="531"/>
  <c r="J124" i="531"/>
  <c r="M124" i="531"/>
  <c r="P124" i="531"/>
  <c r="D124" i="531"/>
  <c r="B124" i="531"/>
  <c r="U124" i="531"/>
  <c r="V124" i="531"/>
  <c r="W124" i="531" s="1"/>
  <c r="J124" i="527" s="1"/>
  <c r="Q124" i="532" s="1"/>
  <c r="R124" i="532" s="1"/>
  <c r="S124" i="531"/>
  <c r="E124" i="531"/>
  <c r="R124" i="531"/>
  <c r="H124" i="531"/>
  <c r="O124" i="531"/>
  <c r="F124" i="531"/>
  <c r="X124" i="531" s="1"/>
  <c r="L124" i="531"/>
  <c r="I124" i="531"/>
  <c r="U73" i="532"/>
  <c r="G73" i="531"/>
  <c r="I95" i="531"/>
  <c r="F95" i="531"/>
  <c r="X95" i="531" s="1"/>
  <c r="S95" i="531"/>
  <c r="B95" i="531"/>
  <c r="E95" i="531"/>
  <c r="O95" i="531"/>
  <c r="H95" i="531"/>
  <c r="U95" i="531"/>
  <c r="V95" i="531"/>
  <c r="W95" i="531" s="1"/>
  <c r="J95" i="527" s="1"/>
  <c r="Q95" i="532" s="1"/>
  <c r="R95" i="532" s="1"/>
  <c r="J95" i="531"/>
  <c r="R95" i="531"/>
  <c r="M95" i="531"/>
  <c r="P95" i="531"/>
  <c r="D95" i="531"/>
  <c r="L95" i="531"/>
  <c r="G52" i="531"/>
  <c r="U52" i="532"/>
  <c r="V75" i="531"/>
  <c r="W75" i="531" s="1"/>
  <c r="J75" i="527" s="1"/>
  <c r="Q75" i="532" s="1"/>
  <c r="R75" i="532" s="1"/>
  <c r="B75" i="531"/>
  <c r="D75" i="531"/>
  <c r="E75" i="531"/>
  <c r="R75" i="531"/>
  <c r="P75" i="531"/>
  <c r="M75" i="531"/>
  <c r="S75" i="531"/>
  <c r="J75" i="531"/>
  <c r="L75" i="531"/>
  <c r="I75" i="531"/>
  <c r="O75" i="531"/>
  <c r="F75" i="531"/>
  <c r="X75" i="531" s="1"/>
  <c r="H75" i="531"/>
  <c r="U75" i="531"/>
  <c r="V62" i="531"/>
  <c r="W62" i="531" s="1"/>
  <c r="J62" i="527" s="1"/>
  <c r="Q62" i="532" s="1"/>
  <c r="R62" i="532" s="1"/>
  <c r="B62" i="531"/>
  <c r="D62" i="531"/>
  <c r="U62" i="531"/>
  <c r="R62" i="531"/>
  <c r="S62" i="531"/>
  <c r="I62" i="531"/>
  <c r="M62" i="531"/>
  <c r="J62" i="531"/>
  <c r="O62" i="531"/>
  <c r="P62" i="531"/>
  <c r="E62" i="531"/>
  <c r="F62" i="531"/>
  <c r="X62" i="531" s="1"/>
  <c r="L62" i="531"/>
  <c r="H62" i="531"/>
  <c r="U109" i="532"/>
  <c r="G109" i="531"/>
  <c r="D109" i="531"/>
  <c r="B109" i="531"/>
  <c r="U109" i="531"/>
  <c r="S109" i="531"/>
  <c r="R109" i="531"/>
  <c r="V109" i="531"/>
  <c r="W109" i="531" s="1"/>
  <c r="J109" i="527" s="1"/>
  <c r="Q109" i="532" s="1"/>
  <c r="R109" i="532" s="1"/>
  <c r="P109" i="531"/>
  <c r="O109" i="531"/>
  <c r="M109" i="531"/>
  <c r="L109" i="531"/>
  <c r="J109" i="531"/>
  <c r="I109" i="531"/>
  <c r="H109" i="531"/>
  <c r="F109" i="531"/>
  <c r="X109" i="531" s="1"/>
  <c r="E109" i="531"/>
  <c r="G48" i="531"/>
  <c r="U48" i="532"/>
  <c r="U127" i="532"/>
  <c r="G127" i="531"/>
  <c r="U86" i="532"/>
  <c r="G86" i="531"/>
  <c r="U105" i="532"/>
  <c r="G105" i="531"/>
  <c r="U105" i="531"/>
  <c r="I105" i="531"/>
  <c r="H105" i="531"/>
  <c r="F105" i="531"/>
  <c r="X105" i="531" s="1"/>
  <c r="P105" i="531"/>
  <c r="D105" i="531"/>
  <c r="B105" i="531"/>
  <c r="S105" i="531"/>
  <c r="J105" i="531"/>
  <c r="R105" i="531"/>
  <c r="V105" i="531"/>
  <c r="W105" i="531" s="1"/>
  <c r="J105" i="527" s="1"/>
  <c r="Q105" i="532" s="1"/>
  <c r="R105" i="532" s="1"/>
  <c r="O105" i="531"/>
  <c r="E105" i="531"/>
  <c r="M105" i="531"/>
  <c r="L105" i="531"/>
  <c r="L98" i="531"/>
  <c r="F98" i="531"/>
  <c r="X98" i="531" s="1"/>
  <c r="E98" i="531"/>
  <c r="M98" i="531"/>
  <c r="H98" i="531"/>
  <c r="U98" i="531"/>
  <c r="S98" i="531"/>
  <c r="B98" i="531"/>
  <c r="D98" i="531"/>
  <c r="O98" i="531"/>
  <c r="I98" i="531"/>
  <c r="P98" i="531"/>
  <c r="V98" i="531"/>
  <c r="W98" i="531" s="1"/>
  <c r="J98" i="527" s="1"/>
  <c r="Q98" i="532" s="1"/>
  <c r="R98" i="532" s="1"/>
  <c r="J98" i="531"/>
  <c r="R98" i="531"/>
  <c r="U117" i="532"/>
  <c r="G117" i="531"/>
  <c r="V117" i="531"/>
  <c r="W117" i="531" s="1"/>
  <c r="J117" i="527" s="1"/>
  <c r="Q117" i="532" s="1"/>
  <c r="R117" i="532" s="1"/>
  <c r="P117" i="531"/>
  <c r="D117" i="531"/>
  <c r="B117" i="531"/>
  <c r="L117" i="531"/>
  <c r="J117" i="531"/>
  <c r="R117" i="531"/>
  <c r="S117" i="531"/>
  <c r="F117" i="531"/>
  <c r="X117" i="531" s="1"/>
  <c r="E117" i="531"/>
  <c r="M117" i="531"/>
  <c r="O117" i="531"/>
  <c r="U117" i="531"/>
  <c r="I117" i="531"/>
  <c r="H117" i="531"/>
  <c r="L110" i="531"/>
  <c r="M110" i="531"/>
  <c r="U110" i="531"/>
  <c r="S110" i="531"/>
  <c r="H110" i="531"/>
  <c r="B110" i="531"/>
  <c r="O110" i="531"/>
  <c r="I110" i="531"/>
  <c r="D110" i="531"/>
  <c r="V110" i="531"/>
  <c r="W110" i="531" s="1"/>
  <c r="J110" i="527" s="1"/>
  <c r="Q110" i="532" s="1"/>
  <c r="R110" i="532" s="1"/>
  <c r="J110" i="531"/>
  <c r="P110" i="531"/>
  <c r="R110" i="531"/>
  <c r="F110" i="531"/>
  <c r="X110" i="531" s="1"/>
  <c r="E110" i="531"/>
  <c r="U72" i="532"/>
  <c r="G72" i="531"/>
  <c r="P72" i="531"/>
  <c r="S72" i="531"/>
  <c r="I72" i="531"/>
  <c r="R72" i="531"/>
  <c r="L72" i="531"/>
  <c r="O72" i="531"/>
  <c r="E72" i="531"/>
  <c r="B72" i="531"/>
  <c r="H72" i="531"/>
  <c r="U72" i="531"/>
  <c r="V72" i="531"/>
  <c r="W72" i="531" s="1"/>
  <c r="J72" i="527" s="1"/>
  <c r="Q72" i="532" s="1"/>
  <c r="R72" i="532" s="1"/>
  <c r="J72" i="531"/>
  <c r="D72" i="531"/>
  <c r="M72" i="531"/>
  <c r="F72" i="531"/>
  <c r="X72" i="531" s="1"/>
  <c r="U70" i="532"/>
  <c r="G70" i="531"/>
  <c r="M120" i="531"/>
  <c r="O120" i="531"/>
  <c r="F120" i="531"/>
  <c r="X120" i="531" s="1"/>
  <c r="P120" i="531"/>
  <c r="I120" i="531"/>
  <c r="V120" i="531"/>
  <c r="W120" i="531" s="1"/>
  <c r="J120" i="527" s="1"/>
  <c r="Q120" i="532" s="1"/>
  <c r="R120" i="532" s="1"/>
  <c r="B120" i="531"/>
  <c r="L120" i="531"/>
  <c r="E120" i="531"/>
  <c r="R120" i="531"/>
  <c r="H120" i="531"/>
  <c r="U120" i="531"/>
  <c r="S120" i="531"/>
  <c r="J120" i="531"/>
  <c r="D120" i="531"/>
  <c r="P64" i="531"/>
  <c r="U64" i="531"/>
  <c r="V64" i="531"/>
  <c r="W64" i="531" s="1"/>
  <c r="J64" i="527" s="1"/>
  <c r="Q64" i="532" s="1"/>
  <c r="R64" i="532" s="1"/>
  <c r="J64" i="531"/>
  <c r="L64" i="531"/>
  <c r="M64" i="531"/>
  <c r="F64" i="531"/>
  <c r="X64" i="531" s="1"/>
  <c r="B64" i="531"/>
  <c r="H64" i="531"/>
  <c r="I64" i="531"/>
  <c r="S64" i="531"/>
  <c r="O64" i="531"/>
  <c r="D64" i="531"/>
  <c r="E64" i="531"/>
  <c r="R64" i="531"/>
  <c r="U103" i="531"/>
  <c r="S103" i="531"/>
  <c r="B103" i="531"/>
  <c r="O103" i="531"/>
  <c r="M103" i="531"/>
  <c r="H103" i="531"/>
  <c r="V103" i="531"/>
  <c r="W103" i="531" s="1"/>
  <c r="J103" i="527" s="1"/>
  <c r="Q103" i="532" s="1"/>
  <c r="R103" i="532" s="1"/>
  <c r="J103" i="531"/>
  <c r="I103" i="531"/>
  <c r="R103" i="531"/>
  <c r="P103" i="531"/>
  <c r="D103" i="531"/>
  <c r="E103" i="531"/>
  <c r="L103" i="531"/>
  <c r="F103" i="531"/>
  <c r="X103" i="531" s="1"/>
  <c r="U111" i="532"/>
  <c r="G111" i="531"/>
  <c r="I111" i="531"/>
  <c r="F111" i="531"/>
  <c r="X111" i="531" s="1"/>
  <c r="S111" i="531"/>
  <c r="B111" i="531"/>
  <c r="E111" i="531"/>
  <c r="O111" i="531"/>
  <c r="H111" i="531"/>
  <c r="U111" i="531"/>
  <c r="V111" i="531"/>
  <c r="W111" i="531" s="1"/>
  <c r="J111" i="527" s="1"/>
  <c r="Q111" i="532" s="1"/>
  <c r="R111" i="532" s="1"/>
  <c r="J111" i="531"/>
  <c r="R111" i="531"/>
  <c r="M111" i="531"/>
  <c r="P111" i="531"/>
  <c r="D111" i="531"/>
  <c r="L111" i="531"/>
  <c r="U77" i="532"/>
  <c r="G77" i="531"/>
  <c r="S77" i="531"/>
  <c r="R77" i="531"/>
  <c r="U77" i="531"/>
  <c r="B77" i="531"/>
  <c r="O77" i="531"/>
  <c r="M77" i="531"/>
  <c r="P77" i="531"/>
  <c r="V77" i="531"/>
  <c r="W77" i="531" s="1"/>
  <c r="J77" i="527" s="1"/>
  <c r="Q77" i="532" s="1"/>
  <c r="R77" i="532" s="1"/>
  <c r="I77" i="531"/>
  <c r="H77" i="531"/>
  <c r="J77" i="531"/>
  <c r="L77" i="531"/>
  <c r="E77" i="531"/>
  <c r="D77" i="531"/>
  <c r="F77" i="531"/>
  <c r="X77" i="531" s="1"/>
  <c r="U61" i="532"/>
  <c r="G61" i="531"/>
  <c r="U88" i="532"/>
  <c r="G88" i="531"/>
  <c r="I83" i="531"/>
  <c r="D83" i="531"/>
  <c r="L83" i="531"/>
  <c r="F83" i="531"/>
  <c r="X83" i="531" s="1"/>
  <c r="E83" i="531"/>
  <c r="S83" i="531"/>
  <c r="B83" i="531"/>
  <c r="U83" i="531"/>
  <c r="O83" i="531"/>
  <c r="H83" i="531"/>
  <c r="V83" i="531"/>
  <c r="W83" i="531" s="1"/>
  <c r="J83" i="527" s="1"/>
  <c r="Q83" i="532" s="1"/>
  <c r="R83" i="532" s="1"/>
  <c r="M83" i="531"/>
  <c r="J83" i="531"/>
  <c r="R83" i="531"/>
  <c r="P83" i="531"/>
  <c r="U129" i="532"/>
  <c r="G129" i="531"/>
  <c r="G84" i="531"/>
  <c r="U84" i="532"/>
  <c r="H82" i="531"/>
  <c r="U82" i="531"/>
  <c r="S82" i="531"/>
  <c r="B82" i="531"/>
  <c r="D82" i="531"/>
  <c r="O82" i="531"/>
  <c r="I82" i="531"/>
  <c r="P82" i="531"/>
  <c r="V82" i="531"/>
  <c r="W82" i="531" s="1"/>
  <c r="J82" i="527" s="1"/>
  <c r="Q82" i="532" s="1"/>
  <c r="R82" i="532" s="1"/>
  <c r="J82" i="531"/>
  <c r="R82" i="531"/>
  <c r="L82" i="531"/>
  <c r="F82" i="531"/>
  <c r="X82" i="531" s="1"/>
  <c r="E82" i="531"/>
  <c r="M82" i="531"/>
  <c r="U82" i="532"/>
  <c r="G82" i="531"/>
  <c r="G92" i="531"/>
  <c r="U92" i="532"/>
  <c r="R92" i="531"/>
  <c r="U92" i="531"/>
  <c r="I92" i="531"/>
  <c r="H92" i="531"/>
  <c r="J92" i="531"/>
  <c r="P92" i="531"/>
  <c r="D92" i="531"/>
  <c r="L92" i="531"/>
  <c r="F92" i="531"/>
  <c r="X92" i="531" s="1"/>
  <c r="E92" i="531"/>
  <c r="S92" i="531"/>
  <c r="V92" i="531"/>
  <c r="W92" i="531" s="1"/>
  <c r="J92" i="527" s="1"/>
  <c r="Q92" i="532" s="1"/>
  <c r="R92" i="532" s="1"/>
  <c r="B92" i="531"/>
  <c r="O92" i="531"/>
  <c r="M92" i="531"/>
  <c r="S93" i="531"/>
  <c r="R93" i="531"/>
  <c r="V93" i="531"/>
  <c r="W93" i="531" s="1"/>
  <c r="J93" i="527" s="1"/>
  <c r="Q93" i="532" s="1"/>
  <c r="R93" i="532" s="1"/>
  <c r="P93" i="531"/>
  <c r="O93" i="531"/>
  <c r="M93" i="531"/>
  <c r="L93" i="531"/>
  <c r="J93" i="531"/>
  <c r="I93" i="531"/>
  <c r="H93" i="531"/>
  <c r="F93" i="531"/>
  <c r="X93" i="531" s="1"/>
  <c r="E93" i="531"/>
  <c r="D93" i="531"/>
  <c r="B93" i="531"/>
  <c r="U93" i="531"/>
  <c r="U47" i="532"/>
  <c r="G47" i="531"/>
  <c r="G79" i="531"/>
  <c r="U79" i="532"/>
  <c r="G106" i="531"/>
  <c r="U106" i="532"/>
  <c r="D106" i="531"/>
  <c r="M106" i="531"/>
  <c r="U106" i="531"/>
  <c r="P106" i="531"/>
  <c r="S106" i="531"/>
  <c r="B106" i="531"/>
  <c r="O106" i="531"/>
  <c r="L106" i="531"/>
  <c r="I106" i="531"/>
  <c r="V106" i="531"/>
  <c r="W106" i="531" s="1"/>
  <c r="J106" i="527" s="1"/>
  <c r="Q106" i="532" s="1"/>
  <c r="R106" i="532" s="1"/>
  <c r="J106" i="531"/>
  <c r="H106" i="531"/>
  <c r="R106" i="531"/>
  <c r="F106" i="531"/>
  <c r="X106" i="531" s="1"/>
  <c r="E106" i="531"/>
  <c r="U124" i="532"/>
  <c r="G124" i="531"/>
  <c r="I73" i="531"/>
  <c r="H73" i="531"/>
  <c r="J73" i="531"/>
  <c r="S73" i="531"/>
  <c r="E73" i="531"/>
  <c r="D73" i="531"/>
  <c r="F73" i="531"/>
  <c r="X73" i="531" s="1"/>
  <c r="U73" i="531"/>
  <c r="P73" i="531"/>
  <c r="V73" i="531"/>
  <c r="W73" i="531" s="1"/>
  <c r="J73" i="527" s="1"/>
  <c r="Q73" i="532" s="1"/>
  <c r="R73" i="532" s="1"/>
  <c r="B73" i="531"/>
  <c r="M73" i="531"/>
  <c r="L73" i="531"/>
  <c r="R73" i="531"/>
  <c r="O73" i="531"/>
  <c r="S71" i="531"/>
  <c r="H71" i="531"/>
  <c r="E71" i="531"/>
  <c r="I71" i="531"/>
  <c r="O71" i="531"/>
  <c r="D71" i="531"/>
  <c r="R71" i="531"/>
  <c r="V71" i="531"/>
  <c r="W71" i="531" s="1"/>
  <c r="J71" i="527" s="1"/>
  <c r="Q71" i="532" s="1"/>
  <c r="R71" i="532" s="1"/>
  <c r="P71" i="531"/>
  <c r="U71" i="531"/>
  <c r="J71" i="531"/>
  <c r="F71" i="531"/>
  <c r="X71" i="531" s="1"/>
  <c r="L71" i="531"/>
  <c r="M71" i="531"/>
  <c r="B71" i="531"/>
  <c r="S67" i="531"/>
  <c r="H67" i="531"/>
  <c r="F67" i="531"/>
  <c r="X67" i="531" s="1"/>
  <c r="R67" i="531"/>
  <c r="O67" i="531"/>
  <c r="D67" i="531"/>
  <c r="U67" i="531"/>
  <c r="J67" i="531"/>
  <c r="P67" i="531"/>
  <c r="I67" i="531"/>
  <c r="M67" i="531"/>
  <c r="B67" i="531"/>
  <c r="L67" i="531"/>
  <c r="V67" i="531"/>
  <c r="W67" i="531" s="1"/>
  <c r="J67" i="527" s="1"/>
  <c r="Q67" i="532" s="1"/>
  <c r="R67" i="532" s="1"/>
  <c r="E67" i="531"/>
  <c r="I48" i="531"/>
  <c r="B48" i="531"/>
  <c r="O48" i="531"/>
  <c r="H48" i="531"/>
  <c r="E48" i="531"/>
  <c r="V48" i="531"/>
  <c r="W48" i="531" s="1"/>
  <c r="J48" i="527" s="1"/>
  <c r="Q48" i="532" s="1"/>
  <c r="R48" i="532" s="1"/>
  <c r="J48" i="531"/>
  <c r="U48" i="531"/>
  <c r="R48" i="531"/>
  <c r="P48" i="531"/>
  <c r="D48" i="531"/>
  <c r="M48" i="531"/>
  <c r="L48" i="531"/>
  <c r="F48" i="531"/>
  <c r="X48" i="531" s="1"/>
  <c r="S48" i="531"/>
  <c r="I127" i="531"/>
  <c r="R127" i="531"/>
  <c r="P127" i="531"/>
  <c r="D127" i="531"/>
  <c r="E127" i="531"/>
  <c r="L127" i="531"/>
  <c r="F127" i="531"/>
  <c r="X127" i="531" s="1"/>
  <c r="U127" i="531"/>
  <c r="S127" i="531"/>
  <c r="B127" i="531"/>
  <c r="O127" i="531"/>
  <c r="M127" i="531"/>
  <c r="H127" i="531"/>
  <c r="V127" i="531"/>
  <c r="W127" i="531" s="1"/>
  <c r="J127" i="527" s="1"/>
  <c r="Q127" i="532" s="1"/>
  <c r="R127" i="532" s="1"/>
  <c r="J127" i="531"/>
  <c r="AV32" i="370"/>
  <c r="AW32" i="370"/>
  <c r="AX32" i="370"/>
  <c r="AY32" i="370"/>
  <c r="AZ32" i="370"/>
  <c r="BA32" i="370"/>
  <c r="BB32" i="370"/>
  <c r="BC32" i="370"/>
  <c r="BD32" i="370"/>
  <c r="BE32" i="370"/>
  <c r="BF32" i="370"/>
  <c r="BG32" i="370"/>
  <c r="AQ33" i="370"/>
  <c r="AR33" i="370"/>
  <c r="AS33" i="370"/>
  <c r="AT33" i="370"/>
  <c r="AU33" i="370"/>
  <c r="AV33" i="370"/>
  <c r="AW33" i="370"/>
  <c r="AX33" i="370"/>
  <c r="AY33" i="370"/>
  <c r="AZ33" i="370"/>
  <c r="BA33" i="370"/>
  <c r="BB33" i="370"/>
  <c r="BC33" i="370"/>
  <c r="BD33" i="370"/>
  <c r="BE33" i="370"/>
  <c r="BF33" i="370"/>
  <c r="BG33" i="370"/>
  <c r="AQ34" i="370"/>
  <c r="AR34" i="370"/>
  <c r="AS34" i="370"/>
  <c r="AT34" i="370"/>
  <c r="AU34" i="370"/>
  <c r="AV34" i="370"/>
  <c r="AW34" i="370"/>
  <c r="AX34" i="370"/>
  <c r="AY34" i="370"/>
  <c r="AZ34" i="370"/>
  <c r="BA34" i="370"/>
  <c r="BB34" i="370"/>
  <c r="BC34" i="370"/>
  <c r="BD34" i="370"/>
  <c r="BE34" i="370"/>
  <c r="BF34" i="370"/>
  <c r="BG34" i="370"/>
  <c r="AQ35" i="370"/>
  <c r="AR35" i="370"/>
  <c r="AS35" i="370"/>
  <c r="AT35" i="370"/>
  <c r="AU35" i="370"/>
  <c r="AV35" i="370"/>
  <c r="AW35" i="370"/>
  <c r="AX35" i="370"/>
  <c r="AY35" i="370"/>
  <c r="AZ35" i="370"/>
  <c r="BA35" i="370"/>
  <c r="BB35" i="370"/>
  <c r="BC35" i="370"/>
  <c r="BD35" i="370"/>
  <c r="BE35" i="370"/>
  <c r="BF35" i="370"/>
  <c r="BG35" i="370"/>
  <c r="AQ36" i="370"/>
  <c r="AR36" i="370"/>
  <c r="AS36" i="370"/>
  <c r="AT36" i="370"/>
  <c r="AU36" i="370"/>
  <c r="AV36" i="370"/>
  <c r="AW36" i="370"/>
  <c r="AX36" i="370"/>
  <c r="AY36" i="370"/>
  <c r="AZ36" i="370"/>
  <c r="BA36" i="370"/>
  <c r="BB36" i="370"/>
  <c r="BC36" i="370"/>
  <c r="BD36" i="370"/>
  <c r="BE36" i="370"/>
  <c r="BF36" i="370"/>
  <c r="BG36" i="370"/>
  <c r="AQ37" i="370"/>
  <c r="AR37" i="370"/>
  <c r="AS37" i="370"/>
  <c r="AT37" i="370"/>
  <c r="AU37" i="370"/>
  <c r="AV37" i="370"/>
  <c r="AW37" i="370"/>
  <c r="AX37" i="370"/>
  <c r="AY37" i="370"/>
  <c r="AZ37" i="370"/>
  <c r="BA37" i="370"/>
  <c r="BB37" i="370"/>
  <c r="BC37" i="370"/>
  <c r="BD37" i="370"/>
  <c r="BE37" i="370"/>
  <c r="BF37" i="370"/>
  <c r="BG37" i="370"/>
  <c r="AQ38" i="370"/>
  <c r="AR38" i="370"/>
  <c r="AS38" i="370"/>
  <c r="AT38" i="370"/>
  <c r="AU38" i="370"/>
  <c r="AV38" i="370"/>
  <c r="AW38" i="370"/>
  <c r="AX38" i="370"/>
  <c r="AY38" i="370"/>
  <c r="AZ38" i="370"/>
  <c r="BA38" i="370"/>
  <c r="BB38" i="370"/>
  <c r="BC38" i="370"/>
  <c r="BD38" i="370"/>
  <c r="BE38" i="370"/>
  <c r="BF38" i="370"/>
  <c r="BG38" i="370"/>
  <c r="AQ39" i="370"/>
  <c r="AR39" i="370"/>
  <c r="AS39" i="370"/>
  <c r="AT39" i="370"/>
  <c r="AU39" i="370"/>
  <c r="AV39" i="370"/>
  <c r="AW39" i="370"/>
  <c r="AX39" i="370"/>
  <c r="AY39" i="370"/>
  <c r="AZ39" i="370"/>
  <c r="BA39" i="370"/>
  <c r="BB39" i="370"/>
  <c r="BC39" i="370"/>
  <c r="BD39" i="370"/>
  <c r="BE39" i="370"/>
  <c r="BF39" i="370"/>
  <c r="BG39" i="370"/>
  <c r="AQ40" i="370"/>
  <c r="AR40" i="370"/>
  <c r="AS40" i="370"/>
  <c r="AT40" i="370"/>
  <c r="AU40" i="370"/>
  <c r="AV40" i="370"/>
  <c r="AW40" i="370"/>
  <c r="AX40" i="370"/>
  <c r="AY40" i="370"/>
  <c r="AZ40" i="370"/>
  <c r="BA40" i="370"/>
  <c r="BB40" i="370"/>
  <c r="BC40" i="370"/>
  <c r="BD40" i="370"/>
  <c r="BE40" i="370"/>
  <c r="BF40" i="370"/>
  <c r="BG40" i="370"/>
  <c r="AV41" i="370"/>
  <c r="AW41" i="370"/>
  <c r="AX41" i="370"/>
  <c r="AY41" i="370"/>
  <c r="AZ41" i="370"/>
  <c r="BA41" i="370"/>
  <c r="BB41" i="370"/>
  <c r="BC41" i="370"/>
  <c r="BD41" i="370"/>
  <c r="BE41" i="370"/>
  <c r="BF41" i="370"/>
  <c r="BG41" i="370"/>
  <c r="AQ42" i="370"/>
  <c r="AR42" i="370"/>
  <c r="AS42" i="370"/>
  <c r="AT42" i="370"/>
  <c r="AU42" i="370"/>
  <c r="AV42" i="370"/>
  <c r="AW42" i="370"/>
  <c r="AX42" i="370"/>
  <c r="AY42" i="370"/>
  <c r="AZ42" i="370"/>
  <c r="BA42" i="370"/>
  <c r="BB42" i="370"/>
  <c r="BC42" i="370"/>
  <c r="BD42" i="370"/>
  <c r="BE42" i="370"/>
  <c r="BF42" i="370"/>
  <c r="BG42" i="370"/>
  <c r="AQ43" i="370"/>
  <c r="AR43" i="370"/>
  <c r="AS43" i="370"/>
  <c r="AT43" i="370"/>
  <c r="AU43" i="370"/>
  <c r="AV43" i="370"/>
  <c r="AW43" i="370"/>
  <c r="AX43" i="370"/>
  <c r="AY43" i="370"/>
  <c r="AZ43" i="370"/>
  <c r="BA43" i="370"/>
  <c r="BB43" i="370"/>
  <c r="BC43" i="370"/>
  <c r="BD43" i="370"/>
  <c r="BE43" i="370"/>
  <c r="BF43" i="370"/>
  <c r="BG43" i="370"/>
  <c r="AQ44" i="370"/>
  <c r="AR44" i="370"/>
  <c r="AS44" i="370"/>
  <c r="AT44" i="370"/>
  <c r="AU44" i="370"/>
  <c r="AV44" i="370"/>
  <c r="AW44" i="370"/>
  <c r="AX44" i="370"/>
  <c r="AY44" i="370"/>
  <c r="AZ44" i="370"/>
  <c r="BA44" i="370"/>
  <c r="BB44" i="370"/>
  <c r="BC44" i="370"/>
  <c r="BD44" i="370"/>
  <c r="BE44" i="370"/>
  <c r="BF44" i="370"/>
  <c r="BG44" i="370"/>
  <c r="AQ45" i="370"/>
  <c r="AR45" i="370"/>
  <c r="AS45" i="370"/>
  <c r="AT45" i="370"/>
  <c r="AU45" i="370"/>
  <c r="AV45" i="370"/>
  <c r="AW45" i="370"/>
  <c r="AX45" i="370"/>
  <c r="AY45" i="370"/>
  <c r="AZ45" i="370"/>
  <c r="BA45" i="370"/>
  <c r="BB45" i="370"/>
  <c r="BC45" i="370"/>
  <c r="BD45" i="370"/>
  <c r="BE45" i="370"/>
  <c r="BF45" i="370"/>
  <c r="BG45" i="370"/>
  <c r="AQ46" i="370"/>
  <c r="AR46" i="370"/>
  <c r="AS46" i="370"/>
  <c r="AT46" i="370"/>
  <c r="AU46" i="370"/>
  <c r="AV46" i="370"/>
  <c r="AW46" i="370"/>
  <c r="AX46" i="370"/>
  <c r="AY46" i="370"/>
  <c r="AZ46" i="370"/>
  <c r="BA46" i="370"/>
  <c r="BB46" i="370"/>
  <c r="BC46" i="370"/>
  <c r="BD46" i="370"/>
  <c r="BE46" i="370"/>
  <c r="BF46" i="370"/>
  <c r="BG46" i="370"/>
  <c r="AQ47" i="370"/>
  <c r="AR47" i="370"/>
  <c r="AS47" i="370"/>
  <c r="AT47" i="370"/>
  <c r="AU47" i="370"/>
  <c r="AV47" i="370"/>
  <c r="AW47" i="370"/>
  <c r="AX47" i="370"/>
  <c r="AY47" i="370"/>
  <c r="AZ47" i="370"/>
  <c r="BA47" i="370"/>
  <c r="BB47" i="370"/>
  <c r="BC47" i="370"/>
  <c r="BD47" i="370"/>
  <c r="BE47" i="370"/>
  <c r="BF47" i="370"/>
  <c r="BG47" i="370"/>
  <c r="AQ48" i="370"/>
  <c r="AR48" i="370"/>
  <c r="AS48" i="370"/>
  <c r="AT48" i="370"/>
  <c r="AU48" i="370"/>
  <c r="AV48" i="370"/>
  <c r="AW48" i="370"/>
  <c r="AX48" i="370"/>
  <c r="AY48" i="370"/>
  <c r="AZ48" i="370"/>
  <c r="BA48" i="370"/>
  <c r="BB48" i="370"/>
  <c r="BC48" i="370"/>
  <c r="BD48" i="370"/>
  <c r="BE48" i="370"/>
  <c r="BF48" i="370"/>
  <c r="BG48" i="370"/>
  <c r="AQ49" i="370"/>
  <c r="AR49" i="370"/>
  <c r="AS49" i="370"/>
  <c r="AT49" i="370"/>
  <c r="AU49" i="370"/>
  <c r="AV49" i="370"/>
  <c r="AW49" i="370"/>
  <c r="AX49" i="370"/>
  <c r="AY49" i="370"/>
  <c r="AZ49" i="370"/>
  <c r="BA49" i="370"/>
  <c r="BB49" i="370"/>
  <c r="BC49" i="370"/>
  <c r="BD49" i="370"/>
  <c r="BE49" i="370"/>
  <c r="BF49" i="370"/>
  <c r="BG49" i="370"/>
  <c r="AQ50" i="370"/>
  <c r="AR50" i="370"/>
  <c r="AS50" i="370"/>
  <c r="AT50" i="370"/>
  <c r="AU50" i="370"/>
  <c r="AV50" i="370"/>
  <c r="AW50" i="370"/>
  <c r="AX50" i="370"/>
  <c r="AY50" i="370"/>
  <c r="AZ50" i="370"/>
  <c r="BA50" i="370"/>
  <c r="BB50" i="370"/>
  <c r="BC50" i="370"/>
  <c r="BD50" i="370"/>
  <c r="BE50" i="370"/>
  <c r="BF50" i="370"/>
  <c r="BG50" i="370"/>
  <c r="AQ51" i="370"/>
  <c r="AR51" i="370"/>
  <c r="AS51" i="370"/>
  <c r="AT51" i="370"/>
  <c r="AU51" i="370"/>
  <c r="AV51" i="370"/>
  <c r="AW51" i="370"/>
  <c r="AX51" i="370"/>
  <c r="AY51" i="370"/>
  <c r="AZ51" i="370"/>
  <c r="BA51" i="370"/>
  <c r="BB51" i="370"/>
  <c r="BC51" i="370"/>
  <c r="BD51" i="370"/>
  <c r="BE51" i="370"/>
  <c r="BF51" i="370"/>
  <c r="BG51" i="370"/>
  <c r="AQ52" i="370"/>
  <c r="AR52" i="370"/>
  <c r="AS52" i="370"/>
  <c r="AT52" i="370"/>
  <c r="AU52" i="370"/>
  <c r="AV52" i="370"/>
  <c r="AW52" i="370"/>
  <c r="AX52" i="370"/>
  <c r="AY52" i="370"/>
  <c r="AZ52" i="370"/>
  <c r="BA52" i="370"/>
  <c r="BB52" i="370"/>
  <c r="BC52" i="370"/>
  <c r="BD52" i="370"/>
  <c r="BE52" i="370"/>
  <c r="BF52" i="370"/>
  <c r="BG52" i="370"/>
  <c r="AQ53" i="370"/>
  <c r="AR53" i="370"/>
  <c r="AS53" i="370"/>
  <c r="AT53" i="370"/>
  <c r="AU53" i="370"/>
  <c r="AV53" i="370"/>
  <c r="AW53" i="370"/>
  <c r="AX53" i="370"/>
  <c r="AY53" i="370"/>
  <c r="AZ53" i="370"/>
  <c r="BA53" i="370"/>
  <c r="BB53" i="370"/>
  <c r="BC53" i="370"/>
  <c r="BD53" i="370"/>
  <c r="BE53" i="370"/>
  <c r="BF53" i="370"/>
  <c r="BG53" i="370"/>
  <c r="AQ54" i="370"/>
  <c r="AR54" i="370"/>
  <c r="AS54" i="370"/>
  <c r="AT54" i="370"/>
  <c r="AU54" i="370"/>
  <c r="AV54" i="370"/>
  <c r="AW54" i="370"/>
  <c r="AX54" i="370"/>
  <c r="AY54" i="370"/>
  <c r="AZ54" i="370"/>
  <c r="BA54" i="370"/>
  <c r="BB54" i="370"/>
  <c r="BC54" i="370"/>
  <c r="BD54" i="370"/>
  <c r="BE54" i="370"/>
  <c r="BF54" i="370"/>
  <c r="BG54" i="370"/>
  <c r="AQ55" i="370"/>
  <c r="AR55" i="370"/>
  <c r="AS55" i="370"/>
  <c r="AT55" i="370"/>
  <c r="AU55" i="370"/>
  <c r="AV55" i="370"/>
  <c r="AW55" i="370"/>
  <c r="AX55" i="370"/>
  <c r="AY55" i="370"/>
  <c r="AZ55" i="370"/>
  <c r="BA55" i="370"/>
  <c r="BB55" i="370"/>
  <c r="BC55" i="370"/>
  <c r="BD55" i="370"/>
  <c r="BE55" i="370"/>
  <c r="BF55" i="370"/>
  <c r="BG55" i="370"/>
  <c r="AQ56" i="370"/>
  <c r="AR56" i="370"/>
  <c r="AS56" i="370"/>
  <c r="AT56" i="370"/>
  <c r="AU56" i="370"/>
  <c r="AV56" i="370"/>
  <c r="AW56" i="370"/>
  <c r="AX56" i="370"/>
  <c r="AY56" i="370"/>
  <c r="AZ56" i="370"/>
  <c r="BA56" i="370"/>
  <c r="BB56" i="370"/>
  <c r="BC56" i="370"/>
  <c r="BD56" i="370"/>
  <c r="BE56" i="370"/>
  <c r="BF56" i="370"/>
  <c r="BG56" i="370"/>
  <c r="AQ57" i="370"/>
  <c r="AR57" i="370"/>
  <c r="AS57" i="370"/>
  <c r="AT57" i="370"/>
  <c r="AU57" i="370"/>
  <c r="AV57" i="370"/>
  <c r="AW57" i="370"/>
  <c r="AX57" i="370"/>
  <c r="AY57" i="370"/>
  <c r="AZ57" i="370"/>
  <c r="BA57" i="370"/>
  <c r="BB57" i="370"/>
  <c r="BC57" i="370"/>
  <c r="BD57" i="370"/>
  <c r="BE57" i="370"/>
  <c r="BF57" i="370"/>
  <c r="BG57" i="370"/>
  <c r="AQ58" i="370"/>
  <c r="AR58" i="370"/>
  <c r="AS58" i="370"/>
  <c r="AT58" i="370"/>
  <c r="AU58" i="370"/>
  <c r="AV58" i="370"/>
  <c r="AW58" i="370"/>
  <c r="AX58" i="370"/>
  <c r="AY58" i="370"/>
  <c r="AZ58" i="370"/>
  <c r="BA58" i="370"/>
  <c r="BB58" i="370"/>
  <c r="BC58" i="370"/>
  <c r="BD58" i="370"/>
  <c r="BE58" i="370"/>
  <c r="BF58" i="370"/>
  <c r="BG58" i="370"/>
  <c r="AQ59" i="370"/>
  <c r="AR59" i="370"/>
  <c r="AS59" i="370"/>
  <c r="AT59" i="370"/>
  <c r="AU59" i="370"/>
  <c r="AV59" i="370"/>
  <c r="AW59" i="370"/>
  <c r="AX59" i="370"/>
  <c r="AY59" i="370"/>
  <c r="AZ59" i="370"/>
  <c r="BA59" i="370"/>
  <c r="BB59" i="370"/>
  <c r="BC59" i="370"/>
  <c r="BD59" i="370"/>
  <c r="BE59" i="370"/>
  <c r="BF59" i="370"/>
  <c r="BG59" i="370"/>
  <c r="AQ60" i="370"/>
  <c r="AR60" i="370"/>
  <c r="AS60" i="370"/>
  <c r="AT60" i="370"/>
  <c r="AU60" i="370"/>
  <c r="AV60" i="370"/>
  <c r="AW60" i="370"/>
  <c r="AX60" i="370"/>
  <c r="AY60" i="370"/>
  <c r="AZ60" i="370"/>
  <c r="BA60" i="370"/>
  <c r="BB60" i="370"/>
  <c r="BC60" i="370"/>
  <c r="BD60" i="370"/>
  <c r="BE60" i="370"/>
  <c r="BF60" i="370"/>
  <c r="BG60" i="370"/>
  <c r="AQ61" i="370"/>
  <c r="AR61" i="370"/>
  <c r="AS61" i="370"/>
  <c r="AT61" i="370"/>
  <c r="AU61" i="370"/>
  <c r="AV61" i="370"/>
  <c r="AW61" i="370"/>
  <c r="AX61" i="370"/>
  <c r="AY61" i="370"/>
  <c r="AZ61" i="370"/>
  <c r="BA61" i="370"/>
  <c r="BB61" i="370"/>
  <c r="BC61" i="370"/>
  <c r="BD61" i="370"/>
  <c r="BE61" i="370"/>
  <c r="BF61" i="370"/>
  <c r="BG61" i="370"/>
  <c r="AQ62" i="370"/>
  <c r="AR62" i="370"/>
  <c r="AS62" i="370"/>
  <c r="AT62" i="370"/>
  <c r="AU62" i="370"/>
  <c r="AV62" i="370"/>
  <c r="AW62" i="370"/>
  <c r="AX62" i="370"/>
  <c r="AY62" i="370"/>
  <c r="AZ62" i="370"/>
  <c r="BA62" i="370"/>
  <c r="BB62" i="370"/>
  <c r="BC62" i="370"/>
  <c r="BD62" i="370"/>
  <c r="BE62" i="370"/>
  <c r="BF62" i="370"/>
  <c r="BG62" i="370"/>
  <c r="AQ63" i="370"/>
  <c r="AR63" i="370"/>
  <c r="AS63" i="370"/>
  <c r="AT63" i="370"/>
  <c r="AU63" i="370"/>
  <c r="AV63" i="370"/>
  <c r="AW63" i="370"/>
  <c r="AX63" i="370"/>
  <c r="AY63" i="370"/>
  <c r="AZ63" i="370"/>
  <c r="BA63" i="370"/>
  <c r="BB63" i="370"/>
  <c r="BC63" i="370"/>
  <c r="BD63" i="370"/>
  <c r="BE63" i="370"/>
  <c r="BF63" i="370"/>
  <c r="BG63" i="370"/>
  <c r="AQ64" i="370"/>
  <c r="AR64" i="370"/>
  <c r="AS64" i="370"/>
  <c r="AT64" i="370"/>
  <c r="AU64" i="370"/>
  <c r="AV64" i="370"/>
  <c r="AW64" i="370"/>
  <c r="AX64" i="370"/>
  <c r="AY64" i="370"/>
  <c r="AZ64" i="370"/>
  <c r="BA64" i="370"/>
  <c r="BB64" i="370"/>
  <c r="BC64" i="370"/>
  <c r="BD64" i="370"/>
  <c r="BE64" i="370"/>
  <c r="BF64" i="370"/>
  <c r="BG64" i="370"/>
  <c r="AQ65" i="370"/>
  <c r="AR65" i="370"/>
  <c r="AS65" i="370"/>
  <c r="AT65" i="370"/>
  <c r="AU65" i="370"/>
  <c r="AV65" i="370"/>
  <c r="AW65" i="370"/>
  <c r="AX65" i="370"/>
  <c r="AY65" i="370"/>
  <c r="AZ65" i="370"/>
  <c r="BA65" i="370"/>
  <c r="BB65" i="370"/>
  <c r="BC65" i="370"/>
  <c r="BD65" i="370"/>
  <c r="BE65" i="370"/>
  <c r="BF65" i="370"/>
  <c r="BG65" i="370"/>
  <c r="AQ66" i="370"/>
  <c r="AR66" i="370"/>
  <c r="AS66" i="370"/>
  <c r="AT66" i="370"/>
  <c r="AU66" i="370"/>
  <c r="AV66" i="370"/>
  <c r="AW66" i="370"/>
  <c r="AX66" i="370"/>
  <c r="AY66" i="370"/>
  <c r="AZ66" i="370"/>
  <c r="BA66" i="370"/>
  <c r="BB66" i="370"/>
  <c r="BC66" i="370"/>
  <c r="BD66" i="370"/>
  <c r="BE66" i="370"/>
  <c r="BF66" i="370"/>
  <c r="BG66" i="370"/>
  <c r="AQ67" i="370"/>
  <c r="AR67" i="370"/>
  <c r="AS67" i="370"/>
  <c r="AT67" i="370"/>
  <c r="AU67" i="370"/>
  <c r="AV67" i="370"/>
  <c r="AW67" i="370"/>
  <c r="AX67" i="370"/>
  <c r="AY67" i="370"/>
  <c r="AZ67" i="370"/>
  <c r="BA67" i="370"/>
  <c r="BB67" i="370"/>
  <c r="BC67" i="370"/>
  <c r="BD67" i="370"/>
  <c r="BE67" i="370"/>
  <c r="BF67" i="370"/>
  <c r="BG67" i="370"/>
  <c r="AQ68" i="370"/>
  <c r="AR68" i="370"/>
  <c r="AS68" i="370"/>
  <c r="AT68" i="370"/>
  <c r="AU68" i="370"/>
  <c r="AV68" i="370"/>
  <c r="AW68" i="370"/>
  <c r="AX68" i="370"/>
  <c r="AY68" i="370"/>
  <c r="AZ68" i="370"/>
  <c r="BA68" i="370"/>
  <c r="BB68" i="370"/>
  <c r="BC68" i="370"/>
  <c r="BD68" i="370"/>
  <c r="BE68" i="370"/>
  <c r="BF68" i="370"/>
  <c r="BG68" i="370"/>
  <c r="AQ69" i="370"/>
  <c r="AR69" i="370"/>
  <c r="AS69" i="370"/>
  <c r="AT69" i="370"/>
  <c r="AU69" i="370"/>
  <c r="AV69" i="370"/>
  <c r="AW69" i="370"/>
  <c r="AX69" i="370"/>
  <c r="AY69" i="370"/>
  <c r="AZ69" i="370"/>
  <c r="BA69" i="370"/>
  <c r="BB69" i="370"/>
  <c r="BC69" i="370"/>
  <c r="BD69" i="370"/>
  <c r="BE69" i="370"/>
  <c r="BF69" i="370"/>
  <c r="BG69" i="370"/>
  <c r="AQ70" i="370"/>
  <c r="AR70" i="370"/>
  <c r="AS70" i="370"/>
  <c r="AT70" i="370"/>
  <c r="AU70" i="370"/>
  <c r="AV70" i="370"/>
  <c r="AW70" i="370"/>
  <c r="AX70" i="370"/>
  <c r="AY70" i="370"/>
  <c r="AZ70" i="370"/>
  <c r="BA70" i="370"/>
  <c r="BB70" i="370"/>
  <c r="BC70" i="370"/>
  <c r="BD70" i="370"/>
  <c r="BE70" i="370"/>
  <c r="BF70" i="370"/>
  <c r="BG70" i="370"/>
  <c r="AQ71" i="370"/>
  <c r="AR71" i="370"/>
  <c r="AS71" i="370"/>
  <c r="AT71" i="370"/>
  <c r="AU71" i="370"/>
  <c r="AV71" i="370"/>
  <c r="AW71" i="370"/>
  <c r="AX71" i="370"/>
  <c r="AY71" i="370"/>
  <c r="AZ71" i="370"/>
  <c r="BA71" i="370"/>
  <c r="BB71" i="370"/>
  <c r="BC71" i="370"/>
  <c r="BD71" i="370"/>
  <c r="BE71" i="370"/>
  <c r="BF71" i="370"/>
  <c r="BG71" i="370"/>
  <c r="AQ72" i="370"/>
  <c r="AR72" i="370"/>
  <c r="AS72" i="370"/>
  <c r="AT72" i="370"/>
  <c r="AU72" i="370"/>
  <c r="AV72" i="370"/>
  <c r="AW72" i="370"/>
  <c r="AX72" i="370"/>
  <c r="AY72" i="370"/>
  <c r="AZ72" i="370"/>
  <c r="BA72" i="370"/>
  <c r="BB72" i="370"/>
  <c r="BC72" i="370"/>
  <c r="BD72" i="370"/>
  <c r="BE72" i="370"/>
  <c r="BF72" i="370"/>
  <c r="BG72" i="370"/>
  <c r="AQ73" i="370"/>
  <c r="AR73" i="370"/>
  <c r="AS73" i="370"/>
  <c r="AT73" i="370"/>
  <c r="AU73" i="370"/>
  <c r="AV73" i="370"/>
  <c r="AW73" i="370"/>
  <c r="AX73" i="370"/>
  <c r="AY73" i="370"/>
  <c r="AZ73" i="370"/>
  <c r="BA73" i="370"/>
  <c r="BB73" i="370"/>
  <c r="BC73" i="370"/>
  <c r="BD73" i="370"/>
  <c r="BE73" i="370"/>
  <c r="BF73" i="370"/>
  <c r="BG73" i="370"/>
  <c r="AQ74" i="370"/>
  <c r="AR74" i="370"/>
  <c r="AS74" i="370"/>
  <c r="AT74" i="370"/>
  <c r="AU74" i="370"/>
  <c r="AV74" i="370"/>
  <c r="AW74" i="370"/>
  <c r="AX74" i="370"/>
  <c r="AY74" i="370"/>
  <c r="AZ74" i="370"/>
  <c r="BA74" i="370"/>
  <c r="BB74" i="370"/>
  <c r="BC74" i="370"/>
  <c r="BD74" i="370"/>
  <c r="BE74" i="370"/>
  <c r="BF74" i="370"/>
  <c r="BG74" i="370"/>
  <c r="AQ75" i="370"/>
  <c r="AR75" i="370"/>
  <c r="AS75" i="370"/>
  <c r="AT75" i="370"/>
  <c r="AU75" i="370"/>
  <c r="AV75" i="370"/>
  <c r="AW75" i="370"/>
  <c r="AX75" i="370"/>
  <c r="AY75" i="370"/>
  <c r="AZ75" i="370"/>
  <c r="BA75" i="370"/>
  <c r="BB75" i="370"/>
  <c r="BC75" i="370"/>
  <c r="BD75" i="370"/>
  <c r="BE75" i="370"/>
  <c r="BF75" i="370"/>
  <c r="BG75" i="370"/>
  <c r="AQ76" i="370"/>
  <c r="AR76" i="370"/>
  <c r="AS76" i="370"/>
  <c r="AT76" i="370"/>
  <c r="AU76" i="370"/>
  <c r="AV76" i="370"/>
  <c r="AW76" i="370"/>
  <c r="AX76" i="370"/>
  <c r="AY76" i="370"/>
  <c r="AZ76" i="370"/>
  <c r="BA76" i="370"/>
  <c r="BB76" i="370"/>
  <c r="BC76" i="370"/>
  <c r="BD76" i="370"/>
  <c r="BE76" i="370"/>
  <c r="BF76" i="370"/>
  <c r="BG76" i="370"/>
  <c r="AQ77" i="370"/>
  <c r="AR77" i="370"/>
  <c r="AS77" i="370"/>
  <c r="AT77" i="370"/>
  <c r="AU77" i="370"/>
  <c r="AV77" i="370"/>
  <c r="AW77" i="370"/>
  <c r="AX77" i="370"/>
  <c r="AY77" i="370"/>
  <c r="AZ77" i="370"/>
  <c r="BA77" i="370"/>
  <c r="BB77" i="370"/>
  <c r="BC77" i="370"/>
  <c r="BD77" i="370"/>
  <c r="BE77" i="370"/>
  <c r="BF77" i="370"/>
  <c r="BG77" i="370"/>
  <c r="AQ78" i="370"/>
  <c r="AR78" i="370"/>
  <c r="AS78" i="370"/>
  <c r="AT78" i="370"/>
  <c r="AU78" i="370"/>
  <c r="AV78" i="370"/>
  <c r="AW78" i="370"/>
  <c r="AX78" i="370"/>
  <c r="AY78" i="370"/>
  <c r="AZ78" i="370"/>
  <c r="BA78" i="370"/>
  <c r="BB78" i="370"/>
  <c r="BC78" i="370"/>
  <c r="BD78" i="370"/>
  <c r="BE78" i="370"/>
  <c r="BF78" i="370"/>
  <c r="BG78" i="370"/>
  <c r="AQ79" i="370"/>
  <c r="AR79" i="370"/>
  <c r="AS79" i="370"/>
  <c r="AT79" i="370"/>
  <c r="AU79" i="370"/>
  <c r="AV79" i="370"/>
  <c r="AW79" i="370"/>
  <c r="AX79" i="370"/>
  <c r="AY79" i="370"/>
  <c r="AZ79" i="370"/>
  <c r="BA79" i="370"/>
  <c r="BB79" i="370"/>
  <c r="BC79" i="370"/>
  <c r="BD79" i="370"/>
  <c r="BE79" i="370"/>
  <c r="BF79" i="370"/>
  <c r="BG79" i="370"/>
  <c r="AQ80" i="370"/>
  <c r="AR80" i="370"/>
  <c r="AS80" i="370"/>
  <c r="AT80" i="370"/>
  <c r="AU80" i="370"/>
  <c r="AV80" i="370"/>
  <c r="AW80" i="370"/>
  <c r="AX80" i="370"/>
  <c r="AY80" i="370"/>
  <c r="AZ80" i="370"/>
  <c r="BA80" i="370"/>
  <c r="BB80" i="370"/>
  <c r="BC80" i="370"/>
  <c r="BD80" i="370"/>
  <c r="BE80" i="370"/>
  <c r="BF80" i="370"/>
  <c r="BG80" i="370"/>
  <c r="AQ81" i="370"/>
  <c r="AR81" i="370"/>
  <c r="AS81" i="370"/>
  <c r="AT81" i="370"/>
  <c r="AU81" i="370"/>
  <c r="AV81" i="370"/>
  <c r="AW81" i="370"/>
  <c r="AX81" i="370"/>
  <c r="AY81" i="370"/>
  <c r="AZ81" i="370"/>
  <c r="BA81" i="370"/>
  <c r="BB81" i="370"/>
  <c r="BC81" i="370"/>
  <c r="BD81" i="370"/>
  <c r="BE81" i="370"/>
  <c r="BF81" i="370"/>
  <c r="BG81" i="370"/>
  <c r="AQ82" i="370"/>
  <c r="AR82" i="370"/>
  <c r="AS82" i="370"/>
  <c r="AT82" i="370"/>
  <c r="AU82" i="370"/>
  <c r="AV82" i="370"/>
  <c r="AW82" i="370"/>
  <c r="AX82" i="370"/>
  <c r="AY82" i="370"/>
  <c r="AZ82" i="370"/>
  <c r="BA82" i="370"/>
  <c r="BB82" i="370"/>
  <c r="BC82" i="370"/>
  <c r="BD82" i="370"/>
  <c r="BE82" i="370"/>
  <c r="BF82" i="370"/>
  <c r="BG82" i="370"/>
  <c r="AQ83" i="370"/>
  <c r="AR83" i="370"/>
  <c r="AS83" i="370"/>
  <c r="AT83" i="370"/>
  <c r="AU83" i="370"/>
  <c r="AV83" i="370"/>
  <c r="AW83" i="370"/>
  <c r="AX83" i="370"/>
  <c r="AY83" i="370"/>
  <c r="AZ83" i="370"/>
  <c r="BA83" i="370"/>
  <c r="BB83" i="370"/>
  <c r="BC83" i="370"/>
  <c r="BD83" i="370"/>
  <c r="BE83" i="370"/>
  <c r="BF83" i="370"/>
  <c r="BG83" i="370"/>
  <c r="AQ84" i="370"/>
  <c r="AR84" i="370"/>
  <c r="AS84" i="370"/>
  <c r="AT84" i="370"/>
  <c r="AU84" i="370"/>
  <c r="AV84" i="370"/>
  <c r="AW84" i="370"/>
  <c r="AX84" i="370"/>
  <c r="AY84" i="370"/>
  <c r="AZ84" i="370"/>
  <c r="BA84" i="370"/>
  <c r="BB84" i="370"/>
  <c r="BC84" i="370"/>
  <c r="BD84" i="370"/>
  <c r="BE84" i="370"/>
  <c r="BF84" i="370"/>
  <c r="BG84" i="370"/>
  <c r="AQ85" i="370"/>
  <c r="AR85" i="370"/>
  <c r="AS85" i="370"/>
  <c r="AT85" i="370"/>
  <c r="AU85" i="370"/>
  <c r="AV85" i="370"/>
  <c r="AW85" i="370"/>
  <c r="AX85" i="370"/>
  <c r="AY85" i="370"/>
  <c r="AZ85" i="370"/>
  <c r="BA85" i="370"/>
  <c r="BB85" i="370"/>
  <c r="BC85" i="370"/>
  <c r="BD85" i="370"/>
  <c r="BE85" i="370"/>
  <c r="BF85" i="370"/>
  <c r="BG85" i="370"/>
  <c r="AQ86" i="370"/>
  <c r="AR86" i="370"/>
  <c r="AS86" i="370"/>
  <c r="AT86" i="370"/>
  <c r="AU86" i="370"/>
  <c r="AV86" i="370"/>
  <c r="AW86" i="370"/>
  <c r="AX86" i="370"/>
  <c r="AY86" i="370"/>
  <c r="AZ86" i="370"/>
  <c r="BA86" i="370"/>
  <c r="BB86" i="370"/>
  <c r="BC86" i="370"/>
  <c r="BD86" i="370"/>
  <c r="BE86" i="370"/>
  <c r="BF86" i="370"/>
  <c r="BG86" i="370"/>
  <c r="AQ87" i="370"/>
  <c r="AR87" i="370"/>
  <c r="AS87" i="370"/>
  <c r="AT87" i="370"/>
  <c r="AU87" i="370"/>
  <c r="AV87" i="370"/>
  <c r="AW87" i="370"/>
  <c r="AX87" i="370"/>
  <c r="AY87" i="370"/>
  <c r="AZ87" i="370"/>
  <c r="BA87" i="370"/>
  <c r="BB87" i="370"/>
  <c r="BC87" i="370"/>
  <c r="BD87" i="370"/>
  <c r="BE87" i="370"/>
  <c r="BF87" i="370"/>
  <c r="BG87" i="370"/>
  <c r="AQ88" i="370"/>
  <c r="AR88" i="370"/>
  <c r="AS88" i="370"/>
  <c r="AT88" i="370"/>
  <c r="AU88" i="370"/>
  <c r="AV88" i="370"/>
  <c r="AW88" i="370"/>
  <c r="AX88" i="370"/>
  <c r="AY88" i="370"/>
  <c r="AZ88" i="370"/>
  <c r="BA88" i="370"/>
  <c r="BB88" i="370"/>
  <c r="BC88" i="370"/>
  <c r="BD88" i="370"/>
  <c r="BE88" i="370"/>
  <c r="BF88" i="370"/>
  <c r="BG88" i="370"/>
  <c r="AQ89" i="370"/>
  <c r="AR89" i="370"/>
  <c r="AS89" i="370"/>
  <c r="AT89" i="370"/>
  <c r="AU89" i="370"/>
  <c r="AV89" i="370"/>
  <c r="AW89" i="370"/>
  <c r="AX89" i="370"/>
  <c r="AY89" i="370"/>
  <c r="AZ89" i="370"/>
  <c r="BA89" i="370"/>
  <c r="BB89" i="370"/>
  <c r="BC89" i="370"/>
  <c r="BD89" i="370"/>
  <c r="BE89" i="370"/>
  <c r="BF89" i="370"/>
  <c r="BG89" i="370"/>
  <c r="AQ90" i="370"/>
  <c r="AR90" i="370"/>
  <c r="AS90" i="370"/>
  <c r="AT90" i="370"/>
  <c r="AU90" i="370"/>
  <c r="AV90" i="370"/>
  <c r="AW90" i="370"/>
  <c r="AX90" i="370"/>
  <c r="AY90" i="370"/>
  <c r="AZ90" i="370"/>
  <c r="BA90" i="370"/>
  <c r="BB90" i="370"/>
  <c r="BC90" i="370"/>
  <c r="BD90" i="370"/>
  <c r="BE90" i="370"/>
  <c r="BF90" i="370"/>
  <c r="BG90" i="370"/>
  <c r="AQ91" i="370"/>
  <c r="AR91" i="370"/>
  <c r="AS91" i="370"/>
  <c r="AT91" i="370"/>
  <c r="AU91" i="370"/>
  <c r="AV91" i="370"/>
  <c r="AW91" i="370"/>
  <c r="AX91" i="370"/>
  <c r="AY91" i="370"/>
  <c r="AZ91" i="370"/>
  <c r="BA91" i="370"/>
  <c r="BB91" i="370"/>
  <c r="BC91" i="370"/>
  <c r="BD91" i="370"/>
  <c r="BE91" i="370"/>
  <c r="BF91" i="370"/>
  <c r="BG91" i="370"/>
  <c r="AQ92" i="370"/>
  <c r="AR92" i="370"/>
  <c r="AS92" i="370"/>
  <c r="AT92" i="370"/>
  <c r="AU92" i="370"/>
  <c r="AV92" i="370"/>
  <c r="AW92" i="370"/>
  <c r="AX92" i="370"/>
  <c r="AY92" i="370"/>
  <c r="AZ92" i="370"/>
  <c r="BA92" i="370"/>
  <c r="BB92" i="370"/>
  <c r="BC92" i="370"/>
  <c r="BD92" i="370"/>
  <c r="BE92" i="370"/>
  <c r="BF92" i="370"/>
  <c r="BG92" i="370"/>
  <c r="AQ93" i="370"/>
  <c r="AR93" i="370"/>
  <c r="AS93" i="370"/>
  <c r="AT93" i="370"/>
  <c r="AU93" i="370"/>
  <c r="AV93" i="370"/>
  <c r="AW93" i="370"/>
  <c r="AX93" i="370"/>
  <c r="AY93" i="370"/>
  <c r="AZ93" i="370"/>
  <c r="BA93" i="370"/>
  <c r="BB93" i="370"/>
  <c r="BC93" i="370"/>
  <c r="BD93" i="370"/>
  <c r="BE93" i="370"/>
  <c r="BF93" i="370"/>
  <c r="BG93" i="370"/>
  <c r="AQ94" i="370"/>
  <c r="AR94" i="370"/>
  <c r="AS94" i="370"/>
  <c r="AT94" i="370"/>
  <c r="AU94" i="370"/>
  <c r="AV94" i="370"/>
  <c r="AW94" i="370"/>
  <c r="AX94" i="370"/>
  <c r="AY94" i="370"/>
  <c r="AZ94" i="370"/>
  <c r="BA94" i="370"/>
  <c r="BB94" i="370"/>
  <c r="BC94" i="370"/>
  <c r="BD94" i="370"/>
  <c r="BE94" i="370"/>
  <c r="BF94" i="370"/>
  <c r="BG94" i="370"/>
  <c r="AQ95" i="370"/>
  <c r="AR95" i="370"/>
  <c r="AS95" i="370"/>
  <c r="AT95" i="370"/>
  <c r="AU95" i="370"/>
  <c r="AV95" i="370"/>
  <c r="AW95" i="370"/>
  <c r="AX95" i="370"/>
  <c r="AY95" i="370"/>
  <c r="AZ95" i="370"/>
  <c r="BA95" i="370"/>
  <c r="BB95" i="370"/>
  <c r="BC95" i="370"/>
  <c r="BD95" i="370"/>
  <c r="BE95" i="370"/>
  <c r="BF95" i="370"/>
  <c r="BG95" i="370"/>
  <c r="AQ96" i="370"/>
  <c r="AR96" i="370"/>
  <c r="AS96" i="370"/>
  <c r="AT96" i="370"/>
  <c r="AU96" i="370"/>
  <c r="AV96" i="370"/>
  <c r="AW96" i="370"/>
  <c r="AX96" i="370"/>
  <c r="AY96" i="370"/>
  <c r="AZ96" i="370"/>
  <c r="BA96" i="370"/>
  <c r="BB96" i="370"/>
  <c r="BC96" i="370"/>
  <c r="BD96" i="370"/>
  <c r="BE96" i="370"/>
  <c r="BF96" i="370"/>
  <c r="BG96" i="370"/>
  <c r="AQ97" i="370"/>
  <c r="AR97" i="370"/>
  <c r="AS97" i="370"/>
  <c r="AT97" i="370"/>
  <c r="AU97" i="370"/>
  <c r="AV97" i="370"/>
  <c r="AW97" i="370"/>
  <c r="AX97" i="370"/>
  <c r="AY97" i="370"/>
  <c r="AZ97" i="370"/>
  <c r="BA97" i="370"/>
  <c r="BB97" i="370"/>
  <c r="BC97" i="370"/>
  <c r="BD97" i="370"/>
  <c r="BE97" i="370"/>
  <c r="BF97" i="370"/>
  <c r="BG97" i="370"/>
  <c r="AQ98" i="370"/>
  <c r="AR98" i="370"/>
  <c r="AS98" i="370"/>
  <c r="AT98" i="370"/>
  <c r="AU98" i="370"/>
  <c r="AV98" i="370"/>
  <c r="AW98" i="370"/>
  <c r="AX98" i="370"/>
  <c r="AY98" i="370"/>
  <c r="AZ98" i="370"/>
  <c r="BA98" i="370"/>
  <c r="BB98" i="370"/>
  <c r="BC98" i="370"/>
  <c r="BD98" i="370"/>
  <c r="BE98" i="370"/>
  <c r="BF98" i="370"/>
  <c r="BG98" i="370"/>
  <c r="AQ99" i="370"/>
  <c r="AR99" i="370"/>
  <c r="AS99" i="370"/>
  <c r="AT99" i="370"/>
  <c r="AU99" i="370"/>
  <c r="AV99" i="370"/>
  <c r="AW99" i="370"/>
  <c r="AX99" i="370"/>
  <c r="AY99" i="370"/>
  <c r="AZ99" i="370"/>
  <c r="BA99" i="370"/>
  <c r="BB99" i="370"/>
  <c r="BC99" i="370"/>
  <c r="BD99" i="370"/>
  <c r="BE99" i="370"/>
  <c r="BF99" i="370"/>
  <c r="BG99" i="370"/>
  <c r="AQ100" i="370"/>
  <c r="AR100" i="370"/>
  <c r="AS100" i="370"/>
  <c r="AT100" i="370"/>
  <c r="AU100" i="370"/>
  <c r="AV100" i="370"/>
  <c r="AW100" i="370"/>
  <c r="AX100" i="370"/>
  <c r="AY100" i="370"/>
  <c r="AZ100" i="370"/>
  <c r="BA100" i="370"/>
  <c r="BB100" i="370"/>
  <c r="BC100" i="370"/>
  <c r="BD100" i="370"/>
  <c r="BE100" i="370"/>
  <c r="BF100" i="370"/>
  <c r="BG100" i="370"/>
  <c r="AQ101" i="370"/>
  <c r="AR101" i="370"/>
  <c r="AS101" i="370"/>
  <c r="AT101" i="370"/>
  <c r="AU101" i="370"/>
  <c r="AV101" i="370"/>
  <c r="AW101" i="370"/>
  <c r="AX101" i="370"/>
  <c r="AY101" i="370"/>
  <c r="AZ101" i="370"/>
  <c r="BA101" i="370"/>
  <c r="BB101" i="370"/>
  <c r="BC101" i="370"/>
  <c r="BD101" i="370"/>
  <c r="BE101" i="370"/>
  <c r="BF101" i="370"/>
  <c r="BG101" i="370"/>
  <c r="AQ102" i="370"/>
  <c r="AR102" i="370"/>
  <c r="AS102" i="370"/>
  <c r="AT102" i="370"/>
  <c r="AU102" i="370"/>
  <c r="AV102" i="370"/>
  <c r="AW102" i="370"/>
  <c r="AX102" i="370"/>
  <c r="AY102" i="370"/>
  <c r="AZ102" i="370"/>
  <c r="BA102" i="370"/>
  <c r="BB102" i="370"/>
  <c r="BC102" i="370"/>
  <c r="BD102" i="370"/>
  <c r="BE102" i="370"/>
  <c r="BF102" i="370"/>
  <c r="BG102" i="370"/>
  <c r="AQ103" i="370"/>
  <c r="AR103" i="370"/>
  <c r="AS103" i="370"/>
  <c r="AT103" i="370"/>
  <c r="AU103" i="370"/>
  <c r="AV103" i="370"/>
  <c r="AW103" i="370"/>
  <c r="AX103" i="370"/>
  <c r="AY103" i="370"/>
  <c r="AZ103" i="370"/>
  <c r="BA103" i="370"/>
  <c r="BB103" i="370"/>
  <c r="BC103" i="370"/>
  <c r="BD103" i="370"/>
  <c r="BE103" i="370"/>
  <c r="BF103" i="370"/>
  <c r="BG103" i="370"/>
  <c r="AQ104" i="370"/>
  <c r="AR104" i="370"/>
  <c r="AS104" i="370"/>
  <c r="AT104" i="370"/>
  <c r="AU104" i="370"/>
  <c r="AV104" i="370"/>
  <c r="AW104" i="370"/>
  <c r="AX104" i="370"/>
  <c r="AY104" i="370"/>
  <c r="AZ104" i="370"/>
  <c r="BA104" i="370"/>
  <c r="BB104" i="370"/>
  <c r="BC104" i="370"/>
  <c r="BD104" i="370"/>
  <c r="BE104" i="370"/>
  <c r="BF104" i="370"/>
  <c r="BG104" i="370"/>
  <c r="AQ105" i="370"/>
  <c r="AR105" i="370"/>
  <c r="AS105" i="370"/>
  <c r="AT105" i="370"/>
  <c r="AU105" i="370"/>
  <c r="AV105" i="370"/>
  <c r="AW105" i="370"/>
  <c r="AX105" i="370"/>
  <c r="AY105" i="370"/>
  <c r="AZ105" i="370"/>
  <c r="BA105" i="370"/>
  <c r="BB105" i="370"/>
  <c r="BC105" i="370"/>
  <c r="BD105" i="370"/>
  <c r="BE105" i="370"/>
  <c r="BF105" i="370"/>
  <c r="BG105" i="370"/>
  <c r="AQ106" i="370"/>
  <c r="AR106" i="370"/>
  <c r="AS106" i="370"/>
  <c r="AT106" i="370"/>
  <c r="AU106" i="370"/>
  <c r="AV106" i="370"/>
  <c r="AW106" i="370"/>
  <c r="AX106" i="370"/>
  <c r="AY106" i="370"/>
  <c r="AZ106" i="370"/>
  <c r="BA106" i="370"/>
  <c r="BB106" i="370"/>
  <c r="BC106" i="370"/>
  <c r="BD106" i="370"/>
  <c r="BE106" i="370"/>
  <c r="BF106" i="370"/>
  <c r="BG106" i="370"/>
  <c r="AQ107" i="370"/>
  <c r="AR107" i="370"/>
  <c r="AS107" i="370"/>
  <c r="AT107" i="370"/>
  <c r="AU107" i="370"/>
  <c r="AV107" i="370"/>
  <c r="AW107" i="370"/>
  <c r="AX107" i="370"/>
  <c r="AY107" i="370"/>
  <c r="AZ107" i="370"/>
  <c r="BA107" i="370"/>
  <c r="BB107" i="370"/>
  <c r="BC107" i="370"/>
  <c r="BD107" i="370"/>
  <c r="BE107" i="370"/>
  <c r="BF107" i="370"/>
  <c r="BG107" i="370"/>
  <c r="AQ108" i="370"/>
  <c r="AR108" i="370"/>
  <c r="AS108" i="370"/>
  <c r="AT108" i="370"/>
  <c r="AU108" i="370"/>
  <c r="AV108" i="370"/>
  <c r="AW108" i="370"/>
  <c r="AX108" i="370"/>
  <c r="AY108" i="370"/>
  <c r="AZ108" i="370"/>
  <c r="BA108" i="370"/>
  <c r="BB108" i="370"/>
  <c r="BC108" i="370"/>
  <c r="BD108" i="370"/>
  <c r="BE108" i="370"/>
  <c r="BF108" i="370"/>
  <c r="BG108" i="370"/>
  <c r="AQ109" i="370"/>
  <c r="AR109" i="370"/>
  <c r="AS109" i="370"/>
  <c r="AT109" i="370"/>
  <c r="AU109" i="370"/>
  <c r="AV109" i="370"/>
  <c r="AW109" i="370"/>
  <c r="AX109" i="370"/>
  <c r="AY109" i="370"/>
  <c r="AZ109" i="370"/>
  <c r="BA109" i="370"/>
  <c r="BB109" i="370"/>
  <c r="BC109" i="370"/>
  <c r="BD109" i="370"/>
  <c r="BE109" i="370"/>
  <c r="BF109" i="370"/>
  <c r="BG109" i="370"/>
  <c r="AQ110" i="370"/>
  <c r="AR110" i="370"/>
  <c r="AS110" i="370"/>
  <c r="AT110" i="370"/>
  <c r="AU110" i="370"/>
  <c r="AV110" i="370"/>
  <c r="AW110" i="370"/>
  <c r="AX110" i="370"/>
  <c r="AY110" i="370"/>
  <c r="AZ110" i="370"/>
  <c r="BA110" i="370"/>
  <c r="BB110" i="370"/>
  <c r="BC110" i="370"/>
  <c r="BD110" i="370"/>
  <c r="BE110" i="370"/>
  <c r="BF110" i="370"/>
  <c r="BG110" i="370"/>
  <c r="AQ111" i="370"/>
  <c r="AR111" i="370"/>
  <c r="AS111" i="370"/>
  <c r="AT111" i="370"/>
  <c r="AU111" i="370"/>
  <c r="AV111" i="370"/>
  <c r="AW111" i="370"/>
  <c r="AX111" i="370"/>
  <c r="AY111" i="370"/>
  <c r="AZ111" i="370"/>
  <c r="BA111" i="370"/>
  <c r="BB111" i="370"/>
  <c r="BC111" i="370"/>
  <c r="BD111" i="370"/>
  <c r="BE111" i="370"/>
  <c r="BF111" i="370"/>
  <c r="BG111" i="370"/>
  <c r="AQ112" i="370"/>
  <c r="AR112" i="370"/>
  <c r="AS112" i="370"/>
  <c r="AT112" i="370"/>
  <c r="AU112" i="370"/>
  <c r="AV112" i="370"/>
  <c r="AW112" i="370"/>
  <c r="AX112" i="370"/>
  <c r="AY112" i="370"/>
  <c r="AZ112" i="370"/>
  <c r="BA112" i="370"/>
  <c r="BB112" i="370"/>
  <c r="BC112" i="370"/>
  <c r="BD112" i="370"/>
  <c r="BE112" i="370"/>
  <c r="BF112" i="370"/>
  <c r="BG112" i="370"/>
  <c r="AQ113" i="370"/>
  <c r="AR113" i="370"/>
  <c r="AS113" i="370"/>
  <c r="AT113" i="370"/>
  <c r="AU113" i="370"/>
  <c r="AV113" i="370"/>
  <c r="AW113" i="370"/>
  <c r="AX113" i="370"/>
  <c r="AY113" i="370"/>
  <c r="AZ113" i="370"/>
  <c r="BA113" i="370"/>
  <c r="BB113" i="370"/>
  <c r="BC113" i="370"/>
  <c r="BD113" i="370"/>
  <c r="BE113" i="370"/>
  <c r="BF113" i="370"/>
  <c r="BG113" i="370"/>
  <c r="AQ114" i="370"/>
  <c r="AR114" i="370"/>
  <c r="AS114" i="370"/>
  <c r="AT114" i="370"/>
  <c r="AU114" i="370"/>
  <c r="AV114" i="370"/>
  <c r="AW114" i="370"/>
  <c r="AX114" i="370"/>
  <c r="AY114" i="370"/>
  <c r="AZ114" i="370"/>
  <c r="BA114" i="370"/>
  <c r="BB114" i="370"/>
  <c r="BC114" i="370"/>
  <c r="BD114" i="370"/>
  <c r="BE114" i="370"/>
  <c r="BF114" i="370"/>
  <c r="BG114" i="370"/>
  <c r="AQ115" i="370"/>
  <c r="AR115" i="370"/>
  <c r="AS115" i="370"/>
  <c r="AT115" i="370"/>
  <c r="AU115" i="370"/>
  <c r="AV115" i="370"/>
  <c r="AW115" i="370"/>
  <c r="AX115" i="370"/>
  <c r="AY115" i="370"/>
  <c r="AZ115" i="370"/>
  <c r="BA115" i="370"/>
  <c r="BB115" i="370"/>
  <c r="BC115" i="370"/>
  <c r="BD115" i="370"/>
  <c r="BE115" i="370"/>
  <c r="BF115" i="370"/>
  <c r="BG115" i="370"/>
  <c r="AQ116" i="370"/>
  <c r="AR116" i="370"/>
  <c r="AS116" i="370"/>
  <c r="AT116" i="370"/>
  <c r="AU116" i="370"/>
  <c r="AV116" i="370"/>
  <c r="AW116" i="370"/>
  <c r="AX116" i="370"/>
  <c r="AY116" i="370"/>
  <c r="AZ116" i="370"/>
  <c r="BA116" i="370"/>
  <c r="BB116" i="370"/>
  <c r="BC116" i="370"/>
  <c r="BD116" i="370"/>
  <c r="BE116" i="370"/>
  <c r="BF116" i="370"/>
  <c r="BG116" i="370"/>
  <c r="AQ117" i="370"/>
  <c r="AR117" i="370"/>
  <c r="AS117" i="370"/>
  <c r="AT117" i="370"/>
  <c r="AU117" i="370"/>
  <c r="AV117" i="370"/>
  <c r="AW117" i="370"/>
  <c r="AX117" i="370"/>
  <c r="AY117" i="370"/>
  <c r="AZ117" i="370"/>
  <c r="BA117" i="370"/>
  <c r="BB117" i="370"/>
  <c r="BC117" i="370"/>
  <c r="BD117" i="370"/>
  <c r="BE117" i="370"/>
  <c r="BF117" i="370"/>
  <c r="BG117" i="370"/>
  <c r="AQ118" i="370"/>
  <c r="AR118" i="370"/>
  <c r="AS118" i="370"/>
  <c r="AT118" i="370"/>
  <c r="AU118" i="370"/>
  <c r="AV118" i="370"/>
  <c r="AW118" i="370"/>
  <c r="AX118" i="370"/>
  <c r="AY118" i="370"/>
  <c r="AZ118" i="370"/>
  <c r="BA118" i="370"/>
  <c r="BB118" i="370"/>
  <c r="BC118" i="370"/>
  <c r="BD118" i="370"/>
  <c r="BE118" i="370"/>
  <c r="BF118" i="370"/>
  <c r="BG118" i="370"/>
  <c r="AQ119" i="370"/>
  <c r="AR119" i="370"/>
  <c r="AS119" i="370"/>
  <c r="AT119" i="370"/>
  <c r="AU119" i="370"/>
  <c r="AV119" i="370"/>
  <c r="AW119" i="370"/>
  <c r="AX119" i="370"/>
  <c r="AY119" i="370"/>
  <c r="AZ119" i="370"/>
  <c r="BA119" i="370"/>
  <c r="BB119" i="370"/>
  <c r="BC119" i="370"/>
  <c r="BD119" i="370"/>
  <c r="BE119" i="370"/>
  <c r="BF119" i="370"/>
  <c r="BG119" i="370"/>
  <c r="AQ120" i="370"/>
  <c r="AR120" i="370"/>
  <c r="AS120" i="370"/>
  <c r="AT120" i="370"/>
  <c r="AU120" i="370"/>
  <c r="AV120" i="370"/>
  <c r="AW120" i="370"/>
  <c r="AX120" i="370"/>
  <c r="AY120" i="370"/>
  <c r="AZ120" i="370"/>
  <c r="BA120" i="370"/>
  <c r="BB120" i="370"/>
  <c r="BC120" i="370"/>
  <c r="BD120" i="370"/>
  <c r="BE120" i="370"/>
  <c r="BF120" i="370"/>
  <c r="BG120" i="370"/>
  <c r="AQ121" i="370"/>
  <c r="AR121" i="370"/>
  <c r="AS121" i="370"/>
  <c r="AT121" i="370"/>
  <c r="AU121" i="370"/>
  <c r="AV121" i="370"/>
  <c r="AW121" i="370"/>
  <c r="AX121" i="370"/>
  <c r="AY121" i="370"/>
  <c r="AZ121" i="370"/>
  <c r="BA121" i="370"/>
  <c r="BB121" i="370"/>
  <c r="BC121" i="370"/>
  <c r="BD121" i="370"/>
  <c r="BE121" i="370"/>
  <c r="BF121" i="370"/>
  <c r="BG121" i="370"/>
  <c r="AQ122" i="370"/>
  <c r="AR122" i="370"/>
  <c r="AS122" i="370"/>
  <c r="AT122" i="370"/>
  <c r="AU122" i="370"/>
  <c r="AV122" i="370"/>
  <c r="AW122" i="370"/>
  <c r="AX122" i="370"/>
  <c r="AY122" i="370"/>
  <c r="AZ122" i="370"/>
  <c r="BA122" i="370"/>
  <c r="BB122" i="370"/>
  <c r="BC122" i="370"/>
  <c r="BD122" i="370"/>
  <c r="BE122" i="370"/>
  <c r="BF122" i="370"/>
  <c r="BG122" i="370"/>
  <c r="AQ123" i="370"/>
  <c r="AR123" i="370"/>
  <c r="AS123" i="370"/>
  <c r="AT123" i="370"/>
  <c r="AU123" i="370"/>
  <c r="AV123" i="370"/>
  <c r="AW123" i="370"/>
  <c r="AX123" i="370"/>
  <c r="AY123" i="370"/>
  <c r="AZ123" i="370"/>
  <c r="BA123" i="370"/>
  <c r="BB123" i="370"/>
  <c r="BC123" i="370"/>
  <c r="BD123" i="370"/>
  <c r="BE123" i="370"/>
  <c r="BF123" i="370"/>
  <c r="BG123" i="370"/>
  <c r="AQ124" i="370"/>
  <c r="AR124" i="370"/>
  <c r="AS124" i="370"/>
  <c r="AT124" i="370"/>
  <c r="AU124" i="370"/>
  <c r="AV124" i="370"/>
  <c r="AW124" i="370"/>
  <c r="AX124" i="370"/>
  <c r="AY124" i="370"/>
  <c r="AZ124" i="370"/>
  <c r="BA124" i="370"/>
  <c r="BB124" i="370"/>
  <c r="BC124" i="370"/>
  <c r="BD124" i="370"/>
  <c r="BE124" i="370"/>
  <c r="BF124" i="370"/>
  <c r="BG124" i="370"/>
  <c r="AQ125" i="370"/>
  <c r="AR125" i="370"/>
  <c r="AS125" i="370"/>
  <c r="AT125" i="370"/>
  <c r="AU125" i="370"/>
  <c r="AV125" i="370"/>
  <c r="AW125" i="370"/>
  <c r="AX125" i="370"/>
  <c r="AY125" i="370"/>
  <c r="AZ125" i="370"/>
  <c r="BA125" i="370"/>
  <c r="BB125" i="370"/>
  <c r="BC125" i="370"/>
  <c r="BD125" i="370"/>
  <c r="BE125" i="370"/>
  <c r="BF125" i="370"/>
  <c r="BG125" i="370"/>
  <c r="AQ126" i="370"/>
  <c r="AR126" i="370"/>
  <c r="AS126" i="370"/>
  <c r="AT126" i="370"/>
  <c r="AU126" i="370"/>
  <c r="AV126" i="370"/>
  <c r="AW126" i="370"/>
  <c r="AX126" i="370"/>
  <c r="AY126" i="370"/>
  <c r="AZ126" i="370"/>
  <c r="BA126" i="370"/>
  <c r="BB126" i="370"/>
  <c r="BC126" i="370"/>
  <c r="BD126" i="370"/>
  <c r="BE126" i="370"/>
  <c r="BF126" i="370"/>
  <c r="BG126" i="370"/>
  <c r="AQ127" i="370"/>
  <c r="AR127" i="370"/>
  <c r="AS127" i="370"/>
  <c r="AT127" i="370"/>
  <c r="AU127" i="370"/>
  <c r="AV127" i="370"/>
  <c r="AW127" i="370"/>
  <c r="AX127" i="370"/>
  <c r="AY127" i="370"/>
  <c r="AZ127" i="370"/>
  <c r="BA127" i="370"/>
  <c r="BB127" i="370"/>
  <c r="BC127" i="370"/>
  <c r="BD127" i="370"/>
  <c r="BE127" i="370"/>
  <c r="BF127" i="370"/>
  <c r="BG127" i="370"/>
  <c r="AQ128" i="370"/>
  <c r="AR128" i="370"/>
  <c r="AS128" i="370"/>
  <c r="AT128" i="370"/>
  <c r="AU128" i="370"/>
  <c r="AV128" i="370"/>
  <c r="AW128" i="370"/>
  <c r="AX128" i="370"/>
  <c r="AY128" i="370"/>
  <c r="AZ128" i="370"/>
  <c r="BA128" i="370"/>
  <c r="BB128" i="370"/>
  <c r="BC128" i="370"/>
  <c r="BD128" i="370"/>
  <c r="BE128" i="370"/>
  <c r="BF128" i="370"/>
  <c r="BG128" i="370"/>
  <c r="AQ129" i="370"/>
  <c r="AR129" i="370"/>
  <c r="AS129" i="370"/>
  <c r="AT129" i="370"/>
  <c r="AU129" i="370"/>
  <c r="AV129" i="370"/>
  <c r="AW129" i="370"/>
  <c r="AX129" i="370"/>
  <c r="AY129" i="370"/>
  <c r="AZ129" i="370"/>
  <c r="BA129" i="370"/>
  <c r="BB129" i="370"/>
  <c r="BC129" i="370"/>
  <c r="BD129" i="370"/>
  <c r="BE129" i="370"/>
  <c r="BF129" i="370"/>
  <c r="BG129" i="370"/>
  <c r="AQ130" i="370"/>
  <c r="AR130" i="370"/>
  <c r="AS130" i="370"/>
  <c r="AT130" i="370"/>
  <c r="AU130" i="370"/>
  <c r="AV130" i="370"/>
  <c r="AW130" i="370"/>
  <c r="AX130" i="370"/>
  <c r="AY130" i="370"/>
  <c r="AZ130" i="370"/>
  <c r="BA130" i="370"/>
  <c r="BB130" i="370"/>
  <c r="BC130" i="370"/>
  <c r="BD130" i="370"/>
  <c r="BE130" i="370"/>
  <c r="BF130" i="370"/>
  <c r="BG130" i="370"/>
  <c r="AV31" i="370"/>
  <c r="AW31" i="370"/>
  <c r="AX31" i="370"/>
  <c r="AY31" i="370"/>
  <c r="AZ31" i="370"/>
  <c r="BA31" i="370"/>
  <c r="BB31" i="370"/>
  <c r="BC31" i="370"/>
  <c r="BD31" i="370"/>
  <c r="BE31" i="370"/>
  <c r="BF31" i="370"/>
  <c r="BG31" i="370"/>
  <c r="R131" i="370"/>
  <c r="S131" i="370"/>
  <c r="T131" i="370"/>
  <c r="U131" i="370"/>
  <c r="V131" i="370"/>
  <c r="W131" i="370"/>
  <c r="X131" i="370"/>
  <c r="Y131" i="370"/>
  <c r="Z131" i="370"/>
  <c r="AA131" i="370"/>
  <c r="AB131" i="370"/>
  <c r="AC131" i="370"/>
  <c r="D29" i="370" a="1"/>
  <c r="D29" i="370" s="1"/>
  <c r="C58" i="1"/>
  <c r="D30" i="370" s="1" a="1"/>
  <c r="AF2" i="370"/>
  <c r="AF30" i="370" s="1"/>
  <c r="AE2" i="370"/>
  <c r="AF1" i="370"/>
  <c r="AE1" i="370"/>
  <c r="X131" i="475"/>
  <c r="V131" i="475"/>
  <c r="T131" i="475"/>
  <c r="S131" i="475"/>
  <c r="R131" i="475"/>
  <c r="Q131" i="475"/>
  <c r="G131" i="475"/>
  <c r="X131" i="474"/>
  <c r="V131" i="474"/>
  <c r="T131" i="474"/>
  <c r="S131" i="474"/>
  <c r="R131" i="474"/>
  <c r="Q131" i="474"/>
  <c r="G131" i="474"/>
  <c r="X131" i="473"/>
  <c r="V131" i="473"/>
  <c r="T131" i="473"/>
  <c r="S131" i="473"/>
  <c r="R131" i="473"/>
  <c r="Q131" i="473"/>
  <c r="X131" i="472"/>
  <c r="V131" i="472"/>
  <c r="T131" i="472"/>
  <c r="S131" i="472"/>
  <c r="R131" i="472"/>
  <c r="Q131" i="472"/>
  <c r="G131" i="472"/>
  <c r="X131" i="471"/>
  <c r="V131" i="471"/>
  <c r="T131" i="471"/>
  <c r="S131" i="471"/>
  <c r="R131" i="471"/>
  <c r="Q131" i="471"/>
  <c r="H131" i="469"/>
  <c r="I131" i="469"/>
  <c r="J131" i="469"/>
  <c r="K131" i="469"/>
  <c r="L131" i="469"/>
  <c r="M131" i="469"/>
  <c r="N131" i="469"/>
  <c r="O131" i="469"/>
  <c r="P131" i="469"/>
  <c r="Q131" i="469"/>
  <c r="R131" i="469"/>
  <c r="S131" i="469"/>
  <c r="T131" i="469"/>
  <c r="V131" i="469"/>
  <c r="X131" i="469"/>
  <c r="B32" i="477"/>
  <c r="Z1" i="576" s="1"/>
  <c r="B33" i="477"/>
  <c r="Z1" i="577" s="1"/>
  <c r="B34" i="477"/>
  <c r="Z1" i="578" s="1"/>
  <c r="B35" i="477"/>
  <c r="Z1" i="579" s="1"/>
  <c r="B36" i="477"/>
  <c r="Z1" i="580" s="1"/>
  <c r="B37" i="477"/>
  <c r="Z1" i="581" s="1"/>
  <c r="B38" i="477"/>
  <c r="Z1" i="582" s="1"/>
  <c r="B39" i="477"/>
  <c r="Z1" i="583" s="1"/>
  <c r="B40" i="477"/>
  <c r="Z1" i="584" s="1"/>
  <c r="B41" i="477"/>
  <c r="Z1" i="586" s="1"/>
  <c r="B42" i="477"/>
  <c r="B43" i="477"/>
  <c r="B44" i="477"/>
  <c r="B45" i="477"/>
  <c r="B46" i="477"/>
  <c r="B47" i="477"/>
  <c r="B48" i="477"/>
  <c r="B49" i="477"/>
  <c r="B50" i="477"/>
  <c r="B51" i="477"/>
  <c r="B52" i="477"/>
  <c r="B53" i="477"/>
  <c r="B54" i="477"/>
  <c r="B55" i="477"/>
  <c r="B56" i="477"/>
  <c r="B57" i="477"/>
  <c r="B58" i="477"/>
  <c r="B59" i="477"/>
  <c r="B60" i="477"/>
  <c r="B61" i="477"/>
  <c r="B62" i="477"/>
  <c r="B63" i="477"/>
  <c r="B64" i="477"/>
  <c r="B65" i="477"/>
  <c r="B66" i="477"/>
  <c r="B67" i="477"/>
  <c r="B68" i="477"/>
  <c r="B69" i="477"/>
  <c r="B70" i="477"/>
  <c r="B71" i="477"/>
  <c r="B72" i="477"/>
  <c r="B73" i="477"/>
  <c r="B74" i="477"/>
  <c r="B75" i="477"/>
  <c r="B76" i="477"/>
  <c r="B77" i="477"/>
  <c r="B78" i="477"/>
  <c r="B79" i="477"/>
  <c r="B80" i="477"/>
  <c r="B81" i="477"/>
  <c r="B82" i="477"/>
  <c r="B83" i="477"/>
  <c r="B84" i="477"/>
  <c r="B85" i="477"/>
  <c r="B86" i="477"/>
  <c r="B87" i="477"/>
  <c r="B88" i="477"/>
  <c r="B89" i="477"/>
  <c r="B90" i="477"/>
  <c r="B91" i="477"/>
  <c r="B92" i="477"/>
  <c r="B93" i="477"/>
  <c r="B94" i="477"/>
  <c r="B95" i="477"/>
  <c r="B96" i="477"/>
  <c r="B97" i="477"/>
  <c r="B98" i="477"/>
  <c r="B99" i="477"/>
  <c r="B100" i="477"/>
  <c r="B101" i="477"/>
  <c r="B102" i="477"/>
  <c r="B103" i="477"/>
  <c r="B104" i="477"/>
  <c r="B105" i="477"/>
  <c r="B106" i="477"/>
  <c r="B107" i="477"/>
  <c r="B108" i="477"/>
  <c r="B109" i="477"/>
  <c r="B110" i="477"/>
  <c r="B111" i="477"/>
  <c r="B112" i="477"/>
  <c r="B113" i="477"/>
  <c r="B114" i="477"/>
  <c r="B115" i="477"/>
  <c r="B116" i="477"/>
  <c r="B117" i="477"/>
  <c r="B118" i="477"/>
  <c r="B119" i="477"/>
  <c r="B120" i="477"/>
  <c r="B121" i="477"/>
  <c r="B122" i="477"/>
  <c r="B123" i="477"/>
  <c r="B124" i="477"/>
  <c r="B125" i="477"/>
  <c r="B126" i="477"/>
  <c r="B127" i="477"/>
  <c r="B128" i="477"/>
  <c r="B129" i="477"/>
  <c r="B130" i="477"/>
  <c r="CH130" i="477"/>
  <c r="AQ130" i="477"/>
  <c r="CN130" i="477"/>
  <c r="CL129" i="477"/>
  <c r="CL128" i="477"/>
  <c r="CH128" i="477"/>
  <c r="AQ128" i="477"/>
  <c r="CN128" i="477"/>
  <c r="CL127" i="477"/>
  <c r="CL126" i="477"/>
  <c r="CH126" i="477"/>
  <c r="AQ126" i="477"/>
  <c r="CN126" i="477"/>
  <c r="CL125" i="477"/>
  <c r="CL124" i="477"/>
  <c r="CH124" i="477"/>
  <c r="AQ124" i="477"/>
  <c r="CN124" i="477"/>
  <c r="CL123" i="477"/>
  <c r="CL122" i="477"/>
  <c r="CH122" i="477"/>
  <c r="AQ122" i="477"/>
  <c r="CN122" i="477"/>
  <c r="CF121" i="477"/>
  <c r="CN121" i="477"/>
  <c r="CL120" i="477"/>
  <c r="CH120" i="477"/>
  <c r="AQ120" i="477"/>
  <c r="CN120" i="477"/>
  <c r="CF119" i="477"/>
  <c r="CN119" i="477"/>
  <c r="CL118" i="477"/>
  <c r="CH118" i="477"/>
  <c r="AQ118" i="477"/>
  <c r="CN118" i="477"/>
  <c r="CJ117" i="477"/>
  <c r="CF117" i="477"/>
  <c r="CN117" i="477"/>
  <c r="CH116" i="477"/>
  <c r="AQ116" i="477"/>
  <c r="CN115" i="477"/>
  <c r="CL115" i="477"/>
  <c r="CJ115" i="477"/>
  <c r="CF115" i="477"/>
  <c r="AQ115" i="477"/>
  <c r="CN114" i="477"/>
  <c r="CL114" i="477"/>
  <c r="CJ114" i="477"/>
  <c r="CF114" i="477"/>
  <c r="AQ114" i="477"/>
  <c r="CN113" i="477"/>
  <c r="CI113" i="477"/>
  <c r="CE113" i="477"/>
  <c r="AR113" i="477"/>
  <c r="CJ113" i="477"/>
  <c r="CL112" i="477"/>
  <c r="CK112" i="477"/>
  <c r="CH112" i="477"/>
  <c r="CG112" i="477"/>
  <c r="AQ112" i="477"/>
  <c r="CN112" i="477"/>
  <c r="CM111" i="477"/>
  <c r="CJ111" i="477"/>
  <c r="CI111" i="477"/>
  <c r="CE111" i="477"/>
  <c r="AR111" i="477"/>
  <c r="CL110" i="477"/>
  <c r="CK110" i="477"/>
  <c r="CH110" i="477"/>
  <c r="CG110" i="477"/>
  <c r="AQ110" i="477"/>
  <c r="CN110" i="477"/>
  <c r="CM109" i="477"/>
  <c r="CI109" i="477"/>
  <c r="CE109" i="477"/>
  <c r="AR109" i="477"/>
  <c r="CJ109" i="477"/>
  <c r="CL108" i="477"/>
  <c r="CK108" i="477"/>
  <c r="CH108" i="477"/>
  <c r="CG108" i="477"/>
  <c r="AQ108" i="477"/>
  <c r="CN108" i="477"/>
  <c r="CM107" i="477"/>
  <c r="CI107" i="477"/>
  <c r="CE107" i="477"/>
  <c r="AR107" i="477"/>
  <c r="CN107" i="477"/>
  <c r="CG106" i="477"/>
  <c r="CJ106" i="477"/>
  <c r="CM105" i="477"/>
  <c r="CL105" i="477"/>
  <c r="CJ105" i="477"/>
  <c r="CH105" i="477"/>
  <c r="CF105" i="477"/>
  <c r="CE105" i="477"/>
  <c r="AR105" i="477"/>
  <c r="CJ104" i="477"/>
  <c r="CN104" i="477"/>
  <c r="CN103" i="477"/>
  <c r="CJ103" i="477"/>
  <c r="CI103" i="477"/>
  <c r="CH103" i="477"/>
  <c r="AQ103" i="477"/>
  <c r="CG102" i="477"/>
  <c r="CK102" i="477"/>
  <c r="CM101" i="477"/>
  <c r="CL101" i="477"/>
  <c r="CJ101" i="477"/>
  <c r="CH101" i="477"/>
  <c r="CF101" i="477"/>
  <c r="CE101" i="477"/>
  <c r="AR101" i="477"/>
  <c r="CN99" i="477"/>
  <c r="CM99" i="477"/>
  <c r="CI99" i="477"/>
  <c r="CH99" i="477"/>
  <c r="CE99" i="477"/>
  <c r="AR99" i="477"/>
  <c r="CK97" i="477"/>
  <c r="CF97" i="477"/>
  <c r="AQ97" i="477"/>
  <c r="CN97" i="477"/>
  <c r="CL96" i="477"/>
  <c r="CJ96" i="477"/>
  <c r="CF96" i="477"/>
  <c r="CE96" i="477"/>
  <c r="AR96" i="477"/>
  <c r="CM96" i="477"/>
  <c r="CN95" i="477"/>
  <c r="CL95" i="477"/>
  <c r="CK95" i="477"/>
  <c r="CH95" i="477"/>
  <c r="CG95" i="477"/>
  <c r="CF95" i="477"/>
  <c r="AQ95" i="477"/>
  <c r="CN94" i="477"/>
  <c r="CI94" i="477"/>
  <c r="AQ94" i="477"/>
  <c r="CF93" i="477"/>
  <c r="AQ93" i="477"/>
  <c r="CL92" i="477"/>
  <c r="CJ92" i="477"/>
  <c r="CF92" i="477"/>
  <c r="CE92" i="477"/>
  <c r="AR92" i="477"/>
  <c r="CM92" i="477"/>
  <c r="CN91" i="477"/>
  <c r="CL91" i="477"/>
  <c r="CK91" i="477"/>
  <c r="CH91" i="477"/>
  <c r="CG91" i="477"/>
  <c r="CF91" i="477"/>
  <c r="AQ91" i="477"/>
  <c r="CN90" i="477"/>
  <c r="CM90" i="477"/>
  <c r="CI90" i="477"/>
  <c r="CH90" i="477"/>
  <c r="AQ90" i="477"/>
  <c r="CJ90" i="477"/>
  <c r="CM89" i="477"/>
  <c r="CL88" i="477"/>
  <c r="CK88" i="477"/>
  <c r="CH88" i="477"/>
  <c r="CG88" i="477"/>
  <c r="AQ88" i="477"/>
  <c r="CN88" i="477"/>
  <c r="CJ87" i="477"/>
  <c r="AR87" i="477"/>
  <c r="CM87" i="477"/>
  <c r="CL86" i="477"/>
  <c r="CK86" i="477"/>
  <c r="CH86" i="477"/>
  <c r="CG86" i="477"/>
  <c r="AQ86" i="477"/>
  <c r="CN86" i="477"/>
  <c r="CM85" i="477"/>
  <c r="CL84" i="477"/>
  <c r="CK84" i="477"/>
  <c r="CH84" i="477"/>
  <c r="CG84" i="477"/>
  <c r="AQ84" i="477"/>
  <c r="CN84" i="477"/>
  <c r="CJ83" i="477"/>
  <c r="AR83" i="477"/>
  <c r="CM83" i="477"/>
  <c r="CK82" i="477"/>
  <c r="CM81" i="477"/>
  <c r="CL81" i="477"/>
  <c r="CJ81" i="477"/>
  <c r="CH81" i="477"/>
  <c r="CF81" i="477"/>
  <c r="CE81" i="477"/>
  <c r="AR81" i="477"/>
  <c r="CN80" i="477"/>
  <c r="CL80" i="477"/>
  <c r="CH80" i="477"/>
  <c r="CG80" i="477"/>
  <c r="CK80" i="477"/>
  <c r="CM79" i="477"/>
  <c r="CH79" i="477"/>
  <c r="CL79" i="477"/>
  <c r="CN78" i="477"/>
  <c r="CM77" i="477"/>
  <c r="CL77" i="477"/>
  <c r="CJ77" i="477"/>
  <c r="CH77" i="477"/>
  <c r="CF77" i="477"/>
  <c r="CE77" i="477"/>
  <c r="AR77" i="477"/>
  <c r="CN76" i="477"/>
  <c r="CL76" i="477"/>
  <c r="CH76" i="477"/>
  <c r="CG76" i="477"/>
  <c r="CK76" i="477"/>
  <c r="CM75" i="477"/>
  <c r="CH75" i="477"/>
  <c r="CL75" i="477"/>
  <c r="CN74" i="477"/>
  <c r="CM73" i="477"/>
  <c r="CL73" i="477"/>
  <c r="CJ73" i="477"/>
  <c r="CH73" i="477"/>
  <c r="CF73" i="477"/>
  <c r="CE73" i="477"/>
  <c r="AR73" i="477"/>
  <c r="CN72" i="477"/>
  <c r="CL72" i="477"/>
  <c r="CH72" i="477"/>
  <c r="CG72" i="477"/>
  <c r="CK72" i="477"/>
  <c r="CM71" i="477"/>
  <c r="CH71" i="477"/>
  <c r="CL71" i="477"/>
  <c r="CM69" i="477"/>
  <c r="CL69" i="477"/>
  <c r="CJ69" i="477"/>
  <c r="CH69" i="477"/>
  <c r="CF69" i="477"/>
  <c r="CE69" i="477"/>
  <c r="AR69" i="477"/>
  <c r="CN68" i="477"/>
  <c r="CL68" i="477"/>
  <c r="CH68" i="477"/>
  <c r="CG68" i="477"/>
  <c r="CK68" i="477"/>
  <c r="CM67" i="477"/>
  <c r="CH67" i="477"/>
  <c r="CL67" i="477"/>
  <c r="CJ66" i="477"/>
  <c r="CM65" i="477"/>
  <c r="CL65" i="477"/>
  <c r="CJ65" i="477"/>
  <c r="CH65" i="477"/>
  <c r="CF65" i="477"/>
  <c r="CE65" i="477"/>
  <c r="AR65" i="477"/>
  <c r="CN64" i="477"/>
  <c r="CL64" i="477"/>
  <c r="CJ64" i="477"/>
  <c r="CH64" i="477"/>
  <c r="CG64" i="477"/>
  <c r="CE64" i="477"/>
  <c r="AR64" i="477"/>
  <c r="AQ64" i="477"/>
  <c r="CM63" i="477"/>
  <c r="CE63" i="477"/>
  <c r="AR63" i="477"/>
  <c r="CJ63" i="477"/>
  <c r="CM62" i="477"/>
  <c r="CL62" i="477"/>
  <c r="CK62" i="477"/>
  <c r="CI62" i="477"/>
  <c r="CH62" i="477"/>
  <c r="CG62" i="477"/>
  <c r="CE62" i="477"/>
  <c r="AR62" i="477"/>
  <c r="AQ62" i="477"/>
  <c r="CN62" i="477"/>
  <c r="CM61" i="477"/>
  <c r="CG61" i="477"/>
  <c r="CK61" i="477"/>
  <c r="CM60" i="477"/>
  <c r="CL60" i="477"/>
  <c r="CK60" i="477"/>
  <c r="CI60" i="477"/>
  <c r="CH60" i="477"/>
  <c r="CG60" i="477"/>
  <c r="CE60" i="477"/>
  <c r="AR60" i="477"/>
  <c r="AQ60" i="477"/>
  <c r="CN60" i="477"/>
  <c r="CM59" i="477"/>
  <c r="CG59" i="477"/>
  <c r="CK59" i="477"/>
  <c r="CM58" i="477"/>
  <c r="CL58" i="477"/>
  <c r="CK58" i="477"/>
  <c r="CI58" i="477"/>
  <c r="CH58" i="477"/>
  <c r="CG58" i="477"/>
  <c r="CE58" i="477"/>
  <c r="AR58" i="477"/>
  <c r="AQ58" i="477"/>
  <c r="CN58" i="477"/>
  <c r="CM57" i="477"/>
  <c r="CG57" i="477"/>
  <c r="CK57" i="477"/>
  <c r="CM56" i="477"/>
  <c r="CL56" i="477"/>
  <c r="CK56" i="477"/>
  <c r="CI56" i="477"/>
  <c r="CH56" i="477"/>
  <c r="CG56" i="477"/>
  <c r="CE56" i="477"/>
  <c r="AR56" i="477"/>
  <c r="AQ56" i="477"/>
  <c r="CN56" i="477"/>
  <c r="CM55" i="477"/>
  <c r="CG55" i="477"/>
  <c r="CK55" i="477"/>
  <c r="CM54" i="477"/>
  <c r="CL54" i="477"/>
  <c r="CK54" i="477"/>
  <c r="CI54" i="477"/>
  <c r="CH54" i="477"/>
  <c r="CG54" i="477"/>
  <c r="CE54" i="477"/>
  <c r="AR54" i="477"/>
  <c r="AQ54" i="477"/>
  <c r="CN54" i="477"/>
  <c r="CM53" i="477"/>
  <c r="CG53" i="477"/>
  <c r="CK53" i="477"/>
  <c r="CM52" i="477"/>
  <c r="CL52" i="477"/>
  <c r="CK52" i="477"/>
  <c r="CI52" i="477"/>
  <c r="CH52" i="477"/>
  <c r="CG52" i="477"/>
  <c r="CE52" i="477"/>
  <c r="AR52" i="477"/>
  <c r="AQ52" i="477"/>
  <c r="CN52" i="477"/>
  <c r="CM51" i="477"/>
  <c r="CG51" i="477"/>
  <c r="CK51" i="477"/>
  <c r="CM50" i="477"/>
  <c r="CL50" i="477"/>
  <c r="CK50" i="477"/>
  <c r="CI50" i="477"/>
  <c r="CH50" i="477"/>
  <c r="CG50" i="477"/>
  <c r="CE50" i="477"/>
  <c r="AR50" i="477"/>
  <c r="AQ50" i="477"/>
  <c r="CN50" i="477"/>
  <c r="CM49" i="477"/>
  <c r="CG49" i="477"/>
  <c r="CK49" i="477"/>
  <c r="CM48" i="477"/>
  <c r="CL48" i="477"/>
  <c r="CK48" i="477"/>
  <c r="CI48" i="477"/>
  <c r="CH48" i="477"/>
  <c r="CG48" i="477"/>
  <c r="CE48" i="477"/>
  <c r="AR48" i="477"/>
  <c r="AQ48" i="477"/>
  <c r="CN48" i="477"/>
  <c r="CM47" i="477"/>
  <c r="CG47" i="477"/>
  <c r="CK47" i="477"/>
  <c r="CM46" i="477"/>
  <c r="CL46" i="477"/>
  <c r="CK46" i="477"/>
  <c r="CI46" i="477"/>
  <c r="CH46" i="477"/>
  <c r="CG46" i="477"/>
  <c r="CE46" i="477"/>
  <c r="AR46" i="477"/>
  <c r="AQ46" i="477"/>
  <c r="CN46" i="477"/>
  <c r="CM45" i="477"/>
  <c r="CG45" i="477"/>
  <c r="CK45" i="477"/>
  <c r="CM44" i="477"/>
  <c r="CL44" i="477"/>
  <c r="CK44" i="477"/>
  <c r="CI44" i="477"/>
  <c r="CH44" i="477"/>
  <c r="CG44" i="477"/>
  <c r="CE44" i="477"/>
  <c r="AR44" i="477"/>
  <c r="AQ44" i="477"/>
  <c r="CN44" i="477"/>
  <c r="CM43" i="477"/>
  <c r="CG43" i="477"/>
  <c r="CK43" i="477"/>
  <c r="CM42" i="477"/>
  <c r="CL42" i="477"/>
  <c r="CK42" i="477"/>
  <c r="CI42" i="477"/>
  <c r="CH42" i="477"/>
  <c r="CG42" i="477"/>
  <c r="CE42" i="477"/>
  <c r="AR42" i="477"/>
  <c r="AQ42" i="477"/>
  <c r="CN42" i="477"/>
  <c r="AR41" i="477"/>
  <c r="AQ41" i="477"/>
  <c r="AR39" i="477"/>
  <c r="AQ39" i="477"/>
  <c r="AR37" i="477"/>
  <c r="AQ37" i="477"/>
  <c r="AR35" i="477"/>
  <c r="AQ35" i="477"/>
  <c r="AR33" i="477"/>
  <c r="AQ33" i="477"/>
  <c r="B31" i="477"/>
  <c r="Z1" i="500" s="1"/>
  <c r="CN30" i="477"/>
  <c r="CN33" i="477" s="1"/>
  <c r="CM30" i="477"/>
  <c r="CM33" i="477" s="1"/>
  <c r="CL30" i="477"/>
  <c r="CL33" i="477" s="1"/>
  <c r="CK30" i="477"/>
  <c r="CK34" i="477" s="1"/>
  <c r="CJ30" i="477"/>
  <c r="CJ34" i="477" s="1"/>
  <c r="CI30" i="477"/>
  <c r="CI33" i="477" s="1"/>
  <c r="CH30" i="477"/>
  <c r="CH31" i="477" s="1"/>
  <c r="CG30" i="477"/>
  <c r="CF30" i="477"/>
  <c r="CF34" i="477" s="1"/>
  <c r="CE30" i="477"/>
  <c r="CE33" i="477" s="1"/>
  <c r="AS30" i="477"/>
  <c r="E29" i="477"/>
  <c r="D29" i="477"/>
  <c r="C29" i="477"/>
  <c r="AO3" i="477"/>
  <c r="AN3" i="477"/>
  <c r="AZ2" i="477"/>
  <c r="AY2" i="477"/>
  <c r="AX2" i="477"/>
  <c r="AW2" i="477"/>
  <c r="AV2" i="477"/>
  <c r="AU2" i="477"/>
  <c r="AT2" i="477"/>
  <c r="AO2" i="477"/>
  <c r="G29" i="477" s="1"/>
  <c r="AN2" i="477"/>
  <c r="B1" i="477"/>
  <c r="CH39" i="477" l="1"/>
  <c r="CE39" i="477"/>
  <c r="CL39" i="477"/>
  <c r="CM39" i="477"/>
  <c r="CN39" i="477"/>
  <c r="CN40" i="477"/>
  <c r="CI39" i="477"/>
  <c r="CK38" i="477"/>
  <c r="CN38" i="477"/>
  <c r="CF38" i="477"/>
  <c r="CJ38" i="477"/>
  <c r="CE37" i="477"/>
  <c r="CN37" i="477"/>
  <c r="CM37" i="477"/>
  <c r="CN36" i="477"/>
  <c r="CU34" i="477"/>
  <c r="CZ34" i="477" s="1"/>
  <c r="DI34" i="477" s="1"/>
  <c r="CU38" i="477"/>
  <c r="CZ38" i="477" s="1"/>
  <c r="CU42" i="477"/>
  <c r="CZ42" i="477" s="1"/>
  <c r="CU46" i="477"/>
  <c r="CZ46" i="477" s="1"/>
  <c r="CU50" i="477"/>
  <c r="CZ50" i="477" s="1"/>
  <c r="CU54" i="477"/>
  <c r="CZ54" i="477" s="1"/>
  <c r="CU58" i="477"/>
  <c r="CZ58" i="477" s="1"/>
  <c r="CU62" i="477"/>
  <c r="CZ62" i="477" s="1"/>
  <c r="CU66" i="477"/>
  <c r="CZ66" i="477" s="1"/>
  <c r="CU70" i="477"/>
  <c r="CZ70" i="477" s="1"/>
  <c r="CU74" i="477"/>
  <c r="CZ74" i="477" s="1"/>
  <c r="CU78" i="477"/>
  <c r="CZ78" i="477" s="1"/>
  <c r="CU82" i="477"/>
  <c r="CZ82" i="477" s="1"/>
  <c r="CU86" i="477"/>
  <c r="CZ86" i="477" s="1"/>
  <c r="CU90" i="477"/>
  <c r="CZ90" i="477" s="1"/>
  <c r="CU94" i="477"/>
  <c r="CZ94" i="477" s="1"/>
  <c r="CU98" i="477"/>
  <c r="CZ98" i="477" s="1"/>
  <c r="CU102" i="477"/>
  <c r="CZ102" i="477" s="1"/>
  <c r="CU106" i="477"/>
  <c r="CZ106" i="477" s="1"/>
  <c r="CU110" i="477"/>
  <c r="CZ110" i="477" s="1"/>
  <c r="CU114" i="477"/>
  <c r="CZ114" i="477" s="1"/>
  <c r="CU118" i="477"/>
  <c r="CZ118" i="477" s="1"/>
  <c r="CU122" i="477"/>
  <c r="CZ122" i="477" s="1"/>
  <c r="CU126" i="477"/>
  <c r="CZ126" i="477" s="1"/>
  <c r="CU130" i="477"/>
  <c r="CZ130" i="477" s="1"/>
  <c r="V4" i="477"/>
  <c r="CU35" i="477"/>
  <c r="CZ35" i="477" s="1"/>
  <c r="CU39" i="477"/>
  <c r="CZ39" i="477" s="1"/>
  <c r="CU43" i="477"/>
  <c r="CZ43" i="477" s="1"/>
  <c r="CU47" i="477"/>
  <c r="CZ47" i="477" s="1"/>
  <c r="CU51" i="477"/>
  <c r="CZ51" i="477" s="1"/>
  <c r="CU55" i="477"/>
  <c r="CZ55" i="477" s="1"/>
  <c r="CU59" i="477"/>
  <c r="CZ59" i="477" s="1"/>
  <c r="CU63" i="477"/>
  <c r="CZ63" i="477" s="1"/>
  <c r="CU67" i="477"/>
  <c r="CZ67" i="477" s="1"/>
  <c r="CU71" i="477"/>
  <c r="CZ71" i="477" s="1"/>
  <c r="CU75" i="477"/>
  <c r="CZ75" i="477" s="1"/>
  <c r="CU79" i="477"/>
  <c r="CZ79" i="477" s="1"/>
  <c r="CU83" i="477"/>
  <c r="CZ83" i="477" s="1"/>
  <c r="CU87" i="477"/>
  <c r="CZ87" i="477" s="1"/>
  <c r="CU91" i="477"/>
  <c r="CZ91" i="477" s="1"/>
  <c r="CU95" i="477"/>
  <c r="CZ95" i="477" s="1"/>
  <c r="CU99" i="477"/>
  <c r="CZ99" i="477" s="1"/>
  <c r="CU103" i="477"/>
  <c r="CZ103" i="477" s="1"/>
  <c r="CU107" i="477"/>
  <c r="CZ107" i="477" s="1"/>
  <c r="CU111" i="477"/>
  <c r="CZ111" i="477" s="1"/>
  <c r="CU115" i="477"/>
  <c r="CZ115" i="477" s="1"/>
  <c r="CU119" i="477"/>
  <c r="CZ119" i="477" s="1"/>
  <c r="CU123" i="477"/>
  <c r="CZ123" i="477" s="1"/>
  <c r="CU127" i="477"/>
  <c r="CZ127" i="477" s="1"/>
  <c r="CU31" i="477"/>
  <c r="CZ31" i="477" s="1"/>
  <c r="DI31" i="477" s="1"/>
  <c r="CU32" i="477"/>
  <c r="CZ32" i="477" s="1"/>
  <c r="DI32" i="477" s="1"/>
  <c r="CU36" i="477"/>
  <c r="CZ36" i="477" s="1"/>
  <c r="DI36" i="477" s="1"/>
  <c r="CU40" i="477"/>
  <c r="CZ40" i="477" s="1"/>
  <c r="CU44" i="477"/>
  <c r="CZ44" i="477" s="1"/>
  <c r="CU48" i="477"/>
  <c r="CZ48" i="477" s="1"/>
  <c r="CU52" i="477"/>
  <c r="CZ52" i="477" s="1"/>
  <c r="CU56" i="477"/>
  <c r="CZ56" i="477" s="1"/>
  <c r="CU60" i="477"/>
  <c r="CZ60" i="477" s="1"/>
  <c r="CU64" i="477"/>
  <c r="CZ64" i="477" s="1"/>
  <c r="CU68" i="477"/>
  <c r="CZ68" i="477" s="1"/>
  <c r="CU72" i="477"/>
  <c r="CZ72" i="477" s="1"/>
  <c r="CU76" i="477"/>
  <c r="CZ76" i="477" s="1"/>
  <c r="CU80" i="477"/>
  <c r="CZ80" i="477" s="1"/>
  <c r="CU84" i="477"/>
  <c r="CZ84" i="477" s="1"/>
  <c r="CU88" i="477"/>
  <c r="CZ88" i="477" s="1"/>
  <c r="CU92" i="477"/>
  <c r="CZ92" i="477" s="1"/>
  <c r="CU96" i="477"/>
  <c r="CZ96" i="477" s="1"/>
  <c r="CU100" i="477"/>
  <c r="CZ100" i="477" s="1"/>
  <c r="CU104" i="477"/>
  <c r="CZ104" i="477" s="1"/>
  <c r="CU108" i="477"/>
  <c r="CZ108" i="477" s="1"/>
  <c r="CU112" i="477"/>
  <c r="CZ112" i="477" s="1"/>
  <c r="CU116" i="477"/>
  <c r="CZ116" i="477" s="1"/>
  <c r="CU120" i="477"/>
  <c r="CZ120" i="477" s="1"/>
  <c r="CU124" i="477"/>
  <c r="CZ124" i="477" s="1"/>
  <c r="CU128" i="477"/>
  <c r="CZ128" i="477" s="1"/>
  <c r="CU33" i="477"/>
  <c r="CZ33" i="477" s="1"/>
  <c r="CU37" i="477"/>
  <c r="CZ37" i="477" s="1"/>
  <c r="CU41" i="477"/>
  <c r="CZ41" i="477" s="1"/>
  <c r="CU45" i="477"/>
  <c r="CZ45" i="477" s="1"/>
  <c r="CU49" i="477"/>
  <c r="CZ49" i="477" s="1"/>
  <c r="CU53" i="477"/>
  <c r="CZ53" i="477" s="1"/>
  <c r="CU57" i="477"/>
  <c r="CZ57" i="477" s="1"/>
  <c r="CU61" i="477"/>
  <c r="CZ61" i="477" s="1"/>
  <c r="CU65" i="477"/>
  <c r="CZ65" i="477" s="1"/>
  <c r="CU69" i="477"/>
  <c r="CZ69" i="477" s="1"/>
  <c r="CU73" i="477"/>
  <c r="CZ73" i="477" s="1"/>
  <c r="CU77" i="477"/>
  <c r="CZ77" i="477" s="1"/>
  <c r="CU81" i="477"/>
  <c r="CZ81" i="477" s="1"/>
  <c r="CU85" i="477"/>
  <c r="CZ85" i="477" s="1"/>
  <c r="CU89" i="477"/>
  <c r="CZ89" i="477" s="1"/>
  <c r="CU93" i="477"/>
  <c r="CZ93" i="477" s="1"/>
  <c r="CU97" i="477"/>
  <c r="CZ97" i="477" s="1"/>
  <c r="CU101" i="477"/>
  <c r="CZ101" i="477" s="1"/>
  <c r="CU105" i="477"/>
  <c r="CZ105" i="477" s="1"/>
  <c r="CU109" i="477"/>
  <c r="CZ109" i="477" s="1"/>
  <c r="CU113" i="477"/>
  <c r="CZ113" i="477" s="1"/>
  <c r="CU117" i="477"/>
  <c r="CZ117" i="477" s="1"/>
  <c r="CU121" i="477"/>
  <c r="CZ121" i="477" s="1"/>
  <c r="CU125" i="477"/>
  <c r="CZ125" i="477" s="1"/>
  <c r="CU129" i="477"/>
  <c r="CZ129" i="477" s="1"/>
  <c r="DB38" i="477"/>
  <c r="DH38" i="477" s="1"/>
  <c r="DB54" i="477"/>
  <c r="DH54" i="477" s="1"/>
  <c r="DB70" i="477"/>
  <c r="DH70" i="477" s="1"/>
  <c r="DB86" i="477"/>
  <c r="DH86" i="477" s="1"/>
  <c r="DB102" i="477"/>
  <c r="DH102" i="477" s="1"/>
  <c r="DB118" i="477"/>
  <c r="DH118" i="477" s="1"/>
  <c r="DB35" i="477"/>
  <c r="DH35" i="477" s="1"/>
  <c r="DB51" i="477"/>
  <c r="DH51" i="477" s="1"/>
  <c r="DB67" i="477"/>
  <c r="DH67" i="477" s="1"/>
  <c r="DB83" i="477"/>
  <c r="DH83" i="477" s="1"/>
  <c r="DB99" i="477"/>
  <c r="DH99" i="477" s="1"/>
  <c r="DB115" i="477"/>
  <c r="DH115" i="477" s="1"/>
  <c r="DB31" i="477"/>
  <c r="DH31" i="477" s="1"/>
  <c r="DB44" i="477"/>
  <c r="DH44" i="477" s="1"/>
  <c r="DB60" i="477"/>
  <c r="DH60" i="477" s="1"/>
  <c r="DB76" i="477"/>
  <c r="DH76" i="477" s="1"/>
  <c r="DB92" i="477"/>
  <c r="DH92" i="477" s="1"/>
  <c r="DB108" i="477"/>
  <c r="DH108" i="477" s="1"/>
  <c r="DB124" i="477"/>
  <c r="DH124" i="477" s="1"/>
  <c r="DB41" i="477"/>
  <c r="DH41" i="477" s="1"/>
  <c r="DB57" i="477"/>
  <c r="DH57" i="477" s="1"/>
  <c r="DB73" i="477"/>
  <c r="DH73" i="477" s="1"/>
  <c r="DB89" i="477"/>
  <c r="DH89" i="477" s="1"/>
  <c r="DB105" i="477"/>
  <c r="DH105" i="477" s="1"/>
  <c r="DB121" i="477"/>
  <c r="DH121" i="477" s="1"/>
  <c r="DB42" i="477"/>
  <c r="DH42" i="477" s="1"/>
  <c r="DB58" i="477"/>
  <c r="DH58" i="477" s="1"/>
  <c r="DB74" i="477"/>
  <c r="DH74" i="477" s="1"/>
  <c r="DB90" i="477"/>
  <c r="DH90" i="477" s="1"/>
  <c r="DB106" i="477"/>
  <c r="DH106" i="477" s="1"/>
  <c r="DB122" i="477"/>
  <c r="DH122" i="477" s="1"/>
  <c r="DB39" i="477"/>
  <c r="DH39" i="477" s="1"/>
  <c r="DB55" i="477"/>
  <c r="DH55" i="477" s="1"/>
  <c r="DB71" i="477"/>
  <c r="DH71" i="477" s="1"/>
  <c r="DB87" i="477"/>
  <c r="DH87" i="477" s="1"/>
  <c r="DB103" i="477"/>
  <c r="DH103" i="477" s="1"/>
  <c r="DB119" i="477"/>
  <c r="DH119" i="477" s="1"/>
  <c r="DB32" i="477"/>
  <c r="DH32" i="477" s="1"/>
  <c r="DB48" i="477"/>
  <c r="DH48" i="477" s="1"/>
  <c r="DB64" i="477"/>
  <c r="DH64" i="477" s="1"/>
  <c r="DB80" i="477"/>
  <c r="DH80" i="477" s="1"/>
  <c r="DB96" i="477"/>
  <c r="DH96" i="477" s="1"/>
  <c r="DB112" i="477"/>
  <c r="DH112" i="477" s="1"/>
  <c r="DB128" i="477"/>
  <c r="DH128" i="477" s="1"/>
  <c r="DB45" i="477"/>
  <c r="DH45" i="477" s="1"/>
  <c r="DB61" i="477"/>
  <c r="DH61" i="477" s="1"/>
  <c r="DB77" i="477"/>
  <c r="DH77" i="477" s="1"/>
  <c r="DB93" i="477"/>
  <c r="DH93" i="477" s="1"/>
  <c r="DB109" i="477"/>
  <c r="DH109" i="477" s="1"/>
  <c r="DB125" i="477"/>
  <c r="DH125" i="477" s="1"/>
  <c r="DB46" i="477"/>
  <c r="DH46" i="477" s="1"/>
  <c r="DB62" i="477"/>
  <c r="DH62" i="477" s="1"/>
  <c r="DB78" i="477"/>
  <c r="DH78" i="477" s="1"/>
  <c r="DB94" i="477"/>
  <c r="DH94" i="477" s="1"/>
  <c r="DB110" i="477"/>
  <c r="DH110" i="477" s="1"/>
  <c r="DB126" i="477"/>
  <c r="DH126" i="477" s="1"/>
  <c r="DB43" i="477"/>
  <c r="DH43" i="477" s="1"/>
  <c r="DB59" i="477"/>
  <c r="DH59" i="477" s="1"/>
  <c r="DB75" i="477"/>
  <c r="DH75" i="477" s="1"/>
  <c r="DB91" i="477"/>
  <c r="DH91" i="477" s="1"/>
  <c r="DB107" i="477"/>
  <c r="DH107" i="477" s="1"/>
  <c r="DB123" i="477"/>
  <c r="DH123" i="477" s="1"/>
  <c r="DB36" i="477"/>
  <c r="DH36" i="477" s="1"/>
  <c r="DB52" i="477"/>
  <c r="DH52" i="477" s="1"/>
  <c r="DB68" i="477"/>
  <c r="DH68" i="477" s="1"/>
  <c r="DB84" i="477"/>
  <c r="DH84" i="477" s="1"/>
  <c r="DB100" i="477"/>
  <c r="DH100" i="477" s="1"/>
  <c r="DB116" i="477"/>
  <c r="DH116" i="477" s="1"/>
  <c r="DB33" i="477"/>
  <c r="DH33" i="477" s="1"/>
  <c r="DB49" i="477"/>
  <c r="DH49" i="477" s="1"/>
  <c r="DB65" i="477"/>
  <c r="DH65" i="477" s="1"/>
  <c r="DB81" i="477"/>
  <c r="DH81" i="477" s="1"/>
  <c r="DB97" i="477"/>
  <c r="DH97" i="477" s="1"/>
  <c r="DB113" i="477"/>
  <c r="DH113" i="477" s="1"/>
  <c r="DB129" i="477"/>
  <c r="DH129" i="477" s="1"/>
  <c r="DB34" i="477"/>
  <c r="DH34" i="477" s="1"/>
  <c r="DB50" i="477"/>
  <c r="DH50" i="477" s="1"/>
  <c r="DB66" i="477"/>
  <c r="DH66" i="477" s="1"/>
  <c r="DB82" i="477"/>
  <c r="DH82" i="477" s="1"/>
  <c r="DB98" i="477"/>
  <c r="DH98" i="477" s="1"/>
  <c r="DB114" i="477"/>
  <c r="DH114" i="477" s="1"/>
  <c r="DB130" i="477"/>
  <c r="DH130" i="477" s="1"/>
  <c r="DB47" i="477"/>
  <c r="DH47" i="477" s="1"/>
  <c r="DB63" i="477"/>
  <c r="DH63" i="477" s="1"/>
  <c r="DB79" i="477"/>
  <c r="DH79" i="477" s="1"/>
  <c r="DB95" i="477"/>
  <c r="DH95" i="477" s="1"/>
  <c r="DB111" i="477"/>
  <c r="DH111" i="477" s="1"/>
  <c r="DB127" i="477"/>
  <c r="DH127" i="477" s="1"/>
  <c r="DB40" i="477"/>
  <c r="DH40" i="477" s="1"/>
  <c r="DB56" i="477"/>
  <c r="DH56" i="477" s="1"/>
  <c r="DB72" i="477"/>
  <c r="DH72" i="477" s="1"/>
  <c r="DB88" i="477"/>
  <c r="DH88" i="477" s="1"/>
  <c r="DB104" i="477"/>
  <c r="DH104" i="477" s="1"/>
  <c r="DB120" i="477"/>
  <c r="DH120" i="477" s="1"/>
  <c r="DB37" i="477"/>
  <c r="DH37" i="477" s="1"/>
  <c r="DB53" i="477"/>
  <c r="DH53" i="477" s="1"/>
  <c r="DB69" i="477"/>
  <c r="DH69" i="477" s="1"/>
  <c r="DB85" i="477"/>
  <c r="DH85" i="477" s="1"/>
  <c r="DB101" i="477"/>
  <c r="DH101" i="477" s="1"/>
  <c r="DB117" i="477"/>
  <c r="DH117" i="477" s="1"/>
  <c r="CL37" i="477"/>
  <c r="CH37" i="477"/>
  <c r="CI37" i="477"/>
  <c r="H4" i="477"/>
  <c r="AS29" i="477"/>
  <c r="G8" i="477"/>
  <c r="CN41" i="477"/>
  <c r="CM41" i="477"/>
  <c r="CE41" i="477"/>
  <c r="CL41" i="477"/>
  <c r="CH41" i="477"/>
  <c r="CI41" i="477"/>
  <c r="K46" i="531"/>
  <c r="N46" i="531" s="1"/>
  <c r="Q46" i="531" s="1"/>
  <c r="K90" i="531"/>
  <c r="N90" i="531" s="1"/>
  <c r="Q90" i="531" s="1"/>
  <c r="K51" i="531"/>
  <c r="N51" i="531" s="1"/>
  <c r="K78" i="531"/>
  <c r="N78" i="531" s="1"/>
  <c r="Q78" i="531" s="1"/>
  <c r="T78" i="531" s="1"/>
  <c r="K56" i="531"/>
  <c r="N56" i="531" s="1"/>
  <c r="K47" i="531"/>
  <c r="N47" i="531" s="1"/>
  <c r="K91" i="531"/>
  <c r="N91" i="531" s="1"/>
  <c r="Q91" i="531" s="1"/>
  <c r="K109" i="531"/>
  <c r="N109" i="531" s="1"/>
  <c r="Q109" i="531" s="1"/>
  <c r="T109" i="531" s="1"/>
  <c r="K129" i="531"/>
  <c r="N129" i="531" s="1"/>
  <c r="Q129" i="531" s="1"/>
  <c r="K89" i="531"/>
  <c r="N89" i="531" s="1"/>
  <c r="Q89" i="531" s="1"/>
  <c r="T89" i="531" s="1"/>
  <c r="K113" i="531"/>
  <c r="N113" i="531" s="1"/>
  <c r="K81" i="531"/>
  <c r="N81" i="531" s="1"/>
  <c r="K59" i="531"/>
  <c r="N59" i="531" s="1"/>
  <c r="Q59" i="531" s="1"/>
  <c r="T59" i="531" s="1"/>
  <c r="K86" i="531"/>
  <c r="N86" i="531" s="1"/>
  <c r="Q86" i="531" s="1"/>
  <c r="K61" i="531"/>
  <c r="N61" i="531" s="1"/>
  <c r="Q61" i="531" s="1"/>
  <c r="T61" i="531" s="1"/>
  <c r="K118" i="531"/>
  <c r="N118" i="531" s="1"/>
  <c r="Q118" i="531" s="1"/>
  <c r="T118" i="531" s="1"/>
  <c r="K69" i="531"/>
  <c r="N69" i="531" s="1"/>
  <c r="Q69" i="531" s="1"/>
  <c r="K43" i="531"/>
  <c r="N43" i="531" s="1"/>
  <c r="Q43" i="531" s="1"/>
  <c r="K71" i="531"/>
  <c r="N71" i="531" s="1"/>
  <c r="Q71" i="531" s="1"/>
  <c r="T71" i="531" s="1"/>
  <c r="K73" i="531"/>
  <c r="N73" i="531" s="1"/>
  <c r="Q73" i="531" s="1"/>
  <c r="K120" i="531"/>
  <c r="N120" i="531" s="1"/>
  <c r="Q120" i="531" s="1"/>
  <c r="T120" i="531" s="1"/>
  <c r="K128" i="531"/>
  <c r="N128" i="531" s="1"/>
  <c r="Q128" i="531" s="1"/>
  <c r="T128" i="531" s="1"/>
  <c r="K83" i="531"/>
  <c r="N83" i="531" s="1"/>
  <c r="K121" i="531"/>
  <c r="N121" i="531" s="1"/>
  <c r="Q121" i="531" s="1"/>
  <c r="T121" i="531" s="1"/>
  <c r="K112" i="531"/>
  <c r="N112" i="531" s="1"/>
  <c r="C127" i="535"/>
  <c r="M127" i="535" s="1"/>
  <c r="B127" i="532"/>
  <c r="T127" i="532" s="1"/>
  <c r="P127" i="532"/>
  <c r="C48" i="535"/>
  <c r="M48" i="535" s="1"/>
  <c r="P48" i="532"/>
  <c r="B48" i="532"/>
  <c r="T48" i="532" s="1"/>
  <c r="C67" i="535"/>
  <c r="M67" i="535" s="1"/>
  <c r="B67" i="532"/>
  <c r="T67" i="532" s="1"/>
  <c r="P67" i="532"/>
  <c r="C71" i="535"/>
  <c r="M71" i="535" s="1"/>
  <c r="P71" i="532"/>
  <c r="B71" i="532"/>
  <c r="T71" i="532" s="1"/>
  <c r="C73" i="535"/>
  <c r="M73" i="535" s="1"/>
  <c r="B73" i="532"/>
  <c r="T73" i="532" s="1"/>
  <c r="P73" i="532"/>
  <c r="V106" i="532"/>
  <c r="C93" i="535"/>
  <c r="M93" i="535" s="1"/>
  <c r="B93" i="532"/>
  <c r="T93" i="532" s="1"/>
  <c r="P93" i="532"/>
  <c r="V92" i="532"/>
  <c r="C92" i="535"/>
  <c r="M92" i="535" s="1"/>
  <c r="B92" i="532"/>
  <c r="T92" i="532" s="1"/>
  <c r="P92" i="532"/>
  <c r="K92" i="531"/>
  <c r="N92" i="531" s="1"/>
  <c r="C82" i="535"/>
  <c r="M82" i="535" s="1"/>
  <c r="B82" i="532"/>
  <c r="T82" i="532" s="1"/>
  <c r="P82" i="532"/>
  <c r="C83" i="535"/>
  <c r="M83" i="535" s="1"/>
  <c r="P83" i="532"/>
  <c r="B83" i="532"/>
  <c r="T83" i="532" s="1"/>
  <c r="C77" i="535"/>
  <c r="M77" i="535" s="1"/>
  <c r="B77" i="532"/>
  <c r="T77" i="532" s="1"/>
  <c r="P77" i="532"/>
  <c r="K111" i="531"/>
  <c r="N111" i="531" s="1"/>
  <c r="Q111" i="531" s="1"/>
  <c r="C103" i="535"/>
  <c r="M103" i="535" s="1"/>
  <c r="P103" i="532"/>
  <c r="B103" i="532"/>
  <c r="T103" i="532" s="1"/>
  <c r="C64" i="535"/>
  <c r="M64" i="535" s="1"/>
  <c r="P64" i="532"/>
  <c r="B64" i="532"/>
  <c r="T64" i="532" s="1"/>
  <c r="C120" i="535"/>
  <c r="M120" i="535" s="1"/>
  <c r="P120" i="532"/>
  <c r="B120" i="532"/>
  <c r="T120" i="532" s="1"/>
  <c r="V72" i="532"/>
  <c r="C110" i="535"/>
  <c r="M110" i="535" s="1"/>
  <c r="B110" i="532"/>
  <c r="T110" i="532" s="1"/>
  <c r="P110" i="532"/>
  <c r="C117" i="535"/>
  <c r="M117" i="535" s="1"/>
  <c r="B117" i="532"/>
  <c r="T117" i="532" s="1"/>
  <c r="P117" i="532"/>
  <c r="V117" i="532"/>
  <c r="V105" i="532"/>
  <c r="K75" i="531"/>
  <c r="N75" i="531" s="1"/>
  <c r="Q75" i="531" s="1"/>
  <c r="C116" i="535"/>
  <c r="M116" i="535" s="1"/>
  <c r="P116" i="532"/>
  <c r="B116" i="532"/>
  <c r="T116" i="532" s="1"/>
  <c r="K123" i="531"/>
  <c r="N123" i="531" s="1"/>
  <c r="Q123" i="531" s="1"/>
  <c r="T123" i="531" s="1"/>
  <c r="V55" i="532"/>
  <c r="V97" i="532"/>
  <c r="V61" i="532"/>
  <c r="V63" i="532"/>
  <c r="K119" i="531"/>
  <c r="N119" i="531" s="1"/>
  <c r="Q119" i="531" s="1"/>
  <c r="K87" i="531"/>
  <c r="N87" i="531" s="1"/>
  <c r="Q87" i="531" s="1"/>
  <c r="T87" i="531" s="1"/>
  <c r="V122" i="532"/>
  <c r="V99" i="532"/>
  <c r="V76" i="532"/>
  <c r="V69" i="532"/>
  <c r="V102" i="532"/>
  <c r="V79" i="532"/>
  <c r="V68" i="532"/>
  <c r="V115" i="532"/>
  <c r="V126" i="532"/>
  <c r="K127" i="531"/>
  <c r="N127" i="531" s="1"/>
  <c r="K48" i="531"/>
  <c r="N48" i="531" s="1"/>
  <c r="K67" i="531"/>
  <c r="N67" i="531" s="1"/>
  <c r="V71" i="532"/>
  <c r="K93" i="531"/>
  <c r="N93" i="531" s="1"/>
  <c r="V83" i="532"/>
  <c r="V77" i="532"/>
  <c r="V111" i="532"/>
  <c r="K103" i="531"/>
  <c r="N103" i="531" s="1"/>
  <c r="Q103" i="531" s="1"/>
  <c r="T103" i="531" s="1"/>
  <c r="K64" i="531"/>
  <c r="N64" i="531" s="1"/>
  <c r="Q64" i="531" s="1"/>
  <c r="K110" i="531"/>
  <c r="N110" i="531" s="1"/>
  <c r="K98" i="531"/>
  <c r="N98" i="531" s="1"/>
  <c r="V109" i="532"/>
  <c r="C62" i="535"/>
  <c r="M62" i="535" s="1"/>
  <c r="B62" i="532"/>
  <c r="T62" i="532" s="1"/>
  <c r="P62" i="532"/>
  <c r="K62" i="531"/>
  <c r="N62" i="531" s="1"/>
  <c r="V62" i="532"/>
  <c r="C75" i="535"/>
  <c r="M75" i="535" s="1"/>
  <c r="P75" i="532"/>
  <c r="B75" i="532"/>
  <c r="T75" i="532" s="1"/>
  <c r="V75" i="532"/>
  <c r="K95" i="531"/>
  <c r="N95" i="531" s="1"/>
  <c r="Q95" i="531" s="1"/>
  <c r="C124" i="535"/>
  <c r="M124" i="535" s="1"/>
  <c r="P124" i="532"/>
  <c r="B124" i="532"/>
  <c r="T124" i="532" s="1"/>
  <c r="K124" i="531"/>
  <c r="N124" i="531" s="1"/>
  <c r="K54" i="531"/>
  <c r="N54" i="531" s="1"/>
  <c r="C94" i="535"/>
  <c r="M94" i="535" s="1"/>
  <c r="B94" i="532"/>
  <c r="T94" i="532" s="1"/>
  <c r="P94" i="532"/>
  <c r="C129" i="535"/>
  <c r="M129" i="535" s="1"/>
  <c r="P129" i="532"/>
  <c r="B129" i="532"/>
  <c r="T129" i="532" s="1"/>
  <c r="C58" i="535"/>
  <c r="M58" i="535" s="1"/>
  <c r="P58" i="532"/>
  <c r="B58" i="532"/>
  <c r="T58" i="532" s="1"/>
  <c r="K58" i="531"/>
  <c r="N58" i="531" s="1"/>
  <c r="Q58" i="531" s="1"/>
  <c r="T58" i="531" s="1"/>
  <c r="V58" i="532"/>
  <c r="C89" i="535"/>
  <c r="M89" i="535" s="1"/>
  <c r="P89" i="532"/>
  <c r="B89" i="532"/>
  <c r="T89" i="532" s="1"/>
  <c r="K114" i="531"/>
  <c r="N114" i="531" s="1"/>
  <c r="C130" i="535"/>
  <c r="M130" i="535" s="1"/>
  <c r="B130" i="532"/>
  <c r="T130" i="532" s="1"/>
  <c r="P130" i="532"/>
  <c r="V59" i="532"/>
  <c r="V78" i="532"/>
  <c r="C123" i="535"/>
  <c r="M123" i="535" s="1"/>
  <c r="B123" i="532"/>
  <c r="T123" i="532" s="1"/>
  <c r="P123" i="532"/>
  <c r="V80" i="532"/>
  <c r="C80" i="535"/>
  <c r="M80" i="535" s="1"/>
  <c r="B80" i="532"/>
  <c r="T80" i="532" s="1"/>
  <c r="P80" i="532"/>
  <c r="K80" i="531"/>
  <c r="N80" i="531" s="1"/>
  <c r="V56" i="532"/>
  <c r="C44" i="535"/>
  <c r="M44" i="535" s="1"/>
  <c r="P44" i="532"/>
  <c r="B44" i="532"/>
  <c r="T44" i="532" s="1"/>
  <c r="C86" i="535"/>
  <c r="M86" i="535" s="1"/>
  <c r="P86" i="532"/>
  <c r="B86" i="532"/>
  <c r="T86" i="532" s="1"/>
  <c r="C60" i="535"/>
  <c r="M60" i="535" s="1"/>
  <c r="P60" i="532"/>
  <c r="B60" i="532"/>
  <c r="T60" i="532" s="1"/>
  <c r="K55" i="531"/>
  <c r="N55" i="531" s="1"/>
  <c r="Q55" i="531" s="1"/>
  <c r="T55" i="531" s="1"/>
  <c r="K108" i="531"/>
  <c r="N108" i="531" s="1"/>
  <c r="Q108" i="531" s="1"/>
  <c r="T108" i="531" s="1"/>
  <c r="V108" i="532"/>
  <c r="C108" i="535"/>
  <c r="M108" i="535" s="1"/>
  <c r="B108" i="532"/>
  <c r="T108" i="532" s="1"/>
  <c r="P108" i="532"/>
  <c r="C90" i="535"/>
  <c r="M90" i="535" s="1"/>
  <c r="P90" i="532"/>
  <c r="B90" i="532"/>
  <c r="T90" i="532" s="1"/>
  <c r="K52" i="531"/>
  <c r="N52" i="531" s="1"/>
  <c r="Q52" i="531" s="1"/>
  <c r="T52" i="531" s="1"/>
  <c r="V47" i="532"/>
  <c r="V91" i="532"/>
  <c r="V104" i="532"/>
  <c r="C104" i="535"/>
  <c r="M104" i="535" s="1"/>
  <c r="B104" i="532"/>
  <c r="T104" i="532" s="1"/>
  <c r="P104" i="532"/>
  <c r="K104" i="531"/>
  <c r="N104" i="531" s="1"/>
  <c r="Q104" i="531" s="1"/>
  <c r="T104" i="531" s="1"/>
  <c r="K85" i="531"/>
  <c r="N85" i="531" s="1"/>
  <c r="Q85" i="531" s="1"/>
  <c r="C84" i="535"/>
  <c r="M84" i="535" s="1"/>
  <c r="B84" i="532"/>
  <c r="T84" i="532" s="1"/>
  <c r="P84" i="532"/>
  <c r="K84" i="531"/>
  <c r="N84" i="531" s="1"/>
  <c r="Q84" i="531" s="1"/>
  <c r="T84" i="531" s="1"/>
  <c r="V84" i="532"/>
  <c r="C97" i="535"/>
  <c r="M97" i="535" s="1"/>
  <c r="B97" i="532"/>
  <c r="T97" i="532" s="1"/>
  <c r="P97" i="532"/>
  <c r="C61" i="535"/>
  <c r="M61" i="535" s="1"/>
  <c r="B61" i="532"/>
  <c r="T61" i="532" s="1"/>
  <c r="P61" i="532"/>
  <c r="K63" i="531"/>
  <c r="N63" i="531" s="1"/>
  <c r="Q63" i="531" s="1"/>
  <c r="T63" i="531" s="1"/>
  <c r="C51" i="535"/>
  <c r="M51" i="535" s="1"/>
  <c r="B51" i="532"/>
  <c r="T51" i="532" s="1"/>
  <c r="P51" i="532"/>
  <c r="C125" i="535"/>
  <c r="M125" i="535" s="1"/>
  <c r="B125" i="532"/>
  <c r="T125" i="532" s="1"/>
  <c r="P125" i="532"/>
  <c r="V125" i="532"/>
  <c r="K101" i="531"/>
  <c r="N101" i="531" s="1"/>
  <c r="Q101" i="531" s="1"/>
  <c r="T101" i="531" s="1"/>
  <c r="V87" i="532"/>
  <c r="K122" i="531"/>
  <c r="N122" i="531" s="1"/>
  <c r="Q122" i="531" s="1"/>
  <c r="T122" i="531" s="1"/>
  <c r="K42" i="531"/>
  <c r="N42" i="531" s="1"/>
  <c r="Q42" i="531" s="1"/>
  <c r="C107" i="535"/>
  <c r="M107" i="535" s="1"/>
  <c r="B107" i="532"/>
  <c r="T107" i="532" s="1"/>
  <c r="P107" i="532"/>
  <c r="K76" i="531"/>
  <c r="N76" i="531" s="1"/>
  <c r="Q76" i="531" s="1"/>
  <c r="C69" i="535"/>
  <c r="M69" i="535" s="1"/>
  <c r="B69" i="532"/>
  <c r="T69" i="532" s="1"/>
  <c r="P69" i="532"/>
  <c r="C79" i="535"/>
  <c r="M79" i="535" s="1"/>
  <c r="P79" i="532"/>
  <c r="B79" i="532"/>
  <c r="T79" i="532" s="1"/>
  <c r="V53" i="532"/>
  <c r="C53" i="535"/>
  <c r="M53" i="535" s="1"/>
  <c r="P53" i="532"/>
  <c r="B53" i="532"/>
  <c r="T53" i="532" s="1"/>
  <c r="K53" i="531"/>
  <c r="N53" i="531" s="1"/>
  <c r="C43" i="535"/>
  <c r="M43" i="535" s="1"/>
  <c r="P43" i="532"/>
  <c r="B43" i="532"/>
  <c r="T43" i="532" s="1"/>
  <c r="C88" i="535"/>
  <c r="M88" i="535" s="1"/>
  <c r="B88" i="532"/>
  <c r="T88" i="532" s="1"/>
  <c r="P88" i="532"/>
  <c r="K88" i="531"/>
  <c r="N88" i="531" s="1"/>
  <c r="V88" i="532"/>
  <c r="K100" i="531"/>
  <c r="N100" i="531" s="1"/>
  <c r="Q100" i="531" s="1"/>
  <c r="V100" i="532"/>
  <c r="C100" i="535"/>
  <c r="M100" i="535" s="1"/>
  <c r="B100" i="532"/>
  <c r="T100" i="532" s="1"/>
  <c r="P100" i="532"/>
  <c r="K68" i="531"/>
  <c r="N68" i="531" s="1"/>
  <c r="Q68" i="531" s="1"/>
  <c r="T68" i="531" s="1"/>
  <c r="C96" i="535"/>
  <c r="M96" i="535" s="1"/>
  <c r="B96" i="532"/>
  <c r="T96" i="532" s="1"/>
  <c r="P96" i="532"/>
  <c r="K96" i="531"/>
  <c r="N96" i="531" s="1"/>
  <c r="Q96" i="531" s="1"/>
  <c r="V96" i="532"/>
  <c r="C50" i="535"/>
  <c r="M50" i="535" s="1"/>
  <c r="B50" i="532"/>
  <c r="T50" i="532" s="1"/>
  <c r="P50" i="532"/>
  <c r="V127" i="532"/>
  <c r="Q48" i="531"/>
  <c r="T48" i="531" s="1"/>
  <c r="V48" i="532"/>
  <c r="V67" i="532"/>
  <c r="V73" i="532"/>
  <c r="C106" i="535"/>
  <c r="M106" i="535" s="1"/>
  <c r="P106" i="532"/>
  <c r="B106" i="532"/>
  <c r="T106" i="532" s="1"/>
  <c r="V93" i="532"/>
  <c r="K82" i="531"/>
  <c r="N82" i="531" s="1"/>
  <c r="K77" i="531"/>
  <c r="N77" i="531" s="1"/>
  <c r="C111" i="535"/>
  <c r="M111" i="535" s="1"/>
  <c r="P111" i="532"/>
  <c r="B111" i="532"/>
  <c r="T111" i="532" s="1"/>
  <c r="V103" i="532"/>
  <c r="V64" i="532"/>
  <c r="C72" i="535"/>
  <c r="M72" i="535" s="1"/>
  <c r="B72" i="532"/>
  <c r="T72" i="532" s="1"/>
  <c r="P72" i="532"/>
  <c r="V110" i="532"/>
  <c r="K117" i="531"/>
  <c r="N117" i="531" s="1"/>
  <c r="V98" i="532"/>
  <c r="K105" i="531"/>
  <c r="N105" i="531" s="1"/>
  <c r="Q105" i="531" s="1"/>
  <c r="T105" i="531" s="1"/>
  <c r="V95" i="532"/>
  <c r="V124" i="532"/>
  <c r="K94" i="531"/>
  <c r="N94" i="531" s="1"/>
  <c r="V129" i="532"/>
  <c r="V89" i="532"/>
  <c r="K116" i="531"/>
  <c r="V114" i="532"/>
  <c r="V113" i="532"/>
  <c r="K130" i="531"/>
  <c r="N130" i="531" s="1"/>
  <c r="V81" i="532"/>
  <c r="K44" i="531"/>
  <c r="N44" i="531" s="1"/>
  <c r="Q44" i="531" s="1"/>
  <c r="T44" i="531" s="1"/>
  <c r="V86" i="532"/>
  <c r="V60" i="532"/>
  <c r="V52" i="532"/>
  <c r="K97" i="531"/>
  <c r="N97" i="531" s="1"/>
  <c r="Q97" i="531" s="1"/>
  <c r="T97" i="531" s="1"/>
  <c r="V119" i="532"/>
  <c r="K65" i="531"/>
  <c r="N65" i="531" s="1"/>
  <c r="V65" i="532"/>
  <c r="V118" i="532"/>
  <c r="K99" i="531"/>
  <c r="N99" i="531" s="1"/>
  <c r="K107" i="531"/>
  <c r="N107" i="531" s="1"/>
  <c r="K102" i="531"/>
  <c r="N102" i="531" s="1"/>
  <c r="Q102" i="531" s="1"/>
  <c r="V57" i="532"/>
  <c r="K57" i="531"/>
  <c r="N57" i="531" s="1"/>
  <c r="Q57" i="531" s="1"/>
  <c r="T57" i="531" s="1"/>
  <c r="V43" i="532"/>
  <c r="K50" i="531"/>
  <c r="N50" i="531" s="1"/>
  <c r="Q50" i="531" s="1"/>
  <c r="T50" i="531" s="1"/>
  <c r="K115" i="531"/>
  <c r="N115" i="531" s="1"/>
  <c r="Q115" i="531" s="1"/>
  <c r="K126" i="531"/>
  <c r="V128" i="532"/>
  <c r="K106" i="531"/>
  <c r="N106" i="531" s="1"/>
  <c r="V82" i="532"/>
  <c r="V120" i="532"/>
  <c r="K72" i="531"/>
  <c r="C98" i="535"/>
  <c r="M98" i="535" s="1"/>
  <c r="P98" i="532"/>
  <c r="B98" i="532"/>
  <c r="T98" i="532" s="1"/>
  <c r="C105" i="535"/>
  <c r="M105" i="535" s="1"/>
  <c r="P105" i="532"/>
  <c r="B105" i="532"/>
  <c r="T105" i="532" s="1"/>
  <c r="C109" i="535"/>
  <c r="M109" i="535" s="1"/>
  <c r="P109" i="532"/>
  <c r="B109" i="532"/>
  <c r="T109" i="532" s="1"/>
  <c r="C95" i="535"/>
  <c r="M95" i="535" s="1"/>
  <c r="P95" i="532"/>
  <c r="B95" i="532"/>
  <c r="T95" i="532" s="1"/>
  <c r="C54" i="535"/>
  <c r="M54" i="535" s="1"/>
  <c r="B54" i="532"/>
  <c r="T54" i="532" s="1"/>
  <c r="P54" i="532"/>
  <c r="V54" i="532"/>
  <c r="V94" i="532"/>
  <c r="C45" i="535"/>
  <c r="M45" i="535" s="1"/>
  <c r="B45" i="532"/>
  <c r="T45" i="532" s="1"/>
  <c r="P45" i="532"/>
  <c r="K45" i="531"/>
  <c r="N45" i="531" s="1"/>
  <c r="V45" i="532"/>
  <c r="V116" i="532"/>
  <c r="C114" i="535"/>
  <c r="M114" i="535" s="1"/>
  <c r="P114" i="532"/>
  <c r="B114" i="532"/>
  <c r="T114" i="532" s="1"/>
  <c r="V74" i="532"/>
  <c r="C74" i="535"/>
  <c r="M74" i="535" s="1"/>
  <c r="B74" i="532"/>
  <c r="T74" i="532" s="1"/>
  <c r="P74" i="532"/>
  <c r="K74" i="531"/>
  <c r="N74" i="531" s="1"/>
  <c r="Q74" i="531" s="1"/>
  <c r="C113" i="535"/>
  <c r="M113" i="535" s="1"/>
  <c r="B113" i="532"/>
  <c r="T113" i="532" s="1"/>
  <c r="P113" i="532"/>
  <c r="V130" i="532"/>
  <c r="C81" i="535"/>
  <c r="M81" i="535" s="1"/>
  <c r="P81" i="532"/>
  <c r="B81" i="532"/>
  <c r="T81" i="532" s="1"/>
  <c r="C59" i="535"/>
  <c r="M59" i="535" s="1"/>
  <c r="B59" i="532"/>
  <c r="T59" i="532" s="1"/>
  <c r="P59" i="532"/>
  <c r="C78" i="535"/>
  <c r="M78" i="535" s="1"/>
  <c r="B78" i="532"/>
  <c r="T78" i="532" s="1"/>
  <c r="P78" i="532"/>
  <c r="V121" i="532"/>
  <c r="C121" i="535"/>
  <c r="M121" i="535" s="1"/>
  <c r="P121" i="532"/>
  <c r="B121" i="532"/>
  <c r="T121" i="532" s="1"/>
  <c r="V123" i="532"/>
  <c r="C56" i="535"/>
  <c r="M56" i="535" s="1"/>
  <c r="B56" i="532"/>
  <c r="T56" i="532" s="1"/>
  <c r="P56" i="532"/>
  <c r="V44" i="532"/>
  <c r="K60" i="531"/>
  <c r="N60" i="531" s="1"/>
  <c r="C55" i="535"/>
  <c r="M55" i="535" s="1"/>
  <c r="P55" i="532"/>
  <c r="B55" i="532"/>
  <c r="T55" i="532" s="1"/>
  <c r="V90" i="532"/>
  <c r="C52" i="535"/>
  <c r="M52" i="535" s="1"/>
  <c r="P52" i="532"/>
  <c r="B52" i="532"/>
  <c r="T52" i="532" s="1"/>
  <c r="C47" i="535"/>
  <c r="M47" i="535" s="1"/>
  <c r="B47" i="532"/>
  <c r="T47" i="532" s="1"/>
  <c r="P47" i="532"/>
  <c r="C91" i="535"/>
  <c r="M91" i="535" s="1"/>
  <c r="B91" i="532"/>
  <c r="T91" i="532" s="1"/>
  <c r="P91" i="532"/>
  <c r="C85" i="535"/>
  <c r="M85" i="535" s="1"/>
  <c r="B85" i="532"/>
  <c r="T85" i="532" s="1"/>
  <c r="P85" i="532"/>
  <c r="V85" i="532"/>
  <c r="C63" i="535"/>
  <c r="M63" i="535" s="1"/>
  <c r="B63" i="532"/>
  <c r="T63" i="532" s="1"/>
  <c r="P63" i="532"/>
  <c r="V51" i="532"/>
  <c r="K125" i="531"/>
  <c r="N125" i="531" s="1"/>
  <c r="Q125" i="531" s="1"/>
  <c r="T125" i="531" s="1"/>
  <c r="V70" i="532"/>
  <c r="C70" i="535"/>
  <c r="M70" i="535" s="1"/>
  <c r="B70" i="532"/>
  <c r="T70" i="532" s="1"/>
  <c r="P70" i="532"/>
  <c r="K70" i="531"/>
  <c r="N70" i="531" s="1"/>
  <c r="C101" i="535"/>
  <c r="M101" i="535" s="1"/>
  <c r="B101" i="532"/>
  <c r="T101" i="532" s="1"/>
  <c r="P101" i="532"/>
  <c r="V101" i="532"/>
  <c r="C119" i="535"/>
  <c r="M119" i="535" s="1"/>
  <c r="P119" i="532"/>
  <c r="B119" i="532"/>
  <c r="T119" i="532" s="1"/>
  <c r="C65" i="535"/>
  <c r="M65" i="535" s="1"/>
  <c r="B65" i="532"/>
  <c r="T65" i="532" s="1"/>
  <c r="P65" i="532"/>
  <c r="C87" i="535"/>
  <c r="M87" i="535" s="1"/>
  <c r="P87" i="532"/>
  <c r="B87" i="532"/>
  <c r="T87" i="532" s="1"/>
  <c r="C46" i="535"/>
  <c r="M46" i="535" s="1"/>
  <c r="B46" i="532"/>
  <c r="T46" i="532" s="1"/>
  <c r="P46" i="532"/>
  <c r="V46" i="532"/>
  <c r="C122" i="535"/>
  <c r="M122" i="535" s="1"/>
  <c r="P122" i="532"/>
  <c r="B122" i="532"/>
  <c r="T122" i="532" s="1"/>
  <c r="C42" i="535"/>
  <c r="M42" i="535" s="1"/>
  <c r="P42" i="532"/>
  <c r="B42" i="532"/>
  <c r="T42" i="532" s="1"/>
  <c r="V42" i="532"/>
  <c r="C118" i="535"/>
  <c r="M118" i="535" s="1"/>
  <c r="B118" i="532"/>
  <c r="T118" i="532" s="1"/>
  <c r="P118" i="532"/>
  <c r="V112" i="532"/>
  <c r="C112" i="535"/>
  <c r="M112" i="535" s="1"/>
  <c r="B112" i="532"/>
  <c r="T112" i="532" s="1"/>
  <c r="P112" i="532"/>
  <c r="C99" i="535"/>
  <c r="M99" i="535" s="1"/>
  <c r="P99" i="532"/>
  <c r="B99" i="532"/>
  <c r="T99" i="532" s="1"/>
  <c r="V107" i="532"/>
  <c r="C76" i="535"/>
  <c r="M76" i="535" s="1"/>
  <c r="B76" i="532"/>
  <c r="T76" i="532" s="1"/>
  <c r="P76" i="532"/>
  <c r="C102" i="535"/>
  <c r="M102" i="535" s="1"/>
  <c r="P102" i="532"/>
  <c r="B102" i="532"/>
  <c r="T102" i="532" s="1"/>
  <c r="K79" i="531"/>
  <c r="N79" i="531" s="1"/>
  <c r="Q79" i="531" s="1"/>
  <c r="C57" i="535"/>
  <c r="M57" i="535" s="1"/>
  <c r="B57" i="532"/>
  <c r="T57" i="532" s="1"/>
  <c r="P57" i="532"/>
  <c r="C49" i="535"/>
  <c r="M49" i="535" s="1"/>
  <c r="B49" i="532"/>
  <c r="T49" i="532" s="1"/>
  <c r="P49" i="532"/>
  <c r="K49" i="531"/>
  <c r="N49" i="531" s="1"/>
  <c r="Q49" i="531" s="1"/>
  <c r="T49" i="531" s="1"/>
  <c r="V49" i="532"/>
  <c r="V66" i="532"/>
  <c r="C66" i="535"/>
  <c r="M66" i="535" s="1"/>
  <c r="P66" i="532"/>
  <c r="B66" i="532"/>
  <c r="T66" i="532" s="1"/>
  <c r="K66" i="531"/>
  <c r="N66" i="531" s="1"/>
  <c r="C68" i="535"/>
  <c r="M68" i="535" s="1"/>
  <c r="P68" i="532"/>
  <c r="B68" i="532"/>
  <c r="T68" i="532" s="1"/>
  <c r="V50" i="532"/>
  <c r="C115" i="535"/>
  <c r="M115" i="535" s="1"/>
  <c r="P115" i="532"/>
  <c r="B115" i="532"/>
  <c r="T115" i="532" s="1"/>
  <c r="C126" i="535"/>
  <c r="M126" i="535" s="1"/>
  <c r="P126" i="532"/>
  <c r="B126" i="532"/>
  <c r="T126" i="532" s="1"/>
  <c r="C128" i="535"/>
  <c r="M128" i="535" s="1"/>
  <c r="P128" i="532"/>
  <c r="B128" i="532"/>
  <c r="T128" i="532" s="1"/>
  <c r="BB2" i="477"/>
  <c r="CN34" i="477"/>
  <c r="CE35" i="477"/>
  <c r="CM35" i="477"/>
  <c r="CN35" i="477"/>
  <c r="CH35" i="477"/>
  <c r="CI35" i="477"/>
  <c r="CL35" i="477"/>
  <c r="CN32" i="477"/>
  <c r="CH33" i="477"/>
  <c r="F129" i="469"/>
  <c r="F125" i="469"/>
  <c r="F121" i="469"/>
  <c r="C117" i="370"/>
  <c r="B117" i="370" s="1"/>
  <c r="F113" i="469"/>
  <c r="F109" i="469"/>
  <c r="F105" i="469"/>
  <c r="C101" i="370"/>
  <c r="B101" i="370" s="1"/>
  <c r="F97" i="469"/>
  <c r="F93" i="469"/>
  <c r="F89" i="469"/>
  <c r="C85" i="370"/>
  <c r="B85" i="370" s="1"/>
  <c r="F81" i="469"/>
  <c r="F77" i="469"/>
  <c r="F73" i="469"/>
  <c r="C69" i="370"/>
  <c r="B69" i="370" s="1"/>
  <c r="F65" i="469"/>
  <c r="F61" i="469"/>
  <c r="F57" i="469"/>
  <c r="C53" i="370"/>
  <c r="B53" i="370" s="1"/>
  <c r="F49" i="469"/>
  <c r="F45" i="469"/>
  <c r="C128" i="370"/>
  <c r="B128" i="370" s="1"/>
  <c r="C124" i="370"/>
  <c r="C120" i="370"/>
  <c r="B120" i="370" s="1"/>
  <c r="C116" i="370"/>
  <c r="B116" i="370" s="1"/>
  <c r="C112" i="370"/>
  <c r="B112" i="370" s="1"/>
  <c r="C108" i="370"/>
  <c r="B108" i="370" s="1"/>
  <c r="C104" i="370"/>
  <c r="B104" i="370" s="1"/>
  <c r="C100" i="370"/>
  <c r="B100" i="370" s="1"/>
  <c r="C96" i="370"/>
  <c r="B96" i="370" s="1"/>
  <c r="C92" i="370"/>
  <c r="B92" i="370" s="1"/>
  <c r="C88" i="370"/>
  <c r="B88" i="370" s="1"/>
  <c r="C84" i="370"/>
  <c r="B84" i="370" s="1"/>
  <c r="C80" i="370"/>
  <c r="B80" i="370" s="1"/>
  <c r="C76" i="370"/>
  <c r="B76" i="370" s="1"/>
  <c r="C72" i="370"/>
  <c r="B72" i="370" s="1"/>
  <c r="C68" i="370"/>
  <c r="B68" i="370" s="1"/>
  <c r="C64" i="370"/>
  <c r="B64" i="370" s="1"/>
  <c r="C60" i="370"/>
  <c r="B60" i="370" s="1"/>
  <c r="C56" i="370"/>
  <c r="B56" i="370" s="1"/>
  <c r="C52" i="370"/>
  <c r="B52" i="370" s="1"/>
  <c r="C48" i="370"/>
  <c r="B48" i="370" s="1"/>
  <c r="C44" i="370"/>
  <c r="B44" i="370" s="1"/>
  <c r="C127" i="370"/>
  <c r="B127" i="370" s="1"/>
  <c r="C123" i="370"/>
  <c r="B123" i="370" s="1"/>
  <c r="C119" i="370"/>
  <c r="B119" i="370" s="1"/>
  <c r="F115" i="471"/>
  <c r="C111" i="370"/>
  <c r="B111" i="370" s="1"/>
  <c r="C107" i="370"/>
  <c r="B107" i="370" s="1"/>
  <c r="C103" i="370"/>
  <c r="B103" i="370" s="1"/>
  <c r="F99" i="471"/>
  <c r="C95" i="370"/>
  <c r="B95" i="370" s="1"/>
  <c r="C91" i="370"/>
  <c r="B91" i="370" s="1"/>
  <c r="C87" i="370"/>
  <c r="B87" i="370" s="1"/>
  <c r="C83" i="370"/>
  <c r="B83" i="370" s="1"/>
  <c r="C79" i="370"/>
  <c r="B79" i="370" s="1"/>
  <c r="C75" i="370"/>
  <c r="B75" i="370" s="1"/>
  <c r="C71" i="370"/>
  <c r="B71" i="370" s="1"/>
  <c r="C67" i="370"/>
  <c r="B67" i="370" s="1"/>
  <c r="C63" i="370"/>
  <c r="B63" i="370" s="1"/>
  <c r="C59" i="370"/>
  <c r="B59" i="370" s="1"/>
  <c r="C55" i="370"/>
  <c r="B55" i="370" s="1"/>
  <c r="C51" i="370"/>
  <c r="B51" i="370" s="1"/>
  <c r="C47" i="370"/>
  <c r="B47" i="370" s="1"/>
  <c r="C43" i="370"/>
  <c r="B43" i="370" s="1"/>
  <c r="F130" i="471"/>
  <c r="F126" i="471"/>
  <c r="C122" i="370"/>
  <c r="B122" i="370" s="1"/>
  <c r="C118" i="370"/>
  <c r="B118" i="370" s="1"/>
  <c r="F114" i="471"/>
  <c r="F110" i="471"/>
  <c r="C106" i="370"/>
  <c r="B106" i="370" s="1"/>
  <c r="C102" i="370"/>
  <c r="B102" i="370" s="1"/>
  <c r="F98" i="471"/>
  <c r="F94" i="471"/>
  <c r="C90" i="370"/>
  <c r="B90" i="370" s="1"/>
  <c r="C86" i="370"/>
  <c r="B86" i="370" s="1"/>
  <c r="C74" i="370"/>
  <c r="B74" i="370" s="1"/>
  <c r="C70" i="370"/>
  <c r="B70" i="370" s="1"/>
  <c r="C58" i="370"/>
  <c r="B58" i="370" s="1"/>
  <c r="C54" i="370"/>
  <c r="B54" i="370" s="1"/>
  <c r="C42" i="370"/>
  <c r="B42" i="370" s="1"/>
  <c r="S29" i="370"/>
  <c r="C130" i="370"/>
  <c r="B130" i="370" s="1"/>
  <c r="C126" i="370"/>
  <c r="B126" i="370" s="1"/>
  <c r="C114" i="370"/>
  <c r="B114" i="370" s="1"/>
  <c r="C110" i="370"/>
  <c r="B110" i="370" s="1"/>
  <c r="C98" i="370"/>
  <c r="B98" i="370" s="1"/>
  <c r="C94" i="370"/>
  <c r="B94" i="370" s="1"/>
  <c r="C81" i="370"/>
  <c r="B81" i="370" s="1"/>
  <c r="C65" i="370"/>
  <c r="B65" i="370" s="1"/>
  <c r="C49" i="370"/>
  <c r="B49" i="370" s="1"/>
  <c r="F82" i="469"/>
  <c r="C82" i="370"/>
  <c r="B82" i="370" s="1"/>
  <c r="F78" i="469"/>
  <c r="C78" i="370"/>
  <c r="B78" i="370" s="1"/>
  <c r="F66" i="469"/>
  <c r="C66" i="370"/>
  <c r="B66" i="370" s="1"/>
  <c r="F62" i="469"/>
  <c r="C62" i="370"/>
  <c r="B62" i="370" s="1"/>
  <c r="F50" i="469"/>
  <c r="C50" i="370"/>
  <c r="B50" i="370" s="1"/>
  <c r="F46" i="469"/>
  <c r="C46" i="370"/>
  <c r="B46" i="370" s="1"/>
  <c r="C129" i="370"/>
  <c r="B129" i="370" s="1"/>
  <c r="C125" i="370"/>
  <c r="B125" i="370" s="1"/>
  <c r="C121" i="370"/>
  <c r="B121" i="370" s="1"/>
  <c r="C113" i="370"/>
  <c r="B113" i="370" s="1"/>
  <c r="C109" i="370"/>
  <c r="B109" i="370" s="1"/>
  <c r="C105" i="370"/>
  <c r="B105" i="370" s="1"/>
  <c r="C97" i="370"/>
  <c r="B97" i="370" s="1"/>
  <c r="C93" i="370"/>
  <c r="B93" i="370" s="1"/>
  <c r="C89" i="370"/>
  <c r="B89" i="370" s="1"/>
  <c r="C73" i="370"/>
  <c r="B73" i="370" s="1"/>
  <c r="C57" i="370"/>
  <c r="B57" i="370" s="1"/>
  <c r="C115" i="370"/>
  <c r="B115" i="370" s="1"/>
  <c r="C99" i="370"/>
  <c r="B99" i="370" s="1"/>
  <c r="C77" i="370"/>
  <c r="B77" i="370" s="1"/>
  <c r="C61" i="370"/>
  <c r="B61" i="370" s="1"/>
  <c r="C45" i="370"/>
  <c r="B45" i="370" s="1"/>
  <c r="D30" i="370"/>
  <c r="S30" i="370"/>
  <c r="G30" i="370"/>
  <c r="W30" i="370"/>
  <c r="K30" i="370"/>
  <c r="AA30" i="370"/>
  <c r="O30" i="370"/>
  <c r="O29" i="370"/>
  <c r="AA29" i="370"/>
  <c r="K29" i="370"/>
  <c r="W29" i="370"/>
  <c r="G29" i="370"/>
  <c r="AD30" i="370"/>
  <c r="Z30" i="370"/>
  <c r="V30" i="370"/>
  <c r="R30" i="370"/>
  <c r="N30" i="370"/>
  <c r="J30" i="370"/>
  <c r="F30" i="370"/>
  <c r="AC30" i="370"/>
  <c r="Y30" i="370"/>
  <c r="U30" i="370"/>
  <c r="Q30" i="370"/>
  <c r="M30" i="370"/>
  <c r="I30" i="370"/>
  <c r="E30" i="370"/>
  <c r="AB30" i="370"/>
  <c r="X30" i="370"/>
  <c r="T30" i="370"/>
  <c r="P30" i="370"/>
  <c r="L30" i="370"/>
  <c r="H30" i="370"/>
  <c r="AD29" i="370"/>
  <c r="Z29" i="370"/>
  <c r="V29" i="370"/>
  <c r="R29" i="370"/>
  <c r="N29" i="370"/>
  <c r="J29" i="370"/>
  <c r="F29" i="370"/>
  <c r="AC29" i="370"/>
  <c r="Y29" i="370"/>
  <c r="U29" i="370"/>
  <c r="Q29" i="370"/>
  <c r="M29" i="370"/>
  <c r="I29" i="370"/>
  <c r="E29" i="370"/>
  <c r="AB29" i="370"/>
  <c r="X29" i="370"/>
  <c r="T29" i="370"/>
  <c r="P29" i="370"/>
  <c r="L29" i="370"/>
  <c r="H29" i="370"/>
  <c r="F128" i="472"/>
  <c r="U128" i="472" s="1"/>
  <c r="F128" i="473"/>
  <c r="U128" i="473" s="1"/>
  <c r="F128" i="475"/>
  <c r="U128" i="475" s="1"/>
  <c r="F128" i="474"/>
  <c r="F124" i="472"/>
  <c r="U124" i="472" s="1"/>
  <c r="F124" i="473"/>
  <c r="U124" i="473" s="1"/>
  <c r="F124" i="475"/>
  <c r="U124" i="475" s="1"/>
  <c r="F124" i="474"/>
  <c r="F120" i="472"/>
  <c r="U120" i="472" s="1"/>
  <c r="F120" i="473"/>
  <c r="U120" i="473" s="1"/>
  <c r="F120" i="475"/>
  <c r="U120" i="475" s="1"/>
  <c r="F120" i="474"/>
  <c r="F116" i="472"/>
  <c r="U116" i="472" s="1"/>
  <c r="F116" i="473"/>
  <c r="U116" i="473" s="1"/>
  <c r="F116" i="474"/>
  <c r="F116" i="475"/>
  <c r="U116" i="475" s="1"/>
  <c r="F112" i="472"/>
  <c r="U112" i="472" s="1"/>
  <c r="F112" i="473"/>
  <c r="U112" i="473" s="1"/>
  <c r="F112" i="475"/>
  <c r="U112" i="475" s="1"/>
  <c r="F112" i="474"/>
  <c r="F108" i="472"/>
  <c r="U108" i="472" s="1"/>
  <c r="F108" i="473"/>
  <c r="U108" i="473" s="1"/>
  <c r="F108" i="475"/>
  <c r="U108" i="475" s="1"/>
  <c r="F108" i="474"/>
  <c r="F104" i="472"/>
  <c r="U104" i="472" s="1"/>
  <c r="F104" i="473"/>
  <c r="U104" i="473" s="1"/>
  <c r="F104" i="475"/>
  <c r="U104" i="475" s="1"/>
  <c r="F104" i="474"/>
  <c r="F100" i="472"/>
  <c r="U100" i="472" s="1"/>
  <c r="F100" i="473"/>
  <c r="U100" i="473" s="1"/>
  <c r="F100" i="474"/>
  <c r="F100" i="475"/>
  <c r="U100" i="475" s="1"/>
  <c r="F96" i="472"/>
  <c r="U96" i="472" s="1"/>
  <c r="F96" i="473"/>
  <c r="U96" i="473" s="1"/>
  <c r="F96" i="475"/>
  <c r="U96" i="475" s="1"/>
  <c r="F96" i="474"/>
  <c r="F92" i="472"/>
  <c r="U92" i="472" s="1"/>
  <c r="F92" i="473"/>
  <c r="U92" i="473" s="1"/>
  <c r="F92" i="474"/>
  <c r="F92" i="475"/>
  <c r="U92" i="475" s="1"/>
  <c r="F88" i="472"/>
  <c r="U88" i="472" s="1"/>
  <c r="F88" i="473"/>
  <c r="U88" i="473" s="1"/>
  <c r="F88" i="475"/>
  <c r="U88" i="475" s="1"/>
  <c r="F88" i="474"/>
  <c r="F84" i="472"/>
  <c r="U84" i="472" s="1"/>
  <c r="F84" i="473"/>
  <c r="U84" i="473" s="1"/>
  <c r="F84" i="474"/>
  <c r="F84" i="475"/>
  <c r="U84" i="475" s="1"/>
  <c r="F84" i="471"/>
  <c r="F80" i="472"/>
  <c r="U80" i="472" s="1"/>
  <c r="F80" i="473"/>
  <c r="U80" i="473" s="1"/>
  <c r="F80" i="475"/>
  <c r="U80" i="475" s="1"/>
  <c r="F80" i="474"/>
  <c r="F80" i="471"/>
  <c r="F76" i="472"/>
  <c r="U76" i="472" s="1"/>
  <c r="F76" i="473"/>
  <c r="U76" i="473" s="1"/>
  <c r="F76" i="474"/>
  <c r="F76" i="475"/>
  <c r="U76" i="475" s="1"/>
  <c r="F76" i="471"/>
  <c r="F72" i="472"/>
  <c r="U72" i="472" s="1"/>
  <c r="F72" i="473"/>
  <c r="U72" i="473" s="1"/>
  <c r="F72" i="475"/>
  <c r="U72" i="475" s="1"/>
  <c r="F72" i="474"/>
  <c r="F72" i="471"/>
  <c r="F68" i="472"/>
  <c r="U68" i="472" s="1"/>
  <c r="F68" i="473"/>
  <c r="U68" i="473" s="1"/>
  <c r="F68" i="474"/>
  <c r="F68" i="475"/>
  <c r="U68" i="475" s="1"/>
  <c r="F68" i="471"/>
  <c r="F64" i="472"/>
  <c r="U64" i="472" s="1"/>
  <c r="F64" i="473"/>
  <c r="U64" i="473" s="1"/>
  <c r="F64" i="474"/>
  <c r="F64" i="471"/>
  <c r="F64" i="475"/>
  <c r="U64" i="475" s="1"/>
  <c r="F60" i="472"/>
  <c r="U60" i="472" s="1"/>
  <c r="F60" i="474"/>
  <c r="F60" i="473"/>
  <c r="U60" i="473" s="1"/>
  <c r="F60" i="475"/>
  <c r="U60" i="475" s="1"/>
  <c r="F60" i="471"/>
  <c r="F56" i="472"/>
  <c r="U56" i="472" s="1"/>
  <c r="F56" i="474"/>
  <c r="F56" i="473"/>
  <c r="U56" i="473" s="1"/>
  <c r="F56" i="475"/>
  <c r="U56" i="475" s="1"/>
  <c r="F56" i="471"/>
  <c r="F52" i="472"/>
  <c r="U52" i="472" s="1"/>
  <c r="F52" i="474"/>
  <c r="F52" i="473"/>
  <c r="U52" i="473" s="1"/>
  <c r="F52" i="475"/>
  <c r="U52" i="475" s="1"/>
  <c r="F52" i="471"/>
  <c r="F48" i="472"/>
  <c r="U48" i="472" s="1"/>
  <c r="F48" i="474"/>
  <c r="F48" i="473"/>
  <c r="U48" i="473" s="1"/>
  <c r="F48" i="471"/>
  <c r="F48" i="475"/>
  <c r="U48" i="475" s="1"/>
  <c r="F44" i="472"/>
  <c r="U44" i="472" s="1"/>
  <c r="F44" i="474"/>
  <c r="F44" i="473"/>
  <c r="U44" i="473" s="1"/>
  <c r="F44" i="475"/>
  <c r="U44" i="475" s="1"/>
  <c r="F44" i="471"/>
  <c r="F126" i="469"/>
  <c r="F116" i="469"/>
  <c r="F110" i="469"/>
  <c r="F100" i="469"/>
  <c r="F94" i="469"/>
  <c r="F84" i="469"/>
  <c r="F68" i="469"/>
  <c r="F52" i="469"/>
  <c r="F120" i="471"/>
  <c r="F104" i="471"/>
  <c r="F88" i="471"/>
  <c r="F127" i="473"/>
  <c r="U127" i="473" s="1"/>
  <c r="F127" i="472"/>
  <c r="U127" i="472" s="1"/>
  <c r="F127" i="474"/>
  <c r="F127" i="475"/>
  <c r="U127" i="475" s="1"/>
  <c r="F127" i="469"/>
  <c r="F123" i="473"/>
  <c r="U123" i="473" s="1"/>
  <c r="F123" i="472"/>
  <c r="U123" i="472" s="1"/>
  <c r="F123" i="474"/>
  <c r="F123" i="475"/>
  <c r="U123" i="475" s="1"/>
  <c r="F123" i="469"/>
  <c r="F119" i="473"/>
  <c r="U119" i="473" s="1"/>
  <c r="F119" i="472"/>
  <c r="U119" i="472" s="1"/>
  <c r="F119" i="474"/>
  <c r="F119" i="475"/>
  <c r="U119" i="475" s="1"/>
  <c r="F119" i="469"/>
  <c r="F115" i="473"/>
  <c r="U115" i="473" s="1"/>
  <c r="F115" i="472"/>
  <c r="U115" i="472" s="1"/>
  <c r="F115" i="474"/>
  <c r="F115" i="475"/>
  <c r="U115" i="475" s="1"/>
  <c r="F115" i="469"/>
  <c r="F111" i="473"/>
  <c r="U111" i="473" s="1"/>
  <c r="F111" i="472"/>
  <c r="U111" i="472" s="1"/>
  <c r="F111" i="474"/>
  <c r="F111" i="475"/>
  <c r="U111" i="475" s="1"/>
  <c r="F111" i="469"/>
  <c r="F107" i="473"/>
  <c r="U107" i="473" s="1"/>
  <c r="F107" i="472"/>
  <c r="U107" i="472" s="1"/>
  <c r="F107" i="474"/>
  <c r="F107" i="475"/>
  <c r="U107" i="475" s="1"/>
  <c r="F107" i="469"/>
  <c r="F103" i="473"/>
  <c r="U103" i="473" s="1"/>
  <c r="F103" i="472"/>
  <c r="U103" i="472" s="1"/>
  <c r="F103" i="474"/>
  <c r="F103" i="475"/>
  <c r="U103" i="475" s="1"/>
  <c r="F103" i="469"/>
  <c r="F99" i="473"/>
  <c r="U99" i="473" s="1"/>
  <c r="F99" i="472"/>
  <c r="U99" i="472" s="1"/>
  <c r="F99" i="474"/>
  <c r="F99" i="475"/>
  <c r="U99" i="475" s="1"/>
  <c r="F99" i="469"/>
  <c r="F95" i="473"/>
  <c r="U95" i="473" s="1"/>
  <c r="F95" i="472"/>
  <c r="U95" i="472" s="1"/>
  <c r="F95" i="474"/>
  <c r="F95" i="475"/>
  <c r="U95" i="475" s="1"/>
  <c r="F95" i="469"/>
  <c r="F91" i="473"/>
  <c r="U91" i="473" s="1"/>
  <c r="F91" i="472"/>
  <c r="U91" i="472" s="1"/>
  <c r="F91" i="474"/>
  <c r="F91" i="475"/>
  <c r="U91" i="475" s="1"/>
  <c r="F91" i="469"/>
  <c r="F87" i="473"/>
  <c r="U87" i="473" s="1"/>
  <c r="F87" i="472"/>
  <c r="U87" i="472" s="1"/>
  <c r="F87" i="474"/>
  <c r="F87" i="475"/>
  <c r="U87" i="475" s="1"/>
  <c r="F87" i="469"/>
  <c r="F83" i="473"/>
  <c r="U83" i="473" s="1"/>
  <c r="F83" i="472"/>
  <c r="U83" i="472" s="1"/>
  <c r="F83" i="471"/>
  <c r="F83" i="474"/>
  <c r="F83" i="475"/>
  <c r="U83" i="475" s="1"/>
  <c r="F83" i="469"/>
  <c r="F79" i="473"/>
  <c r="U79" i="473" s="1"/>
  <c r="F79" i="472"/>
  <c r="U79" i="472" s="1"/>
  <c r="F79" i="474"/>
  <c r="F79" i="471"/>
  <c r="F79" i="475"/>
  <c r="U79" i="475" s="1"/>
  <c r="F79" i="469"/>
  <c r="F75" i="473"/>
  <c r="U75" i="473" s="1"/>
  <c r="F75" i="472"/>
  <c r="U75" i="472" s="1"/>
  <c r="F75" i="471"/>
  <c r="F75" i="474"/>
  <c r="F75" i="475"/>
  <c r="U75" i="475" s="1"/>
  <c r="F75" i="469"/>
  <c r="F71" i="473"/>
  <c r="U71" i="473" s="1"/>
  <c r="F71" i="472"/>
  <c r="U71" i="472" s="1"/>
  <c r="F71" i="475"/>
  <c r="U71" i="475" s="1"/>
  <c r="F71" i="474"/>
  <c r="F71" i="471"/>
  <c r="F71" i="469"/>
  <c r="F67" i="473"/>
  <c r="U67" i="473" s="1"/>
  <c r="F67" i="472"/>
  <c r="U67" i="472" s="1"/>
  <c r="F67" i="475"/>
  <c r="U67" i="475" s="1"/>
  <c r="F67" i="471"/>
  <c r="AN67" i="370"/>
  <c r="F67" i="474"/>
  <c r="F67" i="469"/>
  <c r="F63" i="473"/>
  <c r="U63" i="473" s="1"/>
  <c r="F63" i="472"/>
  <c r="U63" i="472" s="1"/>
  <c r="F63" i="474"/>
  <c r="F63" i="471"/>
  <c r="F63" i="475"/>
  <c r="U63" i="475" s="1"/>
  <c r="F63" i="469"/>
  <c r="F59" i="473"/>
  <c r="U59" i="473" s="1"/>
  <c r="F59" i="472"/>
  <c r="U59" i="472" s="1"/>
  <c r="F59" i="474"/>
  <c r="F59" i="471"/>
  <c r="F59" i="475"/>
  <c r="U59" i="475" s="1"/>
  <c r="F59" i="469"/>
  <c r="F55" i="473"/>
  <c r="U55" i="473" s="1"/>
  <c r="F55" i="472"/>
  <c r="U55" i="472" s="1"/>
  <c r="F55" i="475"/>
  <c r="U55" i="475" s="1"/>
  <c r="F55" i="471"/>
  <c r="F55" i="474"/>
  <c r="F55" i="469"/>
  <c r="F51" i="473"/>
  <c r="U51" i="473" s="1"/>
  <c r="F51" i="472"/>
  <c r="U51" i="472" s="1"/>
  <c r="F51" i="475"/>
  <c r="U51" i="475" s="1"/>
  <c r="F51" i="471"/>
  <c r="F51" i="474"/>
  <c r="F51" i="469"/>
  <c r="F47" i="473"/>
  <c r="U47" i="473" s="1"/>
  <c r="F47" i="472"/>
  <c r="U47" i="472" s="1"/>
  <c r="F47" i="474"/>
  <c r="F47" i="471"/>
  <c r="F47" i="475"/>
  <c r="U47" i="475" s="1"/>
  <c r="F47" i="469"/>
  <c r="F43" i="473"/>
  <c r="U43" i="473" s="1"/>
  <c r="F43" i="472"/>
  <c r="U43" i="472" s="1"/>
  <c r="F43" i="474"/>
  <c r="F43" i="471"/>
  <c r="F43" i="475"/>
  <c r="U43" i="475" s="1"/>
  <c r="F43" i="469"/>
  <c r="F130" i="469"/>
  <c r="F120" i="469"/>
  <c r="F114" i="469"/>
  <c r="F104" i="469"/>
  <c r="F98" i="469"/>
  <c r="F88" i="469"/>
  <c r="F72" i="469"/>
  <c r="F56" i="469"/>
  <c r="F124" i="471"/>
  <c r="F119" i="471"/>
  <c r="F108" i="471"/>
  <c r="F103" i="471"/>
  <c r="F92" i="471"/>
  <c r="F87" i="471"/>
  <c r="F130" i="472"/>
  <c r="U130" i="472" s="1"/>
  <c r="F130" i="473"/>
  <c r="U130" i="473" s="1"/>
  <c r="F130" i="474"/>
  <c r="F130" i="475"/>
  <c r="U130" i="475" s="1"/>
  <c r="F126" i="472"/>
  <c r="U126" i="472" s="1"/>
  <c r="F126" i="473"/>
  <c r="U126" i="473" s="1"/>
  <c r="F126" i="475"/>
  <c r="U126" i="475" s="1"/>
  <c r="F126" i="474"/>
  <c r="F122" i="472"/>
  <c r="U122" i="472" s="1"/>
  <c r="F122" i="474"/>
  <c r="F122" i="475"/>
  <c r="U122" i="475" s="1"/>
  <c r="F122" i="473"/>
  <c r="U122" i="473" s="1"/>
  <c r="F118" i="472"/>
  <c r="U118" i="472" s="1"/>
  <c r="F118" i="474"/>
  <c r="F118" i="473"/>
  <c r="U118" i="473" s="1"/>
  <c r="F118" i="475"/>
  <c r="U118" i="475" s="1"/>
  <c r="F114" i="472"/>
  <c r="U114" i="472" s="1"/>
  <c r="F114" i="473"/>
  <c r="U114" i="473" s="1"/>
  <c r="F114" i="474"/>
  <c r="F114" i="475"/>
  <c r="U114" i="475" s="1"/>
  <c r="F110" i="472"/>
  <c r="U110" i="472" s="1"/>
  <c r="F110" i="473"/>
  <c r="U110" i="473" s="1"/>
  <c r="F110" i="475"/>
  <c r="U110" i="475" s="1"/>
  <c r="F110" i="474"/>
  <c r="F106" i="472"/>
  <c r="U106" i="472" s="1"/>
  <c r="F106" i="474"/>
  <c r="F106" i="475"/>
  <c r="U106" i="475" s="1"/>
  <c r="F106" i="473"/>
  <c r="U106" i="473" s="1"/>
  <c r="F102" i="472"/>
  <c r="U102" i="472" s="1"/>
  <c r="F102" i="474"/>
  <c r="F102" i="473"/>
  <c r="U102" i="473" s="1"/>
  <c r="F102" i="475"/>
  <c r="U102" i="475" s="1"/>
  <c r="F98" i="474"/>
  <c r="F98" i="472"/>
  <c r="U98" i="472" s="1"/>
  <c r="F98" i="473"/>
  <c r="U98" i="473" s="1"/>
  <c r="F98" i="475"/>
  <c r="U98" i="475" s="1"/>
  <c r="F94" i="474"/>
  <c r="F94" i="472"/>
  <c r="U94" i="472" s="1"/>
  <c r="F94" i="473"/>
  <c r="U94" i="473" s="1"/>
  <c r="F94" i="475"/>
  <c r="U94" i="475" s="1"/>
  <c r="F90" i="474"/>
  <c r="F90" i="472"/>
  <c r="U90" i="472" s="1"/>
  <c r="F90" i="475"/>
  <c r="U90" i="475" s="1"/>
  <c r="F90" i="473"/>
  <c r="U90" i="473" s="1"/>
  <c r="F86" i="474"/>
  <c r="F86" i="472"/>
  <c r="U86" i="472" s="1"/>
  <c r="F86" i="473"/>
  <c r="U86" i="473" s="1"/>
  <c r="F86" i="475"/>
  <c r="U86" i="475" s="1"/>
  <c r="F82" i="474"/>
  <c r="F82" i="472"/>
  <c r="U82" i="472" s="1"/>
  <c r="F82" i="473"/>
  <c r="U82" i="473" s="1"/>
  <c r="F82" i="475"/>
  <c r="U82" i="475" s="1"/>
  <c r="F78" i="474"/>
  <c r="F78" i="472"/>
  <c r="U78" i="472" s="1"/>
  <c r="F78" i="473"/>
  <c r="U78" i="473" s="1"/>
  <c r="F78" i="471"/>
  <c r="F78" i="475"/>
  <c r="U78" i="475" s="1"/>
  <c r="F74" i="474"/>
  <c r="F74" i="472"/>
  <c r="U74" i="472" s="1"/>
  <c r="F74" i="475"/>
  <c r="U74" i="475" s="1"/>
  <c r="F74" i="471"/>
  <c r="F74" i="473"/>
  <c r="U74" i="473" s="1"/>
  <c r="F70" i="474"/>
  <c r="F70" i="472"/>
  <c r="U70" i="472" s="1"/>
  <c r="F70" i="475"/>
  <c r="U70" i="475" s="1"/>
  <c r="F70" i="471"/>
  <c r="F70" i="473"/>
  <c r="U70" i="473" s="1"/>
  <c r="F66" i="474"/>
  <c r="F66" i="472"/>
  <c r="U66" i="472" s="1"/>
  <c r="F66" i="475"/>
  <c r="U66" i="475" s="1"/>
  <c r="F66" i="471"/>
  <c r="F66" i="473"/>
  <c r="U66" i="473" s="1"/>
  <c r="F62" i="474"/>
  <c r="F62" i="472"/>
  <c r="U62" i="472" s="1"/>
  <c r="F62" i="475"/>
  <c r="U62" i="475" s="1"/>
  <c r="F62" i="473"/>
  <c r="U62" i="473" s="1"/>
  <c r="F62" i="471"/>
  <c r="F58" i="474"/>
  <c r="F58" i="472"/>
  <c r="U58" i="472" s="1"/>
  <c r="F58" i="475"/>
  <c r="U58" i="475" s="1"/>
  <c r="F58" i="471"/>
  <c r="F58" i="473"/>
  <c r="U58" i="473" s="1"/>
  <c r="F54" i="474"/>
  <c r="F54" i="472"/>
  <c r="U54" i="472" s="1"/>
  <c r="F54" i="475"/>
  <c r="U54" i="475" s="1"/>
  <c r="F54" i="471"/>
  <c r="F54" i="473"/>
  <c r="U54" i="473" s="1"/>
  <c r="F50" i="474"/>
  <c r="F50" i="472"/>
  <c r="U50" i="472" s="1"/>
  <c r="F50" i="475"/>
  <c r="U50" i="475" s="1"/>
  <c r="F50" i="471"/>
  <c r="F50" i="473"/>
  <c r="U50" i="473" s="1"/>
  <c r="F46" i="474"/>
  <c r="F46" i="472"/>
  <c r="U46" i="472" s="1"/>
  <c r="F46" i="475"/>
  <c r="U46" i="475" s="1"/>
  <c r="F46" i="473"/>
  <c r="U46" i="473" s="1"/>
  <c r="F46" i="471"/>
  <c r="F42" i="474"/>
  <c r="F42" i="472"/>
  <c r="U42" i="472" s="1"/>
  <c r="F42" i="475"/>
  <c r="U42" i="475" s="1"/>
  <c r="F42" i="471"/>
  <c r="F42" i="473"/>
  <c r="U42" i="473" s="1"/>
  <c r="F124" i="469"/>
  <c r="F118" i="469"/>
  <c r="F108" i="469"/>
  <c r="F102" i="469"/>
  <c r="F92" i="469"/>
  <c r="F86" i="469"/>
  <c r="F76" i="469"/>
  <c r="F70" i="469"/>
  <c r="F60" i="469"/>
  <c r="F54" i="469"/>
  <c r="F44" i="469"/>
  <c r="F128" i="471"/>
  <c r="F123" i="471"/>
  <c r="F118" i="471"/>
  <c r="F112" i="471"/>
  <c r="F107" i="471"/>
  <c r="F102" i="471"/>
  <c r="F96" i="471"/>
  <c r="F91" i="471"/>
  <c r="F86" i="471"/>
  <c r="F129" i="473"/>
  <c r="U129" i="473" s="1"/>
  <c r="F129" i="474"/>
  <c r="F129" i="472"/>
  <c r="U129" i="472" s="1"/>
  <c r="F129" i="475"/>
  <c r="U129" i="475" s="1"/>
  <c r="F129" i="471"/>
  <c r="F125" i="473"/>
  <c r="U125" i="473" s="1"/>
  <c r="F125" i="474"/>
  <c r="F125" i="475"/>
  <c r="U125" i="475" s="1"/>
  <c r="F125" i="472"/>
  <c r="U125" i="472" s="1"/>
  <c r="F125" i="471"/>
  <c r="F121" i="473"/>
  <c r="U121" i="473" s="1"/>
  <c r="F121" i="474"/>
  <c r="F121" i="475"/>
  <c r="U121" i="475" s="1"/>
  <c r="F121" i="472"/>
  <c r="U121" i="472" s="1"/>
  <c r="F121" i="471"/>
  <c r="F117" i="473"/>
  <c r="U117" i="473" s="1"/>
  <c r="F117" i="474"/>
  <c r="F117" i="472"/>
  <c r="U117" i="472" s="1"/>
  <c r="F117" i="475"/>
  <c r="U117" i="475" s="1"/>
  <c r="F117" i="471"/>
  <c r="F113" i="473"/>
  <c r="U113" i="473" s="1"/>
  <c r="F113" i="474"/>
  <c r="F113" i="472"/>
  <c r="U113" i="472" s="1"/>
  <c r="F113" i="475"/>
  <c r="U113" i="475" s="1"/>
  <c r="F113" i="471"/>
  <c r="F109" i="473"/>
  <c r="U109" i="473" s="1"/>
  <c r="F109" i="474"/>
  <c r="F109" i="475"/>
  <c r="U109" i="475" s="1"/>
  <c r="F109" i="472"/>
  <c r="U109" i="472" s="1"/>
  <c r="F109" i="471"/>
  <c r="F105" i="473"/>
  <c r="U105" i="473" s="1"/>
  <c r="F105" i="474"/>
  <c r="F105" i="475"/>
  <c r="U105" i="475" s="1"/>
  <c r="F105" i="472"/>
  <c r="U105" i="472" s="1"/>
  <c r="F105" i="471"/>
  <c r="F101" i="473"/>
  <c r="U101" i="473" s="1"/>
  <c r="F101" i="474"/>
  <c r="F101" i="472"/>
  <c r="U101" i="472" s="1"/>
  <c r="F101" i="475"/>
  <c r="U101" i="475" s="1"/>
  <c r="F101" i="471"/>
  <c r="F97" i="473"/>
  <c r="U97" i="473" s="1"/>
  <c r="F97" i="474"/>
  <c r="F97" i="472"/>
  <c r="U97" i="472" s="1"/>
  <c r="F97" i="475"/>
  <c r="U97" i="475" s="1"/>
  <c r="F97" i="471"/>
  <c r="F93" i="473"/>
  <c r="U93" i="473" s="1"/>
  <c r="F93" i="474"/>
  <c r="F93" i="475"/>
  <c r="U93" i="475" s="1"/>
  <c r="F93" i="472"/>
  <c r="U93" i="472" s="1"/>
  <c r="F93" i="471"/>
  <c r="F89" i="473"/>
  <c r="U89" i="473" s="1"/>
  <c r="F89" i="474"/>
  <c r="F89" i="475"/>
  <c r="U89" i="475" s="1"/>
  <c r="F89" i="472"/>
  <c r="U89" i="472" s="1"/>
  <c r="F89" i="471"/>
  <c r="F85" i="473"/>
  <c r="U85" i="473" s="1"/>
  <c r="F85" i="474"/>
  <c r="F85" i="472"/>
  <c r="U85" i="472" s="1"/>
  <c r="F85" i="475"/>
  <c r="U85" i="475" s="1"/>
  <c r="F85" i="471"/>
  <c r="F81" i="473"/>
  <c r="U81" i="473" s="1"/>
  <c r="F81" i="474"/>
  <c r="F81" i="472"/>
  <c r="U81" i="472" s="1"/>
  <c r="F81" i="475"/>
  <c r="U81" i="475" s="1"/>
  <c r="F81" i="471"/>
  <c r="F77" i="473"/>
  <c r="U77" i="473" s="1"/>
  <c r="F77" i="474"/>
  <c r="F77" i="475"/>
  <c r="U77" i="475" s="1"/>
  <c r="F77" i="472"/>
  <c r="U77" i="472" s="1"/>
  <c r="F77" i="471"/>
  <c r="F73" i="473"/>
  <c r="U73" i="473" s="1"/>
  <c r="F73" i="474"/>
  <c r="F73" i="472"/>
  <c r="U73" i="472" s="1"/>
  <c r="F73" i="475"/>
  <c r="U73" i="475" s="1"/>
  <c r="F73" i="471"/>
  <c r="F69" i="473"/>
  <c r="U69" i="473" s="1"/>
  <c r="F69" i="474"/>
  <c r="F69" i="472"/>
  <c r="U69" i="472" s="1"/>
  <c r="F69" i="475"/>
  <c r="U69" i="475" s="1"/>
  <c r="F69" i="471"/>
  <c r="F65" i="473"/>
  <c r="U65" i="473" s="1"/>
  <c r="F65" i="474"/>
  <c r="F65" i="472"/>
  <c r="U65" i="472" s="1"/>
  <c r="F65" i="475"/>
  <c r="U65" i="475" s="1"/>
  <c r="F65" i="471"/>
  <c r="F61" i="473"/>
  <c r="U61" i="473" s="1"/>
  <c r="F61" i="474"/>
  <c r="F61" i="475"/>
  <c r="U61" i="475" s="1"/>
  <c r="F61" i="472"/>
  <c r="U61" i="472" s="1"/>
  <c r="F61" i="471"/>
  <c r="F57" i="473"/>
  <c r="U57" i="473" s="1"/>
  <c r="F57" i="474"/>
  <c r="AN57" i="370"/>
  <c r="F57" i="472"/>
  <c r="U57" i="472" s="1"/>
  <c r="F57" i="475"/>
  <c r="U57" i="475" s="1"/>
  <c r="F57" i="471"/>
  <c r="F53" i="473"/>
  <c r="U53" i="473" s="1"/>
  <c r="F53" i="474"/>
  <c r="F53" i="472"/>
  <c r="U53" i="472" s="1"/>
  <c r="F53" i="475"/>
  <c r="U53" i="475" s="1"/>
  <c r="F53" i="471"/>
  <c r="F49" i="473"/>
  <c r="U49" i="473" s="1"/>
  <c r="F49" i="474"/>
  <c r="F49" i="472"/>
  <c r="U49" i="472" s="1"/>
  <c r="F49" i="475"/>
  <c r="U49" i="475" s="1"/>
  <c r="F49" i="471"/>
  <c r="F45" i="473"/>
  <c r="U45" i="473" s="1"/>
  <c r="F45" i="474"/>
  <c r="F45" i="472"/>
  <c r="U45" i="472" s="1"/>
  <c r="F45" i="471"/>
  <c r="F128" i="469"/>
  <c r="F122" i="469"/>
  <c r="F117" i="469"/>
  <c r="F112" i="469"/>
  <c r="F106" i="469"/>
  <c r="F101" i="469"/>
  <c r="F96" i="469"/>
  <c r="F90" i="469"/>
  <c r="F85" i="469"/>
  <c r="F80" i="469"/>
  <c r="F74" i="469"/>
  <c r="F69" i="469"/>
  <c r="F64" i="469"/>
  <c r="F58" i="469"/>
  <c r="F53" i="469"/>
  <c r="F48" i="469"/>
  <c r="F42" i="469"/>
  <c r="F127" i="471"/>
  <c r="F122" i="471"/>
  <c r="F116" i="471"/>
  <c r="F111" i="471"/>
  <c r="F106" i="471"/>
  <c r="F100" i="471"/>
  <c r="F95" i="471"/>
  <c r="F90" i="471"/>
  <c r="F82" i="471"/>
  <c r="CM31" i="477"/>
  <c r="AR31" i="477"/>
  <c r="CE31" i="477"/>
  <c r="CL31" i="477"/>
  <c r="CK32" i="477"/>
  <c r="CL34" i="477"/>
  <c r="CH34" i="477"/>
  <c r="AQ34" i="477"/>
  <c r="CM34" i="477"/>
  <c r="CI34" i="477"/>
  <c r="CE34" i="477"/>
  <c r="AR34" i="477"/>
  <c r="CG34" i="477"/>
  <c r="CK36" i="477"/>
  <c r="CL38" i="477"/>
  <c r="CH38" i="477"/>
  <c r="AQ38" i="477"/>
  <c r="CM38" i="477"/>
  <c r="CI38" i="477"/>
  <c r="CE38" i="477"/>
  <c r="AR38" i="477"/>
  <c r="CG38" i="477"/>
  <c r="CK40" i="477"/>
  <c r="CF31" i="477"/>
  <c r="CF32" i="477"/>
  <c r="CF36" i="477"/>
  <c r="CF40" i="477"/>
  <c r="CL32" i="477"/>
  <c r="CH32" i="477"/>
  <c r="AQ32" i="477"/>
  <c r="CM32" i="477"/>
  <c r="CI32" i="477"/>
  <c r="CE32" i="477"/>
  <c r="AR32" i="477"/>
  <c r="CG32" i="477"/>
  <c r="CL36" i="477"/>
  <c r="CH36" i="477"/>
  <c r="AQ36" i="477"/>
  <c r="CM36" i="477"/>
  <c r="CI36" i="477"/>
  <c r="CE36" i="477"/>
  <c r="AR36" i="477"/>
  <c r="CG36" i="477"/>
  <c r="CL40" i="477"/>
  <c r="CH40" i="477"/>
  <c r="AQ40" i="477"/>
  <c r="CM40" i="477"/>
  <c r="CI40" i="477"/>
  <c r="CE40" i="477"/>
  <c r="AR40" i="477"/>
  <c r="CG40" i="477"/>
  <c r="CN31" i="477"/>
  <c r="CJ31" i="477"/>
  <c r="CK31" i="477"/>
  <c r="CG31" i="477"/>
  <c r="AQ31" i="477"/>
  <c r="CI31" i="477"/>
  <c r="CJ32" i="477"/>
  <c r="CJ36" i="477"/>
  <c r="CJ40" i="477"/>
  <c r="CG33" i="477"/>
  <c r="CK33" i="477"/>
  <c r="CG35" i="477"/>
  <c r="CK35" i="477"/>
  <c r="CG37" i="477"/>
  <c r="CK37" i="477"/>
  <c r="CG39" i="477"/>
  <c r="CK39" i="477"/>
  <c r="CG41" i="477"/>
  <c r="CK41" i="477"/>
  <c r="CF43" i="477"/>
  <c r="CF45" i="477"/>
  <c r="CF47" i="477"/>
  <c r="CF49" i="477"/>
  <c r="CF51" i="477"/>
  <c r="CF53" i="477"/>
  <c r="CF55" i="477"/>
  <c r="CF57" i="477"/>
  <c r="CF59" i="477"/>
  <c r="CF61" i="477"/>
  <c r="CL43" i="477"/>
  <c r="CH43" i="477"/>
  <c r="AQ43" i="477"/>
  <c r="CI43" i="477"/>
  <c r="CN43" i="477"/>
  <c r="CL45" i="477"/>
  <c r="CH45" i="477"/>
  <c r="AQ45" i="477"/>
  <c r="CI45" i="477"/>
  <c r="CN45" i="477"/>
  <c r="CL47" i="477"/>
  <c r="CH47" i="477"/>
  <c r="AQ47" i="477"/>
  <c r="CI47" i="477"/>
  <c r="CN47" i="477"/>
  <c r="CL49" i="477"/>
  <c r="CH49" i="477"/>
  <c r="AQ49" i="477"/>
  <c r="CI49" i="477"/>
  <c r="CN49" i="477"/>
  <c r="CL51" i="477"/>
  <c r="CH51" i="477"/>
  <c r="AQ51" i="477"/>
  <c r="CI51" i="477"/>
  <c r="CN51" i="477"/>
  <c r="CL53" i="477"/>
  <c r="CH53" i="477"/>
  <c r="AQ53" i="477"/>
  <c r="CI53" i="477"/>
  <c r="CN53" i="477"/>
  <c r="CL55" i="477"/>
  <c r="CH55" i="477"/>
  <c r="AQ55" i="477"/>
  <c r="CI55" i="477"/>
  <c r="CN55" i="477"/>
  <c r="CL57" i="477"/>
  <c r="CH57" i="477"/>
  <c r="AQ57" i="477"/>
  <c r="CI57" i="477"/>
  <c r="CN57" i="477"/>
  <c r="CL59" i="477"/>
  <c r="CH59" i="477"/>
  <c r="AQ59" i="477"/>
  <c r="CI59" i="477"/>
  <c r="CN59" i="477"/>
  <c r="CL61" i="477"/>
  <c r="CH61" i="477"/>
  <c r="AQ61" i="477"/>
  <c r="CI61" i="477"/>
  <c r="CN61" i="477"/>
  <c r="CK63" i="477"/>
  <c r="CG63" i="477"/>
  <c r="CL63" i="477"/>
  <c r="CH63" i="477"/>
  <c r="AQ63" i="477"/>
  <c r="CF63" i="477"/>
  <c r="CN63" i="477"/>
  <c r="CM70" i="477"/>
  <c r="CI70" i="477"/>
  <c r="CE70" i="477"/>
  <c r="AR70" i="477"/>
  <c r="CL70" i="477"/>
  <c r="CG70" i="477"/>
  <c r="CK70" i="477"/>
  <c r="CF70" i="477"/>
  <c r="AQ70" i="477"/>
  <c r="CN70" i="477"/>
  <c r="CH70" i="477"/>
  <c r="CF33" i="477"/>
  <c r="CJ33" i="477"/>
  <c r="CF35" i="477"/>
  <c r="CJ35" i="477"/>
  <c r="CF37" i="477"/>
  <c r="CJ37" i="477"/>
  <c r="CF39" i="477"/>
  <c r="CJ39" i="477"/>
  <c r="CF41" i="477"/>
  <c r="CJ41" i="477"/>
  <c r="AR43" i="477"/>
  <c r="CE43" i="477"/>
  <c r="CJ43" i="477"/>
  <c r="AR45" i="477"/>
  <c r="CE45" i="477"/>
  <c r="CJ45" i="477"/>
  <c r="AR47" i="477"/>
  <c r="CE47" i="477"/>
  <c r="CJ47" i="477"/>
  <c r="AR49" i="477"/>
  <c r="CE49" i="477"/>
  <c r="CJ49" i="477"/>
  <c r="AR51" i="477"/>
  <c r="CE51" i="477"/>
  <c r="CJ51" i="477"/>
  <c r="AR53" i="477"/>
  <c r="CE53" i="477"/>
  <c r="CJ53" i="477"/>
  <c r="AR55" i="477"/>
  <c r="CE55" i="477"/>
  <c r="CJ55" i="477"/>
  <c r="AR57" i="477"/>
  <c r="CE57" i="477"/>
  <c r="CJ57" i="477"/>
  <c r="AR59" i="477"/>
  <c r="CE59" i="477"/>
  <c r="CJ59" i="477"/>
  <c r="AR61" i="477"/>
  <c r="CE61" i="477"/>
  <c r="CJ61" i="477"/>
  <c r="CI63" i="477"/>
  <c r="CM66" i="477"/>
  <c r="CI66" i="477"/>
  <c r="CE66" i="477"/>
  <c r="AR66" i="477"/>
  <c r="CL66" i="477"/>
  <c r="CG66" i="477"/>
  <c r="CK66" i="477"/>
  <c r="CF66" i="477"/>
  <c r="AQ66" i="477"/>
  <c r="CN66" i="477"/>
  <c r="CH66" i="477"/>
  <c r="CJ70" i="477"/>
  <c r="CF42" i="477"/>
  <c r="CJ42" i="477"/>
  <c r="CF44" i="477"/>
  <c r="CJ44" i="477"/>
  <c r="CF46" i="477"/>
  <c r="CJ46" i="477"/>
  <c r="CF48" i="477"/>
  <c r="CJ48" i="477"/>
  <c r="CF50" i="477"/>
  <c r="CJ50" i="477"/>
  <c r="CF52" i="477"/>
  <c r="CJ52" i="477"/>
  <c r="CF54" i="477"/>
  <c r="CJ54" i="477"/>
  <c r="CF56" i="477"/>
  <c r="CJ56" i="477"/>
  <c r="CF58" i="477"/>
  <c r="CJ58" i="477"/>
  <c r="CF60" i="477"/>
  <c r="CJ60" i="477"/>
  <c r="CF62" i="477"/>
  <c r="CJ62" i="477"/>
  <c r="CM64" i="477"/>
  <c r="CI64" i="477"/>
  <c r="CF64" i="477"/>
  <c r="CK64" i="477"/>
  <c r="CK65" i="477"/>
  <c r="CG65" i="477"/>
  <c r="AQ65" i="477"/>
  <c r="CI65" i="477"/>
  <c r="CN65" i="477"/>
  <c r="CF67" i="477"/>
  <c r="AQ68" i="477"/>
  <c r="CF68" i="477"/>
  <c r="CK69" i="477"/>
  <c r="CG69" i="477"/>
  <c r="AQ69" i="477"/>
  <c r="CI69" i="477"/>
  <c r="CN69" i="477"/>
  <c r="CF71" i="477"/>
  <c r="AQ72" i="477"/>
  <c r="CF72" i="477"/>
  <c r="CK73" i="477"/>
  <c r="CG73" i="477"/>
  <c r="AQ73" i="477"/>
  <c r="CI73" i="477"/>
  <c r="CN73" i="477"/>
  <c r="CH74" i="477"/>
  <c r="CF75" i="477"/>
  <c r="AQ76" i="477"/>
  <c r="CF76" i="477"/>
  <c r="CK77" i="477"/>
  <c r="CG77" i="477"/>
  <c r="AQ77" i="477"/>
  <c r="CI77" i="477"/>
  <c r="CN77" i="477"/>
  <c r="CH78" i="477"/>
  <c r="CF79" i="477"/>
  <c r="AQ80" i="477"/>
  <c r="CF80" i="477"/>
  <c r="CK81" i="477"/>
  <c r="CG81" i="477"/>
  <c r="AQ81" i="477"/>
  <c r="CI81" i="477"/>
  <c r="CN81" i="477"/>
  <c r="CI83" i="477"/>
  <c r="AR85" i="477"/>
  <c r="CE85" i="477"/>
  <c r="CI87" i="477"/>
  <c r="AR89" i="477"/>
  <c r="CE89" i="477"/>
  <c r="CK94" i="477"/>
  <c r="CG94" i="477"/>
  <c r="CM94" i="477"/>
  <c r="CH94" i="477"/>
  <c r="CL94" i="477"/>
  <c r="CF94" i="477"/>
  <c r="CJ94" i="477"/>
  <c r="CE94" i="477"/>
  <c r="AR94" i="477"/>
  <c r="CM74" i="477"/>
  <c r="CI74" i="477"/>
  <c r="CE74" i="477"/>
  <c r="AR74" i="477"/>
  <c r="CJ74" i="477"/>
  <c r="CM78" i="477"/>
  <c r="CI78" i="477"/>
  <c r="CE78" i="477"/>
  <c r="AR78" i="477"/>
  <c r="CJ78" i="477"/>
  <c r="CN82" i="477"/>
  <c r="CJ82" i="477"/>
  <c r="CF82" i="477"/>
  <c r="CM82" i="477"/>
  <c r="CI82" i="477"/>
  <c r="CE82" i="477"/>
  <c r="AR82" i="477"/>
  <c r="CL82" i="477"/>
  <c r="CL85" i="477"/>
  <c r="CH85" i="477"/>
  <c r="AQ85" i="477"/>
  <c r="CK85" i="477"/>
  <c r="CG85" i="477"/>
  <c r="CF85" i="477"/>
  <c r="CN85" i="477"/>
  <c r="CL89" i="477"/>
  <c r="CH89" i="477"/>
  <c r="AQ89" i="477"/>
  <c r="CK89" i="477"/>
  <c r="CG89" i="477"/>
  <c r="CF89" i="477"/>
  <c r="CN89" i="477"/>
  <c r="CK98" i="477"/>
  <c r="CG98" i="477"/>
  <c r="CM98" i="477"/>
  <c r="CH98" i="477"/>
  <c r="CL98" i="477"/>
  <c r="CF98" i="477"/>
  <c r="CJ98" i="477"/>
  <c r="CE98" i="477"/>
  <c r="AR98" i="477"/>
  <c r="CM100" i="477"/>
  <c r="CI100" i="477"/>
  <c r="CE100" i="477"/>
  <c r="AR100" i="477"/>
  <c r="CK100" i="477"/>
  <c r="CF100" i="477"/>
  <c r="AQ100" i="477"/>
  <c r="CN100" i="477"/>
  <c r="CG100" i="477"/>
  <c r="CL100" i="477"/>
  <c r="CJ100" i="477"/>
  <c r="CH100" i="477"/>
  <c r="CK67" i="477"/>
  <c r="CG67" i="477"/>
  <c r="AQ67" i="477"/>
  <c r="CI67" i="477"/>
  <c r="CN67" i="477"/>
  <c r="CK71" i="477"/>
  <c r="CG71" i="477"/>
  <c r="AQ71" i="477"/>
  <c r="CI71" i="477"/>
  <c r="CN71" i="477"/>
  <c r="AQ74" i="477"/>
  <c r="CF74" i="477"/>
  <c r="CK74" i="477"/>
  <c r="CK75" i="477"/>
  <c r="CG75" i="477"/>
  <c r="AQ75" i="477"/>
  <c r="CI75" i="477"/>
  <c r="CN75" i="477"/>
  <c r="AQ78" i="477"/>
  <c r="CF78" i="477"/>
  <c r="CK78" i="477"/>
  <c r="CK79" i="477"/>
  <c r="CG79" i="477"/>
  <c r="AQ79" i="477"/>
  <c r="CI79" i="477"/>
  <c r="CN79" i="477"/>
  <c r="AQ82" i="477"/>
  <c r="CG82" i="477"/>
  <c r="CE83" i="477"/>
  <c r="CI85" i="477"/>
  <c r="CE87" i="477"/>
  <c r="CI89" i="477"/>
  <c r="AQ98" i="477"/>
  <c r="CI98" i="477"/>
  <c r="AR67" i="477"/>
  <c r="CE67" i="477"/>
  <c r="CJ67" i="477"/>
  <c r="CM68" i="477"/>
  <c r="CI68" i="477"/>
  <c r="CE68" i="477"/>
  <c r="AR68" i="477"/>
  <c r="CJ68" i="477"/>
  <c r="AR71" i="477"/>
  <c r="CE71" i="477"/>
  <c r="CJ71" i="477"/>
  <c r="CM72" i="477"/>
  <c r="CI72" i="477"/>
  <c r="CE72" i="477"/>
  <c r="AR72" i="477"/>
  <c r="CJ72" i="477"/>
  <c r="CG74" i="477"/>
  <c r="CL74" i="477"/>
  <c r="AR75" i="477"/>
  <c r="CE75" i="477"/>
  <c r="CJ75" i="477"/>
  <c r="CM76" i="477"/>
  <c r="CI76" i="477"/>
  <c r="CE76" i="477"/>
  <c r="AR76" i="477"/>
  <c r="CJ76" i="477"/>
  <c r="CG78" i="477"/>
  <c r="CL78" i="477"/>
  <c r="AR79" i="477"/>
  <c r="CE79" i="477"/>
  <c r="CJ79" i="477"/>
  <c r="CM80" i="477"/>
  <c r="CI80" i="477"/>
  <c r="CE80" i="477"/>
  <c r="AR80" i="477"/>
  <c r="CJ80" i="477"/>
  <c r="CH82" i="477"/>
  <c r="CL83" i="477"/>
  <c r="CH83" i="477"/>
  <c r="AQ83" i="477"/>
  <c r="CK83" i="477"/>
  <c r="CG83" i="477"/>
  <c r="CF83" i="477"/>
  <c r="CN83" i="477"/>
  <c r="CJ85" i="477"/>
  <c r="CL87" i="477"/>
  <c r="CH87" i="477"/>
  <c r="AQ87" i="477"/>
  <c r="CK87" i="477"/>
  <c r="CG87" i="477"/>
  <c r="CF87" i="477"/>
  <c r="CN87" i="477"/>
  <c r="CJ89" i="477"/>
  <c r="CM93" i="477"/>
  <c r="CI93" i="477"/>
  <c r="CE93" i="477"/>
  <c r="AR93" i="477"/>
  <c r="CJ93" i="477"/>
  <c r="CN93" i="477"/>
  <c r="CH93" i="477"/>
  <c r="CL93" i="477"/>
  <c r="CG93" i="477"/>
  <c r="CK93" i="477"/>
  <c r="CN98" i="477"/>
  <c r="AR84" i="477"/>
  <c r="CE84" i="477"/>
  <c r="CI84" i="477"/>
  <c r="CM84" i="477"/>
  <c r="AR86" i="477"/>
  <c r="CE86" i="477"/>
  <c r="CI86" i="477"/>
  <c r="CM86" i="477"/>
  <c r="AR88" i="477"/>
  <c r="CE88" i="477"/>
  <c r="CI88" i="477"/>
  <c r="CM88" i="477"/>
  <c r="AR90" i="477"/>
  <c r="CE90" i="477"/>
  <c r="CM91" i="477"/>
  <c r="CI91" i="477"/>
  <c r="CE91" i="477"/>
  <c r="AR91" i="477"/>
  <c r="CJ91" i="477"/>
  <c r="CH92" i="477"/>
  <c r="CM95" i="477"/>
  <c r="CI95" i="477"/>
  <c r="CE95" i="477"/>
  <c r="AR95" i="477"/>
  <c r="CJ95" i="477"/>
  <c r="CH96" i="477"/>
  <c r="CG97" i="477"/>
  <c r="CL97" i="477"/>
  <c r="CK99" i="477"/>
  <c r="CG99" i="477"/>
  <c r="CL99" i="477"/>
  <c r="CF99" i="477"/>
  <c r="AQ99" i="477"/>
  <c r="CJ99" i="477"/>
  <c r="CJ102" i="477"/>
  <c r="CK103" i="477"/>
  <c r="CG103" i="477"/>
  <c r="CL103" i="477"/>
  <c r="CF103" i="477"/>
  <c r="AR103" i="477"/>
  <c r="CE103" i="477"/>
  <c r="CM103" i="477"/>
  <c r="CL104" i="477"/>
  <c r="CF84" i="477"/>
  <c r="CJ84" i="477"/>
  <c r="CF86" i="477"/>
  <c r="CJ86" i="477"/>
  <c r="CF88" i="477"/>
  <c r="CJ88" i="477"/>
  <c r="CK90" i="477"/>
  <c r="CG90" i="477"/>
  <c r="CF90" i="477"/>
  <c r="CL90" i="477"/>
  <c r="CK92" i="477"/>
  <c r="CG92" i="477"/>
  <c r="AQ92" i="477"/>
  <c r="CI92" i="477"/>
  <c r="CN92" i="477"/>
  <c r="CK96" i="477"/>
  <c r="CG96" i="477"/>
  <c r="AQ96" i="477"/>
  <c r="CI96" i="477"/>
  <c r="CN96" i="477"/>
  <c r="CH97" i="477"/>
  <c r="CG104" i="477"/>
  <c r="CM106" i="477"/>
  <c r="CI106" i="477"/>
  <c r="CE106" i="477"/>
  <c r="AR106" i="477"/>
  <c r="CK106" i="477"/>
  <c r="CF106" i="477"/>
  <c r="AQ106" i="477"/>
  <c r="CN106" i="477"/>
  <c r="CH106" i="477"/>
  <c r="CL106" i="477"/>
  <c r="CM97" i="477"/>
  <c r="CI97" i="477"/>
  <c r="CE97" i="477"/>
  <c r="AR97" i="477"/>
  <c r="CJ97" i="477"/>
  <c r="CM102" i="477"/>
  <c r="CI102" i="477"/>
  <c r="CE102" i="477"/>
  <c r="AR102" i="477"/>
  <c r="CN102" i="477"/>
  <c r="CH102" i="477"/>
  <c r="AQ102" i="477"/>
  <c r="CF102" i="477"/>
  <c r="CL102" i="477"/>
  <c r="CM104" i="477"/>
  <c r="CI104" i="477"/>
  <c r="CE104" i="477"/>
  <c r="AR104" i="477"/>
  <c r="CK104" i="477"/>
  <c r="CF104" i="477"/>
  <c r="AQ104" i="477"/>
  <c r="CH104" i="477"/>
  <c r="CK101" i="477"/>
  <c r="CG101" i="477"/>
  <c r="AQ101" i="477"/>
  <c r="CI101" i="477"/>
  <c r="CN101" i="477"/>
  <c r="CK105" i="477"/>
  <c r="CG105" i="477"/>
  <c r="AQ105" i="477"/>
  <c r="CI105" i="477"/>
  <c r="CN105" i="477"/>
  <c r="CF107" i="477"/>
  <c r="CL111" i="477"/>
  <c r="CH111" i="477"/>
  <c r="AQ111" i="477"/>
  <c r="CK111" i="477"/>
  <c r="CG111" i="477"/>
  <c r="CF111" i="477"/>
  <c r="CN111" i="477"/>
  <c r="CL107" i="477"/>
  <c r="CH107" i="477"/>
  <c r="CK107" i="477"/>
  <c r="CG107" i="477"/>
  <c r="AQ107" i="477"/>
  <c r="CJ107" i="477"/>
  <c r="CL109" i="477"/>
  <c r="CH109" i="477"/>
  <c r="AQ109" i="477"/>
  <c r="CK109" i="477"/>
  <c r="CG109" i="477"/>
  <c r="CF109" i="477"/>
  <c r="CN109" i="477"/>
  <c r="CM113" i="477"/>
  <c r="CL113" i="477"/>
  <c r="CH113" i="477"/>
  <c r="AQ113" i="477"/>
  <c r="CK113" i="477"/>
  <c r="CG113" i="477"/>
  <c r="CF113" i="477"/>
  <c r="AR108" i="477"/>
  <c r="CE108" i="477"/>
  <c r="CI108" i="477"/>
  <c r="CM108" i="477"/>
  <c r="AR110" i="477"/>
  <c r="CE110" i="477"/>
  <c r="CI110" i="477"/>
  <c r="CM110" i="477"/>
  <c r="AR112" i="477"/>
  <c r="CE112" i="477"/>
  <c r="CI112" i="477"/>
  <c r="CM112" i="477"/>
  <c r="CM114" i="477"/>
  <c r="CI114" i="477"/>
  <c r="CE114" i="477"/>
  <c r="AR114" i="477"/>
  <c r="CK114" i="477"/>
  <c r="CG114" i="477"/>
  <c r="CH114" i="477"/>
  <c r="CK115" i="477"/>
  <c r="CG115" i="477"/>
  <c r="CM115" i="477"/>
  <c r="CI115" i="477"/>
  <c r="CE115" i="477"/>
  <c r="AR115" i="477"/>
  <c r="CH115" i="477"/>
  <c r="CN116" i="477"/>
  <c r="CJ116" i="477"/>
  <c r="CF116" i="477"/>
  <c r="CM116" i="477"/>
  <c r="CI116" i="477"/>
  <c r="CE116" i="477"/>
  <c r="AR116" i="477"/>
  <c r="CK116" i="477"/>
  <c r="CG116" i="477"/>
  <c r="CL116" i="477"/>
  <c r="CF108" i="477"/>
  <c r="CJ108" i="477"/>
  <c r="CF110" i="477"/>
  <c r="CJ110" i="477"/>
  <c r="CF112" i="477"/>
  <c r="CJ112" i="477"/>
  <c r="CL117" i="477"/>
  <c r="CH117" i="477"/>
  <c r="AQ117" i="477"/>
  <c r="CK117" i="477"/>
  <c r="CG117" i="477"/>
  <c r="CM117" i="477"/>
  <c r="CI117" i="477"/>
  <c r="CE117" i="477"/>
  <c r="AR117" i="477"/>
  <c r="CL119" i="477"/>
  <c r="CH119" i="477"/>
  <c r="AQ119" i="477"/>
  <c r="CK119" i="477"/>
  <c r="CG119" i="477"/>
  <c r="CM119" i="477"/>
  <c r="CI119" i="477"/>
  <c r="CE119" i="477"/>
  <c r="AR119" i="477"/>
  <c r="CL121" i="477"/>
  <c r="CH121" i="477"/>
  <c r="AQ121" i="477"/>
  <c r="CK121" i="477"/>
  <c r="CG121" i="477"/>
  <c r="CM121" i="477"/>
  <c r="CI121" i="477"/>
  <c r="CE121" i="477"/>
  <c r="AR121" i="477"/>
  <c r="CJ119" i="477"/>
  <c r="CJ121" i="477"/>
  <c r="CG118" i="477"/>
  <c r="CK118" i="477"/>
  <c r="CG120" i="477"/>
  <c r="CK120" i="477"/>
  <c r="CG122" i="477"/>
  <c r="CK122" i="477"/>
  <c r="AR123" i="477"/>
  <c r="CE123" i="477"/>
  <c r="CI123" i="477"/>
  <c r="CM123" i="477"/>
  <c r="CG124" i="477"/>
  <c r="CK124" i="477"/>
  <c r="AR125" i="477"/>
  <c r="CE125" i="477"/>
  <c r="CI125" i="477"/>
  <c r="CM125" i="477"/>
  <c r="CG126" i="477"/>
  <c r="CK126" i="477"/>
  <c r="AR127" i="477"/>
  <c r="CE127" i="477"/>
  <c r="CI127" i="477"/>
  <c r="CM127" i="477"/>
  <c r="CG128" i="477"/>
  <c r="CK128" i="477"/>
  <c r="AR129" i="477"/>
  <c r="CE129" i="477"/>
  <c r="CI129" i="477"/>
  <c r="CM129" i="477"/>
  <c r="CG130" i="477"/>
  <c r="CK130" i="477"/>
  <c r="CF123" i="477"/>
  <c r="CJ123" i="477"/>
  <c r="CN123" i="477"/>
  <c r="CF125" i="477"/>
  <c r="CJ125" i="477"/>
  <c r="CN125" i="477"/>
  <c r="CF127" i="477"/>
  <c r="CJ127" i="477"/>
  <c r="CN127" i="477"/>
  <c r="CF129" i="477"/>
  <c r="CJ129" i="477"/>
  <c r="CN129" i="477"/>
  <c r="CL130" i="477"/>
  <c r="AR118" i="477"/>
  <c r="CE118" i="477"/>
  <c r="CI118" i="477"/>
  <c r="CM118" i="477"/>
  <c r="AR120" i="477"/>
  <c r="CE120" i="477"/>
  <c r="CI120" i="477"/>
  <c r="CM120" i="477"/>
  <c r="AR122" i="477"/>
  <c r="CE122" i="477"/>
  <c r="CI122" i="477"/>
  <c r="CM122" i="477"/>
  <c r="CG123" i="477"/>
  <c r="CK123" i="477"/>
  <c r="AR124" i="477"/>
  <c r="CE124" i="477"/>
  <c r="CI124" i="477"/>
  <c r="CM124" i="477"/>
  <c r="CG125" i="477"/>
  <c r="CK125" i="477"/>
  <c r="AR126" i="477"/>
  <c r="CE126" i="477"/>
  <c r="CI126" i="477"/>
  <c r="CM126" i="477"/>
  <c r="CG127" i="477"/>
  <c r="CK127" i="477"/>
  <c r="AR128" i="477"/>
  <c r="CE128" i="477"/>
  <c r="CI128" i="477"/>
  <c r="CM128" i="477"/>
  <c r="CG129" i="477"/>
  <c r="CK129" i="477"/>
  <c r="AR130" i="477"/>
  <c r="CE130" i="477"/>
  <c r="CI130" i="477"/>
  <c r="CM130" i="477"/>
  <c r="CF118" i="477"/>
  <c r="CJ118" i="477"/>
  <c r="CF120" i="477"/>
  <c r="CJ120" i="477"/>
  <c r="CF122" i="477"/>
  <c r="CJ122" i="477"/>
  <c r="AQ123" i="477"/>
  <c r="CH123" i="477"/>
  <c r="CF124" i="477"/>
  <c r="CJ124" i="477"/>
  <c r="AQ125" i="477"/>
  <c r="CH125" i="477"/>
  <c r="CF126" i="477"/>
  <c r="CJ126" i="477"/>
  <c r="AQ127" i="477"/>
  <c r="CH127" i="477"/>
  <c r="CF128" i="477"/>
  <c r="CJ128" i="477"/>
  <c r="AQ129" i="477"/>
  <c r="CH129" i="477"/>
  <c r="CF130" i="477"/>
  <c r="CJ130" i="477"/>
  <c r="AN42" i="370"/>
  <c r="AN43" i="370"/>
  <c r="AN44" i="370"/>
  <c r="AN52" i="370"/>
  <c r="AN58" i="370"/>
  <c r="AN59" i="370"/>
  <c r="AN60" i="370"/>
  <c r="AN68" i="370"/>
  <c r="AN71" i="370"/>
  <c r="AN74" i="370"/>
  <c r="AN76" i="370"/>
  <c r="AN79" i="370"/>
  <c r="AN80" i="370"/>
  <c r="AN82" i="370"/>
  <c r="AN83" i="370"/>
  <c r="AN84" i="370"/>
  <c r="AN90" i="370"/>
  <c r="AN91" i="370"/>
  <c r="AN92" i="370"/>
  <c r="AN94" i="370"/>
  <c r="AN96" i="370"/>
  <c r="AN97" i="370"/>
  <c r="AN98" i="370"/>
  <c r="AN99" i="370"/>
  <c r="AN104" i="370"/>
  <c r="AN106" i="370"/>
  <c r="AN108" i="370"/>
  <c r="AN110" i="370"/>
  <c r="AN112" i="370"/>
  <c r="AN115" i="370"/>
  <c r="AN121" i="370"/>
  <c r="AN122" i="370"/>
  <c r="AN124" i="370"/>
  <c r="AN126" i="370"/>
  <c r="AN128" i="370"/>
  <c r="DI41" i="477" l="1"/>
  <c r="DJ41" i="477"/>
  <c r="DJ40" i="477"/>
  <c r="DI40" i="477"/>
  <c r="DI39" i="477"/>
  <c r="DJ39" i="477"/>
  <c r="DI38" i="477"/>
  <c r="DJ38" i="477"/>
  <c r="DJ34" i="477"/>
  <c r="AE34" i="477" s="1"/>
  <c r="DJ31" i="477"/>
  <c r="AE31" i="477" s="1"/>
  <c r="DJ36" i="477"/>
  <c r="AE36" i="477" s="1"/>
  <c r="DJ32" i="477"/>
  <c r="AE32" i="477" s="1"/>
  <c r="DJ35" i="477"/>
  <c r="DI35" i="477"/>
  <c r="DJ37" i="477"/>
  <c r="DI37" i="477"/>
  <c r="BH128" i="477"/>
  <c r="BH124" i="477"/>
  <c r="BH120" i="477"/>
  <c r="BH116" i="477"/>
  <c r="BH112" i="477"/>
  <c r="BH108" i="477"/>
  <c r="BH104" i="477"/>
  <c r="BH100" i="477"/>
  <c r="BH96" i="477"/>
  <c r="BH92" i="477"/>
  <c r="BH88" i="477"/>
  <c r="BH84" i="477"/>
  <c r="BH80" i="477"/>
  <c r="BH76" i="477"/>
  <c r="BH72" i="477"/>
  <c r="BH68" i="477"/>
  <c r="BH64" i="477"/>
  <c r="BH60" i="477"/>
  <c r="BH56" i="477"/>
  <c r="BH52" i="477"/>
  <c r="BH48" i="477"/>
  <c r="BH44" i="477"/>
  <c r="BH39" i="477"/>
  <c r="BH37" i="477"/>
  <c r="BH35" i="477"/>
  <c r="BH33" i="477"/>
  <c r="BH67" i="477"/>
  <c r="BH63" i="477"/>
  <c r="BH129" i="477"/>
  <c r="BH125" i="477"/>
  <c r="BH121" i="477"/>
  <c r="BH117" i="477"/>
  <c r="BH113" i="477"/>
  <c r="BH109" i="477"/>
  <c r="BH105" i="477"/>
  <c r="BH101" i="477"/>
  <c r="BH97" i="477"/>
  <c r="BH93" i="477"/>
  <c r="BH89" i="477"/>
  <c r="BH85" i="477"/>
  <c r="BH81" i="477"/>
  <c r="BH77" i="477"/>
  <c r="BH73" i="477"/>
  <c r="BH69" i="477"/>
  <c r="BH65" i="477"/>
  <c r="BH61" i="477"/>
  <c r="BH57" i="477"/>
  <c r="BH53" i="477"/>
  <c r="BH49" i="477"/>
  <c r="BH45" i="477"/>
  <c r="BH42" i="477"/>
  <c r="BH40" i="477"/>
  <c r="BH51" i="477"/>
  <c r="BH130" i="477"/>
  <c r="BH126" i="477"/>
  <c r="BH122" i="477"/>
  <c r="BH118" i="477"/>
  <c r="BH114" i="477"/>
  <c r="BH110" i="477"/>
  <c r="BH106" i="477"/>
  <c r="BH102" i="477"/>
  <c r="BH98" i="477"/>
  <c r="BH94" i="477"/>
  <c r="BH90" i="477"/>
  <c r="BH86" i="477"/>
  <c r="BH82" i="477"/>
  <c r="BH78" i="477"/>
  <c r="BH74" i="477"/>
  <c r="BH70" i="477"/>
  <c r="BH66" i="477"/>
  <c r="BH62" i="477"/>
  <c r="BH58" i="477"/>
  <c r="BH54" i="477"/>
  <c r="BH50" i="477"/>
  <c r="BH46" i="477"/>
  <c r="BH38" i="477"/>
  <c r="BH36" i="477"/>
  <c r="BH34" i="477"/>
  <c r="BH32" i="477"/>
  <c r="BH71" i="477"/>
  <c r="BH59" i="477"/>
  <c r="BH55" i="477"/>
  <c r="BH47" i="477"/>
  <c r="BH43" i="477"/>
  <c r="BH31" i="477"/>
  <c r="BH127" i="477"/>
  <c r="BH123" i="477"/>
  <c r="BH119" i="477"/>
  <c r="BH115" i="477"/>
  <c r="BH111" i="477"/>
  <c r="BH107" i="477"/>
  <c r="BH103" i="477"/>
  <c r="BH99" i="477"/>
  <c r="BH95" i="477"/>
  <c r="BH91" i="477"/>
  <c r="BH87" i="477"/>
  <c r="BH83" i="477"/>
  <c r="BH79" i="477"/>
  <c r="BH75" i="477"/>
  <c r="BH41" i="477"/>
  <c r="DJ33" i="477"/>
  <c r="DI33" i="477"/>
  <c r="Q47" i="531"/>
  <c r="T47" i="531" s="1"/>
  <c r="G116" i="471"/>
  <c r="U116" i="471"/>
  <c r="U90" i="469"/>
  <c r="G90" i="469"/>
  <c r="G112" i="469"/>
  <c r="U112" i="469"/>
  <c r="G49" i="471"/>
  <c r="U49" i="471"/>
  <c r="U53" i="474"/>
  <c r="I53" i="474"/>
  <c r="G61" i="471"/>
  <c r="U61" i="471"/>
  <c r="BC69" i="472"/>
  <c r="BD69" i="472"/>
  <c r="BA69" i="472"/>
  <c r="BE69" i="472"/>
  <c r="BB69" i="472"/>
  <c r="G77" i="471"/>
  <c r="U77" i="471"/>
  <c r="BC85" i="472"/>
  <c r="BD85" i="472"/>
  <c r="BA85" i="472"/>
  <c r="BE85" i="472"/>
  <c r="BB85" i="472"/>
  <c r="G93" i="471"/>
  <c r="U93" i="471"/>
  <c r="U97" i="474"/>
  <c r="I97" i="474"/>
  <c r="BC105" i="472"/>
  <c r="BD105" i="472"/>
  <c r="BA105" i="472"/>
  <c r="BE105" i="472"/>
  <c r="BB105" i="472"/>
  <c r="U113" i="474"/>
  <c r="I113" i="474"/>
  <c r="BC121" i="472"/>
  <c r="BD121" i="472"/>
  <c r="BA121" i="472"/>
  <c r="BE121" i="472"/>
  <c r="BB121" i="472"/>
  <c r="U129" i="474"/>
  <c r="I129" i="474"/>
  <c r="U54" i="469"/>
  <c r="G54" i="469"/>
  <c r="U118" i="469"/>
  <c r="G118" i="469"/>
  <c r="BB70" i="472"/>
  <c r="BC70" i="472"/>
  <c r="BD70" i="472"/>
  <c r="BA70" i="472"/>
  <c r="BE70" i="472"/>
  <c r="G88" i="469"/>
  <c r="U88" i="469"/>
  <c r="U43" i="471"/>
  <c r="G43" i="471"/>
  <c r="U51" i="471"/>
  <c r="G51" i="471"/>
  <c r="U59" i="471"/>
  <c r="G59" i="471"/>
  <c r="BD63" i="472"/>
  <c r="BA63" i="472"/>
  <c r="BE63" i="472"/>
  <c r="BB63" i="472"/>
  <c r="BC63" i="472"/>
  <c r="U91" i="474"/>
  <c r="I91" i="474"/>
  <c r="U99" i="469"/>
  <c r="G99" i="469"/>
  <c r="U107" i="474"/>
  <c r="I107" i="474"/>
  <c r="U115" i="469"/>
  <c r="G115" i="469"/>
  <c r="U52" i="474"/>
  <c r="I52" i="474"/>
  <c r="U57" i="469"/>
  <c r="G57" i="469"/>
  <c r="U105" i="469"/>
  <c r="G105" i="469"/>
  <c r="G90" i="471"/>
  <c r="U90" i="471"/>
  <c r="G111" i="471"/>
  <c r="U111" i="471"/>
  <c r="U42" i="469"/>
  <c r="G42" i="469"/>
  <c r="G64" i="469"/>
  <c r="U64" i="469"/>
  <c r="U85" i="469"/>
  <c r="G85" i="469"/>
  <c r="U106" i="469"/>
  <c r="G106" i="469"/>
  <c r="G128" i="469"/>
  <c r="U128" i="469"/>
  <c r="U49" i="474"/>
  <c r="I49" i="474"/>
  <c r="BB53" i="472"/>
  <c r="BC53" i="472"/>
  <c r="BD53" i="472"/>
  <c r="BA53" i="472"/>
  <c r="BE53" i="472"/>
  <c r="U61" i="474"/>
  <c r="I61" i="474"/>
  <c r="BB65" i="472"/>
  <c r="BC65" i="472"/>
  <c r="BD65" i="472"/>
  <c r="BA65" i="472"/>
  <c r="BE65" i="472"/>
  <c r="G73" i="471"/>
  <c r="U73" i="471"/>
  <c r="U77" i="474"/>
  <c r="I77" i="474"/>
  <c r="BC81" i="472"/>
  <c r="BA81" i="472"/>
  <c r="BE81" i="472"/>
  <c r="BB81" i="472"/>
  <c r="BD81" i="472"/>
  <c r="G89" i="471"/>
  <c r="U89" i="471"/>
  <c r="U93" i="474"/>
  <c r="I93" i="474"/>
  <c r="BC97" i="472"/>
  <c r="BD97" i="472"/>
  <c r="BA97" i="472"/>
  <c r="BE97" i="472"/>
  <c r="BB97" i="472"/>
  <c r="G105" i="471"/>
  <c r="U105" i="471"/>
  <c r="U109" i="474"/>
  <c r="I109" i="474"/>
  <c r="BC113" i="472"/>
  <c r="BD113" i="472"/>
  <c r="BA113" i="472"/>
  <c r="BE113" i="472"/>
  <c r="BB113" i="472"/>
  <c r="G121" i="471"/>
  <c r="U121" i="471"/>
  <c r="U125" i="474"/>
  <c r="I125" i="474"/>
  <c r="BC129" i="472"/>
  <c r="BD129" i="472"/>
  <c r="BA129" i="472"/>
  <c r="BE129" i="472"/>
  <c r="BB129" i="472"/>
  <c r="U91" i="471"/>
  <c r="G91" i="471"/>
  <c r="G112" i="471"/>
  <c r="U112" i="471"/>
  <c r="G44" i="469"/>
  <c r="U44" i="469"/>
  <c r="G76" i="469"/>
  <c r="U76" i="469"/>
  <c r="G108" i="469"/>
  <c r="U108" i="469"/>
  <c r="G42" i="471"/>
  <c r="U42" i="471"/>
  <c r="G46" i="471"/>
  <c r="U46" i="471"/>
  <c r="U46" i="474"/>
  <c r="I46" i="474"/>
  <c r="BA50" i="472"/>
  <c r="BE50" i="472"/>
  <c r="BB50" i="472"/>
  <c r="BC50" i="472"/>
  <c r="BD50" i="472"/>
  <c r="G58" i="471"/>
  <c r="U58" i="471"/>
  <c r="G62" i="471"/>
  <c r="U62" i="471"/>
  <c r="U62" i="474"/>
  <c r="I62" i="474"/>
  <c r="BA66" i="472"/>
  <c r="BE66" i="472"/>
  <c r="BB66" i="472"/>
  <c r="BC66" i="472"/>
  <c r="BD66" i="472"/>
  <c r="G74" i="471"/>
  <c r="U74" i="471"/>
  <c r="U78" i="474"/>
  <c r="I78" i="474"/>
  <c r="U82" i="474"/>
  <c r="I82" i="474"/>
  <c r="U86" i="474"/>
  <c r="I86" i="474"/>
  <c r="U90" i="474"/>
  <c r="I90" i="474"/>
  <c r="U94" i="474"/>
  <c r="I94" i="474"/>
  <c r="U98" i="474"/>
  <c r="I98" i="474"/>
  <c r="BB102" i="472"/>
  <c r="BC102" i="472"/>
  <c r="BD102" i="472"/>
  <c r="BA102" i="472"/>
  <c r="BE102" i="472"/>
  <c r="BB106" i="472"/>
  <c r="BC106" i="472"/>
  <c r="BD106" i="472"/>
  <c r="BA106" i="472"/>
  <c r="BE106" i="472"/>
  <c r="BB110" i="472"/>
  <c r="BC110" i="472"/>
  <c r="BD110" i="472"/>
  <c r="BE110" i="472"/>
  <c r="BA110" i="472"/>
  <c r="BB114" i="472"/>
  <c r="BC114" i="472"/>
  <c r="BD114" i="472"/>
  <c r="BA114" i="472"/>
  <c r="BE114" i="472"/>
  <c r="BB118" i="472"/>
  <c r="BC118" i="472"/>
  <c r="BD118" i="472"/>
  <c r="BA118" i="472"/>
  <c r="BE118" i="472"/>
  <c r="BB122" i="472"/>
  <c r="BC122" i="472"/>
  <c r="BD122" i="472"/>
  <c r="BA122" i="472"/>
  <c r="BE122" i="472"/>
  <c r="BB126" i="472"/>
  <c r="BC126" i="472"/>
  <c r="BD126" i="472"/>
  <c r="BE126" i="472"/>
  <c r="BA126" i="472"/>
  <c r="BB130" i="472"/>
  <c r="BC130" i="472"/>
  <c r="BD130" i="472"/>
  <c r="BA130" i="472"/>
  <c r="BE130" i="472"/>
  <c r="G108" i="471"/>
  <c r="U108" i="471"/>
  <c r="G72" i="469"/>
  <c r="U72" i="469"/>
  <c r="U114" i="469"/>
  <c r="G114" i="469"/>
  <c r="U47" i="474"/>
  <c r="I47" i="474"/>
  <c r="U51" i="474"/>
  <c r="I51" i="474"/>
  <c r="U63" i="474"/>
  <c r="I63" i="474"/>
  <c r="U67" i="474"/>
  <c r="I67" i="474"/>
  <c r="BA67" i="472"/>
  <c r="BE67" i="472"/>
  <c r="BB67" i="472"/>
  <c r="BC67" i="472"/>
  <c r="BD67" i="472"/>
  <c r="U71" i="474"/>
  <c r="I71" i="474"/>
  <c r="U75" i="469"/>
  <c r="G75" i="469"/>
  <c r="BA75" i="472"/>
  <c r="BE75" i="472"/>
  <c r="BB75" i="472"/>
  <c r="BC75" i="472"/>
  <c r="BD75" i="472"/>
  <c r="G79" i="471"/>
  <c r="U79" i="471"/>
  <c r="U83" i="469"/>
  <c r="G83" i="469"/>
  <c r="BA83" i="472"/>
  <c r="BE83" i="472"/>
  <c r="BB83" i="472"/>
  <c r="BC83" i="472"/>
  <c r="BD83" i="472"/>
  <c r="U87" i="474"/>
  <c r="I87" i="474"/>
  <c r="U95" i="469"/>
  <c r="G95" i="469"/>
  <c r="BA99" i="472"/>
  <c r="BE99" i="472"/>
  <c r="BB99" i="472"/>
  <c r="BC99" i="472"/>
  <c r="BD99" i="472"/>
  <c r="U103" i="474"/>
  <c r="I103" i="474"/>
  <c r="U111" i="469"/>
  <c r="G111" i="469"/>
  <c r="BA115" i="472"/>
  <c r="BE115" i="472"/>
  <c r="BB115" i="472"/>
  <c r="BC115" i="472"/>
  <c r="BD115" i="472"/>
  <c r="U119" i="474"/>
  <c r="I119" i="474"/>
  <c r="U127" i="469"/>
  <c r="G127" i="469"/>
  <c r="G52" i="469"/>
  <c r="U52" i="469"/>
  <c r="G100" i="469"/>
  <c r="U100" i="469"/>
  <c r="G44" i="471"/>
  <c r="U44" i="471"/>
  <c r="BC44" i="472"/>
  <c r="BD44" i="472"/>
  <c r="BA44" i="472"/>
  <c r="BE44" i="472"/>
  <c r="BB44" i="472"/>
  <c r="U48" i="474"/>
  <c r="I48" i="474"/>
  <c r="G60" i="471"/>
  <c r="U60" i="471"/>
  <c r="BC60" i="472"/>
  <c r="BD60" i="472"/>
  <c r="BA60" i="472"/>
  <c r="BE60" i="472"/>
  <c r="BB60" i="472"/>
  <c r="U68" i="474"/>
  <c r="I68" i="474"/>
  <c r="U72" i="474"/>
  <c r="I72" i="474"/>
  <c r="G76" i="471"/>
  <c r="U76" i="471"/>
  <c r="BD76" i="472"/>
  <c r="BA76" i="472"/>
  <c r="BE76" i="472"/>
  <c r="BB76" i="472"/>
  <c r="BC76" i="472"/>
  <c r="U84" i="474"/>
  <c r="I84" i="474"/>
  <c r="U92" i="474"/>
  <c r="I92" i="474"/>
  <c r="U100" i="474"/>
  <c r="I100" i="474"/>
  <c r="U116" i="474"/>
  <c r="I116" i="474"/>
  <c r="U46" i="469"/>
  <c r="G46" i="469"/>
  <c r="U62" i="469"/>
  <c r="G62" i="469"/>
  <c r="U78" i="469"/>
  <c r="G78" i="469"/>
  <c r="G94" i="471"/>
  <c r="U94" i="471"/>
  <c r="G110" i="471"/>
  <c r="U110" i="471"/>
  <c r="G126" i="471"/>
  <c r="U126" i="471"/>
  <c r="U99" i="471"/>
  <c r="G99" i="471"/>
  <c r="U115" i="471"/>
  <c r="G115" i="471"/>
  <c r="U69" i="469"/>
  <c r="G69" i="469"/>
  <c r="BB57" i="472"/>
  <c r="BC57" i="472"/>
  <c r="BD57" i="472"/>
  <c r="BA57" i="472"/>
  <c r="BE57" i="472"/>
  <c r="U65" i="474"/>
  <c r="I65" i="474"/>
  <c r="BC101" i="472"/>
  <c r="BD101" i="472"/>
  <c r="BA101" i="472"/>
  <c r="BE101" i="472"/>
  <c r="BB101" i="472"/>
  <c r="G109" i="471"/>
  <c r="U109" i="471"/>
  <c r="BC117" i="472"/>
  <c r="BD117" i="472"/>
  <c r="BA117" i="472"/>
  <c r="BE117" i="472"/>
  <c r="BB117" i="472"/>
  <c r="G125" i="471"/>
  <c r="U125" i="471"/>
  <c r="G96" i="471"/>
  <c r="U96" i="471"/>
  <c r="U86" i="469"/>
  <c r="G86" i="469"/>
  <c r="BA54" i="472"/>
  <c r="BE54" i="472"/>
  <c r="BB54" i="472"/>
  <c r="BC54" i="472"/>
  <c r="BD54" i="472"/>
  <c r="G78" i="471"/>
  <c r="U78" i="471"/>
  <c r="U110" i="474"/>
  <c r="I110" i="474"/>
  <c r="U87" i="471"/>
  <c r="G87" i="471"/>
  <c r="G120" i="469"/>
  <c r="U120" i="469"/>
  <c r="BD47" i="472"/>
  <c r="BA47" i="472"/>
  <c r="BE47" i="472"/>
  <c r="BB47" i="472"/>
  <c r="BC47" i="472"/>
  <c r="U55" i="469"/>
  <c r="G55" i="469"/>
  <c r="U63" i="469"/>
  <c r="G63" i="469"/>
  <c r="BA103" i="472"/>
  <c r="BE103" i="472"/>
  <c r="BB103" i="472"/>
  <c r="BC103" i="472"/>
  <c r="BD103" i="472"/>
  <c r="U123" i="474"/>
  <c r="I123" i="474"/>
  <c r="G68" i="469"/>
  <c r="U68" i="469"/>
  <c r="U110" i="469"/>
  <c r="G110" i="469"/>
  <c r="BC48" i="472"/>
  <c r="BD48" i="472"/>
  <c r="BA48" i="472"/>
  <c r="BE48" i="472"/>
  <c r="BB48" i="472"/>
  <c r="G114" i="471"/>
  <c r="U114" i="471"/>
  <c r="G130" i="471"/>
  <c r="U130" i="471"/>
  <c r="U89" i="469"/>
  <c r="G89" i="469"/>
  <c r="G100" i="471"/>
  <c r="U100" i="471"/>
  <c r="G122" i="471"/>
  <c r="U122" i="471"/>
  <c r="U53" i="469"/>
  <c r="G53" i="469"/>
  <c r="U74" i="469"/>
  <c r="G74" i="469"/>
  <c r="G96" i="469"/>
  <c r="U96" i="469"/>
  <c r="U117" i="469"/>
  <c r="G117" i="469"/>
  <c r="BB45" i="472"/>
  <c r="BC45" i="472"/>
  <c r="BD45" i="472"/>
  <c r="BA45" i="472"/>
  <c r="BE45" i="472"/>
  <c r="G53" i="471"/>
  <c r="U53" i="471"/>
  <c r="BB61" i="472"/>
  <c r="BC61" i="472"/>
  <c r="BD61" i="472"/>
  <c r="BA61" i="472"/>
  <c r="BE61" i="472"/>
  <c r="G65" i="471"/>
  <c r="U65" i="471"/>
  <c r="U69" i="474"/>
  <c r="I69" i="474"/>
  <c r="BC73" i="472"/>
  <c r="BD73" i="472"/>
  <c r="BA73" i="472"/>
  <c r="BE73" i="472"/>
  <c r="BB73" i="472"/>
  <c r="BC77" i="472"/>
  <c r="BA77" i="472"/>
  <c r="BE77" i="472"/>
  <c r="BB77" i="472"/>
  <c r="BD77" i="472"/>
  <c r="G81" i="471"/>
  <c r="U81" i="471"/>
  <c r="U85" i="474"/>
  <c r="I85" i="474"/>
  <c r="BC93" i="472"/>
  <c r="BD93" i="472"/>
  <c r="BA93" i="472"/>
  <c r="BE93" i="472"/>
  <c r="BB93" i="472"/>
  <c r="G97" i="471"/>
  <c r="U97" i="471"/>
  <c r="U101" i="474"/>
  <c r="I101" i="474"/>
  <c r="BC109" i="472"/>
  <c r="BD109" i="472"/>
  <c r="BA109" i="472"/>
  <c r="BE109" i="472"/>
  <c r="BB109" i="472"/>
  <c r="G113" i="471"/>
  <c r="U113" i="471"/>
  <c r="U117" i="474"/>
  <c r="I117" i="474"/>
  <c r="BC125" i="472"/>
  <c r="BD125" i="472"/>
  <c r="BA125" i="472"/>
  <c r="BE125" i="472"/>
  <c r="BB125" i="472"/>
  <c r="G129" i="471"/>
  <c r="U129" i="471"/>
  <c r="G102" i="471"/>
  <c r="U102" i="471"/>
  <c r="G123" i="471"/>
  <c r="U123" i="471"/>
  <c r="G60" i="469"/>
  <c r="U60" i="469"/>
  <c r="G92" i="469"/>
  <c r="U92" i="469"/>
  <c r="G124" i="469"/>
  <c r="U124" i="469"/>
  <c r="BA42" i="472"/>
  <c r="BE42" i="472"/>
  <c r="BB42" i="472"/>
  <c r="BC42" i="472"/>
  <c r="BD42" i="472"/>
  <c r="G50" i="471"/>
  <c r="U50" i="471"/>
  <c r="U54" i="474"/>
  <c r="I54" i="474"/>
  <c r="BA58" i="472"/>
  <c r="BE58" i="472"/>
  <c r="BB58" i="472"/>
  <c r="BC58" i="472"/>
  <c r="BD58" i="472"/>
  <c r="G66" i="471"/>
  <c r="U66" i="471"/>
  <c r="U70" i="474"/>
  <c r="I70" i="474"/>
  <c r="BB74" i="472"/>
  <c r="BC74" i="472"/>
  <c r="BD74" i="472"/>
  <c r="BA74" i="472"/>
  <c r="BE74" i="472"/>
  <c r="U114" i="474"/>
  <c r="I114" i="474"/>
  <c r="U130" i="474"/>
  <c r="I130" i="474"/>
  <c r="G92" i="471"/>
  <c r="U92" i="471"/>
  <c r="G124" i="471"/>
  <c r="U124" i="471"/>
  <c r="U98" i="469"/>
  <c r="G98" i="469"/>
  <c r="U130" i="469"/>
  <c r="G130" i="469"/>
  <c r="U43" i="474"/>
  <c r="I43" i="474"/>
  <c r="U55" i="474"/>
  <c r="I55" i="474"/>
  <c r="U59" i="474"/>
  <c r="I59" i="474"/>
  <c r="U67" i="471"/>
  <c r="G67" i="471"/>
  <c r="U71" i="469"/>
  <c r="G71" i="469"/>
  <c r="BA71" i="472"/>
  <c r="BE71" i="472"/>
  <c r="BB71" i="472"/>
  <c r="BC71" i="472"/>
  <c r="BD71" i="472"/>
  <c r="U75" i="474"/>
  <c r="I75" i="474"/>
  <c r="U79" i="469"/>
  <c r="G79" i="469"/>
  <c r="BA79" i="472"/>
  <c r="BE79" i="472"/>
  <c r="BC79" i="472"/>
  <c r="BD79" i="472"/>
  <c r="BB79" i="472"/>
  <c r="U83" i="474"/>
  <c r="I83" i="474"/>
  <c r="U87" i="469"/>
  <c r="G87" i="469"/>
  <c r="BA91" i="472"/>
  <c r="BE91" i="472"/>
  <c r="BB91" i="472"/>
  <c r="BC91" i="472"/>
  <c r="BD91" i="472"/>
  <c r="U95" i="474"/>
  <c r="I95" i="474"/>
  <c r="U103" i="469"/>
  <c r="G103" i="469"/>
  <c r="BA107" i="472"/>
  <c r="BE107" i="472"/>
  <c r="BB107" i="472"/>
  <c r="BC107" i="472"/>
  <c r="BD107" i="472"/>
  <c r="U111" i="474"/>
  <c r="I111" i="474"/>
  <c r="U119" i="469"/>
  <c r="G119" i="469"/>
  <c r="BA123" i="472"/>
  <c r="BE123" i="472"/>
  <c r="BB123" i="472"/>
  <c r="BC123" i="472"/>
  <c r="BD123" i="472"/>
  <c r="U127" i="474"/>
  <c r="I127" i="474"/>
  <c r="G104" i="471"/>
  <c r="U104" i="471"/>
  <c r="G84" i="469"/>
  <c r="U84" i="469"/>
  <c r="G116" i="469"/>
  <c r="U116" i="469"/>
  <c r="G48" i="471"/>
  <c r="U48" i="471"/>
  <c r="G52" i="471"/>
  <c r="U52" i="471"/>
  <c r="BC52" i="472"/>
  <c r="BD52" i="472"/>
  <c r="BA52" i="472"/>
  <c r="BE52" i="472"/>
  <c r="BB52" i="472"/>
  <c r="U56" i="474"/>
  <c r="I56" i="474"/>
  <c r="G64" i="471"/>
  <c r="U64" i="471"/>
  <c r="G68" i="471"/>
  <c r="U68" i="471"/>
  <c r="BD68" i="472"/>
  <c r="BA68" i="472"/>
  <c r="BE68" i="472"/>
  <c r="BB68" i="472"/>
  <c r="BC68" i="472"/>
  <c r="U76" i="474"/>
  <c r="I76" i="474"/>
  <c r="U80" i="474"/>
  <c r="I80" i="474"/>
  <c r="G84" i="471"/>
  <c r="U84" i="471"/>
  <c r="BD84" i="472"/>
  <c r="BA84" i="472"/>
  <c r="BE84" i="472"/>
  <c r="BB84" i="472"/>
  <c r="BC84" i="472"/>
  <c r="BD88" i="472"/>
  <c r="BA88" i="472"/>
  <c r="BE88" i="472"/>
  <c r="BB88" i="472"/>
  <c r="BC88" i="472"/>
  <c r="BD92" i="472"/>
  <c r="BA92" i="472"/>
  <c r="BE92" i="472"/>
  <c r="BB92" i="472"/>
  <c r="BC92" i="472"/>
  <c r="BD96" i="472"/>
  <c r="BA96" i="472"/>
  <c r="BE96" i="472"/>
  <c r="BB96" i="472"/>
  <c r="BC96" i="472"/>
  <c r="BD100" i="472"/>
  <c r="BA100" i="472"/>
  <c r="BE100" i="472"/>
  <c r="BB100" i="472"/>
  <c r="BC100" i="472"/>
  <c r="BD104" i="472"/>
  <c r="BA104" i="472"/>
  <c r="BE104" i="472"/>
  <c r="BB104" i="472"/>
  <c r="BC104" i="472"/>
  <c r="BD108" i="472"/>
  <c r="BA108" i="472"/>
  <c r="BE108" i="472"/>
  <c r="BB108" i="472"/>
  <c r="BC108" i="472"/>
  <c r="BD112" i="472"/>
  <c r="BA112" i="472"/>
  <c r="BE112" i="472"/>
  <c r="BB112" i="472"/>
  <c r="BC112" i="472"/>
  <c r="BD116" i="472"/>
  <c r="BA116" i="472"/>
  <c r="BE116" i="472"/>
  <c r="BB116" i="472"/>
  <c r="BC116" i="472"/>
  <c r="BD120" i="472"/>
  <c r="BA120" i="472"/>
  <c r="BE120" i="472"/>
  <c r="BB120" i="472"/>
  <c r="BC120" i="472"/>
  <c r="BD124" i="472"/>
  <c r="BA124" i="472"/>
  <c r="BE124" i="472"/>
  <c r="BB124" i="472"/>
  <c r="BC124" i="472"/>
  <c r="BD128" i="472"/>
  <c r="BA128" i="472"/>
  <c r="BE128" i="472"/>
  <c r="BB128" i="472"/>
  <c r="BC128" i="472"/>
  <c r="U50" i="469"/>
  <c r="G50" i="469"/>
  <c r="U66" i="469"/>
  <c r="G66" i="469"/>
  <c r="U82" i="469"/>
  <c r="G82" i="469"/>
  <c r="U45" i="469"/>
  <c r="G45" i="469"/>
  <c r="U61" i="469"/>
  <c r="G61" i="469"/>
  <c r="U77" i="469"/>
  <c r="G77" i="469"/>
  <c r="U93" i="469"/>
  <c r="G93" i="469"/>
  <c r="U109" i="469"/>
  <c r="G109" i="469"/>
  <c r="U125" i="469"/>
  <c r="G125" i="469"/>
  <c r="G95" i="471"/>
  <c r="U95" i="471"/>
  <c r="G48" i="469"/>
  <c r="U48" i="469"/>
  <c r="G45" i="471"/>
  <c r="U45" i="471"/>
  <c r="U81" i="474"/>
  <c r="I81" i="474"/>
  <c r="BC89" i="472"/>
  <c r="BD89" i="472"/>
  <c r="BA89" i="472"/>
  <c r="BE89" i="472"/>
  <c r="BB89" i="472"/>
  <c r="G118" i="471"/>
  <c r="U118" i="471"/>
  <c r="U50" i="474"/>
  <c r="I50" i="474"/>
  <c r="U66" i="474"/>
  <c r="I66" i="474"/>
  <c r="U126" i="474"/>
  <c r="I126" i="474"/>
  <c r="G119" i="471"/>
  <c r="U119" i="471"/>
  <c r="U47" i="469"/>
  <c r="G47" i="469"/>
  <c r="BD55" i="472"/>
  <c r="BA55" i="472"/>
  <c r="BE55" i="472"/>
  <c r="BB55" i="472"/>
  <c r="BC55" i="472"/>
  <c r="U79" i="474"/>
  <c r="I79" i="474"/>
  <c r="BA87" i="472"/>
  <c r="BE87" i="472"/>
  <c r="BB87" i="472"/>
  <c r="BC87" i="472"/>
  <c r="BD87" i="472"/>
  <c r="BA119" i="472"/>
  <c r="BE119" i="472"/>
  <c r="BB119" i="472"/>
  <c r="BC119" i="472"/>
  <c r="BD119" i="472"/>
  <c r="G88" i="471"/>
  <c r="U88" i="471"/>
  <c r="BC64" i="472"/>
  <c r="BD64" i="472"/>
  <c r="BA64" i="472"/>
  <c r="BE64" i="472"/>
  <c r="BB64" i="472"/>
  <c r="G80" i="471"/>
  <c r="U80" i="471"/>
  <c r="BD80" i="472"/>
  <c r="BB80" i="472"/>
  <c r="BA80" i="472"/>
  <c r="BC80" i="472"/>
  <c r="BE80" i="472"/>
  <c r="G98" i="471"/>
  <c r="U98" i="471"/>
  <c r="U73" i="469"/>
  <c r="G73" i="469"/>
  <c r="U121" i="469"/>
  <c r="G121" i="469"/>
  <c r="G82" i="471"/>
  <c r="U82" i="471"/>
  <c r="G106" i="471"/>
  <c r="U106" i="471"/>
  <c r="G127" i="471"/>
  <c r="U127" i="471"/>
  <c r="U58" i="469"/>
  <c r="G58" i="469"/>
  <c r="G80" i="469"/>
  <c r="U80" i="469"/>
  <c r="U101" i="469"/>
  <c r="G101" i="469"/>
  <c r="U122" i="469"/>
  <c r="G122" i="469"/>
  <c r="U45" i="474"/>
  <c r="I45" i="474"/>
  <c r="BB49" i="472"/>
  <c r="BC49" i="472"/>
  <c r="BD49" i="472"/>
  <c r="BA49" i="472"/>
  <c r="BE49" i="472"/>
  <c r="G57" i="471"/>
  <c r="U57" i="471"/>
  <c r="U57" i="474"/>
  <c r="I57" i="474"/>
  <c r="G69" i="471"/>
  <c r="U69" i="471"/>
  <c r="U73" i="474"/>
  <c r="I73" i="474"/>
  <c r="G85" i="471"/>
  <c r="U85" i="471"/>
  <c r="U89" i="474"/>
  <c r="I89" i="474"/>
  <c r="G101" i="471"/>
  <c r="U101" i="471"/>
  <c r="U105" i="474"/>
  <c r="I105" i="474"/>
  <c r="G117" i="471"/>
  <c r="U117" i="471"/>
  <c r="U121" i="474"/>
  <c r="I121" i="474"/>
  <c r="G86" i="471"/>
  <c r="U86" i="471"/>
  <c r="U107" i="471"/>
  <c r="G107" i="471"/>
  <c r="G128" i="471"/>
  <c r="U128" i="471"/>
  <c r="U70" i="469"/>
  <c r="G70" i="469"/>
  <c r="U102" i="469"/>
  <c r="G102" i="469"/>
  <c r="U42" i="474"/>
  <c r="I42" i="474"/>
  <c r="BA46" i="472"/>
  <c r="BE46" i="472"/>
  <c r="BB46" i="472"/>
  <c r="BC46" i="472"/>
  <c r="BD46" i="472"/>
  <c r="G54" i="471"/>
  <c r="U54" i="471"/>
  <c r="U58" i="474"/>
  <c r="I58" i="474"/>
  <c r="BA62" i="472"/>
  <c r="BE62" i="472"/>
  <c r="BB62" i="472"/>
  <c r="BC62" i="472"/>
  <c r="BD62" i="472"/>
  <c r="G70" i="471"/>
  <c r="U70" i="471"/>
  <c r="U74" i="474"/>
  <c r="I74" i="474"/>
  <c r="BB78" i="472"/>
  <c r="BD78" i="472"/>
  <c r="BA78" i="472"/>
  <c r="BC78" i="472"/>
  <c r="BE78" i="472"/>
  <c r="BB82" i="472"/>
  <c r="BD82" i="472"/>
  <c r="BE82" i="472"/>
  <c r="BA82" i="472"/>
  <c r="BC82" i="472"/>
  <c r="BB86" i="472"/>
  <c r="BC86" i="472"/>
  <c r="BD86" i="472"/>
  <c r="BA86" i="472"/>
  <c r="BE86" i="472"/>
  <c r="BB90" i="472"/>
  <c r="BC90" i="472"/>
  <c r="BD90" i="472"/>
  <c r="BA90" i="472"/>
  <c r="BE90" i="472"/>
  <c r="BB94" i="472"/>
  <c r="BC94" i="472"/>
  <c r="BD94" i="472"/>
  <c r="BE94" i="472"/>
  <c r="BA94" i="472"/>
  <c r="BB98" i="472"/>
  <c r="BC98" i="472"/>
  <c r="BD98" i="472"/>
  <c r="BA98" i="472"/>
  <c r="BE98" i="472"/>
  <c r="U102" i="474"/>
  <c r="I102" i="474"/>
  <c r="U106" i="474"/>
  <c r="I106" i="474"/>
  <c r="U118" i="474"/>
  <c r="I118" i="474"/>
  <c r="U122" i="474"/>
  <c r="I122" i="474"/>
  <c r="U103" i="471"/>
  <c r="G103" i="471"/>
  <c r="G56" i="469"/>
  <c r="U56" i="469"/>
  <c r="G104" i="469"/>
  <c r="U104" i="469"/>
  <c r="U43" i="469"/>
  <c r="G43" i="469"/>
  <c r="BD43" i="472"/>
  <c r="BA43" i="472"/>
  <c r="BE43" i="472"/>
  <c r="BB43" i="472"/>
  <c r="BC43" i="472"/>
  <c r="G47" i="471"/>
  <c r="U47" i="471"/>
  <c r="U51" i="469"/>
  <c r="G51" i="469"/>
  <c r="BD51" i="472"/>
  <c r="BA51" i="472"/>
  <c r="BE51" i="472"/>
  <c r="BB51" i="472"/>
  <c r="BC51" i="472"/>
  <c r="U55" i="471"/>
  <c r="G55" i="471"/>
  <c r="U59" i="469"/>
  <c r="G59" i="469"/>
  <c r="BD59" i="472"/>
  <c r="BA59" i="472"/>
  <c r="BE59" i="472"/>
  <c r="BB59" i="472"/>
  <c r="BC59" i="472"/>
  <c r="G63" i="471"/>
  <c r="U63" i="471"/>
  <c r="U67" i="469"/>
  <c r="G67" i="469"/>
  <c r="U71" i="471"/>
  <c r="G71" i="471"/>
  <c r="U75" i="471"/>
  <c r="G75" i="471"/>
  <c r="U83" i="471"/>
  <c r="G83" i="471"/>
  <c r="U91" i="469"/>
  <c r="G91" i="469"/>
  <c r="BA95" i="472"/>
  <c r="BE95" i="472"/>
  <c r="BB95" i="472"/>
  <c r="BC95" i="472"/>
  <c r="BD95" i="472"/>
  <c r="U99" i="474"/>
  <c r="I99" i="474"/>
  <c r="U107" i="469"/>
  <c r="G107" i="469"/>
  <c r="BA111" i="472"/>
  <c r="BE111" i="472"/>
  <c r="BB111" i="472"/>
  <c r="BC111" i="472"/>
  <c r="BD111" i="472"/>
  <c r="U115" i="474"/>
  <c r="I115" i="474"/>
  <c r="U123" i="469"/>
  <c r="G123" i="469"/>
  <c r="BA127" i="472"/>
  <c r="BE127" i="472"/>
  <c r="BB127" i="472"/>
  <c r="BC127" i="472"/>
  <c r="BD127" i="472"/>
  <c r="G120" i="471"/>
  <c r="U120" i="471"/>
  <c r="U94" i="469"/>
  <c r="G94" i="469"/>
  <c r="U126" i="469"/>
  <c r="G126" i="469"/>
  <c r="U44" i="474"/>
  <c r="I44" i="474"/>
  <c r="G56" i="471"/>
  <c r="U56" i="471"/>
  <c r="BC56" i="472"/>
  <c r="BD56" i="472"/>
  <c r="BA56" i="472"/>
  <c r="BE56" i="472"/>
  <c r="BB56" i="472"/>
  <c r="U60" i="474"/>
  <c r="I60" i="474"/>
  <c r="U64" i="474"/>
  <c r="I64" i="474"/>
  <c r="G72" i="471"/>
  <c r="U72" i="471"/>
  <c r="BD72" i="472"/>
  <c r="BA72" i="472"/>
  <c r="BE72" i="472"/>
  <c r="BB72" i="472"/>
  <c r="BC72" i="472"/>
  <c r="U88" i="474"/>
  <c r="I88" i="474"/>
  <c r="U96" i="474"/>
  <c r="I96" i="474"/>
  <c r="U104" i="474"/>
  <c r="I104" i="474"/>
  <c r="U108" i="474"/>
  <c r="I108" i="474"/>
  <c r="U112" i="474"/>
  <c r="I112" i="474"/>
  <c r="U120" i="474"/>
  <c r="I120" i="474"/>
  <c r="U124" i="474"/>
  <c r="I124" i="474"/>
  <c r="U128" i="474"/>
  <c r="I128" i="474"/>
  <c r="U49" i="469"/>
  <c r="G49" i="469"/>
  <c r="U65" i="469"/>
  <c r="G65" i="469"/>
  <c r="U81" i="469"/>
  <c r="G81" i="469"/>
  <c r="U97" i="469"/>
  <c r="G97" i="469"/>
  <c r="U113" i="469"/>
  <c r="G113" i="469"/>
  <c r="U129" i="469"/>
  <c r="G129" i="469"/>
  <c r="AT42" i="477"/>
  <c r="AP42" i="477" s="1"/>
  <c r="AT39" i="477"/>
  <c r="AT35" i="477"/>
  <c r="AT117" i="477"/>
  <c r="AT105" i="477"/>
  <c r="AP105" i="477" s="1"/>
  <c r="AT95" i="477"/>
  <c r="AT91" i="477"/>
  <c r="AT89" i="477"/>
  <c r="AT85" i="477"/>
  <c r="AT79" i="477"/>
  <c r="AT77" i="477"/>
  <c r="AT75" i="477"/>
  <c r="AT73" i="477"/>
  <c r="AP73" i="477" s="1"/>
  <c r="AT71" i="477"/>
  <c r="AP71" i="477" s="1"/>
  <c r="AT69" i="477"/>
  <c r="AT67" i="477"/>
  <c r="AT65" i="477"/>
  <c r="AP65" i="477" s="1"/>
  <c r="AT53" i="477"/>
  <c r="AP53" i="477" s="1"/>
  <c r="AT51" i="477"/>
  <c r="AT49" i="477"/>
  <c r="AT45" i="477"/>
  <c r="AT43" i="477"/>
  <c r="AP43" i="477" s="1"/>
  <c r="AT130" i="477"/>
  <c r="AT128" i="477"/>
  <c r="AT126" i="477"/>
  <c r="AP126" i="477" s="1"/>
  <c r="AT124" i="477"/>
  <c r="AT122" i="477"/>
  <c r="AT120" i="477"/>
  <c r="AT118" i="477"/>
  <c r="AP118" i="477" s="1"/>
  <c r="AT116" i="477"/>
  <c r="AP116" i="477" s="1"/>
  <c r="AT114" i="477"/>
  <c r="AT112" i="477"/>
  <c r="AT110" i="477"/>
  <c r="AP110" i="477" s="1"/>
  <c r="AT108" i="477"/>
  <c r="AT106" i="477"/>
  <c r="AT104" i="477"/>
  <c r="AT102" i="477"/>
  <c r="AP102" i="477" s="1"/>
  <c r="AT100" i="477"/>
  <c r="AP100" i="477" s="1"/>
  <c r="AT98" i="477"/>
  <c r="AT96" i="477"/>
  <c r="AT94" i="477"/>
  <c r="AP94" i="477" s="1"/>
  <c r="AT92" i="477"/>
  <c r="AT90" i="477"/>
  <c r="AT88" i="477"/>
  <c r="AT86" i="477"/>
  <c r="AP86" i="477" s="1"/>
  <c r="AT84" i="477"/>
  <c r="AP84" i="477" s="1"/>
  <c r="AT82" i="477"/>
  <c r="AT80" i="477"/>
  <c r="AT78" i="477"/>
  <c r="AP78" i="477" s="1"/>
  <c r="AT76" i="477"/>
  <c r="AT74" i="477"/>
  <c r="AT72" i="477"/>
  <c r="AT70" i="477"/>
  <c r="AP70" i="477" s="1"/>
  <c r="AT68" i="477"/>
  <c r="AP68" i="477" s="1"/>
  <c r="AT66" i="477"/>
  <c r="AT64" i="477"/>
  <c r="AT62" i="477"/>
  <c r="AP62" i="477" s="1"/>
  <c r="AT60" i="477"/>
  <c r="AT58" i="477"/>
  <c r="AT56" i="477"/>
  <c r="AT54" i="477"/>
  <c r="AP54" i="477" s="1"/>
  <c r="AT52" i="477"/>
  <c r="AP52" i="477" s="1"/>
  <c r="AT50" i="477"/>
  <c r="AT48" i="477"/>
  <c r="AT46" i="477"/>
  <c r="AP46" i="477" s="1"/>
  <c r="AT44" i="477"/>
  <c r="AT41" i="477"/>
  <c r="AT38" i="477"/>
  <c r="AT34" i="477"/>
  <c r="AT129" i="477"/>
  <c r="AP129" i="477" s="1"/>
  <c r="AT127" i="477"/>
  <c r="AT123" i="477"/>
  <c r="AT115" i="477"/>
  <c r="AP115" i="477" s="1"/>
  <c r="AT107" i="477"/>
  <c r="AP107" i="477" s="1"/>
  <c r="AT101" i="477"/>
  <c r="AT93" i="477"/>
  <c r="AP93" i="477" s="1"/>
  <c r="AT83" i="477"/>
  <c r="AP83" i="477" s="1"/>
  <c r="AT63" i="477"/>
  <c r="AP63" i="477" s="1"/>
  <c r="AT61" i="477"/>
  <c r="AT59" i="477"/>
  <c r="AP59" i="477" s="1"/>
  <c r="AT57" i="477"/>
  <c r="AP57" i="477" s="1"/>
  <c r="AT55" i="477"/>
  <c r="AP55" i="477" s="1"/>
  <c r="AT31" i="477"/>
  <c r="AT40" i="477"/>
  <c r="AT37" i="477"/>
  <c r="AT33" i="477"/>
  <c r="AT32" i="477"/>
  <c r="AT125" i="477"/>
  <c r="AP125" i="477" s="1"/>
  <c r="AT121" i="477"/>
  <c r="AP121" i="477" s="1"/>
  <c r="AT119" i="477"/>
  <c r="AP119" i="477" s="1"/>
  <c r="AT113" i="477"/>
  <c r="AP113" i="477" s="1"/>
  <c r="AT111" i="477"/>
  <c r="AP111" i="477" s="1"/>
  <c r="AT109" i="477"/>
  <c r="AT103" i="477"/>
  <c r="AP103" i="477" s="1"/>
  <c r="AT99" i="477"/>
  <c r="AP99" i="477" s="1"/>
  <c r="AT97" i="477"/>
  <c r="AP97" i="477" s="1"/>
  <c r="AT87" i="477"/>
  <c r="AT81" i="477"/>
  <c r="AP81" i="477" s="1"/>
  <c r="AT47" i="477"/>
  <c r="AT36" i="477"/>
  <c r="BB48" i="469"/>
  <c r="BD48" i="469"/>
  <c r="BA48" i="469"/>
  <c r="BE48" i="469"/>
  <c r="BC48" i="469"/>
  <c r="BD90" i="469"/>
  <c r="BC90" i="469"/>
  <c r="BB90" i="469"/>
  <c r="BE90" i="469"/>
  <c r="BA90" i="469"/>
  <c r="BC118" i="469"/>
  <c r="BD118" i="469"/>
  <c r="BA118" i="469"/>
  <c r="BB118" i="469"/>
  <c r="BE118" i="469"/>
  <c r="BA120" i="469"/>
  <c r="BE120" i="469"/>
  <c r="BB120" i="469"/>
  <c r="BD120" i="469"/>
  <c r="BC120" i="469"/>
  <c r="BC47" i="469"/>
  <c r="BA47" i="469"/>
  <c r="BE47" i="469"/>
  <c r="BB47" i="469"/>
  <c r="BD47" i="469"/>
  <c r="BC55" i="469"/>
  <c r="BB55" i="469"/>
  <c r="BA55" i="469"/>
  <c r="BD55" i="469"/>
  <c r="BE55" i="469"/>
  <c r="BB99" i="469"/>
  <c r="BA99" i="469"/>
  <c r="BC99" i="469"/>
  <c r="BD99" i="469"/>
  <c r="BE99" i="469"/>
  <c r="BA53" i="469"/>
  <c r="BE53" i="469"/>
  <c r="BD53" i="469"/>
  <c r="BC53" i="469"/>
  <c r="BB53" i="469"/>
  <c r="BD74" i="469"/>
  <c r="BC74" i="469"/>
  <c r="BB74" i="469"/>
  <c r="BE74" i="469"/>
  <c r="BA74" i="469"/>
  <c r="BA96" i="469"/>
  <c r="BE96" i="469"/>
  <c r="BB96" i="469"/>
  <c r="BC96" i="469"/>
  <c r="BD96" i="469"/>
  <c r="BD117" i="469"/>
  <c r="BA117" i="469"/>
  <c r="BE117" i="469"/>
  <c r="BB117" i="469"/>
  <c r="BC117" i="469"/>
  <c r="BB60" i="469"/>
  <c r="BA60" i="469"/>
  <c r="BE60" i="469"/>
  <c r="BC60" i="469"/>
  <c r="BD60" i="469"/>
  <c r="BA92" i="469"/>
  <c r="BE92" i="469"/>
  <c r="BD92" i="469"/>
  <c r="BC92" i="469"/>
  <c r="BB92" i="469"/>
  <c r="BA124" i="469"/>
  <c r="BE124" i="469"/>
  <c r="BB124" i="469"/>
  <c r="BC124" i="469"/>
  <c r="BD124" i="469"/>
  <c r="BC98" i="469"/>
  <c r="BA98" i="469"/>
  <c r="BB98" i="469"/>
  <c r="BE98" i="469"/>
  <c r="BD98" i="469"/>
  <c r="BC130" i="469"/>
  <c r="BD130" i="469"/>
  <c r="BE130" i="469"/>
  <c r="BA130" i="469"/>
  <c r="BB130" i="469"/>
  <c r="BC71" i="469"/>
  <c r="BB71" i="469"/>
  <c r="BA71" i="469"/>
  <c r="BD71" i="469"/>
  <c r="BE71" i="469"/>
  <c r="BC79" i="469"/>
  <c r="BB79" i="469"/>
  <c r="BA79" i="469"/>
  <c r="BD79" i="469"/>
  <c r="BE79" i="469"/>
  <c r="BC87" i="469"/>
  <c r="BB87" i="469"/>
  <c r="BA87" i="469"/>
  <c r="BD87" i="469"/>
  <c r="BE87" i="469"/>
  <c r="BB103" i="469"/>
  <c r="BC103" i="469"/>
  <c r="BD103" i="469"/>
  <c r="BE103" i="469"/>
  <c r="BA103" i="469"/>
  <c r="BB119" i="469"/>
  <c r="BC119" i="469"/>
  <c r="BD119" i="469"/>
  <c r="BE119" i="469"/>
  <c r="BA119" i="469"/>
  <c r="BB84" i="469"/>
  <c r="BA84" i="469"/>
  <c r="BE84" i="469"/>
  <c r="BC84" i="469"/>
  <c r="BD84" i="469"/>
  <c r="BA116" i="469"/>
  <c r="BE116" i="469"/>
  <c r="BB116" i="469"/>
  <c r="BC116" i="469"/>
  <c r="BD116" i="469"/>
  <c r="BD50" i="469"/>
  <c r="BB50" i="469"/>
  <c r="BC50" i="469"/>
  <c r="BE50" i="469"/>
  <c r="BA50" i="469"/>
  <c r="BD66" i="469"/>
  <c r="BC66" i="469"/>
  <c r="BB66" i="469"/>
  <c r="BE66" i="469"/>
  <c r="BA66" i="469"/>
  <c r="BD82" i="469"/>
  <c r="BC82" i="469"/>
  <c r="BB82" i="469"/>
  <c r="BE82" i="469"/>
  <c r="BA82" i="469"/>
  <c r="BA57" i="469"/>
  <c r="BE57" i="469"/>
  <c r="BD57" i="469"/>
  <c r="BB57" i="469"/>
  <c r="BC57" i="469"/>
  <c r="BA73" i="469"/>
  <c r="BE73" i="469"/>
  <c r="BD73" i="469"/>
  <c r="BB73" i="469"/>
  <c r="BC73" i="469"/>
  <c r="BA89" i="469"/>
  <c r="BE89" i="469"/>
  <c r="BD89" i="469"/>
  <c r="BB89" i="469"/>
  <c r="BC89" i="469"/>
  <c r="BD105" i="469"/>
  <c r="BC105" i="469"/>
  <c r="BE105" i="469"/>
  <c r="BB105" i="469"/>
  <c r="BA105" i="469"/>
  <c r="BD121" i="469"/>
  <c r="BA121" i="469"/>
  <c r="BE121" i="469"/>
  <c r="BB121" i="469"/>
  <c r="BC121" i="469"/>
  <c r="BA112" i="469"/>
  <c r="BE112" i="469"/>
  <c r="BB112" i="469"/>
  <c r="BD112" i="469"/>
  <c r="BC112" i="469"/>
  <c r="BD54" i="469"/>
  <c r="BC54" i="469"/>
  <c r="BA54" i="469"/>
  <c r="BB54" i="469"/>
  <c r="BE54" i="469"/>
  <c r="BB88" i="469"/>
  <c r="BA88" i="469"/>
  <c r="BE88" i="469"/>
  <c r="BD88" i="469"/>
  <c r="BC88" i="469"/>
  <c r="BB115" i="469"/>
  <c r="BC115" i="469"/>
  <c r="BE115" i="469"/>
  <c r="BA115" i="469"/>
  <c r="BD115" i="469"/>
  <c r="BB68" i="469"/>
  <c r="BA68" i="469"/>
  <c r="BE68" i="469"/>
  <c r="BC68" i="469"/>
  <c r="BD68" i="469"/>
  <c r="BD58" i="469"/>
  <c r="BC58" i="469"/>
  <c r="BB58" i="469"/>
  <c r="BE58" i="469"/>
  <c r="BA58" i="469"/>
  <c r="BB80" i="469"/>
  <c r="BA80" i="469"/>
  <c r="BE80" i="469"/>
  <c r="BD80" i="469"/>
  <c r="BC80" i="469"/>
  <c r="BD101" i="469"/>
  <c r="BB101" i="469"/>
  <c r="BC101" i="469"/>
  <c r="BE101" i="469"/>
  <c r="BA101" i="469"/>
  <c r="BC122" i="469"/>
  <c r="BD122" i="469"/>
  <c r="BE122" i="469"/>
  <c r="BA122" i="469"/>
  <c r="BB122" i="469"/>
  <c r="BD70" i="469"/>
  <c r="BC70" i="469"/>
  <c r="BA70" i="469"/>
  <c r="BB70" i="469"/>
  <c r="BE70" i="469"/>
  <c r="BC102" i="469"/>
  <c r="BB102" i="469"/>
  <c r="BD102" i="469"/>
  <c r="BA102" i="469"/>
  <c r="BE102" i="469"/>
  <c r="BB56" i="469"/>
  <c r="BA56" i="469"/>
  <c r="BE56" i="469"/>
  <c r="BD56" i="469"/>
  <c r="BC56" i="469"/>
  <c r="BA104" i="469"/>
  <c r="BE104" i="469"/>
  <c r="BC104" i="469"/>
  <c r="BD104" i="469"/>
  <c r="BB104" i="469"/>
  <c r="BC43" i="469"/>
  <c r="BA43" i="469"/>
  <c r="BE43" i="469"/>
  <c r="BB43" i="469"/>
  <c r="BD43" i="469"/>
  <c r="BC51" i="469"/>
  <c r="BA51" i="469"/>
  <c r="BE51" i="469"/>
  <c r="BB51" i="469"/>
  <c r="BD51" i="469"/>
  <c r="BC59" i="469"/>
  <c r="BB59" i="469"/>
  <c r="BE59" i="469"/>
  <c r="BA59" i="469"/>
  <c r="BD59" i="469"/>
  <c r="BC67" i="469"/>
  <c r="BB67" i="469"/>
  <c r="BE67" i="469"/>
  <c r="BA67" i="469"/>
  <c r="BD67" i="469"/>
  <c r="BB91" i="469"/>
  <c r="BD91" i="469"/>
  <c r="BE91" i="469"/>
  <c r="BA91" i="469"/>
  <c r="BC91" i="469"/>
  <c r="BB107" i="469"/>
  <c r="BD107" i="469"/>
  <c r="BE107" i="469"/>
  <c r="BA107" i="469"/>
  <c r="BC107" i="469"/>
  <c r="BB123" i="469"/>
  <c r="BC123" i="469"/>
  <c r="BE123" i="469"/>
  <c r="BA123" i="469"/>
  <c r="BD123" i="469"/>
  <c r="BC94" i="469"/>
  <c r="BE94" i="469"/>
  <c r="BA94" i="469"/>
  <c r="BB94" i="469"/>
  <c r="BD94" i="469"/>
  <c r="BC126" i="469"/>
  <c r="BD126" i="469"/>
  <c r="BE126" i="469"/>
  <c r="BA126" i="469"/>
  <c r="BB126" i="469"/>
  <c r="BA45" i="469"/>
  <c r="BE45" i="469"/>
  <c r="BC45" i="469"/>
  <c r="BD45" i="469"/>
  <c r="BB45" i="469"/>
  <c r="BA61" i="469"/>
  <c r="BE61" i="469"/>
  <c r="BD61" i="469"/>
  <c r="BC61" i="469"/>
  <c r="BB61" i="469"/>
  <c r="BA77" i="469"/>
  <c r="BE77" i="469"/>
  <c r="BD77" i="469"/>
  <c r="BC77" i="469"/>
  <c r="BB77" i="469"/>
  <c r="BD93" i="469"/>
  <c r="BE93" i="469"/>
  <c r="BA93" i="469"/>
  <c r="BB93" i="469"/>
  <c r="BC93" i="469"/>
  <c r="BD109" i="469"/>
  <c r="BA109" i="469"/>
  <c r="BE109" i="469"/>
  <c r="BC109" i="469"/>
  <c r="BB109" i="469"/>
  <c r="BD125" i="469"/>
  <c r="BA125" i="469"/>
  <c r="BE125" i="469"/>
  <c r="BB125" i="469"/>
  <c r="BC125" i="469"/>
  <c r="BA69" i="469"/>
  <c r="BE69" i="469"/>
  <c r="BD69" i="469"/>
  <c r="BC69" i="469"/>
  <c r="BB69" i="469"/>
  <c r="BD86" i="469"/>
  <c r="BC86" i="469"/>
  <c r="BA86" i="469"/>
  <c r="BB86" i="469"/>
  <c r="BE86" i="469"/>
  <c r="BC63" i="469"/>
  <c r="BB63" i="469"/>
  <c r="BA63" i="469"/>
  <c r="BD63" i="469"/>
  <c r="BE63" i="469"/>
  <c r="BC110" i="469"/>
  <c r="BD110" i="469"/>
  <c r="BA110" i="469"/>
  <c r="BB110" i="469"/>
  <c r="BE110" i="469"/>
  <c r="BD42" i="469"/>
  <c r="BB42" i="469"/>
  <c r="BC42" i="469"/>
  <c r="BA42" i="469"/>
  <c r="BE42" i="469"/>
  <c r="BB64" i="469"/>
  <c r="BA64" i="469"/>
  <c r="BE64" i="469"/>
  <c r="BD64" i="469"/>
  <c r="BC64" i="469"/>
  <c r="BA85" i="469"/>
  <c r="BE85" i="469"/>
  <c r="BD85" i="469"/>
  <c r="BC85" i="469"/>
  <c r="BB85" i="469"/>
  <c r="BC106" i="469"/>
  <c r="BD106" i="469"/>
  <c r="BE106" i="469"/>
  <c r="BA106" i="469"/>
  <c r="BB106" i="469"/>
  <c r="BA128" i="469"/>
  <c r="BE128" i="469"/>
  <c r="BB128" i="469"/>
  <c r="BD128" i="469"/>
  <c r="BC128" i="469"/>
  <c r="BB44" i="469"/>
  <c r="BD44" i="469"/>
  <c r="BA44" i="469"/>
  <c r="BE44" i="469"/>
  <c r="BC44" i="469"/>
  <c r="BB76" i="469"/>
  <c r="BA76" i="469"/>
  <c r="BE76" i="469"/>
  <c r="BC76" i="469"/>
  <c r="BD76" i="469"/>
  <c r="BA108" i="469"/>
  <c r="BE108" i="469"/>
  <c r="BD108" i="469"/>
  <c r="BB108" i="469"/>
  <c r="BC108" i="469"/>
  <c r="BB72" i="469"/>
  <c r="BA72" i="469"/>
  <c r="BE72" i="469"/>
  <c r="BD72" i="469"/>
  <c r="BC72" i="469"/>
  <c r="BC114" i="469"/>
  <c r="BD114" i="469"/>
  <c r="BE114" i="469"/>
  <c r="BA114" i="469"/>
  <c r="BB114" i="469"/>
  <c r="BC75" i="469"/>
  <c r="BB75" i="469"/>
  <c r="BE75" i="469"/>
  <c r="BA75" i="469"/>
  <c r="BD75" i="469"/>
  <c r="BC83" i="469"/>
  <c r="BB83" i="469"/>
  <c r="BE83" i="469"/>
  <c r="BA83" i="469"/>
  <c r="BD83" i="469"/>
  <c r="BB95" i="469"/>
  <c r="BE95" i="469"/>
  <c r="BA95" i="469"/>
  <c r="BC95" i="469"/>
  <c r="BD95" i="469"/>
  <c r="BB111" i="469"/>
  <c r="BC111" i="469"/>
  <c r="BD111" i="469"/>
  <c r="BE111" i="469"/>
  <c r="BA111" i="469"/>
  <c r="BB127" i="469"/>
  <c r="BC127" i="469"/>
  <c r="BD127" i="469"/>
  <c r="BE127" i="469"/>
  <c r="BA127" i="469"/>
  <c r="BB52" i="469"/>
  <c r="BD52" i="469"/>
  <c r="BA52" i="469"/>
  <c r="BE52" i="469"/>
  <c r="BC52" i="469"/>
  <c r="BA100" i="469"/>
  <c r="BE100" i="469"/>
  <c r="BB100" i="469"/>
  <c r="BC100" i="469"/>
  <c r="BD100" i="469"/>
  <c r="BD46" i="469"/>
  <c r="BB46" i="469"/>
  <c r="BC46" i="469"/>
  <c r="BA46" i="469"/>
  <c r="BE46" i="469"/>
  <c r="BD62" i="469"/>
  <c r="BC62" i="469"/>
  <c r="BA62" i="469"/>
  <c r="BB62" i="469"/>
  <c r="BE62" i="469"/>
  <c r="BD78" i="469"/>
  <c r="BC78" i="469"/>
  <c r="BA78" i="469"/>
  <c r="BB78" i="469"/>
  <c r="BE78" i="469"/>
  <c r="BA49" i="469"/>
  <c r="BE49" i="469"/>
  <c r="BC49" i="469"/>
  <c r="BD49" i="469"/>
  <c r="BB49" i="469"/>
  <c r="BA65" i="469"/>
  <c r="BE65" i="469"/>
  <c r="BD65" i="469"/>
  <c r="BB65" i="469"/>
  <c r="BC65" i="469"/>
  <c r="BA81" i="469"/>
  <c r="BE81" i="469"/>
  <c r="BD81" i="469"/>
  <c r="BB81" i="469"/>
  <c r="BC81" i="469"/>
  <c r="BD97" i="469"/>
  <c r="BA97" i="469"/>
  <c r="BB97" i="469"/>
  <c r="BC97" i="469"/>
  <c r="BE97" i="469"/>
  <c r="BD113" i="469"/>
  <c r="BA113" i="469"/>
  <c r="BE113" i="469"/>
  <c r="BB113" i="469"/>
  <c r="BC113" i="469"/>
  <c r="BD129" i="469"/>
  <c r="BA129" i="469"/>
  <c r="BE129" i="469"/>
  <c r="BB129" i="469"/>
  <c r="BC129" i="469"/>
  <c r="AF124" i="370"/>
  <c r="B124" i="370"/>
  <c r="AN125" i="370"/>
  <c r="AN105" i="370"/>
  <c r="AN73" i="370"/>
  <c r="BA49" i="475"/>
  <c r="BB49" i="475"/>
  <c r="BA65" i="475"/>
  <c r="BB65" i="475"/>
  <c r="BA89" i="475"/>
  <c r="BB89" i="475"/>
  <c r="BA105" i="475"/>
  <c r="BB105" i="475"/>
  <c r="BA121" i="475"/>
  <c r="BB121" i="475"/>
  <c r="BA82" i="475"/>
  <c r="BB82" i="475"/>
  <c r="BA98" i="475"/>
  <c r="BB98" i="475"/>
  <c r="BA110" i="475"/>
  <c r="BB110" i="475"/>
  <c r="BA114" i="475"/>
  <c r="BB114" i="475"/>
  <c r="BA126" i="475"/>
  <c r="BB126" i="475"/>
  <c r="BA130" i="475"/>
  <c r="BB130" i="475"/>
  <c r="BA43" i="475"/>
  <c r="BB43" i="475"/>
  <c r="BA47" i="475"/>
  <c r="BB47" i="475"/>
  <c r="BA55" i="475"/>
  <c r="BB55" i="475"/>
  <c r="BA59" i="475"/>
  <c r="BB59" i="475"/>
  <c r="BA63" i="475"/>
  <c r="BB63" i="475"/>
  <c r="BA71" i="475"/>
  <c r="BB71" i="475"/>
  <c r="BA75" i="475"/>
  <c r="BB75" i="475"/>
  <c r="BA48" i="475"/>
  <c r="BB48" i="475"/>
  <c r="BA64" i="475"/>
  <c r="BB64" i="475"/>
  <c r="BA53" i="475"/>
  <c r="BB53" i="475"/>
  <c r="BA69" i="475"/>
  <c r="BB69" i="475"/>
  <c r="BA85" i="475"/>
  <c r="BB85" i="475"/>
  <c r="BA101" i="475"/>
  <c r="BB101" i="475"/>
  <c r="BA117" i="475"/>
  <c r="BB117" i="475"/>
  <c r="BA46" i="475"/>
  <c r="BB46" i="475"/>
  <c r="BA54" i="475"/>
  <c r="BB54" i="475"/>
  <c r="BA62" i="475"/>
  <c r="BB62" i="475"/>
  <c r="BA70" i="475"/>
  <c r="BB70" i="475"/>
  <c r="BA86" i="475"/>
  <c r="BB86" i="475"/>
  <c r="BA102" i="475"/>
  <c r="BB102" i="475"/>
  <c r="BA118" i="475"/>
  <c r="BB118" i="475"/>
  <c r="BA51" i="475"/>
  <c r="BB51" i="475"/>
  <c r="BA67" i="475"/>
  <c r="BB67" i="475"/>
  <c r="BA87" i="475"/>
  <c r="BB87" i="475"/>
  <c r="BA95" i="475"/>
  <c r="BB95" i="475"/>
  <c r="BA103" i="475"/>
  <c r="BB103" i="475"/>
  <c r="BA111" i="475"/>
  <c r="BB111" i="475"/>
  <c r="BA119" i="475"/>
  <c r="BB119" i="475"/>
  <c r="BA127" i="475"/>
  <c r="BB127" i="475"/>
  <c r="BA56" i="475"/>
  <c r="BB56" i="475"/>
  <c r="BA88" i="475"/>
  <c r="BB88" i="475"/>
  <c r="BA92" i="475"/>
  <c r="BB92" i="475"/>
  <c r="BA104" i="475"/>
  <c r="BB104" i="475"/>
  <c r="BA120" i="475"/>
  <c r="BB120" i="475"/>
  <c r="BA61" i="475"/>
  <c r="BB61" i="475"/>
  <c r="BA77" i="475"/>
  <c r="BB77" i="475"/>
  <c r="BA93" i="475"/>
  <c r="BB93" i="475"/>
  <c r="BA109" i="475"/>
  <c r="BB109" i="475"/>
  <c r="BA125" i="475"/>
  <c r="BB125" i="475"/>
  <c r="BA78" i="475"/>
  <c r="BB78" i="475"/>
  <c r="BA83" i="475"/>
  <c r="BB83" i="475"/>
  <c r="BA72" i="475"/>
  <c r="BB72" i="475"/>
  <c r="BA80" i="475"/>
  <c r="BB80" i="475"/>
  <c r="BA108" i="475"/>
  <c r="BB108" i="475"/>
  <c r="BA124" i="475"/>
  <c r="BB124" i="475"/>
  <c r="BA57" i="475"/>
  <c r="BB57" i="475"/>
  <c r="BA73" i="475"/>
  <c r="BB73" i="475"/>
  <c r="BA81" i="475"/>
  <c r="BB81" i="475"/>
  <c r="BA97" i="475"/>
  <c r="BB97" i="475"/>
  <c r="BA113" i="475"/>
  <c r="BB113" i="475"/>
  <c r="BA129" i="475"/>
  <c r="BB129" i="475"/>
  <c r="BA42" i="475"/>
  <c r="BB42" i="475"/>
  <c r="BA50" i="475"/>
  <c r="BB50" i="475"/>
  <c r="BA58" i="475"/>
  <c r="BB58" i="475"/>
  <c r="BA66" i="475"/>
  <c r="BB66" i="475"/>
  <c r="BA74" i="475"/>
  <c r="BB74" i="475"/>
  <c r="BA90" i="475"/>
  <c r="BB90" i="475"/>
  <c r="BA94" i="475"/>
  <c r="BB94" i="475"/>
  <c r="BA106" i="475"/>
  <c r="BB106" i="475"/>
  <c r="BA122" i="475"/>
  <c r="BB122" i="475"/>
  <c r="BA79" i="475"/>
  <c r="BB79" i="475"/>
  <c r="BA91" i="475"/>
  <c r="BB91" i="475"/>
  <c r="BA99" i="475"/>
  <c r="BB99" i="475"/>
  <c r="BA107" i="475"/>
  <c r="BB107" i="475"/>
  <c r="BA115" i="475"/>
  <c r="BB115" i="475"/>
  <c r="BA123" i="475"/>
  <c r="BB123" i="475"/>
  <c r="BA44" i="475"/>
  <c r="BB44" i="475"/>
  <c r="BA52" i="475"/>
  <c r="BB52" i="475"/>
  <c r="BA60" i="475"/>
  <c r="BB60" i="475"/>
  <c r="BA68" i="475"/>
  <c r="BB68" i="475"/>
  <c r="BA76" i="475"/>
  <c r="BB76" i="475"/>
  <c r="BA84" i="475"/>
  <c r="BB84" i="475"/>
  <c r="BA96" i="475"/>
  <c r="BB96" i="475"/>
  <c r="BA100" i="475"/>
  <c r="BB100" i="475"/>
  <c r="BA112" i="475"/>
  <c r="BB112" i="475"/>
  <c r="BA116" i="475"/>
  <c r="BB116" i="475"/>
  <c r="BA128" i="475"/>
  <c r="BB128" i="475"/>
  <c r="Q112" i="531"/>
  <c r="T112" i="531" s="1"/>
  <c r="T85" i="531"/>
  <c r="AN127" i="370"/>
  <c r="AN111" i="370"/>
  <c r="AN103" i="370"/>
  <c r="AN130" i="370"/>
  <c r="AN119" i="370"/>
  <c r="AN116" i="370"/>
  <c r="AN114" i="370"/>
  <c r="AN100" i="370"/>
  <c r="AN75" i="370"/>
  <c r="AN55" i="370"/>
  <c r="AN51" i="370"/>
  <c r="AN95" i="370"/>
  <c r="AN87" i="370"/>
  <c r="AN77" i="370"/>
  <c r="AN53" i="370"/>
  <c r="AN120" i="370"/>
  <c r="AN118" i="370"/>
  <c r="AN109" i="370"/>
  <c r="AN88" i="370"/>
  <c r="AN72" i="370"/>
  <c r="AN69" i="370"/>
  <c r="AN50" i="370"/>
  <c r="AN49" i="370"/>
  <c r="AN64" i="370"/>
  <c r="AN56" i="370"/>
  <c r="AN66" i="370"/>
  <c r="AN65" i="370"/>
  <c r="AN48" i="370"/>
  <c r="Q92" i="531"/>
  <c r="T92" i="531" s="1"/>
  <c r="T43" i="531"/>
  <c r="T69" i="531"/>
  <c r="Q114" i="531"/>
  <c r="T114" i="531" s="1"/>
  <c r="Q124" i="531"/>
  <c r="T124" i="531" s="1"/>
  <c r="Q113" i="531"/>
  <c r="T113" i="531" s="1"/>
  <c r="Q88" i="531"/>
  <c r="T88" i="531" s="1"/>
  <c r="T96" i="531"/>
  <c r="T90" i="531"/>
  <c r="T91" i="531"/>
  <c r="Q51" i="531"/>
  <c r="T51" i="531" s="1"/>
  <c r="Q107" i="531"/>
  <c r="T107" i="531" s="1"/>
  <c r="T64" i="531"/>
  <c r="Q127" i="531"/>
  <c r="T127" i="531" s="1"/>
  <c r="Q81" i="531"/>
  <c r="T81" i="531" s="1"/>
  <c r="T86" i="531"/>
  <c r="Q62" i="531"/>
  <c r="T62" i="531" s="1"/>
  <c r="T46" i="531"/>
  <c r="Q80" i="531"/>
  <c r="T80" i="531" s="1"/>
  <c r="Q56" i="531"/>
  <c r="T56" i="531" s="1"/>
  <c r="Q98" i="531"/>
  <c r="T98" i="531" s="1"/>
  <c r="T73" i="531"/>
  <c r="Q53" i="531"/>
  <c r="T53" i="531" s="1"/>
  <c r="T76" i="531"/>
  <c r="T95" i="531"/>
  <c r="Q83" i="531"/>
  <c r="T83" i="531" s="1"/>
  <c r="T119" i="531"/>
  <c r="Q110" i="531"/>
  <c r="T110" i="531" s="1"/>
  <c r="Q67" i="531"/>
  <c r="T67" i="531" s="1"/>
  <c r="T42" i="531"/>
  <c r="Q54" i="531"/>
  <c r="T54" i="531" s="1"/>
  <c r="P57" i="535"/>
  <c r="R57" i="535"/>
  <c r="Q57" i="535"/>
  <c r="O57" i="535"/>
  <c r="I57" i="535"/>
  <c r="B57" i="535"/>
  <c r="L57" i="535"/>
  <c r="F57" i="535"/>
  <c r="J57" i="535"/>
  <c r="S57" i="535"/>
  <c r="H57" i="535"/>
  <c r="G57" i="535"/>
  <c r="K57" i="535"/>
  <c r="E57" i="535"/>
  <c r="T57" i="535"/>
  <c r="D57" i="535"/>
  <c r="V57" i="535"/>
  <c r="U57" i="535"/>
  <c r="N57" i="535"/>
  <c r="S102" i="535"/>
  <c r="T102" i="535"/>
  <c r="V102" i="535"/>
  <c r="P102" i="535"/>
  <c r="J102" i="535"/>
  <c r="O102" i="535"/>
  <c r="N102" i="535"/>
  <c r="Q102" i="535"/>
  <c r="E102" i="535"/>
  <c r="R102" i="535"/>
  <c r="K102" i="535"/>
  <c r="I102" i="535"/>
  <c r="L102" i="535"/>
  <c r="H102" i="535"/>
  <c r="B102" i="535"/>
  <c r="G102" i="535"/>
  <c r="D102" i="535"/>
  <c r="F102" i="535"/>
  <c r="U102" i="535"/>
  <c r="H76" i="535"/>
  <c r="K76" i="535"/>
  <c r="N76" i="535"/>
  <c r="U76" i="535"/>
  <c r="B76" i="535"/>
  <c r="T76" i="535"/>
  <c r="D76" i="535"/>
  <c r="G76" i="535"/>
  <c r="J76" i="535"/>
  <c r="E76" i="535"/>
  <c r="P76" i="535"/>
  <c r="S76" i="535"/>
  <c r="V76" i="535"/>
  <c r="F76" i="535"/>
  <c r="Q76" i="535"/>
  <c r="L76" i="535"/>
  <c r="O76" i="535"/>
  <c r="R76" i="535"/>
  <c r="I76" i="535"/>
  <c r="H118" i="535"/>
  <c r="N118" i="535"/>
  <c r="G118" i="535"/>
  <c r="S118" i="535"/>
  <c r="T118" i="535"/>
  <c r="D118" i="535"/>
  <c r="J118" i="535"/>
  <c r="U118" i="535"/>
  <c r="K118" i="535"/>
  <c r="P118" i="535"/>
  <c r="V118" i="535"/>
  <c r="F118" i="535"/>
  <c r="Q118" i="535"/>
  <c r="B118" i="535"/>
  <c r="L118" i="535"/>
  <c r="R118" i="535"/>
  <c r="O118" i="535"/>
  <c r="E118" i="535"/>
  <c r="I118" i="535"/>
  <c r="T122" i="535"/>
  <c r="D122" i="535"/>
  <c r="J122" i="535"/>
  <c r="U122" i="535"/>
  <c r="K122" i="535"/>
  <c r="B122" i="535"/>
  <c r="P122" i="535"/>
  <c r="V122" i="535"/>
  <c r="F122" i="535"/>
  <c r="Q122" i="535"/>
  <c r="L122" i="535"/>
  <c r="R122" i="535"/>
  <c r="O122" i="535"/>
  <c r="E122" i="535"/>
  <c r="I122" i="535"/>
  <c r="H122" i="535"/>
  <c r="N122" i="535"/>
  <c r="G122" i="535"/>
  <c r="S122" i="535"/>
  <c r="U87" i="535"/>
  <c r="E87" i="535"/>
  <c r="G87" i="535"/>
  <c r="H87" i="535"/>
  <c r="T87" i="535"/>
  <c r="Q87" i="535"/>
  <c r="S87" i="535"/>
  <c r="R87" i="535"/>
  <c r="V87" i="535"/>
  <c r="L87" i="535"/>
  <c r="B87" i="535"/>
  <c r="O87" i="535"/>
  <c r="J87" i="535"/>
  <c r="N87" i="535"/>
  <c r="D87" i="535"/>
  <c r="I87" i="535"/>
  <c r="K87" i="535"/>
  <c r="P87" i="535"/>
  <c r="F87" i="535"/>
  <c r="V47" i="535"/>
  <c r="F47" i="535"/>
  <c r="E47" i="535"/>
  <c r="L47" i="535"/>
  <c r="G47" i="535"/>
  <c r="R47" i="535"/>
  <c r="U47" i="535"/>
  <c r="H47" i="535"/>
  <c r="O47" i="535"/>
  <c r="N47" i="535"/>
  <c r="Q47" i="535"/>
  <c r="T47" i="535"/>
  <c r="D47" i="535"/>
  <c r="K47" i="535"/>
  <c r="J47" i="535"/>
  <c r="I47" i="535"/>
  <c r="P47" i="535"/>
  <c r="S47" i="535"/>
  <c r="B47" i="535"/>
  <c r="V52" i="535"/>
  <c r="F52" i="535"/>
  <c r="E52" i="535"/>
  <c r="L52" i="535"/>
  <c r="K52" i="535"/>
  <c r="B52" i="535"/>
  <c r="R52" i="535"/>
  <c r="U52" i="535"/>
  <c r="H52" i="535"/>
  <c r="G52" i="535"/>
  <c r="N52" i="535"/>
  <c r="Q52" i="535"/>
  <c r="T52" i="535"/>
  <c r="D52" i="535"/>
  <c r="S52" i="535"/>
  <c r="J52" i="535"/>
  <c r="I52" i="535"/>
  <c r="P52" i="535"/>
  <c r="O52" i="535"/>
  <c r="I78" i="535"/>
  <c r="K78" i="535"/>
  <c r="F78" i="535"/>
  <c r="R78" i="535"/>
  <c r="U78" i="535"/>
  <c r="E78" i="535"/>
  <c r="G78" i="535"/>
  <c r="T78" i="535"/>
  <c r="J78" i="535"/>
  <c r="Q78" i="535"/>
  <c r="S78" i="535"/>
  <c r="V78" i="535"/>
  <c r="L78" i="535"/>
  <c r="H78" i="535"/>
  <c r="B78" i="535"/>
  <c r="O78" i="535"/>
  <c r="N78" i="535"/>
  <c r="D78" i="535"/>
  <c r="P78" i="535"/>
  <c r="T114" i="535"/>
  <c r="D114" i="535"/>
  <c r="J114" i="535"/>
  <c r="S114" i="535"/>
  <c r="I114" i="535"/>
  <c r="P114" i="535"/>
  <c r="V114" i="535"/>
  <c r="F114" i="535"/>
  <c r="K114" i="535"/>
  <c r="E114" i="535"/>
  <c r="L114" i="535"/>
  <c r="R114" i="535"/>
  <c r="O114" i="535"/>
  <c r="Q114" i="535"/>
  <c r="U114" i="535"/>
  <c r="H114" i="535"/>
  <c r="N114" i="535"/>
  <c r="G114" i="535"/>
  <c r="B114" i="535"/>
  <c r="T79" i="531"/>
  <c r="Q77" i="531"/>
  <c r="T77" i="531" s="1"/>
  <c r="Q106" i="531"/>
  <c r="T106" i="531" s="1"/>
  <c r="T115" i="531"/>
  <c r="T102" i="531"/>
  <c r="Q107" i="535"/>
  <c r="S107" i="535"/>
  <c r="V107" i="535"/>
  <c r="L107" i="535"/>
  <c r="P107" i="535"/>
  <c r="O107" i="535"/>
  <c r="N107" i="535"/>
  <c r="D107" i="535"/>
  <c r="H107" i="535"/>
  <c r="I107" i="535"/>
  <c r="K107" i="535"/>
  <c r="F107" i="535"/>
  <c r="R107" i="535"/>
  <c r="B107" i="535"/>
  <c r="U107" i="535"/>
  <c r="E107" i="535"/>
  <c r="G107" i="535"/>
  <c r="T107" i="535"/>
  <c r="J107" i="535"/>
  <c r="Q70" i="531"/>
  <c r="T70" i="531" s="1"/>
  <c r="V51" i="535"/>
  <c r="F51" i="535"/>
  <c r="U51" i="535"/>
  <c r="L51" i="535"/>
  <c r="G51" i="535"/>
  <c r="R51" i="535"/>
  <c r="Q51" i="535"/>
  <c r="H51" i="535"/>
  <c r="O51" i="535"/>
  <c r="N51" i="535"/>
  <c r="I51" i="535"/>
  <c r="T51" i="535"/>
  <c r="D51" i="535"/>
  <c r="K51" i="535"/>
  <c r="B51" i="535"/>
  <c r="J51" i="535"/>
  <c r="E51" i="535"/>
  <c r="P51" i="535"/>
  <c r="S51" i="535"/>
  <c r="G104" i="535"/>
  <c r="F104" i="535"/>
  <c r="I104" i="535"/>
  <c r="P104" i="535"/>
  <c r="S104" i="535"/>
  <c r="V104" i="535"/>
  <c r="U104" i="535"/>
  <c r="D104" i="535"/>
  <c r="E104" i="535"/>
  <c r="O104" i="535"/>
  <c r="Q104" i="535"/>
  <c r="T104" i="535"/>
  <c r="R104" i="535"/>
  <c r="K104" i="535"/>
  <c r="L104" i="535"/>
  <c r="N104" i="535"/>
  <c r="H104" i="535"/>
  <c r="J104" i="535"/>
  <c r="B104" i="535"/>
  <c r="R44" i="535"/>
  <c r="U44" i="535"/>
  <c r="H44" i="535"/>
  <c r="K44" i="535"/>
  <c r="N44" i="535"/>
  <c r="Q44" i="535"/>
  <c r="T44" i="535"/>
  <c r="D44" i="535"/>
  <c r="G44" i="535"/>
  <c r="B44" i="535"/>
  <c r="J44" i="535"/>
  <c r="I44" i="535"/>
  <c r="P44" i="535"/>
  <c r="O44" i="535"/>
  <c r="V44" i="535"/>
  <c r="F44" i="535"/>
  <c r="E44" i="535"/>
  <c r="L44" i="535"/>
  <c r="S44" i="535"/>
  <c r="P123" i="535"/>
  <c r="V123" i="535"/>
  <c r="F123" i="535"/>
  <c r="I123" i="535"/>
  <c r="B123" i="535"/>
  <c r="L123" i="535"/>
  <c r="R123" i="535"/>
  <c r="S123" i="535"/>
  <c r="O123" i="535"/>
  <c r="E123" i="535"/>
  <c r="H123" i="535"/>
  <c r="N123" i="535"/>
  <c r="K123" i="535"/>
  <c r="G123" i="535"/>
  <c r="T123" i="535"/>
  <c r="D123" i="535"/>
  <c r="J123" i="535"/>
  <c r="Q123" i="535"/>
  <c r="U123" i="535"/>
  <c r="L130" i="535"/>
  <c r="R130" i="535"/>
  <c r="O130" i="535"/>
  <c r="E130" i="535"/>
  <c r="I130" i="535"/>
  <c r="H130" i="535"/>
  <c r="N130" i="535"/>
  <c r="G130" i="535"/>
  <c r="S130" i="535"/>
  <c r="T130" i="535"/>
  <c r="D130" i="535"/>
  <c r="J130" i="535"/>
  <c r="U130" i="535"/>
  <c r="K130" i="535"/>
  <c r="B130" i="535"/>
  <c r="P130" i="535"/>
  <c r="V130" i="535"/>
  <c r="F130" i="535"/>
  <c r="Q130" i="535"/>
  <c r="Q45" i="531"/>
  <c r="T45" i="531" s="1"/>
  <c r="Q93" i="531"/>
  <c r="T93" i="531" s="1"/>
  <c r="N116" i="531"/>
  <c r="Q116" i="531" s="1"/>
  <c r="T116" i="531" s="1"/>
  <c r="T64" i="535"/>
  <c r="D64" i="535"/>
  <c r="J64" i="535"/>
  <c r="U64" i="535"/>
  <c r="K64" i="535"/>
  <c r="P64" i="535"/>
  <c r="V64" i="535"/>
  <c r="F64" i="535"/>
  <c r="E64" i="535"/>
  <c r="Q64" i="535"/>
  <c r="B64" i="535"/>
  <c r="L64" i="535"/>
  <c r="R64" i="535"/>
  <c r="O64" i="535"/>
  <c r="I64" i="535"/>
  <c r="H64" i="535"/>
  <c r="N64" i="535"/>
  <c r="G64" i="535"/>
  <c r="S64" i="535"/>
  <c r="T111" i="531"/>
  <c r="H77" i="535"/>
  <c r="G77" i="535"/>
  <c r="F77" i="535"/>
  <c r="J77" i="535"/>
  <c r="I77" i="535"/>
  <c r="D77" i="535"/>
  <c r="V77" i="535"/>
  <c r="E77" i="535"/>
  <c r="U77" i="535"/>
  <c r="S77" i="535"/>
  <c r="R77" i="535"/>
  <c r="P77" i="535"/>
  <c r="T77" i="535"/>
  <c r="Q77" i="535"/>
  <c r="N77" i="535"/>
  <c r="L77" i="535"/>
  <c r="K77" i="535"/>
  <c r="O77" i="535"/>
  <c r="B77" i="535"/>
  <c r="I93" i="535"/>
  <c r="K93" i="535"/>
  <c r="P93" i="535"/>
  <c r="F93" i="535"/>
  <c r="U93" i="535"/>
  <c r="E93" i="535"/>
  <c r="G93" i="535"/>
  <c r="H93" i="535"/>
  <c r="T93" i="535"/>
  <c r="Q93" i="535"/>
  <c r="S93" i="535"/>
  <c r="R93" i="535"/>
  <c r="V93" i="535"/>
  <c r="L93" i="535"/>
  <c r="B93" i="535"/>
  <c r="O93" i="535"/>
  <c r="J93" i="535"/>
  <c r="N93" i="535"/>
  <c r="D93" i="535"/>
  <c r="N48" i="535"/>
  <c r="T48" i="535"/>
  <c r="D48" i="535"/>
  <c r="S48" i="535"/>
  <c r="J48" i="535"/>
  <c r="I48" i="535"/>
  <c r="P48" i="535"/>
  <c r="O48" i="535"/>
  <c r="V48" i="535"/>
  <c r="F48" i="535"/>
  <c r="Q48" i="535"/>
  <c r="L48" i="535"/>
  <c r="K48" i="535"/>
  <c r="B48" i="535"/>
  <c r="R48" i="535"/>
  <c r="U48" i="535"/>
  <c r="E48" i="535"/>
  <c r="H48" i="535"/>
  <c r="G48" i="535"/>
  <c r="L115" i="535"/>
  <c r="R115" i="535"/>
  <c r="S115" i="535"/>
  <c r="Q115" i="535"/>
  <c r="H115" i="535"/>
  <c r="N115" i="535"/>
  <c r="K115" i="535"/>
  <c r="I115" i="535"/>
  <c r="T115" i="535"/>
  <c r="D115" i="535"/>
  <c r="J115" i="535"/>
  <c r="O115" i="535"/>
  <c r="U115" i="535"/>
  <c r="P115" i="535"/>
  <c r="V115" i="535"/>
  <c r="F115" i="535"/>
  <c r="G115" i="535"/>
  <c r="E115" i="535"/>
  <c r="B115" i="535"/>
  <c r="O112" i="535"/>
  <c r="J112" i="535"/>
  <c r="N112" i="535"/>
  <c r="T112" i="535"/>
  <c r="B112" i="535"/>
  <c r="I112" i="535"/>
  <c r="K112" i="535"/>
  <c r="P112" i="535"/>
  <c r="F112" i="535"/>
  <c r="U112" i="535"/>
  <c r="E112" i="535"/>
  <c r="G112" i="535"/>
  <c r="H112" i="535"/>
  <c r="L112" i="535"/>
  <c r="Q112" i="535"/>
  <c r="S112" i="535"/>
  <c r="R112" i="535"/>
  <c r="V112" i="535"/>
  <c r="D112" i="535"/>
  <c r="V42" i="535"/>
  <c r="F42" i="535"/>
  <c r="Q42" i="535"/>
  <c r="L42" i="535"/>
  <c r="O42" i="535"/>
  <c r="R42" i="535"/>
  <c r="U42" i="535"/>
  <c r="I42" i="535"/>
  <c r="H42" i="535"/>
  <c r="K42" i="535"/>
  <c r="N42" i="535"/>
  <c r="T42" i="535"/>
  <c r="D42" i="535"/>
  <c r="S42" i="535"/>
  <c r="B42" i="535"/>
  <c r="J42" i="535"/>
  <c r="E42" i="535"/>
  <c r="P42" i="535"/>
  <c r="G42" i="535"/>
  <c r="N46" i="535"/>
  <c r="T46" i="535"/>
  <c r="D46" i="535"/>
  <c r="O46" i="535"/>
  <c r="J46" i="535"/>
  <c r="I46" i="535"/>
  <c r="P46" i="535"/>
  <c r="G46" i="535"/>
  <c r="V46" i="535"/>
  <c r="F46" i="535"/>
  <c r="U46" i="535"/>
  <c r="L46" i="535"/>
  <c r="K46" i="535"/>
  <c r="R46" i="535"/>
  <c r="Q46" i="535"/>
  <c r="E46" i="535"/>
  <c r="H46" i="535"/>
  <c r="S46" i="535"/>
  <c r="B46" i="535"/>
  <c r="U91" i="535"/>
  <c r="E91" i="535"/>
  <c r="G91" i="535"/>
  <c r="H91" i="535"/>
  <c r="D91" i="535"/>
  <c r="Q91" i="535"/>
  <c r="S91" i="535"/>
  <c r="R91" i="535"/>
  <c r="V91" i="535"/>
  <c r="T91" i="535"/>
  <c r="B91" i="535"/>
  <c r="O91" i="535"/>
  <c r="J91" i="535"/>
  <c r="N91" i="535"/>
  <c r="L91" i="535"/>
  <c r="I91" i="535"/>
  <c r="K91" i="535"/>
  <c r="P91" i="535"/>
  <c r="F91" i="535"/>
  <c r="R56" i="535"/>
  <c r="U56" i="535"/>
  <c r="E56" i="535"/>
  <c r="H56" i="535"/>
  <c r="G56" i="535"/>
  <c r="B56" i="535"/>
  <c r="N56" i="535"/>
  <c r="T56" i="535"/>
  <c r="D56" i="535"/>
  <c r="S56" i="535"/>
  <c r="J56" i="535"/>
  <c r="I56" i="535"/>
  <c r="P56" i="535"/>
  <c r="O56" i="535"/>
  <c r="V56" i="535"/>
  <c r="F56" i="535"/>
  <c r="Q56" i="535"/>
  <c r="L56" i="535"/>
  <c r="K56" i="535"/>
  <c r="J45" i="535"/>
  <c r="I45" i="535"/>
  <c r="P45" i="535"/>
  <c r="K45" i="535"/>
  <c r="V45" i="535"/>
  <c r="F45" i="535"/>
  <c r="Q45" i="535"/>
  <c r="L45" i="535"/>
  <c r="G45" i="535"/>
  <c r="B45" i="535"/>
  <c r="R45" i="535"/>
  <c r="U45" i="535"/>
  <c r="E45" i="535"/>
  <c r="H45" i="535"/>
  <c r="S45" i="535"/>
  <c r="N45" i="535"/>
  <c r="T45" i="535"/>
  <c r="D45" i="535"/>
  <c r="O45" i="535"/>
  <c r="O98" i="535"/>
  <c r="N98" i="535"/>
  <c r="D98" i="535"/>
  <c r="H98" i="535"/>
  <c r="I98" i="535"/>
  <c r="K98" i="535"/>
  <c r="F98" i="535"/>
  <c r="R98" i="535"/>
  <c r="U98" i="535"/>
  <c r="E98" i="535"/>
  <c r="G98" i="535"/>
  <c r="T98" i="535"/>
  <c r="J98" i="535"/>
  <c r="B98" i="535"/>
  <c r="Q98" i="535"/>
  <c r="S98" i="535"/>
  <c r="V98" i="535"/>
  <c r="L98" i="535"/>
  <c r="P98" i="535"/>
  <c r="I96" i="535"/>
  <c r="K96" i="535"/>
  <c r="F96" i="535"/>
  <c r="R96" i="535"/>
  <c r="U96" i="535"/>
  <c r="E96" i="535"/>
  <c r="G96" i="535"/>
  <c r="T96" i="535"/>
  <c r="J96" i="535"/>
  <c r="Q96" i="535"/>
  <c r="S96" i="535"/>
  <c r="V96" i="535"/>
  <c r="L96" i="535"/>
  <c r="P96" i="535"/>
  <c r="O96" i="535"/>
  <c r="N96" i="535"/>
  <c r="D96" i="535"/>
  <c r="H96" i="535"/>
  <c r="B96" i="535"/>
  <c r="L125" i="535"/>
  <c r="R125" i="535"/>
  <c r="S125" i="535"/>
  <c r="O125" i="535"/>
  <c r="E125" i="535"/>
  <c r="B125" i="535"/>
  <c r="H125" i="535"/>
  <c r="N125" i="535"/>
  <c r="K125" i="535"/>
  <c r="G125" i="535"/>
  <c r="T125" i="535"/>
  <c r="D125" i="535"/>
  <c r="J125" i="535"/>
  <c r="Q125" i="535"/>
  <c r="U125" i="535"/>
  <c r="P125" i="535"/>
  <c r="V125" i="535"/>
  <c r="F125" i="535"/>
  <c r="I125" i="535"/>
  <c r="T61" i="535"/>
  <c r="D61" i="535"/>
  <c r="J61" i="535"/>
  <c r="Q61" i="535"/>
  <c r="U61" i="535"/>
  <c r="P61" i="535"/>
  <c r="V61" i="535"/>
  <c r="F61" i="535"/>
  <c r="I61" i="535"/>
  <c r="L61" i="535"/>
  <c r="R61" i="535"/>
  <c r="S61" i="535"/>
  <c r="O61" i="535"/>
  <c r="E61" i="535"/>
  <c r="H61" i="535"/>
  <c r="N61" i="535"/>
  <c r="K61" i="535"/>
  <c r="G61" i="535"/>
  <c r="B61" i="535"/>
  <c r="I97" i="535"/>
  <c r="K97" i="535"/>
  <c r="P97" i="535"/>
  <c r="F97" i="535"/>
  <c r="U97" i="535"/>
  <c r="E97" i="535"/>
  <c r="G97" i="535"/>
  <c r="H97" i="535"/>
  <c r="L97" i="535"/>
  <c r="Q97" i="535"/>
  <c r="S97" i="535"/>
  <c r="R97" i="535"/>
  <c r="V97" i="535"/>
  <c r="D97" i="535"/>
  <c r="B97" i="535"/>
  <c r="O97" i="535"/>
  <c r="J97" i="535"/>
  <c r="N97" i="535"/>
  <c r="T97" i="535"/>
  <c r="O108" i="535"/>
  <c r="J108" i="535"/>
  <c r="N108" i="535"/>
  <c r="D108" i="535"/>
  <c r="I108" i="535"/>
  <c r="K108" i="535"/>
  <c r="P108" i="535"/>
  <c r="F108" i="535"/>
  <c r="U108" i="535"/>
  <c r="E108" i="535"/>
  <c r="G108" i="535"/>
  <c r="H108" i="535"/>
  <c r="T108" i="535"/>
  <c r="B108" i="535"/>
  <c r="Q108" i="535"/>
  <c r="S108" i="535"/>
  <c r="R108" i="535"/>
  <c r="V108" i="535"/>
  <c r="L108" i="535"/>
  <c r="I86" i="535"/>
  <c r="K86" i="535"/>
  <c r="F86" i="535"/>
  <c r="R86" i="535"/>
  <c r="B86" i="535"/>
  <c r="U86" i="535"/>
  <c r="E86" i="535"/>
  <c r="G86" i="535"/>
  <c r="T86" i="535"/>
  <c r="J86" i="535"/>
  <c r="Q86" i="535"/>
  <c r="S86" i="535"/>
  <c r="V86" i="535"/>
  <c r="L86" i="535"/>
  <c r="H86" i="535"/>
  <c r="O86" i="535"/>
  <c r="N86" i="535"/>
  <c r="D86" i="535"/>
  <c r="P86" i="535"/>
  <c r="Q130" i="531"/>
  <c r="T130" i="531" s="1"/>
  <c r="P129" i="535"/>
  <c r="V129" i="535"/>
  <c r="F129" i="535"/>
  <c r="I129" i="535"/>
  <c r="U129" i="535"/>
  <c r="B129" i="535"/>
  <c r="L129" i="535"/>
  <c r="R129" i="535"/>
  <c r="S129" i="535"/>
  <c r="O129" i="535"/>
  <c r="H129" i="535"/>
  <c r="N129" i="535"/>
  <c r="K129" i="535"/>
  <c r="G129" i="535"/>
  <c r="T129" i="535"/>
  <c r="D129" i="535"/>
  <c r="J129" i="535"/>
  <c r="Q129" i="535"/>
  <c r="E129" i="535"/>
  <c r="O94" i="535"/>
  <c r="N94" i="535"/>
  <c r="D94" i="535"/>
  <c r="P94" i="535"/>
  <c r="I94" i="535"/>
  <c r="K94" i="535"/>
  <c r="F94" i="535"/>
  <c r="R94" i="535"/>
  <c r="U94" i="535"/>
  <c r="E94" i="535"/>
  <c r="G94" i="535"/>
  <c r="T94" i="535"/>
  <c r="J94" i="535"/>
  <c r="Q94" i="535"/>
  <c r="S94" i="535"/>
  <c r="V94" i="535"/>
  <c r="L94" i="535"/>
  <c r="H94" i="535"/>
  <c r="B94" i="535"/>
  <c r="P62" i="535"/>
  <c r="V62" i="535"/>
  <c r="F62" i="535"/>
  <c r="E62" i="535"/>
  <c r="Q62" i="535"/>
  <c r="L62" i="535"/>
  <c r="R62" i="535"/>
  <c r="O62" i="535"/>
  <c r="I62" i="535"/>
  <c r="B62" i="535"/>
  <c r="H62" i="535"/>
  <c r="N62" i="535"/>
  <c r="G62" i="535"/>
  <c r="S62" i="535"/>
  <c r="T62" i="535"/>
  <c r="D62" i="535"/>
  <c r="J62" i="535"/>
  <c r="U62" i="535"/>
  <c r="K62" i="535"/>
  <c r="N126" i="531"/>
  <c r="Q126" i="531" s="1"/>
  <c r="T100" i="531"/>
  <c r="Q99" i="531"/>
  <c r="T99" i="531" s="1"/>
  <c r="Q65" i="531"/>
  <c r="T65" i="531" s="1"/>
  <c r="Q110" i="535"/>
  <c r="S110" i="535"/>
  <c r="R110" i="535"/>
  <c r="V110" i="535"/>
  <c r="L110" i="535"/>
  <c r="O110" i="535"/>
  <c r="J110" i="535"/>
  <c r="N110" i="535"/>
  <c r="D110" i="535"/>
  <c r="B110" i="535"/>
  <c r="I110" i="535"/>
  <c r="K110" i="535"/>
  <c r="P110" i="535"/>
  <c r="F110" i="535"/>
  <c r="U110" i="535"/>
  <c r="E110" i="535"/>
  <c r="G110" i="535"/>
  <c r="H110" i="535"/>
  <c r="T110" i="535"/>
  <c r="N72" i="531"/>
  <c r="Q72" i="531" s="1"/>
  <c r="P120" i="535"/>
  <c r="V120" i="535"/>
  <c r="F120" i="535"/>
  <c r="Q120" i="535"/>
  <c r="B120" i="535"/>
  <c r="L120" i="535"/>
  <c r="R120" i="535"/>
  <c r="O120" i="535"/>
  <c r="E120" i="535"/>
  <c r="I120" i="535"/>
  <c r="H120" i="535"/>
  <c r="N120" i="535"/>
  <c r="G120" i="535"/>
  <c r="S120" i="535"/>
  <c r="T120" i="535"/>
  <c r="D120" i="535"/>
  <c r="J120" i="535"/>
  <c r="U120" i="535"/>
  <c r="K120" i="535"/>
  <c r="P73" i="535"/>
  <c r="V73" i="535"/>
  <c r="F73" i="535"/>
  <c r="I73" i="535"/>
  <c r="L73" i="535"/>
  <c r="R73" i="535"/>
  <c r="S73" i="535"/>
  <c r="O73" i="535"/>
  <c r="E73" i="535"/>
  <c r="B73" i="535"/>
  <c r="H73" i="535"/>
  <c r="N73" i="535"/>
  <c r="K73" i="535"/>
  <c r="G73" i="535"/>
  <c r="T73" i="535"/>
  <c r="D73" i="535"/>
  <c r="J73" i="535"/>
  <c r="Q73" i="535"/>
  <c r="U73" i="535"/>
  <c r="H71" i="535"/>
  <c r="N71" i="535"/>
  <c r="K71" i="535"/>
  <c r="G71" i="535"/>
  <c r="T71" i="535"/>
  <c r="D71" i="535"/>
  <c r="J71" i="535"/>
  <c r="Q71" i="535"/>
  <c r="U71" i="535"/>
  <c r="P71" i="535"/>
  <c r="V71" i="535"/>
  <c r="F71" i="535"/>
  <c r="I71" i="535"/>
  <c r="B71" i="535"/>
  <c r="L71" i="535"/>
  <c r="R71" i="535"/>
  <c r="S71" i="535"/>
  <c r="O71" i="535"/>
  <c r="E71" i="535"/>
  <c r="T67" i="535"/>
  <c r="D67" i="535"/>
  <c r="J67" i="535"/>
  <c r="Q67" i="535"/>
  <c r="U67" i="535"/>
  <c r="P67" i="535"/>
  <c r="V67" i="535"/>
  <c r="F67" i="535"/>
  <c r="I67" i="535"/>
  <c r="L67" i="535"/>
  <c r="R67" i="535"/>
  <c r="S67" i="535"/>
  <c r="O67" i="535"/>
  <c r="E67" i="535"/>
  <c r="B67" i="535"/>
  <c r="H67" i="535"/>
  <c r="N67" i="535"/>
  <c r="K67" i="535"/>
  <c r="G67" i="535"/>
  <c r="T126" i="535"/>
  <c r="D126" i="535"/>
  <c r="J126" i="535"/>
  <c r="U126" i="535"/>
  <c r="K126" i="535"/>
  <c r="P126" i="535"/>
  <c r="V126" i="535"/>
  <c r="F126" i="535"/>
  <c r="Q126" i="535"/>
  <c r="B126" i="535"/>
  <c r="L126" i="535"/>
  <c r="R126" i="535"/>
  <c r="O126" i="535"/>
  <c r="E126" i="535"/>
  <c r="I126" i="535"/>
  <c r="H126" i="535"/>
  <c r="N126" i="535"/>
  <c r="G126" i="535"/>
  <c r="S126" i="535"/>
  <c r="Q99" i="535"/>
  <c r="S99" i="535"/>
  <c r="R99" i="535"/>
  <c r="V99" i="535"/>
  <c r="T99" i="535"/>
  <c r="B99" i="535"/>
  <c r="O99" i="535"/>
  <c r="J99" i="535"/>
  <c r="N99" i="535"/>
  <c r="L99" i="535"/>
  <c r="I99" i="535"/>
  <c r="K99" i="535"/>
  <c r="P99" i="535"/>
  <c r="F99" i="535"/>
  <c r="U99" i="535"/>
  <c r="E99" i="535"/>
  <c r="G99" i="535"/>
  <c r="H99" i="535"/>
  <c r="D99" i="535"/>
  <c r="H119" i="535"/>
  <c r="N119" i="535"/>
  <c r="K119" i="535"/>
  <c r="G119" i="535"/>
  <c r="T119" i="535"/>
  <c r="D119" i="535"/>
  <c r="J119" i="535"/>
  <c r="Q119" i="535"/>
  <c r="P119" i="535"/>
  <c r="V119" i="535"/>
  <c r="F119" i="535"/>
  <c r="I119" i="535"/>
  <c r="E119" i="535"/>
  <c r="B119" i="535"/>
  <c r="L119" i="535"/>
  <c r="R119" i="535"/>
  <c r="S119" i="535"/>
  <c r="O119" i="535"/>
  <c r="U119" i="535"/>
  <c r="I85" i="535"/>
  <c r="K85" i="535"/>
  <c r="P85" i="535"/>
  <c r="F85" i="535"/>
  <c r="U85" i="535"/>
  <c r="E85" i="535"/>
  <c r="G85" i="535"/>
  <c r="H85" i="535"/>
  <c r="T85" i="535"/>
  <c r="B85" i="535"/>
  <c r="Q85" i="535"/>
  <c r="S85" i="535"/>
  <c r="R85" i="535"/>
  <c r="V85" i="535"/>
  <c r="L85" i="535"/>
  <c r="O85" i="535"/>
  <c r="J85" i="535"/>
  <c r="N85" i="535"/>
  <c r="D85" i="535"/>
  <c r="N55" i="535"/>
  <c r="Q55" i="535"/>
  <c r="T55" i="535"/>
  <c r="D55" i="535"/>
  <c r="G55" i="535"/>
  <c r="B55" i="535"/>
  <c r="J55" i="535"/>
  <c r="I55" i="535"/>
  <c r="P55" i="535"/>
  <c r="S55" i="535"/>
  <c r="V55" i="535"/>
  <c r="F55" i="535"/>
  <c r="E55" i="535"/>
  <c r="L55" i="535"/>
  <c r="O55" i="535"/>
  <c r="R55" i="535"/>
  <c r="U55" i="535"/>
  <c r="H55" i="535"/>
  <c r="K55" i="535"/>
  <c r="L121" i="535"/>
  <c r="R121" i="535"/>
  <c r="S121" i="535"/>
  <c r="O121" i="535"/>
  <c r="H121" i="535"/>
  <c r="N121" i="535"/>
  <c r="K121" i="535"/>
  <c r="G121" i="535"/>
  <c r="B121" i="535"/>
  <c r="T121" i="535"/>
  <c r="D121" i="535"/>
  <c r="J121" i="535"/>
  <c r="Q121" i="535"/>
  <c r="E121" i="535"/>
  <c r="P121" i="535"/>
  <c r="V121" i="535"/>
  <c r="F121" i="535"/>
  <c r="I121" i="535"/>
  <c r="U121" i="535"/>
  <c r="Q81" i="535"/>
  <c r="S81" i="535"/>
  <c r="R81" i="535"/>
  <c r="V81" i="535"/>
  <c r="D81" i="535"/>
  <c r="O81" i="535"/>
  <c r="J81" i="535"/>
  <c r="N81" i="535"/>
  <c r="T81" i="535"/>
  <c r="I81" i="535"/>
  <c r="K81" i="535"/>
  <c r="P81" i="535"/>
  <c r="F81" i="535"/>
  <c r="U81" i="535"/>
  <c r="E81" i="535"/>
  <c r="G81" i="535"/>
  <c r="H81" i="535"/>
  <c r="L81" i="535"/>
  <c r="B81" i="535"/>
  <c r="N54" i="535"/>
  <c r="T54" i="535"/>
  <c r="D54" i="535"/>
  <c r="K54" i="535"/>
  <c r="J54" i="535"/>
  <c r="E54" i="535"/>
  <c r="P54" i="535"/>
  <c r="G54" i="535"/>
  <c r="B54" i="535"/>
  <c r="V54" i="535"/>
  <c r="F54" i="535"/>
  <c r="U54" i="535"/>
  <c r="L54" i="535"/>
  <c r="S54" i="535"/>
  <c r="R54" i="535"/>
  <c r="Q54" i="535"/>
  <c r="I54" i="535"/>
  <c r="H54" i="535"/>
  <c r="O54" i="535"/>
  <c r="I95" i="535"/>
  <c r="K95" i="535"/>
  <c r="P95" i="535"/>
  <c r="F95" i="535"/>
  <c r="U95" i="535"/>
  <c r="E95" i="535"/>
  <c r="G95" i="535"/>
  <c r="H95" i="535"/>
  <c r="T95" i="535"/>
  <c r="Q95" i="535"/>
  <c r="S95" i="535"/>
  <c r="R95" i="535"/>
  <c r="V95" i="535"/>
  <c r="L95" i="535"/>
  <c r="O95" i="535"/>
  <c r="J95" i="535"/>
  <c r="N95" i="535"/>
  <c r="D95" i="535"/>
  <c r="B95" i="535"/>
  <c r="G105" i="535"/>
  <c r="T105" i="535"/>
  <c r="J105" i="535"/>
  <c r="D105" i="535"/>
  <c r="S105" i="535"/>
  <c r="V105" i="535"/>
  <c r="L105" i="535"/>
  <c r="E105" i="535"/>
  <c r="U105" i="535"/>
  <c r="O105" i="535"/>
  <c r="N105" i="535"/>
  <c r="F105" i="535"/>
  <c r="P105" i="535"/>
  <c r="Q105" i="535"/>
  <c r="K105" i="535"/>
  <c r="H105" i="535"/>
  <c r="R105" i="535"/>
  <c r="I105" i="535"/>
  <c r="B105" i="535"/>
  <c r="V100" i="535"/>
  <c r="E100" i="535"/>
  <c r="G100" i="535"/>
  <c r="L100" i="535"/>
  <c r="P100" i="535"/>
  <c r="B100" i="535"/>
  <c r="Q100" i="535"/>
  <c r="T100" i="535"/>
  <c r="N100" i="535"/>
  <c r="D100" i="535"/>
  <c r="H100" i="535"/>
  <c r="O100" i="535"/>
  <c r="F100" i="535"/>
  <c r="R100" i="535"/>
  <c r="S100" i="535"/>
  <c r="I100" i="535"/>
  <c r="K100" i="535"/>
  <c r="U100" i="535"/>
  <c r="J100" i="535"/>
  <c r="R43" i="535"/>
  <c r="Q43" i="535"/>
  <c r="I43" i="535"/>
  <c r="H43" i="535"/>
  <c r="O43" i="535"/>
  <c r="N43" i="535"/>
  <c r="T43" i="535"/>
  <c r="D43" i="535"/>
  <c r="K43" i="535"/>
  <c r="B43" i="535"/>
  <c r="J43" i="535"/>
  <c r="E43" i="535"/>
  <c r="P43" i="535"/>
  <c r="S43" i="535"/>
  <c r="V43" i="535"/>
  <c r="F43" i="535"/>
  <c r="U43" i="535"/>
  <c r="L43" i="535"/>
  <c r="G43" i="535"/>
  <c r="J53" i="535"/>
  <c r="I53" i="535"/>
  <c r="P53" i="535"/>
  <c r="K53" i="535"/>
  <c r="V53" i="535"/>
  <c r="F53" i="535"/>
  <c r="Q53" i="535"/>
  <c r="L53" i="535"/>
  <c r="G53" i="535"/>
  <c r="B53" i="535"/>
  <c r="R53" i="535"/>
  <c r="U53" i="535"/>
  <c r="E53" i="535"/>
  <c r="H53" i="535"/>
  <c r="S53" i="535"/>
  <c r="N53" i="535"/>
  <c r="T53" i="535"/>
  <c r="D53" i="535"/>
  <c r="O53" i="535"/>
  <c r="Q90" i="535"/>
  <c r="S90" i="535"/>
  <c r="V90" i="535"/>
  <c r="L90" i="535"/>
  <c r="P90" i="535"/>
  <c r="O90" i="535"/>
  <c r="N90" i="535"/>
  <c r="D90" i="535"/>
  <c r="H90" i="535"/>
  <c r="I90" i="535"/>
  <c r="K90" i="535"/>
  <c r="F90" i="535"/>
  <c r="R90" i="535"/>
  <c r="U90" i="535"/>
  <c r="E90" i="535"/>
  <c r="G90" i="535"/>
  <c r="T90" i="535"/>
  <c r="J90" i="535"/>
  <c r="B90" i="535"/>
  <c r="T60" i="535"/>
  <c r="D60" i="535"/>
  <c r="J60" i="535"/>
  <c r="U60" i="535"/>
  <c r="K60" i="535"/>
  <c r="P60" i="535"/>
  <c r="V60" i="535"/>
  <c r="F60" i="535"/>
  <c r="Q60" i="535"/>
  <c r="L60" i="535"/>
  <c r="R60" i="535"/>
  <c r="O60" i="535"/>
  <c r="E60" i="535"/>
  <c r="I60" i="535"/>
  <c r="H60" i="535"/>
  <c r="N60" i="535"/>
  <c r="G60" i="535"/>
  <c r="S60" i="535"/>
  <c r="B60" i="535"/>
  <c r="L58" i="535"/>
  <c r="R58" i="535"/>
  <c r="K58" i="535"/>
  <c r="E58" i="535"/>
  <c r="H58" i="535"/>
  <c r="N58" i="535"/>
  <c r="U58" i="535"/>
  <c r="F58" i="535"/>
  <c r="T58" i="535"/>
  <c r="D58" i="535"/>
  <c r="O58" i="535"/>
  <c r="G58" i="535"/>
  <c r="Q58" i="535"/>
  <c r="B58" i="535"/>
  <c r="P58" i="535"/>
  <c r="V58" i="535"/>
  <c r="I58" i="535"/>
  <c r="S58" i="535"/>
  <c r="J58" i="535"/>
  <c r="T129" i="531"/>
  <c r="Q94" i="531"/>
  <c r="T94" i="531" s="1"/>
  <c r="H75" i="535"/>
  <c r="N75" i="535"/>
  <c r="K75" i="535"/>
  <c r="G75" i="535"/>
  <c r="B75" i="535"/>
  <c r="T75" i="535"/>
  <c r="D75" i="535"/>
  <c r="J75" i="535"/>
  <c r="Q75" i="535"/>
  <c r="U75" i="535"/>
  <c r="P75" i="535"/>
  <c r="V75" i="535"/>
  <c r="F75" i="535"/>
  <c r="I75" i="535"/>
  <c r="L75" i="535"/>
  <c r="R75" i="535"/>
  <c r="S75" i="535"/>
  <c r="O75" i="535"/>
  <c r="E75" i="535"/>
  <c r="T117" i="535"/>
  <c r="D117" i="535"/>
  <c r="J117" i="535"/>
  <c r="O117" i="535"/>
  <c r="Q117" i="535"/>
  <c r="B117" i="535"/>
  <c r="P117" i="535"/>
  <c r="V117" i="535"/>
  <c r="F117" i="535"/>
  <c r="G117" i="535"/>
  <c r="L117" i="535"/>
  <c r="R117" i="535"/>
  <c r="S117" i="535"/>
  <c r="U117" i="535"/>
  <c r="I117" i="535"/>
  <c r="H117" i="535"/>
  <c r="N117" i="535"/>
  <c r="K117" i="535"/>
  <c r="E117" i="535"/>
  <c r="Q82" i="535"/>
  <c r="S82" i="535"/>
  <c r="V82" i="535"/>
  <c r="L82" i="535"/>
  <c r="P82" i="535"/>
  <c r="B82" i="535"/>
  <c r="O82" i="535"/>
  <c r="N82" i="535"/>
  <c r="D82" i="535"/>
  <c r="H82" i="535"/>
  <c r="I82" i="535"/>
  <c r="K82" i="535"/>
  <c r="F82" i="535"/>
  <c r="R82" i="535"/>
  <c r="U82" i="535"/>
  <c r="E82" i="535"/>
  <c r="G82" i="535"/>
  <c r="T82" i="535"/>
  <c r="J82" i="535"/>
  <c r="P128" i="535"/>
  <c r="V128" i="535"/>
  <c r="F128" i="535"/>
  <c r="Q128" i="535"/>
  <c r="B128" i="535"/>
  <c r="L128" i="535"/>
  <c r="R128" i="535"/>
  <c r="O128" i="535"/>
  <c r="E128" i="535"/>
  <c r="I128" i="535"/>
  <c r="H128" i="535"/>
  <c r="N128" i="535"/>
  <c r="G128" i="535"/>
  <c r="S128" i="535"/>
  <c r="T128" i="535"/>
  <c r="D128" i="535"/>
  <c r="J128" i="535"/>
  <c r="U128" i="535"/>
  <c r="K128" i="535"/>
  <c r="H68" i="535"/>
  <c r="N68" i="535"/>
  <c r="G68" i="535"/>
  <c r="S68" i="535"/>
  <c r="T68" i="535"/>
  <c r="D68" i="535"/>
  <c r="J68" i="535"/>
  <c r="U68" i="535"/>
  <c r="K68" i="535"/>
  <c r="P68" i="535"/>
  <c r="V68" i="535"/>
  <c r="F68" i="535"/>
  <c r="Q68" i="535"/>
  <c r="L68" i="535"/>
  <c r="R68" i="535"/>
  <c r="O68" i="535"/>
  <c r="E68" i="535"/>
  <c r="I68" i="535"/>
  <c r="B68" i="535"/>
  <c r="T66" i="535"/>
  <c r="D66" i="535"/>
  <c r="J66" i="535"/>
  <c r="K66" i="535"/>
  <c r="B66" i="535"/>
  <c r="P66" i="535"/>
  <c r="V66" i="535"/>
  <c r="F66" i="535"/>
  <c r="U66" i="535"/>
  <c r="Q66" i="535"/>
  <c r="L66" i="535"/>
  <c r="R66" i="535"/>
  <c r="O66" i="535"/>
  <c r="E66" i="535"/>
  <c r="I66" i="535"/>
  <c r="H66" i="535"/>
  <c r="N66" i="535"/>
  <c r="G66" i="535"/>
  <c r="S66" i="535"/>
  <c r="N49" i="535"/>
  <c r="T49" i="535"/>
  <c r="D49" i="535"/>
  <c r="O49" i="535"/>
  <c r="J49" i="535"/>
  <c r="I49" i="535"/>
  <c r="P49" i="535"/>
  <c r="K49" i="535"/>
  <c r="B49" i="535"/>
  <c r="V49" i="535"/>
  <c r="F49" i="535"/>
  <c r="Q49" i="535"/>
  <c r="L49" i="535"/>
  <c r="G49" i="535"/>
  <c r="R49" i="535"/>
  <c r="U49" i="535"/>
  <c r="E49" i="535"/>
  <c r="H49" i="535"/>
  <c r="S49" i="535"/>
  <c r="L65" i="535"/>
  <c r="R65" i="535"/>
  <c r="S65" i="535"/>
  <c r="O65" i="535"/>
  <c r="E65" i="535"/>
  <c r="H65" i="535"/>
  <c r="N65" i="535"/>
  <c r="K65" i="535"/>
  <c r="G65" i="535"/>
  <c r="T65" i="535"/>
  <c r="D65" i="535"/>
  <c r="J65" i="535"/>
  <c r="I65" i="535"/>
  <c r="U65" i="535"/>
  <c r="P65" i="535"/>
  <c r="V65" i="535"/>
  <c r="F65" i="535"/>
  <c r="Q65" i="535"/>
  <c r="B65" i="535"/>
  <c r="S101" i="535"/>
  <c r="R101" i="535"/>
  <c r="P101" i="535"/>
  <c r="D101" i="535"/>
  <c r="I101" i="535"/>
  <c r="O101" i="535"/>
  <c r="J101" i="535"/>
  <c r="V101" i="535"/>
  <c r="Q101" i="535"/>
  <c r="K101" i="535"/>
  <c r="H101" i="535"/>
  <c r="E101" i="535"/>
  <c r="L101" i="535"/>
  <c r="F101" i="535"/>
  <c r="G101" i="535"/>
  <c r="U101" i="535"/>
  <c r="N101" i="535"/>
  <c r="T101" i="535"/>
  <c r="B101" i="535"/>
  <c r="T70" i="535"/>
  <c r="D70" i="535"/>
  <c r="J70" i="535"/>
  <c r="U70" i="535"/>
  <c r="K70" i="535"/>
  <c r="P70" i="535"/>
  <c r="V70" i="535"/>
  <c r="F70" i="535"/>
  <c r="Q70" i="535"/>
  <c r="B70" i="535"/>
  <c r="L70" i="535"/>
  <c r="R70" i="535"/>
  <c r="O70" i="535"/>
  <c r="E70" i="535"/>
  <c r="I70" i="535"/>
  <c r="H70" i="535"/>
  <c r="N70" i="535"/>
  <c r="G70" i="535"/>
  <c r="S70" i="535"/>
  <c r="P63" i="535"/>
  <c r="V63" i="535"/>
  <c r="F63" i="535"/>
  <c r="I63" i="535"/>
  <c r="L63" i="535"/>
  <c r="R63" i="535"/>
  <c r="S63" i="535"/>
  <c r="O63" i="535"/>
  <c r="E63" i="535"/>
  <c r="H63" i="535"/>
  <c r="N63" i="535"/>
  <c r="K63" i="535"/>
  <c r="G63" i="535"/>
  <c r="T63" i="535"/>
  <c r="D63" i="535"/>
  <c r="J63" i="535"/>
  <c r="Q63" i="535"/>
  <c r="U63" i="535"/>
  <c r="B63" i="535"/>
  <c r="L59" i="535"/>
  <c r="R59" i="535"/>
  <c r="S59" i="535"/>
  <c r="O59" i="535"/>
  <c r="E59" i="535"/>
  <c r="H59" i="535"/>
  <c r="N59" i="535"/>
  <c r="K59" i="535"/>
  <c r="G59" i="535"/>
  <c r="B59" i="535"/>
  <c r="T59" i="535"/>
  <c r="D59" i="535"/>
  <c r="J59" i="535"/>
  <c r="Q59" i="535"/>
  <c r="U59" i="535"/>
  <c r="P59" i="535"/>
  <c r="V59" i="535"/>
  <c r="F59" i="535"/>
  <c r="I59" i="535"/>
  <c r="U113" i="535"/>
  <c r="E113" i="535"/>
  <c r="G113" i="535"/>
  <c r="T113" i="535"/>
  <c r="J113" i="535"/>
  <c r="Q113" i="535"/>
  <c r="S113" i="535"/>
  <c r="V113" i="535"/>
  <c r="L113" i="535"/>
  <c r="P113" i="535"/>
  <c r="O113" i="535"/>
  <c r="N113" i="535"/>
  <c r="D113" i="535"/>
  <c r="H113" i="535"/>
  <c r="B113" i="535"/>
  <c r="I113" i="535"/>
  <c r="K113" i="535"/>
  <c r="F113" i="535"/>
  <c r="R113" i="535"/>
  <c r="H74" i="535"/>
  <c r="N74" i="535"/>
  <c r="G74" i="535"/>
  <c r="S74" i="535"/>
  <c r="T74" i="535"/>
  <c r="D74" i="535"/>
  <c r="J74" i="535"/>
  <c r="U74" i="535"/>
  <c r="K74" i="535"/>
  <c r="P74" i="535"/>
  <c r="V74" i="535"/>
  <c r="F74" i="535"/>
  <c r="Q74" i="535"/>
  <c r="L74" i="535"/>
  <c r="R74" i="535"/>
  <c r="O74" i="535"/>
  <c r="E74" i="535"/>
  <c r="I74" i="535"/>
  <c r="B74" i="535"/>
  <c r="U109" i="535"/>
  <c r="E109" i="535"/>
  <c r="G109" i="535"/>
  <c r="T109" i="535"/>
  <c r="J109" i="535"/>
  <c r="Q109" i="535"/>
  <c r="S109" i="535"/>
  <c r="V109" i="535"/>
  <c r="L109" i="535"/>
  <c r="H109" i="535"/>
  <c r="O109" i="535"/>
  <c r="N109" i="535"/>
  <c r="D109" i="535"/>
  <c r="P109" i="535"/>
  <c r="B109" i="535"/>
  <c r="I109" i="535"/>
  <c r="K109" i="535"/>
  <c r="F109" i="535"/>
  <c r="R109" i="535"/>
  <c r="Q117" i="531"/>
  <c r="T117" i="531" s="1"/>
  <c r="T72" i="535"/>
  <c r="D72" i="535"/>
  <c r="J72" i="535"/>
  <c r="U72" i="535"/>
  <c r="K72" i="535"/>
  <c r="B72" i="535"/>
  <c r="P72" i="535"/>
  <c r="V72" i="535"/>
  <c r="F72" i="535"/>
  <c r="Q72" i="535"/>
  <c r="L72" i="535"/>
  <c r="R72" i="535"/>
  <c r="O72" i="535"/>
  <c r="E72" i="535"/>
  <c r="I72" i="535"/>
  <c r="H72" i="535"/>
  <c r="N72" i="535"/>
  <c r="G72" i="535"/>
  <c r="S72" i="535"/>
  <c r="O111" i="535"/>
  <c r="N111" i="535"/>
  <c r="D111" i="535"/>
  <c r="H111" i="535"/>
  <c r="B111" i="535"/>
  <c r="I111" i="535"/>
  <c r="K111" i="535"/>
  <c r="F111" i="535"/>
  <c r="R111" i="535"/>
  <c r="U111" i="535"/>
  <c r="E111" i="535"/>
  <c r="G111" i="535"/>
  <c r="T111" i="535"/>
  <c r="J111" i="535"/>
  <c r="Q111" i="535"/>
  <c r="S111" i="535"/>
  <c r="V111" i="535"/>
  <c r="L111" i="535"/>
  <c r="P111" i="535"/>
  <c r="I106" i="535"/>
  <c r="K106" i="535"/>
  <c r="P106" i="535"/>
  <c r="F106" i="535"/>
  <c r="U106" i="535"/>
  <c r="E106" i="535"/>
  <c r="G106" i="535"/>
  <c r="H106" i="535"/>
  <c r="D106" i="535"/>
  <c r="B106" i="535"/>
  <c r="Q106" i="535"/>
  <c r="S106" i="535"/>
  <c r="R106" i="535"/>
  <c r="V106" i="535"/>
  <c r="T106" i="535"/>
  <c r="O106" i="535"/>
  <c r="J106" i="535"/>
  <c r="N106" i="535"/>
  <c r="L106" i="535"/>
  <c r="J50" i="535"/>
  <c r="E50" i="535"/>
  <c r="P50" i="535"/>
  <c r="G50" i="535"/>
  <c r="V50" i="535"/>
  <c r="F50" i="535"/>
  <c r="U50" i="535"/>
  <c r="L50" i="535"/>
  <c r="S50" i="535"/>
  <c r="R50" i="535"/>
  <c r="Q50" i="535"/>
  <c r="I50" i="535"/>
  <c r="H50" i="535"/>
  <c r="O50" i="535"/>
  <c r="B50" i="535"/>
  <c r="N50" i="535"/>
  <c r="T50" i="535"/>
  <c r="D50" i="535"/>
  <c r="K50" i="535"/>
  <c r="Q66" i="531"/>
  <c r="T66" i="531" s="1"/>
  <c r="O88" i="535"/>
  <c r="N88" i="535"/>
  <c r="D88" i="535"/>
  <c r="H88" i="535"/>
  <c r="I88" i="535"/>
  <c r="K88" i="535"/>
  <c r="F88" i="535"/>
  <c r="R88" i="535"/>
  <c r="U88" i="535"/>
  <c r="E88" i="535"/>
  <c r="G88" i="535"/>
  <c r="T88" i="535"/>
  <c r="J88" i="535"/>
  <c r="Q88" i="535"/>
  <c r="S88" i="535"/>
  <c r="V88" i="535"/>
  <c r="L88" i="535"/>
  <c r="P88" i="535"/>
  <c r="B88" i="535"/>
  <c r="O79" i="535"/>
  <c r="J79" i="535"/>
  <c r="N79" i="535"/>
  <c r="D79" i="535"/>
  <c r="I79" i="535"/>
  <c r="K79" i="535"/>
  <c r="P79" i="535"/>
  <c r="F79" i="535"/>
  <c r="B79" i="535"/>
  <c r="U79" i="535"/>
  <c r="E79" i="535"/>
  <c r="G79" i="535"/>
  <c r="H79" i="535"/>
  <c r="T79" i="535"/>
  <c r="Q79" i="535"/>
  <c r="S79" i="535"/>
  <c r="R79" i="535"/>
  <c r="V79" i="535"/>
  <c r="L79" i="535"/>
  <c r="L69" i="535"/>
  <c r="R69" i="535"/>
  <c r="S69" i="535"/>
  <c r="O69" i="535"/>
  <c r="E69" i="535"/>
  <c r="H69" i="535"/>
  <c r="N69" i="535"/>
  <c r="K69" i="535"/>
  <c r="G69" i="535"/>
  <c r="T69" i="535"/>
  <c r="D69" i="535"/>
  <c r="J69" i="535"/>
  <c r="Q69" i="535"/>
  <c r="U69" i="535"/>
  <c r="B69" i="535"/>
  <c r="P69" i="535"/>
  <c r="V69" i="535"/>
  <c r="F69" i="535"/>
  <c r="I69" i="535"/>
  <c r="I84" i="535"/>
  <c r="K84" i="535"/>
  <c r="F84" i="535"/>
  <c r="R84" i="535"/>
  <c r="B84" i="535"/>
  <c r="U84" i="535"/>
  <c r="E84" i="535"/>
  <c r="G84" i="535"/>
  <c r="T84" i="535"/>
  <c r="J84" i="535"/>
  <c r="Q84" i="535"/>
  <c r="S84" i="535"/>
  <c r="V84" i="535"/>
  <c r="L84" i="535"/>
  <c r="P84" i="535"/>
  <c r="O84" i="535"/>
  <c r="N84" i="535"/>
  <c r="D84" i="535"/>
  <c r="H84" i="535"/>
  <c r="Q60" i="531"/>
  <c r="T60" i="531" s="1"/>
  <c r="I80" i="535"/>
  <c r="K80" i="535"/>
  <c r="F80" i="535"/>
  <c r="R80" i="535"/>
  <c r="U80" i="535"/>
  <c r="E80" i="535"/>
  <c r="G80" i="535"/>
  <c r="T80" i="535"/>
  <c r="J80" i="535"/>
  <c r="B80" i="535"/>
  <c r="Q80" i="535"/>
  <c r="S80" i="535"/>
  <c r="V80" i="535"/>
  <c r="L80" i="535"/>
  <c r="P80" i="535"/>
  <c r="O80" i="535"/>
  <c r="N80" i="535"/>
  <c r="D80" i="535"/>
  <c r="H80" i="535"/>
  <c r="T74" i="531"/>
  <c r="Q89" i="535"/>
  <c r="S89" i="535"/>
  <c r="R89" i="535"/>
  <c r="V89" i="535"/>
  <c r="D89" i="535"/>
  <c r="O89" i="535"/>
  <c r="J89" i="535"/>
  <c r="N89" i="535"/>
  <c r="T89" i="535"/>
  <c r="B89" i="535"/>
  <c r="I89" i="535"/>
  <c r="K89" i="535"/>
  <c r="P89" i="535"/>
  <c r="F89" i="535"/>
  <c r="U89" i="535"/>
  <c r="E89" i="535"/>
  <c r="G89" i="535"/>
  <c r="H89" i="535"/>
  <c r="L89" i="535"/>
  <c r="H124" i="535"/>
  <c r="N124" i="535"/>
  <c r="G124" i="535"/>
  <c r="S124" i="535"/>
  <c r="T124" i="535"/>
  <c r="D124" i="535"/>
  <c r="J124" i="535"/>
  <c r="U124" i="535"/>
  <c r="K124" i="535"/>
  <c r="B124" i="535"/>
  <c r="P124" i="535"/>
  <c r="V124" i="535"/>
  <c r="F124" i="535"/>
  <c r="I124" i="535"/>
  <c r="L124" i="535"/>
  <c r="R124" i="535"/>
  <c r="O124" i="535"/>
  <c r="E124" i="535"/>
  <c r="Q124" i="535"/>
  <c r="T75" i="531"/>
  <c r="T116" i="535"/>
  <c r="D116" i="535"/>
  <c r="J116" i="535"/>
  <c r="S116" i="535"/>
  <c r="E116" i="535"/>
  <c r="P116" i="535"/>
  <c r="V116" i="535"/>
  <c r="F116" i="535"/>
  <c r="K116" i="535"/>
  <c r="Q116" i="535"/>
  <c r="B116" i="535"/>
  <c r="L116" i="535"/>
  <c r="R116" i="535"/>
  <c r="O116" i="535"/>
  <c r="I116" i="535"/>
  <c r="H116" i="535"/>
  <c r="N116" i="535"/>
  <c r="G116" i="535"/>
  <c r="U116" i="535"/>
  <c r="O103" i="535"/>
  <c r="P103" i="535"/>
  <c r="N103" i="535"/>
  <c r="T103" i="535"/>
  <c r="K103" i="535"/>
  <c r="J103" i="535"/>
  <c r="H103" i="535"/>
  <c r="D103" i="535"/>
  <c r="I103" i="535"/>
  <c r="B103" i="535"/>
  <c r="G103" i="535"/>
  <c r="E103" i="535"/>
  <c r="Q103" i="535"/>
  <c r="V103" i="535"/>
  <c r="S103" i="535"/>
  <c r="U103" i="535"/>
  <c r="R103" i="535"/>
  <c r="F103" i="535"/>
  <c r="L103" i="535"/>
  <c r="I83" i="535"/>
  <c r="K83" i="535"/>
  <c r="P83" i="535"/>
  <c r="F83" i="535"/>
  <c r="U83" i="535"/>
  <c r="E83" i="535"/>
  <c r="G83" i="535"/>
  <c r="H83" i="535"/>
  <c r="D83" i="535"/>
  <c r="Q83" i="535"/>
  <c r="S83" i="535"/>
  <c r="R83" i="535"/>
  <c r="V83" i="535"/>
  <c r="T83" i="535"/>
  <c r="B83" i="535"/>
  <c r="O83" i="535"/>
  <c r="J83" i="535"/>
  <c r="N83" i="535"/>
  <c r="L83" i="535"/>
  <c r="Q82" i="531"/>
  <c r="T82" i="531" s="1"/>
  <c r="U92" i="535"/>
  <c r="E92" i="535"/>
  <c r="G92" i="535"/>
  <c r="T92" i="535"/>
  <c r="J92" i="535"/>
  <c r="Q92" i="535"/>
  <c r="S92" i="535"/>
  <c r="V92" i="535"/>
  <c r="L92" i="535"/>
  <c r="P92" i="535"/>
  <c r="O92" i="535"/>
  <c r="N92" i="535"/>
  <c r="D92" i="535"/>
  <c r="H92" i="535"/>
  <c r="B92" i="535"/>
  <c r="I92" i="535"/>
  <c r="K92" i="535"/>
  <c r="F92" i="535"/>
  <c r="R92" i="535"/>
  <c r="P127" i="535"/>
  <c r="V127" i="535"/>
  <c r="F127" i="535"/>
  <c r="I127" i="535"/>
  <c r="E127" i="535"/>
  <c r="L127" i="535"/>
  <c r="R127" i="535"/>
  <c r="S127" i="535"/>
  <c r="O127" i="535"/>
  <c r="U127" i="535"/>
  <c r="B127" i="535"/>
  <c r="H127" i="535"/>
  <c r="N127" i="535"/>
  <c r="K127" i="535"/>
  <c r="G127" i="535"/>
  <c r="T127" i="535"/>
  <c r="D127" i="535"/>
  <c r="J127" i="535"/>
  <c r="Q127" i="535"/>
  <c r="AF112" i="370"/>
  <c r="AF122" i="370"/>
  <c r="AF88" i="370"/>
  <c r="AF92" i="370"/>
  <c r="AF128" i="370"/>
  <c r="AF54" i="370"/>
  <c r="AF86" i="370"/>
  <c r="AF102" i="370"/>
  <c r="AF118" i="370"/>
  <c r="AF51" i="370"/>
  <c r="AF67" i="370"/>
  <c r="AF75" i="370"/>
  <c r="AF83" i="370"/>
  <c r="AF91" i="370"/>
  <c r="AF107" i="370"/>
  <c r="AF123" i="370"/>
  <c r="AF44" i="370"/>
  <c r="AF52" i="370"/>
  <c r="AF60" i="370"/>
  <c r="AF68" i="370"/>
  <c r="AF76" i="370"/>
  <c r="AF84" i="370"/>
  <c r="AF100" i="370"/>
  <c r="AF108" i="370"/>
  <c r="AF116" i="370"/>
  <c r="AF53" i="370"/>
  <c r="AF69" i="370"/>
  <c r="AF85" i="370"/>
  <c r="AF101" i="370"/>
  <c r="AF117" i="370"/>
  <c r="AF119" i="370"/>
  <c r="AF120" i="370"/>
  <c r="AF58" i="370"/>
  <c r="AF70" i="370"/>
  <c r="AF90" i="370"/>
  <c r="AF106" i="370"/>
  <c r="AF47" i="370"/>
  <c r="AF55" i="370"/>
  <c r="AF63" i="370"/>
  <c r="AF71" i="370"/>
  <c r="AF79" i="370"/>
  <c r="AF87" i="370"/>
  <c r="AF95" i="370"/>
  <c r="AF103" i="370"/>
  <c r="AF111" i="370"/>
  <c r="AF127" i="370"/>
  <c r="AF48" i="370"/>
  <c r="AF56" i="370"/>
  <c r="AF64" i="370"/>
  <c r="AF72" i="370"/>
  <c r="AF80" i="370"/>
  <c r="AF96" i="370"/>
  <c r="AF104" i="370"/>
  <c r="AN86" i="370"/>
  <c r="AN102" i="370"/>
  <c r="AN89" i="370"/>
  <c r="AN85" i="370"/>
  <c r="AN93" i="370"/>
  <c r="AN101" i="370"/>
  <c r="AN117" i="370"/>
  <c r="AE45" i="370"/>
  <c r="AD45" i="370"/>
  <c r="AE115" i="370"/>
  <c r="AD115" i="370"/>
  <c r="AE89" i="370"/>
  <c r="AD89" i="370"/>
  <c r="AE109" i="370"/>
  <c r="AD109" i="370"/>
  <c r="AE129" i="370"/>
  <c r="AD129" i="370"/>
  <c r="AE46" i="370"/>
  <c r="AD46" i="370"/>
  <c r="AE62" i="370"/>
  <c r="AD62" i="370"/>
  <c r="AE65" i="370"/>
  <c r="AD65" i="370"/>
  <c r="AE110" i="370"/>
  <c r="AD110" i="370"/>
  <c r="AE42" i="370"/>
  <c r="AD42" i="370"/>
  <c r="AE74" i="370"/>
  <c r="AD74" i="370"/>
  <c r="AE51" i="370"/>
  <c r="AD51" i="370"/>
  <c r="AE67" i="370"/>
  <c r="AD67" i="370"/>
  <c r="AE83" i="370"/>
  <c r="AD83" i="370"/>
  <c r="AE52" i="370"/>
  <c r="AD52" i="370"/>
  <c r="AE68" i="370"/>
  <c r="AD68" i="370"/>
  <c r="AE84" i="370"/>
  <c r="AD84" i="370"/>
  <c r="AE100" i="370"/>
  <c r="AD100" i="370"/>
  <c r="AE116" i="370"/>
  <c r="AD116" i="370"/>
  <c r="AE53" i="370"/>
  <c r="AD53" i="370"/>
  <c r="AE69" i="370"/>
  <c r="AD69" i="370"/>
  <c r="AE85" i="370"/>
  <c r="AD85" i="370"/>
  <c r="AE101" i="370"/>
  <c r="AD101" i="370"/>
  <c r="AE117" i="370"/>
  <c r="AD117" i="370"/>
  <c r="AE61" i="370"/>
  <c r="AD61" i="370"/>
  <c r="AE93" i="370"/>
  <c r="AD93" i="370"/>
  <c r="AE113" i="370"/>
  <c r="AD113" i="370"/>
  <c r="AE82" i="370"/>
  <c r="AD82" i="370"/>
  <c r="AE81" i="370"/>
  <c r="AD81" i="370"/>
  <c r="AE114" i="370"/>
  <c r="AD114" i="370"/>
  <c r="AE70" i="370"/>
  <c r="AD70" i="370"/>
  <c r="AE47" i="370"/>
  <c r="AD47" i="370"/>
  <c r="AE63" i="370"/>
  <c r="AD63" i="370"/>
  <c r="AE79" i="370"/>
  <c r="AD79" i="370"/>
  <c r="AE95" i="370"/>
  <c r="AD95" i="370"/>
  <c r="AE111" i="370"/>
  <c r="AD111" i="370"/>
  <c r="AE127" i="370"/>
  <c r="AD127" i="370"/>
  <c r="AE48" i="370"/>
  <c r="AD48" i="370"/>
  <c r="AE64" i="370"/>
  <c r="AD64" i="370"/>
  <c r="AE80" i="370"/>
  <c r="AD80" i="370"/>
  <c r="AE96" i="370"/>
  <c r="AD96" i="370"/>
  <c r="AE112" i="370"/>
  <c r="AD112" i="370"/>
  <c r="AE128" i="370"/>
  <c r="AD128" i="370"/>
  <c r="AE77" i="370"/>
  <c r="AD77" i="370"/>
  <c r="AE57" i="370"/>
  <c r="AD57" i="370"/>
  <c r="AE97" i="370"/>
  <c r="AD97" i="370"/>
  <c r="AE121" i="370"/>
  <c r="AD121" i="370"/>
  <c r="AE50" i="370"/>
  <c r="AD50" i="370"/>
  <c r="AE66" i="370"/>
  <c r="AD66" i="370"/>
  <c r="AE94" i="370"/>
  <c r="AD94" i="370"/>
  <c r="AE126" i="370"/>
  <c r="AD126" i="370"/>
  <c r="AE58" i="370"/>
  <c r="AD58" i="370"/>
  <c r="AE90" i="370"/>
  <c r="AD90" i="370"/>
  <c r="AE106" i="370"/>
  <c r="AD106" i="370"/>
  <c r="AE122" i="370"/>
  <c r="AD122" i="370"/>
  <c r="AE43" i="370"/>
  <c r="AD43" i="370"/>
  <c r="AE59" i="370"/>
  <c r="AD59" i="370"/>
  <c r="AE75" i="370"/>
  <c r="AD75" i="370"/>
  <c r="AE91" i="370"/>
  <c r="AD91" i="370"/>
  <c r="AE107" i="370"/>
  <c r="AD107" i="370"/>
  <c r="AE123" i="370"/>
  <c r="AD123" i="370"/>
  <c r="AE44" i="370"/>
  <c r="AD44" i="370"/>
  <c r="AE60" i="370"/>
  <c r="AD60" i="370"/>
  <c r="AE76" i="370"/>
  <c r="AD76" i="370"/>
  <c r="AE92" i="370"/>
  <c r="AD92" i="370"/>
  <c r="AE108" i="370"/>
  <c r="AD108" i="370"/>
  <c r="AE124" i="370"/>
  <c r="AD124" i="370"/>
  <c r="AE99" i="370"/>
  <c r="AD99" i="370"/>
  <c r="AE73" i="370"/>
  <c r="AD73" i="370"/>
  <c r="AE105" i="370"/>
  <c r="AD105" i="370"/>
  <c r="AE125" i="370"/>
  <c r="AD125" i="370"/>
  <c r="AE78" i="370"/>
  <c r="AD78" i="370"/>
  <c r="AE49" i="370"/>
  <c r="AD49" i="370"/>
  <c r="AE98" i="370"/>
  <c r="AD98" i="370"/>
  <c r="AE130" i="370"/>
  <c r="AD130" i="370"/>
  <c r="AE54" i="370"/>
  <c r="AD54" i="370"/>
  <c r="AE86" i="370"/>
  <c r="AD86" i="370"/>
  <c r="AE102" i="370"/>
  <c r="AD102" i="370"/>
  <c r="AE118" i="370"/>
  <c r="AD118" i="370"/>
  <c r="AE55" i="370"/>
  <c r="AD55" i="370"/>
  <c r="AE71" i="370"/>
  <c r="AD71" i="370"/>
  <c r="AE87" i="370"/>
  <c r="AD87" i="370"/>
  <c r="AE103" i="370"/>
  <c r="AD103" i="370"/>
  <c r="AE119" i="370"/>
  <c r="AD119" i="370"/>
  <c r="AE56" i="370"/>
  <c r="AD56" i="370"/>
  <c r="AE72" i="370"/>
  <c r="AD72" i="370"/>
  <c r="AE88" i="370"/>
  <c r="AD88" i="370"/>
  <c r="AE104" i="370"/>
  <c r="AD104" i="370"/>
  <c r="AE120" i="370"/>
  <c r="AD120" i="370"/>
  <c r="AN129" i="370"/>
  <c r="AN123" i="370"/>
  <c r="AN113" i="370"/>
  <c r="AN107" i="370"/>
  <c r="AN81" i="370"/>
  <c r="AN78" i="370"/>
  <c r="AN70" i="370"/>
  <c r="AN54" i="370"/>
  <c r="AN45" i="370"/>
  <c r="AN61" i="370"/>
  <c r="AN46" i="370"/>
  <c r="AN62" i="370"/>
  <c r="AN47" i="370"/>
  <c r="AN63" i="370"/>
  <c r="AF42" i="370"/>
  <c r="AF74" i="370"/>
  <c r="AF43" i="370"/>
  <c r="AF59" i="370"/>
  <c r="AP50" i="370"/>
  <c r="AO58" i="370"/>
  <c r="AP62" i="370"/>
  <c r="AP70" i="370"/>
  <c r="AP82" i="370"/>
  <c r="AO90" i="370"/>
  <c r="AP94" i="370"/>
  <c r="AO106" i="370"/>
  <c r="AP110" i="370"/>
  <c r="AO122" i="370"/>
  <c r="AP126" i="370"/>
  <c r="AO43" i="370"/>
  <c r="AP47" i="370"/>
  <c r="AO59" i="370"/>
  <c r="AP63" i="370"/>
  <c r="AO75" i="370"/>
  <c r="AP79" i="370"/>
  <c r="AO91" i="370"/>
  <c r="AP95" i="370"/>
  <c r="AO107" i="370"/>
  <c r="AP111" i="370"/>
  <c r="AO123" i="370"/>
  <c r="AP127" i="370"/>
  <c r="AO48" i="370"/>
  <c r="AP52" i="370"/>
  <c r="AO64" i="370"/>
  <c r="AP68" i="370"/>
  <c r="AO80" i="370"/>
  <c r="AP84" i="370"/>
  <c r="AO96" i="370"/>
  <c r="AP100" i="370"/>
  <c r="AO112" i="370"/>
  <c r="AP116" i="370"/>
  <c r="AO128" i="370"/>
  <c r="AO49" i="370"/>
  <c r="AP53" i="370"/>
  <c r="AO65" i="370"/>
  <c r="AP69" i="370"/>
  <c r="AO81" i="370"/>
  <c r="AP85" i="370"/>
  <c r="AO97" i="370"/>
  <c r="AP101" i="370"/>
  <c r="AO113" i="370"/>
  <c r="AP117" i="370"/>
  <c r="AO129" i="370"/>
  <c r="AO46" i="370"/>
  <c r="AO54" i="370"/>
  <c r="AP58" i="370"/>
  <c r="AO66" i="370"/>
  <c r="AO78" i="370"/>
  <c r="AO86" i="370"/>
  <c r="AP90" i="370"/>
  <c r="AO102" i="370"/>
  <c r="AP106" i="370"/>
  <c r="AO118" i="370"/>
  <c r="AP122" i="370"/>
  <c r="AP43" i="370"/>
  <c r="AO55" i="370"/>
  <c r="AP59" i="370"/>
  <c r="AO71" i="370"/>
  <c r="AP75" i="370"/>
  <c r="AO87" i="370"/>
  <c r="AP91" i="370"/>
  <c r="AO103" i="370"/>
  <c r="AP107" i="370"/>
  <c r="AO119" i="370"/>
  <c r="AP123" i="370"/>
  <c r="AO44" i="370"/>
  <c r="AP48" i="370"/>
  <c r="AO60" i="370"/>
  <c r="AP64" i="370"/>
  <c r="AO76" i="370"/>
  <c r="AP80" i="370"/>
  <c r="AO92" i="370"/>
  <c r="AP96" i="370"/>
  <c r="AO108" i="370"/>
  <c r="AP112" i="370"/>
  <c r="AO124" i="370"/>
  <c r="AP128" i="370"/>
  <c r="AO45" i="370"/>
  <c r="AP49" i="370"/>
  <c r="AO61" i="370"/>
  <c r="AP65" i="370"/>
  <c r="AO77" i="370"/>
  <c r="AP81" i="370"/>
  <c r="AO93" i="370"/>
  <c r="AP97" i="370"/>
  <c r="AO109" i="370"/>
  <c r="AP113" i="370"/>
  <c r="AO125" i="370"/>
  <c r="AP129" i="370"/>
  <c r="AO42" i="370"/>
  <c r="AP46" i="370"/>
  <c r="AP54" i="370"/>
  <c r="AP66" i="370"/>
  <c r="AO74" i="370"/>
  <c r="AP78" i="370"/>
  <c r="AP86" i="370"/>
  <c r="AO98" i="370"/>
  <c r="AP102" i="370"/>
  <c r="AO114" i="370"/>
  <c r="AP118" i="370"/>
  <c r="AO130" i="370"/>
  <c r="AO51" i="370"/>
  <c r="AP55" i="370"/>
  <c r="AO67" i="370"/>
  <c r="AP71" i="370"/>
  <c r="AO83" i="370"/>
  <c r="AP87" i="370"/>
  <c r="AO99" i="370"/>
  <c r="AP103" i="370"/>
  <c r="AO115" i="370"/>
  <c r="AP119" i="370"/>
  <c r="AP44" i="370"/>
  <c r="AO56" i="370"/>
  <c r="AP60" i="370"/>
  <c r="AO72" i="370"/>
  <c r="AP76" i="370"/>
  <c r="AO88" i="370"/>
  <c r="AP92" i="370"/>
  <c r="AO104" i="370"/>
  <c r="AP108" i="370"/>
  <c r="AO120" i="370"/>
  <c r="AP124" i="370"/>
  <c r="AP45" i="370"/>
  <c r="AO57" i="370"/>
  <c r="AP61" i="370"/>
  <c r="AO73" i="370"/>
  <c r="AP77" i="370"/>
  <c r="AO89" i="370"/>
  <c r="AP93" i="370"/>
  <c r="AO105" i="370"/>
  <c r="AP109" i="370"/>
  <c r="AO121" i="370"/>
  <c r="AP125" i="370"/>
  <c r="AP42" i="370"/>
  <c r="AO50" i="370"/>
  <c r="AO62" i="370"/>
  <c r="AO70" i="370"/>
  <c r="AP74" i="370"/>
  <c r="AO82" i="370"/>
  <c r="AO94" i="370"/>
  <c r="AP98" i="370"/>
  <c r="AO110" i="370"/>
  <c r="AP114" i="370"/>
  <c r="AO126" i="370"/>
  <c r="AP130" i="370"/>
  <c r="AO47" i="370"/>
  <c r="AP51" i="370"/>
  <c r="AO63" i="370"/>
  <c r="AP67" i="370"/>
  <c r="AO79" i="370"/>
  <c r="AP83" i="370"/>
  <c r="AO95" i="370"/>
  <c r="AP99" i="370"/>
  <c r="AO111" i="370"/>
  <c r="AP115" i="370"/>
  <c r="AO127" i="370"/>
  <c r="AO52" i="370"/>
  <c r="AP56" i="370"/>
  <c r="AO68" i="370"/>
  <c r="AP72" i="370"/>
  <c r="AO84" i="370"/>
  <c r="AP88" i="370"/>
  <c r="AO100" i="370"/>
  <c r="AP104" i="370"/>
  <c r="AO116" i="370"/>
  <c r="AP120" i="370"/>
  <c r="AO53" i="370"/>
  <c r="AP57" i="370"/>
  <c r="AO69" i="370"/>
  <c r="AP73" i="370"/>
  <c r="AO85" i="370"/>
  <c r="AP89" i="370"/>
  <c r="AO101" i="370"/>
  <c r="AP105" i="370"/>
  <c r="AO117" i="370"/>
  <c r="AP121" i="370"/>
  <c r="AF45" i="370"/>
  <c r="AF115" i="370"/>
  <c r="AF97" i="370"/>
  <c r="AF121" i="370"/>
  <c r="AF94" i="370"/>
  <c r="AF126" i="370"/>
  <c r="AF61" i="370"/>
  <c r="AF57" i="370"/>
  <c r="AF105" i="370"/>
  <c r="AF125" i="370"/>
  <c r="AF46" i="370"/>
  <c r="AF62" i="370"/>
  <c r="AF78" i="370"/>
  <c r="AF49" i="370"/>
  <c r="AF98" i="370"/>
  <c r="AF130" i="370"/>
  <c r="AF77" i="370"/>
  <c r="AF73" i="370"/>
  <c r="AF89" i="370"/>
  <c r="AF109" i="370"/>
  <c r="AF129" i="370"/>
  <c r="AF65" i="370"/>
  <c r="AF110" i="370"/>
  <c r="AF99" i="370"/>
  <c r="AF93" i="370"/>
  <c r="AF113" i="370"/>
  <c r="AF50" i="370"/>
  <c r="AF66" i="370"/>
  <c r="AF82" i="370"/>
  <c r="AF81" i="370"/>
  <c r="AF114" i="370"/>
  <c r="AE30" i="370"/>
  <c r="AE41" i="477" l="1"/>
  <c r="AP41" i="477" s="1"/>
  <c r="AN41" i="477" s="1"/>
  <c r="AP44" i="477"/>
  <c r="AP60" i="477"/>
  <c r="AP124" i="477"/>
  <c r="AE39" i="477"/>
  <c r="AP39" i="477" s="1"/>
  <c r="AN39" i="477" s="1"/>
  <c r="AE40" i="477"/>
  <c r="AP40" i="477" s="1"/>
  <c r="AN40" i="477" s="1"/>
  <c r="AE38" i="477"/>
  <c r="AP38" i="477" s="1"/>
  <c r="AN38" i="477" s="1"/>
  <c r="AP87" i="477"/>
  <c r="AP85" i="477"/>
  <c r="AP123" i="477"/>
  <c r="AP56" i="477"/>
  <c r="AP72" i="477"/>
  <c r="AP88" i="477"/>
  <c r="AP104" i="477"/>
  <c r="AP120" i="477"/>
  <c r="AP67" i="477"/>
  <c r="AP75" i="477"/>
  <c r="AP89" i="477"/>
  <c r="AP117" i="477"/>
  <c r="AP47" i="477"/>
  <c r="AP101" i="477"/>
  <c r="AP58" i="477"/>
  <c r="AP74" i="477"/>
  <c r="AP90" i="477"/>
  <c r="AP106" i="477"/>
  <c r="AP122" i="477"/>
  <c r="AP69" i="477"/>
  <c r="AP91" i="477"/>
  <c r="AP76" i="477"/>
  <c r="AP92" i="477"/>
  <c r="AP108" i="477"/>
  <c r="AP79" i="477"/>
  <c r="AP95" i="477"/>
  <c r="AP109" i="477"/>
  <c r="AP45" i="477"/>
  <c r="AP61" i="477"/>
  <c r="AP127" i="477"/>
  <c r="AP50" i="477"/>
  <c r="AP66" i="477"/>
  <c r="AP82" i="477"/>
  <c r="AP98" i="477"/>
  <c r="AP114" i="477"/>
  <c r="AP130" i="477"/>
  <c r="AP77" i="477"/>
  <c r="AP36" i="477"/>
  <c r="AN36" i="477" s="1"/>
  <c r="C36" i="527" s="1"/>
  <c r="AP34" i="477"/>
  <c r="AN34" i="477" s="1"/>
  <c r="C34" i="370" s="1"/>
  <c r="B34" i="370" s="1"/>
  <c r="AP31" i="477"/>
  <c r="AN31" i="477" s="1"/>
  <c r="AP32" i="477"/>
  <c r="AN32" i="477" s="1"/>
  <c r="F32" i="475" s="1"/>
  <c r="AE37" i="477"/>
  <c r="AP37" i="477" s="1"/>
  <c r="AN37" i="477" s="1"/>
  <c r="AE33" i="477"/>
  <c r="AP33" i="477" s="1"/>
  <c r="AN33" i="477" s="1"/>
  <c r="AE35" i="477"/>
  <c r="AP35" i="477" s="1"/>
  <c r="AN35" i="477" s="1"/>
  <c r="AP48" i="477"/>
  <c r="AP64" i="477"/>
  <c r="AP80" i="477"/>
  <c r="AP96" i="477"/>
  <c r="AP112" i="477"/>
  <c r="AP128" i="477"/>
  <c r="AP49" i="477"/>
  <c r="AP51" i="477"/>
  <c r="AU41" i="370"/>
  <c r="AT41" i="370"/>
  <c r="AP41" i="370"/>
  <c r="AS41" i="370"/>
  <c r="AQ41" i="370"/>
  <c r="AR41" i="370"/>
  <c r="AN41" i="370"/>
  <c r="T126" i="531"/>
  <c r="T72" i="531"/>
  <c r="AP39" i="370"/>
  <c r="AP40" i="370"/>
  <c r="AP37" i="370"/>
  <c r="AN37" i="370"/>
  <c r="AP38" i="370"/>
  <c r="AP36" i="370"/>
  <c r="AN38" i="370"/>
  <c r="AO41" i="370"/>
  <c r="AN40" i="370"/>
  <c r="AN39" i="370"/>
  <c r="AN36" i="370"/>
  <c r="G31" i="470"/>
  <c r="C39" i="527" l="1"/>
  <c r="C39" i="521"/>
  <c r="AD39" i="521" s="1"/>
  <c r="C39" i="370"/>
  <c r="B39" i="370" s="1"/>
  <c r="F39" i="473"/>
  <c r="F39" i="475"/>
  <c r="F39" i="469"/>
  <c r="F39" i="474"/>
  <c r="F39" i="471"/>
  <c r="F39" i="472"/>
  <c r="C40" i="527"/>
  <c r="F40" i="471"/>
  <c r="C40" i="521"/>
  <c r="AE40" i="521" s="1"/>
  <c r="F40" i="474"/>
  <c r="F40" i="472"/>
  <c r="F40" i="469"/>
  <c r="F40" i="473"/>
  <c r="C40" i="370"/>
  <c r="B40" i="370" s="1"/>
  <c r="F40" i="475"/>
  <c r="C36" i="528"/>
  <c r="C36" i="529" s="1"/>
  <c r="C36" i="530" s="1"/>
  <c r="C36" i="531" s="1"/>
  <c r="C38" i="527"/>
  <c r="F38" i="474"/>
  <c r="F38" i="471"/>
  <c r="F38" i="469"/>
  <c r="C38" i="521"/>
  <c r="AD38" i="521" s="1"/>
  <c r="F38" i="473"/>
  <c r="C38" i="370"/>
  <c r="B38" i="370" s="1"/>
  <c r="F38" i="472"/>
  <c r="F38" i="475"/>
  <c r="C41" i="527"/>
  <c r="F41" i="469"/>
  <c r="F41" i="474"/>
  <c r="F41" i="475"/>
  <c r="F41" i="472"/>
  <c r="C41" i="370"/>
  <c r="C41" i="521"/>
  <c r="F41" i="471"/>
  <c r="F41" i="473"/>
  <c r="E36" i="527"/>
  <c r="C36" i="521"/>
  <c r="G36" i="521" s="1"/>
  <c r="D36" i="527" s="1"/>
  <c r="F36" i="473"/>
  <c r="C36" i="370"/>
  <c r="B36" i="370" s="1"/>
  <c r="F36" i="472"/>
  <c r="BB36" i="472" s="1"/>
  <c r="F36" i="474"/>
  <c r="F36" i="469"/>
  <c r="G36" i="469" s="1"/>
  <c r="F36" i="475"/>
  <c r="BA36" i="475" s="1"/>
  <c r="F36" i="471"/>
  <c r="G36" i="471" s="1"/>
  <c r="F34" i="473"/>
  <c r="C34" i="527"/>
  <c r="F34" i="474"/>
  <c r="F34" i="472"/>
  <c r="BB34" i="472" s="1"/>
  <c r="C32" i="521"/>
  <c r="G32" i="521" s="1"/>
  <c r="F31" i="473"/>
  <c r="F34" i="471"/>
  <c r="G34" i="471" s="1"/>
  <c r="F31" i="472"/>
  <c r="F34" i="475"/>
  <c r="BB34" i="475" s="1"/>
  <c r="C34" i="521"/>
  <c r="AD34" i="521" s="1"/>
  <c r="F34" i="469"/>
  <c r="BC34" i="469" s="1"/>
  <c r="F32" i="471"/>
  <c r="G32" i="471" s="1"/>
  <c r="F32" i="474"/>
  <c r="F32" i="472"/>
  <c r="BE32" i="472" s="1"/>
  <c r="C32" i="370"/>
  <c r="B32" i="370" s="1"/>
  <c r="F32" i="469"/>
  <c r="BE32" i="469" s="1"/>
  <c r="F32" i="473"/>
  <c r="C32" i="527"/>
  <c r="F35" i="473"/>
  <c r="F35" i="471"/>
  <c r="G35" i="471" s="1"/>
  <c r="C35" i="370"/>
  <c r="B35" i="370" s="1"/>
  <c r="F35" i="474"/>
  <c r="F35" i="475"/>
  <c r="BA35" i="475" s="1"/>
  <c r="F35" i="472"/>
  <c r="BA35" i="472" s="1"/>
  <c r="C37" i="527"/>
  <c r="F37" i="471"/>
  <c r="G37" i="471" s="1"/>
  <c r="F37" i="473"/>
  <c r="F37" i="475"/>
  <c r="BB37" i="475" s="1"/>
  <c r="F37" i="472"/>
  <c r="BD37" i="472" s="1"/>
  <c r="F37" i="474"/>
  <c r="C37" i="521"/>
  <c r="B37" i="521" s="1"/>
  <c r="C37" i="370"/>
  <c r="B37" i="370" s="1"/>
  <c r="F37" i="469"/>
  <c r="G37" i="469" s="1"/>
  <c r="F35" i="469"/>
  <c r="G35" i="469" s="1"/>
  <c r="C33" i="527"/>
  <c r="C33" i="521"/>
  <c r="G33" i="521" s="1"/>
  <c r="F33" i="475"/>
  <c r="BA33" i="475" s="1"/>
  <c r="F33" i="469"/>
  <c r="G33" i="469" s="1"/>
  <c r="F33" i="474"/>
  <c r="F33" i="471"/>
  <c r="G33" i="471" s="1"/>
  <c r="F33" i="472"/>
  <c r="BA33" i="472" s="1"/>
  <c r="C33" i="370"/>
  <c r="B33" i="370" s="1"/>
  <c r="F33" i="473"/>
  <c r="C35" i="521"/>
  <c r="B35" i="521" s="1"/>
  <c r="C35" i="527"/>
  <c r="AT32" i="370"/>
  <c r="AS32" i="370"/>
  <c r="AR32" i="370"/>
  <c r="AU32" i="370"/>
  <c r="AQ32" i="370"/>
  <c r="BA32" i="475"/>
  <c r="BB32" i="475"/>
  <c r="AP33" i="370"/>
  <c r="AN33" i="370"/>
  <c r="B180" i="1"/>
  <c r="B40" i="521" l="1"/>
  <c r="AD40" i="521"/>
  <c r="B39" i="521"/>
  <c r="AE39" i="521"/>
  <c r="BE39" i="472"/>
  <c r="BB39" i="472"/>
  <c r="BC39" i="472"/>
  <c r="BA39" i="472"/>
  <c r="BD39" i="472"/>
  <c r="BC39" i="469"/>
  <c r="BA39" i="469"/>
  <c r="BD39" i="469"/>
  <c r="G39" i="469"/>
  <c r="BE39" i="469"/>
  <c r="BB39" i="469"/>
  <c r="G39" i="521"/>
  <c r="D39" i="527" s="1"/>
  <c r="G39" i="471"/>
  <c r="BB39" i="475"/>
  <c r="BA39" i="475"/>
  <c r="C39" i="528"/>
  <c r="C39" i="529" s="1"/>
  <c r="C39" i="530" s="1"/>
  <c r="C39" i="531" s="1"/>
  <c r="E39" i="527"/>
  <c r="G40" i="521"/>
  <c r="D40" i="527" s="1"/>
  <c r="BB40" i="475"/>
  <c r="BA40" i="475"/>
  <c r="BD40" i="469"/>
  <c r="G40" i="469"/>
  <c r="BB40" i="469"/>
  <c r="BA40" i="469"/>
  <c r="BE40" i="469"/>
  <c r="BC40" i="469"/>
  <c r="G40" i="471"/>
  <c r="BA40" i="472"/>
  <c r="BD40" i="472"/>
  <c r="BC40" i="472"/>
  <c r="BE40" i="472"/>
  <c r="BB40" i="472"/>
  <c r="C40" i="528"/>
  <c r="C40" i="529" s="1"/>
  <c r="C40" i="530" s="1"/>
  <c r="C40" i="531" s="1"/>
  <c r="E40" i="527"/>
  <c r="C32" i="528"/>
  <c r="C32" i="529" s="1"/>
  <c r="C32" i="530" s="1"/>
  <c r="C32" i="531" s="1"/>
  <c r="C33" i="528"/>
  <c r="C33" i="529" s="1"/>
  <c r="C33" i="530" s="1"/>
  <c r="C33" i="531" s="1"/>
  <c r="C35" i="528"/>
  <c r="C35" i="529" s="1"/>
  <c r="C35" i="530" s="1"/>
  <c r="C35" i="531" s="1"/>
  <c r="E34" i="527"/>
  <c r="AE38" i="521"/>
  <c r="B38" i="521"/>
  <c r="G38" i="471"/>
  <c r="BB38" i="475"/>
  <c r="BA38" i="475"/>
  <c r="G38" i="521"/>
  <c r="BD38" i="472"/>
  <c r="BA38" i="472"/>
  <c r="BB38" i="472"/>
  <c r="BE38" i="472"/>
  <c r="BC38" i="472"/>
  <c r="BE38" i="469"/>
  <c r="BC38" i="469"/>
  <c r="BD38" i="469"/>
  <c r="BB38" i="469"/>
  <c r="G38" i="469"/>
  <c r="BA38" i="469"/>
  <c r="C38" i="528"/>
  <c r="C38" i="529" s="1"/>
  <c r="C38" i="530" s="1"/>
  <c r="C38" i="531" s="1"/>
  <c r="E38" i="527"/>
  <c r="BB41" i="475"/>
  <c r="BA41" i="475"/>
  <c r="AD41" i="521"/>
  <c r="AE41" i="521"/>
  <c r="G41" i="521"/>
  <c r="D41" i="527" s="1"/>
  <c r="B41" i="521"/>
  <c r="B41" i="370"/>
  <c r="G41" i="469"/>
  <c r="BE41" i="469"/>
  <c r="BC41" i="469"/>
  <c r="BA41" i="469"/>
  <c r="BB41" i="469"/>
  <c r="BD41" i="469"/>
  <c r="G41" i="471"/>
  <c r="BD41" i="472"/>
  <c r="BA41" i="472"/>
  <c r="BB41" i="472"/>
  <c r="BE41" i="472"/>
  <c r="BC41" i="472"/>
  <c r="E41" i="527"/>
  <c r="C41" i="528"/>
  <c r="B41" i="527"/>
  <c r="I41" i="527"/>
  <c r="B36" i="521"/>
  <c r="AE36" i="521"/>
  <c r="AD36" i="521"/>
  <c r="BD37" i="469"/>
  <c r="BB36" i="475"/>
  <c r="BB37" i="472"/>
  <c r="BD36" i="472"/>
  <c r="BE34" i="472"/>
  <c r="BE36" i="469"/>
  <c r="G34" i="521"/>
  <c r="D34" i="527" s="1"/>
  <c r="BD36" i="469"/>
  <c r="BC36" i="469"/>
  <c r="BC36" i="472"/>
  <c r="BA36" i="472"/>
  <c r="BA36" i="469"/>
  <c r="BE36" i="472"/>
  <c r="BB36" i="469"/>
  <c r="BA34" i="472"/>
  <c r="BC34" i="472"/>
  <c r="BD34" i="472"/>
  <c r="C34" i="528"/>
  <c r="C34" i="529" s="1"/>
  <c r="C34" i="530" s="1"/>
  <c r="C34" i="531" s="1"/>
  <c r="G35" i="521"/>
  <c r="BD32" i="472"/>
  <c r="BB32" i="469"/>
  <c r="BA34" i="475"/>
  <c r="BC35" i="472"/>
  <c r="AD35" i="521"/>
  <c r="AE34" i="521"/>
  <c r="AD37" i="521"/>
  <c r="E32" i="527"/>
  <c r="BB32" i="472"/>
  <c r="E33" i="527"/>
  <c r="B34" i="521"/>
  <c r="BA32" i="472"/>
  <c r="BD34" i="469"/>
  <c r="BC32" i="472"/>
  <c r="BA34" i="469"/>
  <c r="BE34" i="469"/>
  <c r="BA32" i="469"/>
  <c r="G34" i="469"/>
  <c r="BB34" i="469"/>
  <c r="D33" i="527"/>
  <c r="BE33" i="472"/>
  <c r="BC32" i="469"/>
  <c r="G32" i="469"/>
  <c r="G37" i="521"/>
  <c r="D37" i="527" s="1"/>
  <c r="BB35" i="475"/>
  <c r="BD32" i="469"/>
  <c r="AE35" i="521"/>
  <c r="BB33" i="475"/>
  <c r="AE37" i="521"/>
  <c r="BE33" i="469"/>
  <c r="BA37" i="475"/>
  <c r="BD33" i="469"/>
  <c r="BE35" i="469"/>
  <c r="BA33" i="469"/>
  <c r="BA35" i="469"/>
  <c r="BD35" i="469"/>
  <c r="BB35" i="472"/>
  <c r="BD33" i="472"/>
  <c r="E35" i="527"/>
  <c r="BA37" i="472"/>
  <c r="BC33" i="472"/>
  <c r="BE37" i="472"/>
  <c r="BB37" i="469"/>
  <c r="BC35" i="469"/>
  <c r="BE35" i="472"/>
  <c r="BB35" i="469"/>
  <c r="BD35" i="472"/>
  <c r="BB33" i="472"/>
  <c r="BC37" i="472"/>
  <c r="BC37" i="469"/>
  <c r="BB33" i="469"/>
  <c r="BC33" i="469"/>
  <c r="BE37" i="469"/>
  <c r="BA37" i="469"/>
  <c r="C37" i="528"/>
  <c r="C37" i="529" s="1"/>
  <c r="C37" i="530" s="1"/>
  <c r="C37" i="531" s="1"/>
  <c r="E37" i="527"/>
  <c r="D32" i="527"/>
  <c r="AE32" i="521"/>
  <c r="B32" i="521"/>
  <c r="AD32" i="521"/>
  <c r="AE33" i="521"/>
  <c r="AD33" i="521"/>
  <c r="B33" i="521"/>
  <c r="Z42" i="475"/>
  <c r="I42" i="370" s="1"/>
  <c r="AM42" i="370" s="1"/>
  <c r="Z43" i="475"/>
  <c r="I43" i="370" s="1"/>
  <c r="AM43" i="370" s="1"/>
  <c r="Z44" i="475"/>
  <c r="I44" i="370" s="1"/>
  <c r="AM44" i="370" s="1"/>
  <c r="Z46" i="475"/>
  <c r="I46" i="370" s="1"/>
  <c r="AM46" i="370" s="1"/>
  <c r="Z47" i="475"/>
  <c r="I47" i="370" s="1"/>
  <c r="AM47" i="370" s="1"/>
  <c r="Z48" i="475"/>
  <c r="I48" i="370" s="1"/>
  <c r="AM48" i="370" s="1"/>
  <c r="Z49" i="475"/>
  <c r="I49" i="370" s="1"/>
  <c r="AM49" i="370" s="1"/>
  <c r="Z50" i="475"/>
  <c r="I50" i="370" s="1"/>
  <c r="AM50" i="370" s="1"/>
  <c r="Z51" i="475"/>
  <c r="I51" i="370" s="1"/>
  <c r="AM51" i="370" s="1"/>
  <c r="Z52" i="475"/>
  <c r="I52" i="370" s="1"/>
  <c r="AM52" i="370" s="1"/>
  <c r="Z53" i="475"/>
  <c r="I53" i="370" s="1"/>
  <c r="AM53" i="370" s="1"/>
  <c r="Z54" i="475"/>
  <c r="I54" i="370" s="1"/>
  <c r="AM54" i="370" s="1"/>
  <c r="Z55" i="475"/>
  <c r="I55" i="370" s="1"/>
  <c r="AM55" i="370" s="1"/>
  <c r="Z56" i="475"/>
  <c r="I56" i="370" s="1"/>
  <c r="AM56" i="370" s="1"/>
  <c r="Z57" i="475"/>
  <c r="I57" i="370" s="1"/>
  <c r="AM57" i="370" s="1"/>
  <c r="Z58" i="475"/>
  <c r="I58" i="370" s="1"/>
  <c r="AM58" i="370" s="1"/>
  <c r="Z59" i="475"/>
  <c r="I59" i="370" s="1"/>
  <c r="AM59" i="370" s="1"/>
  <c r="Z60" i="475"/>
  <c r="I60" i="370" s="1"/>
  <c r="AM60" i="370" s="1"/>
  <c r="Z61" i="475"/>
  <c r="I61" i="370" s="1"/>
  <c r="AM61" i="370" s="1"/>
  <c r="Z62" i="475"/>
  <c r="I62" i="370" s="1"/>
  <c r="AM62" i="370" s="1"/>
  <c r="Z63" i="475"/>
  <c r="I63" i="370" s="1"/>
  <c r="AM63" i="370" s="1"/>
  <c r="Z64" i="475"/>
  <c r="I64" i="370" s="1"/>
  <c r="AM64" i="370" s="1"/>
  <c r="Z65" i="475"/>
  <c r="I65" i="370" s="1"/>
  <c r="AM65" i="370" s="1"/>
  <c r="Z66" i="475"/>
  <c r="I66" i="370" s="1"/>
  <c r="AM66" i="370" s="1"/>
  <c r="Z67" i="475"/>
  <c r="I67" i="370" s="1"/>
  <c r="AM67" i="370" s="1"/>
  <c r="Z68" i="475"/>
  <c r="I68" i="370" s="1"/>
  <c r="AM68" i="370" s="1"/>
  <c r="Z69" i="475"/>
  <c r="I69" i="370" s="1"/>
  <c r="AM69" i="370" s="1"/>
  <c r="Z70" i="475"/>
  <c r="I70" i="370" s="1"/>
  <c r="AM70" i="370" s="1"/>
  <c r="Z71" i="475"/>
  <c r="I71" i="370" s="1"/>
  <c r="AM71" i="370" s="1"/>
  <c r="Z72" i="475"/>
  <c r="I72" i="370" s="1"/>
  <c r="AM72" i="370" s="1"/>
  <c r="Z73" i="475"/>
  <c r="I73" i="370" s="1"/>
  <c r="AM73" i="370" s="1"/>
  <c r="Z74" i="475"/>
  <c r="I74" i="370" s="1"/>
  <c r="AM74" i="370" s="1"/>
  <c r="Z75" i="475"/>
  <c r="I75" i="370" s="1"/>
  <c r="AM75" i="370" s="1"/>
  <c r="Z76" i="475"/>
  <c r="I76" i="370" s="1"/>
  <c r="AM76" i="370" s="1"/>
  <c r="Z77" i="475"/>
  <c r="I77" i="370" s="1"/>
  <c r="AM77" i="370" s="1"/>
  <c r="Z78" i="475"/>
  <c r="I78" i="370" s="1"/>
  <c r="AM78" i="370" s="1"/>
  <c r="Z79" i="475"/>
  <c r="I79" i="370" s="1"/>
  <c r="AM79" i="370" s="1"/>
  <c r="Z80" i="475"/>
  <c r="I80" i="370" s="1"/>
  <c r="AM80" i="370" s="1"/>
  <c r="Z81" i="475"/>
  <c r="I81" i="370" s="1"/>
  <c r="AM81" i="370" s="1"/>
  <c r="Z82" i="475"/>
  <c r="I82" i="370" s="1"/>
  <c r="AM82" i="370" s="1"/>
  <c r="Z83" i="475"/>
  <c r="I83" i="370" s="1"/>
  <c r="AM83" i="370" s="1"/>
  <c r="Z84" i="475"/>
  <c r="I84" i="370" s="1"/>
  <c r="AM84" i="370" s="1"/>
  <c r="Z85" i="475"/>
  <c r="I85" i="370" s="1"/>
  <c r="AM85" i="370" s="1"/>
  <c r="Z86" i="475"/>
  <c r="I86" i="370" s="1"/>
  <c r="AM86" i="370" s="1"/>
  <c r="Z87" i="475"/>
  <c r="I87" i="370" s="1"/>
  <c r="AM87" i="370" s="1"/>
  <c r="Z88" i="475"/>
  <c r="I88" i="370" s="1"/>
  <c r="AM88" i="370" s="1"/>
  <c r="Z89" i="475"/>
  <c r="I89" i="370" s="1"/>
  <c r="AM89" i="370" s="1"/>
  <c r="Z90" i="475"/>
  <c r="I90" i="370" s="1"/>
  <c r="AM90" i="370" s="1"/>
  <c r="Z91" i="475"/>
  <c r="I91" i="370" s="1"/>
  <c r="AM91" i="370" s="1"/>
  <c r="Z92" i="475"/>
  <c r="I92" i="370" s="1"/>
  <c r="AM92" i="370" s="1"/>
  <c r="Z93" i="475"/>
  <c r="I93" i="370" s="1"/>
  <c r="AM93" i="370" s="1"/>
  <c r="Z94" i="475"/>
  <c r="I94" i="370" s="1"/>
  <c r="AM94" i="370" s="1"/>
  <c r="Z95" i="475"/>
  <c r="I95" i="370" s="1"/>
  <c r="AM95" i="370" s="1"/>
  <c r="Z96" i="475"/>
  <c r="I96" i="370" s="1"/>
  <c r="AM96" i="370" s="1"/>
  <c r="Z97" i="475"/>
  <c r="I97" i="370" s="1"/>
  <c r="AM97" i="370" s="1"/>
  <c r="Z98" i="475"/>
  <c r="I98" i="370" s="1"/>
  <c r="AM98" i="370" s="1"/>
  <c r="Z99" i="475"/>
  <c r="I99" i="370" s="1"/>
  <c r="AM99" i="370" s="1"/>
  <c r="Z100" i="475"/>
  <c r="I100" i="370" s="1"/>
  <c r="AM100" i="370" s="1"/>
  <c r="Z101" i="475"/>
  <c r="I101" i="370" s="1"/>
  <c r="AM101" i="370" s="1"/>
  <c r="Z102" i="475"/>
  <c r="I102" i="370" s="1"/>
  <c r="AM102" i="370" s="1"/>
  <c r="Z103" i="475"/>
  <c r="I103" i="370" s="1"/>
  <c r="AM103" i="370" s="1"/>
  <c r="Z104" i="475"/>
  <c r="I104" i="370" s="1"/>
  <c r="AM104" i="370" s="1"/>
  <c r="Z105" i="475"/>
  <c r="I105" i="370" s="1"/>
  <c r="AM105" i="370" s="1"/>
  <c r="Z106" i="475"/>
  <c r="I106" i="370" s="1"/>
  <c r="AM106" i="370" s="1"/>
  <c r="Z107" i="475"/>
  <c r="I107" i="370" s="1"/>
  <c r="AM107" i="370" s="1"/>
  <c r="Z108" i="475"/>
  <c r="I108" i="370" s="1"/>
  <c r="AM108" i="370" s="1"/>
  <c r="Z109" i="475"/>
  <c r="I109" i="370" s="1"/>
  <c r="AM109" i="370" s="1"/>
  <c r="Z110" i="475"/>
  <c r="I110" i="370" s="1"/>
  <c r="AM110" i="370" s="1"/>
  <c r="Z111" i="475"/>
  <c r="I111" i="370" s="1"/>
  <c r="AM111" i="370" s="1"/>
  <c r="Z112" i="475"/>
  <c r="I112" i="370" s="1"/>
  <c r="AM112" i="370" s="1"/>
  <c r="Z113" i="475"/>
  <c r="I113" i="370" s="1"/>
  <c r="AM113" i="370" s="1"/>
  <c r="Z114" i="475"/>
  <c r="I114" i="370" s="1"/>
  <c r="AM114" i="370" s="1"/>
  <c r="Z115" i="475"/>
  <c r="I115" i="370" s="1"/>
  <c r="AM115" i="370" s="1"/>
  <c r="Z116" i="475"/>
  <c r="I116" i="370" s="1"/>
  <c r="AM116" i="370" s="1"/>
  <c r="Z117" i="475"/>
  <c r="I117" i="370" s="1"/>
  <c r="AM117" i="370" s="1"/>
  <c r="Z118" i="475"/>
  <c r="I118" i="370" s="1"/>
  <c r="AM118" i="370" s="1"/>
  <c r="Z119" i="475"/>
  <c r="I119" i="370" s="1"/>
  <c r="AM119" i="370" s="1"/>
  <c r="Z120" i="475"/>
  <c r="I120" i="370" s="1"/>
  <c r="AM120" i="370" s="1"/>
  <c r="Z121" i="475"/>
  <c r="I121" i="370" s="1"/>
  <c r="AM121" i="370" s="1"/>
  <c r="Z122" i="475"/>
  <c r="I122" i="370" s="1"/>
  <c r="AM122" i="370" s="1"/>
  <c r="Z123" i="475"/>
  <c r="I123" i="370" s="1"/>
  <c r="AM123" i="370" s="1"/>
  <c r="Z124" i="475"/>
  <c r="I124" i="370" s="1"/>
  <c r="AM124" i="370" s="1"/>
  <c r="Z125" i="475"/>
  <c r="I125" i="370" s="1"/>
  <c r="AM125" i="370" s="1"/>
  <c r="Z126" i="475"/>
  <c r="I126" i="370" s="1"/>
  <c r="AM126" i="370" s="1"/>
  <c r="Z127" i="475"/>
  <c r="I127" i="370" s="1"/>
  <c r="AM127" i="370" s="1"/>
  <c r="Z128" i="475"/>
  <c r="I128" i="370" s="1"/>
  <c r="AM128" i="370" s="1"/>
  <c r="Z129" i="475"/>
  <c r="I129" i="370" s="1"/>
  <c r="AM129" i="370" s="1"/>
  <c r="Z130" i="475"/>
  <c r="I130" i="370" s="1"/>
  <c r="AM130" i="370" s="1"/>
  <c r="F6" i="475"/>
  <c r="G6" i="475"/>
  <c r="G5" i="475"/>
  <c r="F5" i="475"/>
  <c r="G4" i="475"/>
  <c r="F4" i="475"/>
  <c r="W129" i="475"/>
  <c r="W127" i="475"/>
  <c r="W125" i="475"/>
  <c r="W123" i="475"/>
  <c r="W121" i="475"/>
  <c r="W119" i="475"/>
  <c r="AB118" i="475"/>
  <c r="AA117" i="475"/>
  <c r="W117" i="475"/>
  <c r="W115" i="475"/>
  <c r="AB114" i="475"/>
  <c r="W113" i="475"/>
  <c r="W112" i="475"/>
  <c r="W111" i="475"/>
  <c r="W110" i="475"/>
  <c r="W109" i="475"/>
  <c r="W108" i="475"/>
  <c r="W107" i="475"/>
  <c r="W106" i="475"/>
  <c r="W105" i="475"/>
  <c r="AB105" i="475"/>
  <c r="B105" i="475"/>
  <c r="AB103" i="475"/>
  <c r="W103" i="475"/>
  <c r="B103" i="475"/>
  <c r="W102" i="475"/>
  <c r="W100" i="475"/>
  <c r="W98" i="475"/>
  <c r="W96" i="475"/>
  <c r="W94" i="475"/>
  <c r="W92" i="475"/>
  <c r="W90" i="475"/>
  <c r="W88" i="475"/>
  <c r="W86" i="475"/>
  <c r="AB85" i="475"/>
  <c r="W85" i="475"/>
  <c r="AB84" i="475"/>
  <c r="Y84" i="475"/>
  <c r="B84" i="475"/>
  <c r="AC83" i="475"/>
  <c r="Y83" i="475"/>
  <c r="B83" i="475"/>
  <c r="AC82" i="475"/>
  <c r="Y82" i="475"/>
  <c r="B82" i="475"/>
  <c r="AC81" i="475"/>
  <c r="Y81" i="475"/>
  <c r="B81" i="475"/>
  <c r="AC80" i="475"/>
  <c r="Y80" i="475"/>
  <c r="B80" i="475"/>
  <c r="AC79" i="475"/>
  <c r="Y79" i="475"/>
  <c r="B79" i="475"/>
  <c r="AC78" i="475"/>
  <c r="Y78" i="475"/>
  <c r="B78" i="475"/>
  <c r="AC77" i="475"/>
  <c r="Y77" i="475"/>
  <c r="B77" i="475"/>
  <c r="AC76" i="475"/>
  <c r="Y76" i="475"/>
  <c r="B76" i="475"/>
  <c r="AC75" i="475"/>
  <c r="Y75" i="475"/>
  <c r="B75" i="475"/>
  <c r="AC74" i="475"/>
  <c r="Y74" i="475"/>
  <c r="B74" i="475"/>
  <c r="AC73" i="475"/>
  <c r="Y73" i="475"/>
  <c r="B73" i="475"/>
  <c r="AC72" i="475"/>
  <c r="Y72" i="475"/>
  <c r="B72" i="475"/>
  <c r="AC71" i="475"/>
  <c r="Y71" i="475"/>
  <c r="B71" i="475"/>
  <c r="AC70" i="475"/>
  <c r="Y70" i="475"/>
  <c r="B70" i="475"/>
  <c r="AC69" i="475"/>
  <c r="Y69" i="475"/>
  <c r="B69" i="475"/>
  <c r="AC68" i="475"/>
  <c r="Y68" i="475"/>
  <c r="B68" i="475"/>
  <c r="AC67" i="475"/>
  <c r="Y67" i="475"/>
  <c r="B67" i="475"/>
  <c r="AC66" i="475"/>
  <c r="Y66" i="475"/>
  <c r="B66" i="475"/>
  <c r="AC65" i="475"/>
  <c r="Y65" i="475"/>
  <c r="B65" i="475"/>
  <c r="AC64" i="475"/>
  <c r="Y64" i="475"/>
  <c r="B64" i="475"/>
  <c r="AC63" i="475"/>
  <c r="Y63" i="475"/>
  <c r="B63" i="475"/>
  <c r="AC62" i="475"/>
  <c r="Y62" i="475"/>
  <c r="B62" i="475"/>
  <c r="AC61" i="475"/>
  <c r="Y61" i="475"/>
  <c r="B61" i="475"/>
  <c r="AC60" i="475"/>
  <c r="Y60" i="475"/>
  <c r="B60" i="475"/>
  <c r="AC59" i="475"/>
  <c r="Y59" i="475"/>
  <c r="B59" i="475"/>
  <c r="AC58" i="475"/>
  <c r="Y58" i="475"/>
  <c r="B58" i="475"/>
  <c r="AC57" i="475"/>
  <c r="Y57" i="475"/>
  <c r="B57" i="475"/>
  <c r="AC56" i="475"/>
  <c r="Y56" i="475"/>
  <c r="B56" i="475"/>
  <c r="AC55" i="475"/>
  <c r="Y55" i="475"/>
  <c r="B55" i="475"/>
  <c r="AC54" i="475"/>
  <c r="Y54" i="475"/>
  <c r="B54" i="475"/>
  <c r="AC53" i="475"/>
  <c r="Y53" i="475"/>
  <c r="B53" i="475"/>
  <c r="AC52" i="475"/>
  <c r="Y52" i="475"/>
  <c r="B52" i="475"/>
  <c r="AC51" i="475"/>
  <c r="Y51" i="475"/>
  <c r="B51" i="475"/>
  <c r="AC50" i="475"/>
  <c r="Y50" i="475"/>
  <c r="B50" i="475"/>
  <c r="AC49" i="475"/>
  <c r="Y49" i="475"/>
  <c r="B49" i="475"/>
  <c r="AC48" i="475"/>
  <c r="Y48" i="475"/>
  <c r="B48" i="475"/>
  <c r="AC47" i="475"/>
  <c r="Y47" i="475"/>
  <c r="B47" i="475"/>
  <c r="AC46" i="475"/>
  <c r="Y46" i="475"/>
  <c r="B46" i="475"/>
  <c r="AC45" i="475"/>
  <c r="B45" i="475"/>
  <c r="AC44" i="475"/>
  <c r="Y44" i="475"/>
  <c r="B44" i="475"/>
  <c r="AC43" i="475"/>
  <c r="Y43" i="475"/>
  <c r="B43" i="475"/>
  <c r="AC42" i="475"/>
  <c r="Y42" i="475"/>
  <c r="B42" i="475"/>
  <c r="AC41" i="475"/>
  <c r="B41" i="475"/>
  <c r="AC40" i="475"/>
  <c r="B40" i="475"/>
  <c r="AC39" i="475"/>
  <c r="B39" i="475"/>
  <c r="AC38" i="475"/>
  <c r="B38" i="475"/>
  <c r="AC37" i="475"/>
  <c r="B37" i="475"/>
  <c r="AC36" i="475"/>
  <c r="B36" i="475"/>
  <c r="AC35" i="475"/>
  <c r="B35" i="475"/>
  <c r="AC34" i="475"/>
  <c r="B34" i="475"/>
  <c r="AC33" i="475"/>
  <c r="B33" i="475"/>
  <c r="AC32" i="475"/>
  <c r="B32" i="475"/>
  <c r="AV30" i="475"/>
  <c r="AU30" i="475"/>
  <c r="AT30" i="475"/>
  <c r="AS30" i="475"/>
  <c r="AR30" i="475"/>
  <c r="AQ30" i="475"/>
  <c r="AP30" i="475"/>
  <c r="AO30" i="475"/>
  <c r="AN30" i="475"/>
  <c r="AM30" i="475"/>
  <c r="AL30" i="475"/>
  <c r="AK30" i="475"/>
  <c r="AJ30" i="475"/>
  <c r="AI30" i="475"/>
  <c r="AH30" i="475"/>
  <c r="AG30" i="475"/>
  <c r="AF30" i="475"/>
  <c r="AV29" i="475"/>
  <c r="AU29" i="475"/>
  <c r="AT29" i="475"/>
  <c r="AS29" i="475"/>
  <c r="AR29" i="475"/>
  <c r="AM29" i="475"/>
  <c r="AL29" i="475"/>
  <c r="AK29" i="475"/>
  <c r="AJ29" i="475"/>
  <c r="AI29" i="475"/>
  <c r="AH29" i="475"/>
  <c r="AG29" i="475"/>
  <c r="AF29" i="475"/>
  <c r="T29" i="475"/>
  <c r="AQ29" i="475" s="1"/>
  <c r="S29" i="475"/>
  <c r="AP29" i="475" s="1"/>
  <c r="R29" i="475"/>
  <c r="AO29" i="475" s="1"/>
  <c r="Q29" i="475"/>
  <c r="AN29" i="475" s="1"/>
  <c r="E29" i="475"/>
  <c r="D29" i="475"/>
  <c r="C29" i="475"/>
  <c r="Z3" i="475"/>
  <c r="Y3" i="475"/>
  <c r="U3" i="475"/>
  <c r="AK2" i="475"/>
  <c r="AJ2" i="475"/>
  <c r="AI2" i="475"/>
  <c r="AH2" i="475"/>
  <c r="AG2" i="475"/>
  <c r="AF2" i="475"/>
  <c r="AE2" i="475"/>
  <c r="Z2" i="475"/>
  <c r="Y2" i="475"/>
  <c r="U2" i="475"/>
  <c r="B1" i="475"/>
  <c r="G23" i="475" s="1"/>
  <c r="B160" i="1"/>
  <c r="G6" i="474"/>
  <c r="G5" i="474"/>
  <c r="F6" i="474"/>
  <c r="F5" i="474"/>
  <c r="G4" i="474"/>
  <c r="F4" i="474"/>
  <c r="AA130" i="474"/>
  <c r="Z130" i="474"/>
  <c r="H130" i="370" s="1"/>
  <c r="AL130" i="370" s="1"/>
  <c r="AC130" i="474"/>
  <c r="AA129" i="474"/>
  <c r="Z129" i="474"/>
  <c r="H129" i="370" s="1"/>
  <c r="AL129" i="370" s="1"/>
  <c r="AC129" i="474"/>
  <c r="AA128" i="474"/>
  <c r="Z128" i="474"/>
  <c r="H128" i="370" s="1"/>
  <c r="AL128" i="370" s="1"/>
  <c r="AC128" i="474"/>
  <c r="AA127" i="474"/>
  <c r="Z127" i="474"/>
  <c r="H127" i="370" s="1"/>
  <c r="AL127" i="370" s="1"/>
  <c r="AC127" i="474"/>
  <c r="AA126" i="474"/>
  <c r="Z126" i="474"/>
  <c r="H126" i="370" s="1"/>
  <c r="AL126" i="370" s="1"/>
  <c r="AC126" i="474"/>
  <c r="AA125" i="474"/>
  <c r="Z125" i="474"/>
  <c r="H125" i="370" s="1"/>
  <c r="AL125" i="370" s="1"/>
  <c r="AC125" i="474"/>
  <c r="AA124" i="474"/>
  <c r="Z124" i="474"/>
  <c r="H124" i="370" s="1"/>
  <c r="AL124" i="370" s="1"/>
  <c r="AC124" i="474"/>
  <c r="AA123" i="474"/>
  <c r="Z123" i="474"/>
  <c r="H123" i="370" s="1"/>
  <c r="AL123" i="370" s="1"/>
  <c r="AC123" i="474"/>
  <c r="AA122" i="474"/>
  <c r="Z122" i="474"/>
  <c r="H122" i="370" s="1"/>
  <c r="AL122" i="370" s="1"/>
  <c r="AC122" i="474"/>
  <c r="AA121" i="474"/>
  <c r="Z121" i="474"/>
  <c r="H121" i="370" s="1"/>
  <c r="AL121" i="370" s="1"/>
  <c r="AA120" i="474"/>
  <c r="Z120" i="474"/>
  <c r="H120" i="370" s="1"/>
  <c r="AL120" i="370" s="1"/>
  <c r="W120" i="474"/>
  <c r="AA119" i="474"/>
  <c r="Z119" i="474"/>
  <c r="H119" i="370" s="1"/>
  <c r="AL119" i="370" s="1"/>
  <c r="AA118" i="474"/>
  <c r="Z118" i="474"/>
  <c r="H118" i="370" s="1"/>
  <c r="AL118" i="370" s="1"/>
  <c r="W118" i="474"/>
  <c r="AA117" i="474"/>
  <c r="Z117" i="474"/>
  <c r="H117" i="370" s="1"/>
  <c r="AL117" i="370" s="1"/>
  <c r="AA116" i="474"/>
  <c r="Z116" i="474"/>
  <c r="H116" i="370" s="1"/>
  <c r="AL116" i="370" s="1"/>
  <c r="W116" i="474"/>
  <c r="AA115" i="474"/>
  <c r="Z115" i="474"/>
  <c r="H115" i="370" s="1"/>
  <c r="AL115" i="370" s="1"/>
  <c r="AA114" i="474"/>
  <c r="Z114" i="474"/>
  <c r="H114" i="370" s="1"/>
  <c r="AL114" i="370" s="1"/>
  <c r="W114" i="474"/>
  <c r="AA113" i="474"/>
  <c r="Z113" i="474"/>
  <c r="H113" i="370" s="1"/>
  <c r="AL113" i="370" s="1"/>
  <c r="AA112" i="474"/>
  <c r="Z112" i="474"/>
  <c r="H112" i="370" s="1"/>
  <c r="AL112" i="370" s="1"/>
  <c r="W112" i="474"/>
  <c r="AA111" i="474"/>
  <c r="Z111" i="474"/>
  <c r="H111" i="370" s="1"/>
  <c r="AL111" i="370" s="1"/>
  <c r="AA110" i="474"/>
  <c r="Z110" i="474"/>
  <c r="H110" i="370" s="1"/>
  <c r="AL110" i="370" s="1"/>
  <c r="W110" i="474"/>
  <c r="AA109" i="474"/>
  <c r="Z109" i="474"/>
  <c r="H109" i="370" s="1"/>
  <c r="AL109" i="370" s="1"/>
  <c r="AA108" i="474"/>
  <c r="Z108" i="474"/>
  <c r="H108" i="370" s="1"/>
  <c r="AL108" i="370" s="1"/>
  <c r="W108" i="474"/>
  <c r="AA107" i="474"/>
  <c r="Z107" i="474"/>
  <c r="H107" i="370" s="1"/>
  <c r="AL107" i="370" s="1"/>
  <c r="AA106" i="474"/>
  <c r="Z106" i="474"/>
  <c r="H106" i="370" s="1"/>
  <c r="AL106" i="370" s="1"/>
  <c r="W106" i="474"/>
  <c r="AA105" i="474"/>
  <c r="AB105" i="474"/>
  <c r="W105" i="474"/>
  <c r="AA104" i="474"/>
  <c r="AB104" i="474"/>
  <c r="W104" i="474"/>
  <c r="B104" i="474"/>
  <c r="AA103" i="474"/>
  <c r="W103" i="474"/>
  <c r="AA102" i="474"/>
  <c r="Z102" i="474"/>
  <c r="H102" i="370" s="1"/>
  <c r="AL102" i="370" s="1"/>
  <c r="Y102" i="474"/>
  <c r="AC102" i="474"/>
  <c r="B102" i="474"/>
  <c r="AA101" i="474"/>
  <c r="AC101" i="474"/>
  <c r="Z101" i="474"/>
  <c r="H101" i="370" s="1"/>
  <c r="AL101" i="370" s="1"/>
  <c r="Y101" i="474"/>
  <c r="AB101" i="474"/>
  <c r="B101" i="474"/>
  <c r="AA100" i="474"/>
  <c r="AC100" i="474"/>
  <c r="Z100" i="474"/>
  <c r="H100" i="370" s="1"/>
  <c r="AL100" i="370" s="1"/>
  <c r="Y100" i="474"/>
  <c r="AB100" i="474"/>
  <c r="B100" i="474"/>
  <c r="AA99" i="474"/>
  <c r="AC99" i="474"/>
  <c r="Z99" i="474"/>
  <c r="H99" i="370" s="1"/>
  <c r="AL99" i="370" s="1"/>
  <c r="Y99" i="474"/>
  <c r="AB99" i="474"/>
  <c r="B99" i="474"/>
  <c r="AA98" i="474"/>
  <c r="AC98" i="474"/>
  <c r="Z98" i="474"/>
  <c r="H98" i="370" s="1"/>
  <c r="AL98" i="370" s="1"/>
  <c r="Y98" i="474"/>
  <c r="AB98" i="474"/>
  <c r="B98" i="474"/>
  <c r="AA97" i="474"/>
  <c r="AC97" i="474"/>
  <c r="Z97" i="474"/>
  <c r="H97" i="370" s="1"/>
  <c r="AL97" i="370" s="1"/>
  <c r="Y97" i="474"/>
  <c r="AB97" i="474"/>
  <c r="B97" i="474"/>
  <c r="AA96" i="474"/>
  <c r="AC96" i="474"/>
  <c r="Z96" i="474"/>
  <c r="H96" i="370" s="1"/>
  <c r="AL96" i="370" s="1"/>
  <c r="Y96" i="474"/>
  <c r="AB96" i="474"/>
  <c r="B96" i="474"/>
  <c r="AA95" i="474"/>
  <c r="AC95" i="474"/>
  <c r="Z95" i="474"/>
  <c r="H95" i="370" s="1"/>
  <c r="AL95" i="370" s="1"/>
  <c r="Y95" i="474"/>
  <c r="AB95" i="474"/>
  <c r="B95" i="474"/>
  <c r="AA94" i="474"/>
  <c r="AC94" i="474"/>
  <c r="Z94" i="474"/>
  <c r="H94" i="370" s="1"/>
  <c r="AL94" i="370" s="1"/>
  <c r="Y94" i="474"/>
  <c r="AB94" i="474"/>
  <c r="B94" i="474"/>
  <c r="AA93" i="474"/>
  <c r="AC93" i="474"/>
  <c r="Z93" i="474"/>
  <c r="H93" i="370" s="1"/>
  <c r="AL93" i="370" s="1"/>
  <c r="Y93" i="474"/>
  <c r="AB93" i="474"/>
  <c r="B93" i="474"/>
  <c r="AA92" i="474"/>
  <c r="AC92" i="474"/>
  <c r="Z92" i="474"/>
  <c r="H92" i="370" s="1"/>
  <c r="AL92" i="370" s="1"/>
  <c r="Y92" i="474"/>
  <c r="AB92" i="474"/>
  <c r="B92" i="474"/>
  <c r="AA91" i="474"/>
  <c r="AC91" i="474"/>
  <c r="Z91" i="474"/>
  <c r="H91" i="370" s="1"/>
  <c r="AL91" i="370" s="1"/>
  <c r="Y91" i="474"/>
  <c r="AB91" i="474"/>
  <c r="B91" i="474"/>
  <c r="AA90" i="474"/>
  <c r="AC90" i="474"/>
  <c r="Z90" i="474"/>
  <c r="H90" i="370" s="1"/>
  <c r="AL90" i="370" s="1"/>
  <c r="Y90" i="474"/>
  <c r="AB90" i="474"/>
  <c r="B90" i="474"/>
  <c r="AA89" i="474"/>
  <c r="AC89" i="474"/>
  <c r="Z89" i="474"/>
  <c r="H89" i="370" s="1"/>
  <c r="AL89" i="370" s="1"/>
  <c r="Y89" i="474"/>
  <c r="AB89" i="474"/>
  <c r="B89" i="474"/>
  <c r="AA88" i="474"/>
  <c r="AC88" i="474"/>
  <c r="Z88" i="474"/>
  <c r="H88" i="370" s="1"/>
  <c r="AL88" i="370" s="1"/>
  <c r="Y88" i="474"/>
  <c r="AB88" i="474"/>
  <c r="B88" i="474"/>
  <c r="AA87" i="474"/>
  <c r="AC87" i="474"/>
  <c r="Z87" i="474"/>
  <c r="H87" i="370" s="1"/>
  <c r="AL87" i="370" s="1"/>
  <c r="Y87" i="474"/>
  <c r="AB87" i="474"/>
  <c r="B87" i="474"/>
  <c r="AA86" i="474"/>
  <c r="AC86" i="474"/>
  <c r="Z86" i="474"/>
  <c r="H86" i="370" s="1"/>
  <c r="AL86" i="370" s="1"/>
  <c r="Y86" i="474"/>
  <c r="AB86" i="474"/>
  <c r="B86" i="474"/>
  <c r="AA85" i="474"/>
  <c r="AC85" i="474"/>
  <c r="Z85" i="474"/>
  <c r="H85" i="370" s="1"/>
  <c r="AL85" i="370" s="1"/>
  <c r="Y85" i="474"/>
  <c r="AB85" i="474"/>
  <c r="B85" i="474"/>
  <c r="AA84" i="474"/>
  <c r="AC84" i="474"/>
  <c r="Z84" i="474"/>
  <c r="H84" i="370" s="1"/>
  <c r="AL84" i="370" s="1"/>
  <c r="Y84" i="474"/>
  <c r="AB84" i="474"/>
  <c r="B84" i="474"/>
  <c r="AA83" i="474"/>
  <c r="AC83" i="474"/>
  <c r="Z83" i="474"/>
  <c r="H83" i="370" s="1"/>
  <c r="AL83" i="370" s="1"/>
  <c r="Y83" i="474"/>
  <c r="AB83" i="474"/>
  <c r="B83" i="474"/>
  <c r="AA82" i="474"/>
  <c r="AC82" i="474"/>
  <c r="Z82" i="474"/>
  <c r="H82" i="370" s="1"/>
  <c r="AL82" i="370" s="1"/>
  <c r="Y82" i="474"/>
  <c r="AB82" i="474"/>
  <c r="B82" i="474"/>
  <c r="AA81" i="474"/>
  <c r="AC81" i="474"/>
  <c r="Z81" i="474"/>
  <c r="H81" i="370" s="1"/>
  <c r="AL81" i="370" s="1"/>
  <c r="Y81" i="474"/>
  <c r="AB81" i="474"/>
  <c r="B81" i="474"/>
  <c r="AA80" i="474"/>
  <c r="AC80" i="474"/>
  <c r="Z80" i="474"/>
  <c r="H80" i="370" s="1"/>
  <c r="AL80" i="370" s="1"/>
  <c r="Y80" i="474"/>
  <c r="AB80" i="474"/>
  <c r="B80" i="474"/>
  <c r="AA79" i="474"/>
  <c r="AC79" i="474"/>
  <c r="Z79" i="474"/>
  <c r="H79" i="370" s="1"/>
  <c r="AL79" i="370" s="1"/>
  <c r="Y79" i="474"/>
  <c r="AB79" i="474"/>
  <c r="B79" i="474"/>
  <c r="AA78" i="474"/>
  <c r="AC78" i="474"/>
  <c r="Z78" i="474"/>
  <c r="H78" i="370" s="1"/>
  <c r="AL78" i="370" s="1"/>
  <c r="Y78" i="474"/>
  <c r="AB78" i="474"/>
  <c r="B78" i="474"/>
  <c r="AA77" i="474"/>
  <c r="AC77" i="474"/>
  <c r="Z77" i="474"/>
  <c r="H77" i="370" s="1"/>
  <c r="AL77" i="370" s="1"/>
  <c r="Y77" i="474"/>
  <c r="AB77" i="474"/>
  <c r="B77" i="474"/>
  <c r="AA76" i="474"/>
  <c r="AC76" i="474"/>
  <c r="Z76" i="474"/>
  <c r="H76" i="370" s="1"/>
  <c r="AL76" i="370" s="1"/>
  <c r="Y76" i="474"/>
  <c r="AB76" i="474"/>
  <c r="B76" i="474"/>
  <c r="AA75" i="474"/>
  <c r="AC75" i="474"/>
  <c r="Z75" i="474"/>
  <c r="H75" i="370" s="1"/>
  <c r="AL75" i="370" s="1"/>
  <c r="Y75" i="474"/>
  <c r="AB75" i="474"/>
  <c r="B75" i="474"/>
  <c r="AA74" i="474"/>
  <c r="AC74" i="474"/>
  <c r="Z74" i="474"/>
  <c r="H74" i="370" s="1"/>
  <c r="AL74" i="370" s="1"/>
  <c r="Y74" i="474"/>
  <c r="AB74" i="474"/>
  <c r="B74" i="474"/>
  <c r="AA73" i="474"/>
  <c r="AC73" i="474"/>
  <c r="Z73" i="474"/>
  <c r="H73" i="370" s="1"/>
  <c r="AL73" i="370" s="1"/>
  <c r="Y73" i="474"/>
  <c r="AB73" i="474"/>
  <c r="B73" i="474"/>
  <c r="AA72" i="474"/>
  <c r="Z72" i="474"/>
  <c r="H72" i="370" s="1"/>
  <c r="AL72" i="370" s="1"/>
  <c r="AB72" i="474"/>
  <c r="AA71" i="474"/>
  <c r="Z71" i="474"/>
  <c r="H71" i="370" s="1"/>
  <c r="AL71" i="370" s="1"/>
  <c r="AC71" i="474"/>
  <c r="AA70" i="474"/>
  <c r="Z70" i="474"/>
  <c r="H70" i="370" s="1"/>
  <c r="AL70" i="370" s="1"/>
  <c r="AC70" i="474"/>
  <c r="AA69" i="474"/>
  <c r="Z69" i="474"/>
  <c r="H69" i="370" s="1"/>
  <c r="AL69" i="370" s="1"/>
  <c r="AC69" i="474"/>
  <c r="AA68" i="474"/>
  <c r="Z68" i="474"/>
  <c r="H68" i="370" s="1"/>
  <c r="AL68" i="370" s="1"/>
  <c r="AC68" i="474"/>
  <c r="AA67" i="474"/>
  <c r="Z67" i="474"/>
  <c r="H67" i="370" s="1"/>
  <c r="AL67" i="370" s="1"/>
  <c r="AC67" i="474"/>
  <c r="AA66" i="474"/>
  <c r="Z66" i="474"/>
  <c r="H66" i="370" s="1"/>
  <c r="AL66" i="370" s="1"/>
  <c r="AC66" i="474"/>
  <c r="AA65" i="474"/>
  <c r="Z65" i="474"/>
  <c r="H65" i="370" s="1"/>
  <c r="AL65" i="370" s="1"/>
  <c r="AC65" i="474"/>
  <c r="AA64" i="474"/>
  <c r="Z64" i="474"/>
  <c r="H64" i="370" s="1"/>
  <c r="AL64" i="370" s="1"/>
  <c r="AC64" i="474"/>
  <c r="AA63" i="474"/>
  <c r="Z63" i="474"/>
  <c r="H63" i="370" s="1"/>
  <c r="AL63" i="370" s="1"/>
  <c r="AC63" i="474"/>
  <c r="AA62" i="474"/>
  <c r="Z62" i="474"/>
  <c r="H62" i="370" s="1"/>
  <c r="AL62" i="370" s="1"/>
  <c r="AC62" i="474"/>
  <c r="AA61" i="474"/>
  <c r="Z61" i="474"/>
  <c r="H61" i="370" s="1"/>
  <c r="AL61" i="370" s="1"/>
  <c r="AC61" i="474"/>
  <c r="AA60" i="474"/>
  <c r="Z60" i="474"/>
  <c r="H60" i="370" s="1"/>
  <c r="AL60" i="370" s="1"/>
  <c r="AC60" i="474"/>
  <c r="AA59" i="474"/>
  <c r="Z59" i="474"/>
  <c r="H59" i="370" s="1"/>
  <c r="AL59" i="370" s="1"/>
  <c r="AC59" i="474"/>
  <c r="AA58" i="474"/>
  <c r="Z58" i="474"/>
  <c r="H58" i="370" s="1"/>
  <c r="AL58" i="370" s="1"/>
  <c r="AC58" i="474"/>
  <c r="AA57" i="474"/>
  <c r="Z57" i="474"/>
  <c r="H57" i="370" s="1"/>
  <c r="AL57" i="370" s="1"/>
  <c r="AC57" i="474"/>
  <c r="AA56" i="474"/>
  <c r="Z56" i="474"/>
  <c r="H56" i="370" s="1"/>
  <c r="AL56" i="370" s="1"/>
  <c r="AC56" i="474"/>
  <c r="AA55" i="474"/>
  <c r="Z55" i="474"/>
  <c r="H55" i="370" s="1"/>
  <c r="AL55" i="370" s="1"/>
  <c r="AC55" i="474"/>
  <c r="AA54" i="474"/>
  <c r="Z54" i="474"/>
  <c r="H54" i="370" s="1"/>
  <c r="AL54" i="370" s="1"/>
  <c r="AC54" i="474"/>
  <c r="AA53" i="474"/>
  <c r="Z53" i="474"/>
  <c r="H53" i="370" s="1"/>
  <c r="AL53" i="370" s="1"/>
  <c r="AC53" i="474"/>
  <c r="AA52" i="474"/>
  <c r="Z52" i="474"/>
  <c r="H52" i="370" s="1"/>
  <c r="AL52" i="370" s="1"/>
  <c r="AC52" i="474"/>
  <c r="AA51" i="474"/>
  <c r="Z51" i="474"/>
  <c r="H51" i="370" s="1"/>
  <c r="AL51" i="370" s="1"/>
  <c r="AC51" i="474"/>
  <c r="AA50" i="474"/>
  <c r="Z50" i="474"/>
  <c r="H50" i="370" s="1"/>
  <c r="AL50" i="370" s="1"/>
  <c r="AC50" i="474"/>
  <c r="AA49" i="474"/>
  <c r="Z49" i="474"/>
  <c r="H49" i="370" s="1"/>
  <c r="AL49" i="370" s="1"/>
  <c r="AC49" i="474"/>
  <c r="AA48" i="474"/>
  <c r="Z48" i="474"/>
  <c r="H48" i="370" s="1"/>
  <c r="AL48" i="370" s="1"/>
  <c r="AC48" i="474"/>
  <c r="AA47" i="474"/>
  <c r="Z47" i="474"/>
  <c r="H47" i="370" s="1"/>
  <c r="AL47" i="370" s="1"/>
  <c r="AC47" i="474"/>
  <c r="AA46" i="474"/>
  <c r="Z46" i="474"/>
  <c r="H46" i="370" s="1"/>
  <c r="AL46" i="370" s="1"/>
  <c r="AC46" i="474"/>
  <c r="AA45" i="474"/>
  <c r="Z45" i="474"/>
  <c r="H45" i="370" s="1"/>
  <c r="AL45" i="370" s="1"/>
  <c r="AC45" i="474"/>
  <c r="AA44" i="474"/>
  <c r="Z44" i="474"/>
  <c r="H44" i="370" s="1"/>
  <c r="AL44" i="370" s="1"/>
  <c r="AC44" i="474"/>
  <c r="AA43" i="474"/>
  <c r="Z43" i="474"/>
  <c r="H43" i="370" s="1"/>
  <c r="AL43" i="370" s="1"/>
  <c r="AC43" i="474"/>
  <c r="AA42" i="474"/>
  <c r="Z42" i="474"/>
  <c r="H42" i="370" s="1"/>
  <c r="AL42" i="370" s="1"/>
  <c r="AC42" i="474"/>
  <c r="AA41" i="474"/>
  <c r="AC41" i="474"/>
  <c r="AA40" i="474"/>
  <c r="I40" i="474" s="1"/>
  <c r="AC40" i="474"/>
  <c r="AA39" i="474"/>
  <c r="AC39" i="474"/>
  <c r="AA38" i="474"/>
  <c r="AC38" i="474"/>
  <c r="AA37" i="474"/>
  <c r="I37" i="474" s="1"/>
  <c r="U37" i="474" s="1"/>
  <c r="AC37" i="474"/>
  <c r="AA36" i="474"/>
  <c r="I36" i="474" s="1"/>
  <c r="U36" i="474" s="1"/>
  <c r="AC36" i="474"/>
  <c r="AA35" i="474"/>
  <c r="I35" i="474" s="1"/>
  <c r="U35" i="474" s="1"/>
  <c r="AC35" i="474"/>
  <c r="AA34" i="474"/>
  <c r="I34" i="474" s="1"/>
  <c r="U34" i="474" s="1"/>
  <c r="AC34" i="474"/>
  <c r="AA33" i="474"/>
  <c r="AC33" i="474"/>
  <c r="AA32" i="474"/>
  <c r="AC32" i="474"/>
  <c r="AA31" i="474"/>
  <c r="BJ30" i="474"/>
  <c r="BI30" i="474"/>
  <c r="BH30" i="474"/>
  <c r="BG30" i="474"/>
  <c r="BF30" i="474"/>
  <c r="BE30" i="474"/>
  <c r="BD30" i="474"/>
  <c r="BC30" i="474"/>
  <c r="BB30" i="474"/>
  <c r="BA30" i="474"/>
  <c r="AV30" i="474"/>
  <c r="AU30" i="474"/>
  <c r="AT30" i="474"/>
  <c r="AS30" i="474"/>
  <c r="AR30" i="474"/>
  <c r="AQ30" i="474"/>
  <c r="AP30" i="474"/>
  <c r="AO30" i="474"/>
  <c r="AN30" i="474"/>
  <c r="AM30" i="474"/>
  <c r="AL30" i="474"/>
  <c r="AK30" i="474"/>
  <c r="AJ30" i="474"/>
  <c r="AI30" i="474"/>
  <c r="AH30" i="474"/>
  <c r="AG30" i="474"/>
  <c r="AF30" i="474"/>
  <c r="AE30" i="474"/>
  <c r="AV29" i="474"/>
  <c r="AU29" i="474"/>
  <c r="AT29" i="474"/>
  <c r="AS29" i="474"/>
  <c r="AR29" i="474"/>
  <c r="AM29" i="474"/>
  <c r="AL29" i="474"/>
  <c r="AK29" i="474"/>
  <c r="AJ29" i="474"/>
  <c r="AI29" i="474"/>
  <c r="AH29" i="474"/>
  <c r="AG29" i="474"/>
  <c r="AF29" i="474"/>
  <c r="AE29" i="474"/>
  <c r="T29" i="474"/>
  <c r="AQ29" i="474" s="1"/>
  <c r="S29" i="474"/>
  <c r="AP29" i="474" s="1"/>
  <c r="R29" i="474"/>
  <c r="AO29" i="474" s="1"/>
  <c r="Q29" i="474"/>
  <c r="AN29" i="474" s="1"/>
  <c r="E29" i="474"/>
  <c r="D29" i="474"/>
  <c r="C29" i="474"/>
  <c r="Z3" i="474"/>
  <c r="Y3" i="474"/>
  <c r="U3" i="474"/>
  <c r="AK2" i="474"/>
  <c r="AJ2" i="474"/>
  <c r="AI2" i="474"/>
  <c r="AH2" i="474"/>
  <c r="AG2" i="474"/>
  <c r="AF2" i="474"/>
  <c r="AE2" i="474"/>
  <c r="Z2" i="474"/>
  <c r="Y2" i="474"/>
  <c r="U2" i="474"/>
  <c r="B1" i="474"/>
  <c r="G23" i="474" s="1"/>
  <c r="B140" i="1"/>
  <c r="G5" i="473"/>
  <c r="F5" i="473"/>
  <c r="G4" i="473"/>
  <c r="F4" i="473"/>
  <c r="B120" i="1"/>
  <c r="B100" i="1"/>
  <c r="B60" i="1"/>
  <c r="B80" i="1"/>
  <c r="AA130" i="473"/>
  <c r="AC130" i="473"/>
  <c r="AB130" i="473"/>
  <c r="Y130" i="473"/>
  <c r="W130" i="473"/>
  <c r="Z130" i="473"/>
  <c r="G130" i="370" s="1"/>
  <c r="AK130" i="370" s="1"/>
  <c r="B130" i="473"/>
  <c r="AA129" i="473"/>
  <c r="AC129" i="473"/>
  <c r="Y129" i="473"/>
  <c r="AB129" i="473"/>
  <c r="B129" i="473"/>
  <c r="AA128" i="473"/>
  <c r="AC128" i="473"/>
  <c r="AB128" i="473"/>
  <c r="Y128" i="473"/>
  <c r="W128" i="473"/>
  <c r="Z128" i="473"/>
  <c r="G128" i="370" s="1"/>
  <c r="AK128" i="370" s="1"/>
  <c r="B128" i="473"/>
  <c r="AA127" i="473"/>
  <c r="AC127" i="473"/>
  <c r="Y127" i="473"/>
  <c r="AB127" i="473"/>
  <c r="B127" i="473"/>
  <c r="AA126" i="473"/>
  <c r="AC126" i="473"/>
  <c r="AB126" i="473"/>
  <c r="Y126" i="473"/>
  <c r="W126" i="473"/>
  <c r="Z126" i="473"/>
  <c r="G126" i="370" s="1"/>
  <c r="AK126" i="370" s="1"/>
  <c r="B126" i="473"/>
  <c r="AA125" i="473"/>
  <c r="AC125" i="473"/>
  <c r="Y125" i="473"/>
  <c r="AB125" i="473"/>
  <c r="B125" i="473"/>
  <c r="AA124" i="473"/>
  <c r="AC124" i="473"/>
  <c r="AB124" i="473"/>
  <c r="Y124" i="473"/>
  <c r="W124" i="473"/>
  <c r="Z124" i="473"/>
  <c r="G124" i="370" s="1"/>
  <c r="AK124" i="370" s="1"/>
  <c r="B124" i="473"/>
  <c r="AA123" i="473"/>
  <c r="AC123" i="473"/>
  <c r="Y123" i="473"/>
  <c r="AB123" i="473"/>
  <c r="B123" i="473"/>
  <c r="AA122" i="473"/>
  <c r="AC122" i="473"/>
  <c r="AB122" i="473"/>
  <c r="Y122" i="473"/>
  <c r="W122" i="473"/>
  <c r="Z122" i="473"/>
  <c r="G122" i="370" s="1"/>
  <c r="AK122" i="370" s="1"/>
  <c r="B122" i="473"/>
  <c r="AA121" i="473"/>
  <c r="AC121" i="473"/>
  <c r="Y121" i="473"/>
  <c r="AB121" i="473"/>
  <c r="B121" i="473"/>
  <c r="AA120" i="473"/>
  <c r="AC120" i="473"/>
  <c r="AB120" i="473"/>
  <c r="Y120" i="473"/>
  <c r="W120" i="473"/>
  <c r="Z120" i="473"/>
  <c r="G120" i="370" s="1"/>
  <c r="AK120" i="370" s="1"/>
  <c r="B120" i="473"/>
  <c r="AA119" i="473"/>
  <c r="AC119" i="473"/>
  <c r="Y119" i="473"/>
  <c r="AB119" i="473"/>
  <c r="B119" i="473"/>
  <c r="AA118" i="473"/>
  <c r="AC118" i="473"/>
  <c r="AB118" i="473"/>
  <c r="Y118" i="473"/>
  <c r="W118" i="473"/>
  <c r="Z118" i="473"/>
  <c r="G118" i="370" s="1"/>
  <c r="AK118" i="370" s="1"/>
  <c r="B118" i="473"/>
  <c r="AA117" i="473"/>
  <c r="AC117" i="473"/>
  <c r="Y117" i="473"/>
  <c r="AB117" i="473"/>
  <c r="B117" i="473"/>
  <c r="AA116" i="473"/>
  <c r="AC116" i="473"/>
  <c r="AB116" i="473"/>
  <c r="Y116" i="473"/>
  <c r="W116" i="473"/>
  <c r="Z116" i="473"/>
  <c r="G116" i="370" s="1"/>
  <c r="AK116" i="370" s="1"/>
  <c r="B116" i="473"/>
  <c r="AA115" i="473"/>
  <c r="AC115" i="473"/>
  <c r="Y115" i="473"/>
  <c r="AB115" i="473"/>
  <c r="B115" i="473"/>
  <c r="AA114" i="473"/>
  <c r="AC114" i="473"/>
  <c r="AB114" i="473"/>
  <c r="Y114" i="473"/>
  <c r="W114" i="473"/>
  <c r="Z114" i="473"/>
  <c r="G114" i="370" s="1"/>
  <c r="AK114" i="370" s="1"/>
  <c r="B114" i="473"/>
  <c r="AA113" i="473"/>
  <c r="AC113" i="473"/>
  <c r="Y113" i="473"/>
  <c r="AB113" i="473"/>
  <c r="B113" i="473"/>
  <c r="AA112" i="473"/>
  <c r="AC112" i="473"/>
  <c r="AB112" i="473"/>
  <c r="Y112" i="473"/>
  <c r="W112" i="473"/>
  <c r="Z112" i="473"/>
  <c r="G112" i="370" s="1"/>
  <c r="AK112" i="370" s="1"/>
  <c r="B112" i="473"/>
  <c r="AA111" i="473"/>
  <c r="AC111" i="473"/>
  <c r="Y111" i="473"/>
  <c r="AB111" i="473"/>
  <c r="B111" i="473"/>
  <c r="AA110" i="473"/>
  <c r="AC110" i="473"/>
  <c r="AB110" i="473"/>
  <c r="Y110" i="473"/>
  <c r="W110" i="473"/>
  <c r="Z110" i="473"/>
  <c r="G110" i="370" s="1"/>
  <c r="AK110" i="370" s="1"/>
  <c r="B110" i="473"/>
  <c r="AA109" i="473"/>
  <c r="AC109" i="473"/>
  <c r="Y109" i="473"/>
  <c r="AB109" i="473"/>
  <c r="B109" i="473"/>
  <c r="AA108" i="473"/>
  <c r="AC108" i="473"/>
  <c r="AB108" i="473"/>
  <c r="Y108" i="473"/>
  <c r="W108" i="473"/>
  <c r="Z108" i="473"/>
  <c r="G108" i="370" s="1"/>
  <c r="AK108" i="370" s="1"/>
  <c r="B108" i="473"/>
  <c r="AA107" i="473"/>
  <c r="AC107" i="473"/>
  <c r="Y107" i="473"/>
  <c r="AB107" i="473"/>
  <c r="B107" i="473"/>
  <c r="AA106" i="473"/>
  <c r="AC106" i="473"/>
  <c r="AB106" i="473"/>
  <c r="Y106" i="473"/>
  <c r="W106" i="473"/>
  <c r="Z106" i="473"/>
  <c r="G106" i="370" s="1"/>
  <c r="AK106" i="370" s="1"/>
  <c r="B106" i="473"/>
  <c r="AA105" i="473"/>
  <c r="AC105" i="473"/>
  <c r="Y105" i="473"/>
  <c r="AB105" i="473"/>
  <c r="B105" i="473"/>
  <c r="AA104" i="473"/>
  <c r="AC104" i="473"/>
  <c r="AB104" i="473"/>
  <c r="Y104" i="473"/>
  <c r="W104" i="473"/>
  <c r="Z104" i="473"/>
  <c r="G104" i="370" s="1"/>
  <c r="AK104" i="370" s="1"/>
  <c r="B104" i="473"/>
  <c r="AA103" i="473"/>
  <c r="Z103" i="473"/>
  <c r="G103" i="370" s="1"/>
  <c r="AK103" i="370" s="1"/>
  <c r="Y103" i="473"/>
  <c r="AA102" i="473"/>
  <c r="AC102" i="473"/>
  <c r="AB102" i="473"/>
  <c r="Y102" i="473"/>
  <c r="W102" i="473"/>
  <c r="Z102" i="473"/>
  <c r="G102" i="370" s="1"/>
  <c r="AK102" i="370" s="1"/>
  <c r="B102" i="473"/>
  <c r="AA101" i="473"/>
  <c r="AC101" i="473"/>
  <c r="AA100" i="473"/>
  <c r="AC100" i="473"/>
  <c r="AB100" i="473"/>
  <c r="Y100" i="473"/>
  <c r="W100" i="473"/>
  <c r="Z100" i="473"/>
  <c r="G100" i="370" s="1"/>
  <c r="AK100" i="370" s="1"/>
  <c r="B100" i="473"/>
  <c r="AA99" i="473"/>
  <c r="AC99" i="473"/>
  <c r="AA98" i="473"/>
  <c r="AC98" i="473"/>
  <c r="AB98" i="473"/>
  <c r="Y98" i="473"/>
  <c r="W98" i="473"/>
  <c r="Z98" i="473"/>
  <c r="G98" i="370" s="1"/>
  <c r="AK98" i="370" s="1"/>
  <c r="B98" i="473"/>
  <c r="AA97" i="473"/>
  <c r="AC97" i="473"/>
  <c r="Z97" i="473"/>
  <c r="G97" i="370" s="1"/>
  <c r="AK97" i="370" s="1"/>
  <c r="Y97" i="473"/>
  <c r="B97" i="473"/>
  <c r="AA96" i="473"/>
  <c r="AC96" i="473"/>
  <c r="AB96" i="473"/>
  <c r="Y96" i="473"/>
  <c r="W96" i="473"/>
  <c r="Z96" i="473"/>
  <c r="G96" i="370" s="1"/>
  <c r="AK96" i="370" s="1"/>
  <c r="B96" i="473"/>
  <c r="AA95" i="473"/>
  <c r="Z95" i="473"/>
  <c r="G95" i="370" s="1"/>
  <c r="AK95" i="370" s="1"/>
  <c r="Y95" i="473"/>
  <c r="AA94" i="473"/>
  <c r="AC94" i="473"/>
  <c r="AB94" i="473"/>
  <c r="Y94" i="473"/>
  <c r="W94" i="473"/>
  <c r="Z94" i="473"/>
  <c r="G94" i="370" s="1"/>
  <c r="AK94" i="370" s="1"/>
  <c r="B94" i="473"/>
  <c r="AA93" i="473"/>
  <c r="AC93" i="473"/>
  <c r="Z93" i="473"/>
  <c r="G93" i="370" s="1"/>
  <c r="AK93" i="370" s="1"/>
  <c r="Y93" i="473"/>
  <c r="B93" i="473"/>
  <c r="AA92" i="473"/>
  <c r="AC92" i="473"/>
  <c r="AB92" i="473"/>
  <c r="Y92" i="473"/>
  <c r="W92" i="473"/>
  <c r="Z92" i="473"/>
  <c r="G92" i="370" s="1"/>
  <c r="AK92" i="370" s="1"/>
  <c r="B92" i="473"/>
  <c r="AA91" i="473"/>
  <c r="Z91" i="473"/>
  <c r="G91" i="370" s="1"/>
  <c r="AK91" i="370" s="1"/>
  <c r="AA90" i="473"/>
  <c r="AC90" i="473"/>
  <c r="AB90" i="473"/>
  <c r="Y90" i="473"/>
  <c r="W90" i="473"/>
  <c r="Z90" i="473"/>
  <c r="G90" i="370" s="1"/>
  <c r="AK90" i="370" s="1"/>
  <c r="B90" i="473"/>
  <c r="AA89" i="473"/>
  <c r="AC89" i="473"/>
  <c r="Z89" i="473"/>
  <c r="G89" i="370" s="1"/>
  <c r="AK89" i="370" s="1"/>
  <c r="AA88" i="473"/>
  <c r="AC88" i="473"/>
  <c r="AB88" i="473"/>
  <c r="Y88" i="473"/>
  <c r="W88" i="473"/>
  <c r="Z88" i="473"/>
  <c r="G88" i="370" s="1"/>
  <c r="AK88" i="370" s="1"/>
  <c r="B88" i="473"/>
  <c r="AA87" i="473"/>
  <c r="AC87" i="473"/>
  <c r="Y87" i="473"/>
  <c r="AA86" i="473"/>
  <c r="AC86" i="473"/>
  <c r="AB86" i="473"/>
  <c r="Y86" i="473"/>
  <c r="W86" i="473"/>
  <c r="Z86" i="473"/>
  <c r="G86" i="370" s="1"/>
  <c r="AK86" i="370" s="1"/>
  <c r="B86" i="473"/>
  <c r="AA85" i="473"/>
  <c r="AC85" i="473"/>
  <c r="Z85" i="473"/>
  <c r="G85" i="370" s="1"/>
  <c r="AK85" i="370" s="1"/>
  <c r="Y85" i="473"/>
  <c r="B85" i="473"/>
  <c r="AA84" i="473"/>
  <c r="AC84" i="473"/>
  <c r="AB84" i="473"/>
  <c r="Y84" i="473"/>
  <c r="W84" i="473"/>
  <c r="Z84" i="473"/>
  <c r="G84" i="370" s="1"/>
  <c r="AK84" i="370" s="1"/>
  <c r="B84" i="473"/>
  <c r="AA83" i="473"/>
  <c r="Z83" i="473"/>
  <c r="G83" i="370" s="1"/>
  <c r="AK83" i="370" s="1"/>
  <c r="AA82" i="473"/>
  <c r="AC82" i="473"/>
  <c r="AB82" i="473"/>
  <c r="Y82" i="473"/>
  <c r="W82" i="473"/>
  <c r="Z82" i="473"/>
  <c r="G82" i="370" s="1"/>
  <c r="AK82" i="370" s="1"/>
  <c r="B82" i="473"/>
  <c r="AA81" i="473"/>
  <c r="AC81" i="473"/>
  <c r="Z81" i="473"/>
  <c r="G81" i="370" s="1"/>
  <c r="AK81" i="370" s="1"/>
  <c r="AA80" i="473"/>
  <c r="AC80" i="473"/>
  <c r="AB80" i="473"/>
  <c r="Y80" i="473"/>
  <c r="W80" i="473"/>
  <c r="Z80" i="473"/>
  <c r="G80" i="370" s="1"/>
  <c r="AK80" i="370" s="1"/>
  <c r="B80" i="473"/>
  <c r="AA79" i="473"/>
  <c r="AC79" i="473"/>
  <c r="Y79" i="473"/>
  <c r="AA78" i="473"/>
  <c r="AC78" i="473"/>
  <c r="AB78" i="473"/>
  <c r="Y78" i="473"/>
  <c r="W78" i="473"/>
  <c r="Z78" i="473"/>
  <c r="G78" i="370" s="1"/>
  <c r="AK78" i="370" s="1"/>
  <c r="B78" i="473"/>
  <c r="AA77" i="473"/>
  <c r="AC77" i="473"/>
  <c r="Z77" i="473"/>
  <c r="G77" i="370" s="1"/>
  <c r="AK77" i="370" s="1"/>
  <c r="Y77" i="473"/>
  <c r="B77" i="473"/>
  <c r="AA76" i="473"/>
  <c r="AC76" i="473"/>
  <c r="AB76" i="473"/>
  <c r="Y76" i="473"/>
  <c r="W76" i="473"/>
  <c r="Z76" i="473"/>
  <c r="G76" i="370" s="1"/>
  <c r="AK76" i="370" s="1"/>
  <c r="B76" i="473"/>
  <c r="AA75" i="473"/>
  <c r="Z75" i="473"/>
  <c r="G75" i="370" s="1"/>
  <c r="AK75" i="370" s="1"/>
  <c r="AA74" i="473"/>
  <c r="AB74" i="473"/>
  <c r="Z74" i="473"/>
  <c r="G74" i="370" s="1"/>
  <c r="AK74" i="370" s="1"/>
  <c r="AA73" i="473"/>
  <c r="AC73" i="473"/>
  <c r="AB73" i="473"/>
  <c r="Y73" i="473"/>
  <c r="W73" i="473"/>
  <c r="Z73" i="473"/>
  <c r="G73" i="370" s="1"/>
  <c r="AK73" i="370" s="1"/>
  <c r="B73" i="473"/>
  <c r="AA72" i="473"/>
  <c r="AB72" i="473"/>
  <c r="AA71" i="473"/>
  <c r="AC71" i="473"/>
  <c r="AB71" i="473"/>
  <c r="Y71" i="473"/>
  <c r="W71" i="473"/>
  <c r="Z71" i="473"/>
  <c r="G71" i="370" s="1"/>
  <c r="AK71" i="370" s="1"/>
  <c r="B71" i="473"/>
  <c r="AA70" i="473"/>
  <c r="AB70" i="473"/>
  <c r="AA69" i="473"/>
  <c r="AC69" i="473"/>
  <c r="AB69" i="473"/>
  <c r="Y69" i="473"/>
  <c r="W69" i="473"/>
  <c r="Z69" i="473"/>
  <c r="G69" i="370" s="1"/>
  <c r="AK69" i="370" s="1"/>
  <c r="B69" i="473"/>
  <c r="AA68" i="473"/>
  <c r="AB68" i="473"/>
  <c r="AA67" i="473"/>
  <c r="AC67" i="473"/>
  <c r="AB67" i="473"/>
  <c r="Y67" i="473"/>
  <c r="W67" i="473"/>
  <c r="Z67" i="473"/>
  <c r="G67" i="370" s="1"/>
  <c r="AK67" i="370" s="1"/>
  <c r="B67" i="473"/>
  <c r="AA66" i="473"/>
  <c r="AB66" i="473"/>
  <c r="AA65" i="473"/>
  <c r="AC65" i="473"/>
  <c r="AB65" i="473"/>
  <c r="Y65" i="473"/>
  <c r="W65" i="473"/>
  <c r="Z65" i="473"/>
  <c r="G65" i="370" s="1"/>
  <c r="AK65" i="370" s="1"/>
  <c r="B65" i="473"/>
  <c r="AA64" i="473"/>
  <c r="AB64" i="473"/>
  <c r="AA63" i="473"/>
  <c r="AC63" i="473"/>
  <c r="AB63" i="473"/>
  <c r="Y63" i="473"/>
  <c r="W63" i="473"/>
  <c r="Z63" i="473"/>
  <c r="G63" i="370" s="1"/>
  <c r="AK63" i="370" s="1"/>
  <c r="B63" i="473"/>
  <c r="AA62" i="473"/>
  <c r="Z62" i="473"/>
  <c r="G62" i="370" s="1"/>
  <c r="AK62" i="370" s="1"/>
  <c r="AA61" i="473"/>
  <c r="AC61" i="473"/>
  <c r="AB61" i="473"/>
  <c r="Y61" i="473"/>
  <c r="W61" i="473"/>
  <c r="Z61" i="473"/>
  <c r="G61" i="370" s="1"/>
  <c r="AK61" i="370" s="1"/>
  <c r="B61" i="473"/>
  <c r="AA60" i="473"/>
  <c r="AA59" i="473"/>
  <c r="AC59" i="473"/>
  <c r="AB59" i="473"/>
  <c r="Y59" i="473"/>
  <c r="W59" i="473"/>
  <c r="Z59" i="473"/>
  <c r="G59" i="370" s="1"/>
  <c r="AK59" i="370" s="1"/>
  <c r="B59" i="473"/>
  <c r="AA58" i="473"/>
  <c r="Z58" i="473"/>
  <c r="G58" i="370" s="1"/>
  <c r="AK58" i="370" s="1"/>
  <c r="AA57" i="473"/>
  <c r="AC57" i="473"/>
  <c r="AB57" i="473"/>
  <c r="Y57" i="473"/>
  <c r="W57" i="473"/>
  <c r="Z57" i="473"/>
  <c r="G57" i="370" s="1"/>
  <c r="AK57" i="370" s="1"/>
  <c r="B57" i="473"/>
  <c r="AA56" i="473"/>
  <c r="AA55" i="473"/>
  <c r="AC55" i="473"/>
  <c r="AB55" i="473"/>
  <c r="Y55" i="473"/>
  <c r="W55" i="473"/>
  <c r="Z55" i="473"/>
  <c r="G55" i="370" s="1"/>
  <c r="AK55" i="370" s="1"/>
  <c r="B55" i="473"/>
  <c r="AA54" i="473"/>
  <c r="Z54" i="473"/>
  <c r="G54" i="370" s="1"/>
  <c r="AK54" i="370" s="1"/>
  <c r="AA53" i="473"/>
  <c r="AC53" i="473"/>
  <c r="AB53" i="473"/>
  <c r="Y53" i="473"/>
  <c r="W53" i="473"/>
  <c r="Z53" i="473"/>
  <c r="G53" i="370" s="1"/>
  <c r="AK53" i="370" s="1"/>
  <c r="B53" i="473"/>
  <c r="AA52" i="473"/>
  <c r="AA51" i="473"/>
  <c r="AC51" i="473"/>
  <c r="AB51" i="473"/>
  <c r="Y51" i="473"/>
  <c r="W51" i="473"/>
  <c r="Z51" i="473"/>
  <c r="G51" i="370" s="1"/>
  <c r="AK51" i="370" s="1"/>
  <c r="B51" i="473"/>
  <c r="AA50" i="473"/>
  <c r="Z50" i="473"/>
  <c r="G50" i="370" s="1"/>
  <c r="AK50" i="370" s="1"/>
  <c r="AA49" i="473"/>
  <c r="AC49" i="473"/>
  <c r="AB49" i="473"/>
  <c r="Y49" i="473"/>
  <c r="W49" i="473"/>
  <c r="Z49" i="473"/>
  <c r="G49" i="370" s="1"/>
  <c r="AK49" i="370" s="1"/>
  <c r="B49" i="473"/>
  <c r="AA48" i="473"/>
  <c r="AA47" i="473"/>
  <c r="AC47" i="473"/>
  <c r="AB47" i="473"/>
  <c r="Y47" i="473"/>
  <c r="W47" i="473"/>
  <c r="Z47" i="473"/>
  <c r="G47" i="370" s="1"/>
  <c r="AK47" i="370" s="1"/>
  <c r="B47" i="473"/>
  <c r="AA46" i="473"/>
  <c r="Z46" i="473"/>
  <c r="G46" i="370" s="1"/>
  <c r="AK46" i="370" s="1"/>
  <c r="AA45" i="473"/>
  <c r="AC45" i="473"/>
  <c r="AB45" i="473"/>
  <c r="Y45" i="473"/>
  <c r="W45" i="473"/>
  <c r="Z45" i="473"/>
  <c r="G45" i="370" s="1"/>
  <c r="AK45" i="370" s="1"/>
  <c r="B45" i="473"/>
  <c r="AA44" i="473"/>
  <c r="AA43" i="473"/>
  <c r="AC43" i="473"/>
  <c r="AB43" i="473"/>
  <c r="Y43" i="473"/>
  <c r="W43" i="473"/>
  <c r="Z43" i="473"/>
  <c r="G43" i="370" s="1"/>
  <c r="AK43" i="370" s="1"/>
  <c r="B43" i="473"/>
  <c r="AA42" i="473"/>
  <c r="Z42" i="473"/>
  <c r="G42" i="370" s="1"/>
  <c r="AK42" i="370" s="1"/>
  <c r="AA41" i="473"/>
  <c r="AC41" i="473"/>
  <c r="AB41" i="473"/>
  <c r="B41" i="473"/>
  <c r="AA40" i="473"/>
  <c r="AA39" i="473"/>
  <c r="U39" i="473" s="1"/>
  <c r="W39" i="473" s="1"/>
  <c r="Y39" i="473" s="1"/>
  <c r="AC39" i="473"/>
  <c r="AB39" i="473"/>
  <c r="B39" i="473"/>
  <c r="AA38" i="473"/>
  <c r="U38" i="473" s="1"/>
  <c r="AA37" i="473"/>
  <c r="U37" i="473" s="1"/>
  <c r="AC37" i="473"/>
  <c r="AB37" i="473"/>
  <c r="B37" i="473"/>
  <c r="AA36" i="473"/>
  <c r="U36" i="473" s="1"/>
  <c r="AA35" i="473"/>
  <c r="B35" i="473"/>
  <c r="AA34" i="473"/>
  <c r="U34" i="473" s="1"/>
  <c r="AB34" i="473"/>
  <c r="AA33" i="473"/>
  <c r="AC33" i="473"/>
  <c r="B33" i="473"/>
  <c r="AA32" i="473"/>
  <c r="U32" i="473" s="1"/>
  <c r="AC32" i="473"/>
  <c r="B32" i="473"/>
  <c r="AA31" i="473"/>
  <c r="BJ30" i="473"/>
  <c r="BI30" i="473"/>
  <c r="BH30" i="473"/>
  <c r="BG30" i="473"/>
  <c r="BF30" i="473"/>
  <c r="BE30" i="473"/>
  <c r="BD30" i="473"/>
  <c r="BC30" i="473"/>
  <c r="BB30" i="473"/>
  <c r="BA30" i="473"/>
  <c r="AV30" i="473"/>
  <c r="AU30" i="473"/>
  <c r="AT30" i="473"/>
  <c r="AS30" i="473"/>
  <c r="AR30" i="473"/>
  <c r="AQ30" i="473"/>
  <c r="AP30" i="473"/>
  <c r="AO30" i="473"/>
  <c r="AN30" i="473"/>
  <c r="AM30" i="473"/>
  <c r="AL30" i="473"/>
  <c r="AK30" i="473"/>
  <c r="AJ30" i="473"/>
  <c r="AI30" i="473"/>
  <c r="AH30" i="473"/>
  <c r="AG30" i="473"/>
  <c r="AF30" i="473"/>
  <c r="AE30" i="473"/>
  <c r="AV29" i="473"/>
  <c r="AU29" i="473"/>
  <c r="AT29" i="473"/>
  <c r="AS29" i="473"/>
  <c r="AR29" i="473"/>
  <c r="AL29" i="473"/>
  <c r="AK29" i="473"/>
  <c r="AJ29" i="473"/>
  <c r="AI29" i="473"/>
  <c r="AH29" i="473"/>
  <c r="AG29" i="473"/>
  <c r="AF29" i="473"/>
  <c r="AE29" i="473"/>
  <c r="T29" i="473"/>
  <c r="AQ29" i="473" s="1"/>
  <c r="S29" i="473"/>
  <c r="AP29" i="473" s="1"/>
  <c r="R29" i="473"/>
  <c r="AO29" i="473" s="1"/>
  <c r="Q29" i="473"/>
  <c r="AN29" i="473" s="1"/>
  <c r="AM29" i="473"/>
  <c r="E29" i="473"/>
  <c r="D29" i="473"/>
  <c r="C29" i="473"/>
  <c r="Z3" i="473"/>
  <c r="Y3" i="473"/>
  <c r="U3" i="473"/>
  <c r="Z2" i="473"/>
  <c r="Y2" i="473"/>
  <c r="U2" i="473"/>
  <c r="B1" i="473"/>
  <c r="G23" i="473" s="1"/>
  <c r="F6" i="472"/>
  <c r="G6" i="472"/>
  <c r="G5" i="472"/>
  <c r="F5" i="472"/>
  <c r="G4" i="472"/>
  <c r="F4" i="472"/>
  <c r="AA130" i="472"/>
  <c r="Z130" i="472"/>
  <c r="F130" i="370" s="1"/>
  <c r="AA129" i="472"/>
  <c r="AC129" i="472"/>
  <c r="AB129" i="472"/>
  <c r="Y129" i="472"/>
  <c r="W129" i="472"/>
  <c r="B129" i="472"/>
  <c r="AA128" i="472"/>
  <c r="Z128" i="472"/>
  <c r="F128" i="370" s="1"/>
  <c r="AA127" i="472"/>
  <c r="AC127" i="472"/>
  <c r="AB127" i="472"/>
  <c r="Y127" i="472"/>
  <c r="W127" i="472"/>
  <c r="B127" i="472"/>
  <c r="AA126" i="472"/>
  <c r="Z126" i="472"/>
  <c r="F126" i="370" s="1"/>
  <c r="AA125" i="472"/>
  <c r="AC125" i="472"/>
  <c r="AB125" i="472"/>
  <c r="Y125" i="472"/>
  <c r="W125" i="472"/>
  <c r="B125" i="472"/>
  <c r="AA124" i="472"/>
  <c r="Z124" i="472"/>
  <c r="F124" i="370" s="1"/>
  <c r="AA123" i="472"/>
  <c r="AC123" i="472"/>
  <c r="AB123" i="472"/>
  <c r="Y123" i="472"/>
  <c r="W123" i="472"/>
  <c r="B123" i="472"/>
  <c r="AA122" i="472"/>
  <c r="Z122" i="472"/>
  <c r="F122" i="370" s="1"/>
  <c r="AA121" i="472"/>
  <c r="AC121" i="472"/>
  <c r="AB121" i="472"/>
  <c r="Y121" i="472"/>
  <c r="W121" i="472"/>
  <c r="B121" i="472"/>
  <c r="AA120" i="472"/>
  <c r="AA119" i="472"/>
  <c r="AC119" i="472"/>
  <c r="AB119" i="472"/>
  <c r="Y119" i="472"/>
  <c r="W119" i="472"/>
  <c r="B119" i="472"/>
  <c r="AA118" i="472"/>
  <c r="AA117" i="472"/>
  <c r="AC117" i="472"/>
  <c r="Z117" i="472"/>
  <c r="F117" i="370" s="1"/>
  <c r="W117" i="472"/>
  <c r="B117" i="472"/>
  <c r="AA116" i="472"/>
  <c r="AB116" i="472"/>
  <c r="Z116" i="472"/>
  <c r="F116" i="370" s="1"/>
  <c r="AA115" i="472"/>
  <c r="Y115" i="472"/>
  <c r="AA114" i="472"/>
  <c r="W114" i="472"/>
  <c r="Z114" i="472"/>
  <c r="F114" i="370" s="1"/>
  <c r="AA113" i="472"/>
  <c r="AC113" i="472"/>
  <c r="Z113" i="472"/>
  <c r="F113" i="370" s="1"/>
  <c r="Y113" i="472"/>
  <c r="W113" i="472"/>
  <c r="B113" i="472"/>
  <c r="AA112" i="472"/>
  <c r="AB112" i="472"/>
  <c r="Z112" i="472"/>
  <c r="F112" i="370" s="1"/>
  <c r="W112" i="472"/>
  <c r="AA111" i="472"/>
  <c r="AA110" i="472"/>
  <c r="AA109" i="472"/>
  <c r="AC109" i="472"/>
  <c r="Z109" i="472"/>
  <c r="F109" i="370" s="1"/>
  <c r="W109" i="472"/>
  <c r="B109" i="472"/>
  <c r="AA108" i="472"/>
  <c r="AB108" i="472"/>
  <c r="Z108" i="472"/>
  <c r="F108" i="370" s="1"/>
  <c r="AA107" i="472"/>
  <c r="Y107" i="472"/>
  <c r="AA106" i="472"/>
  <c r="W106" i="472"/>
  <c r="Z106" i="472"/>
  <c r="F106" i="370" s="1"/>
  <c r="AA105" i="472"/>
  <c r="AC105" i="472"/>
  <c r="Z105" i="472"/>
  <c r="F105" i="370" s="1"/>
  <c r="Y105" i="472"/>
  <c r="W105" i="472"/>
  <c r="B105" i="472"/>
  <c r="AA104" i="472"/>
  <c r="AB104" i="472"/>
  <c r="Z104" i="472"/>
  <c r="F104" i="370" s="1"/>
  <c r="W104" i="472"/>
  <c r="AA103" i="472"/>
  <c r="AB103" i="472"/>
  <c r="AA102" i="472"/>
  <c r="AA101" i="472"/>
  <c r="AC101" i="472"/>
  <c r="Z101" i="472"/>
  <c r="F101" i="370" s="1"/>
  <c r="W101" i="472"/>
  <c r="B101" i="472"/>
  <c r="AA100" i="472"/>
  <c r="AB100" i="472"/>
  <c r="Z100" i="472"/>
  <c r="F100" i="370" s="1"/>
  <c r="AA99" i="472"/>
  <c r="Y99" i="472"/>
  <c r="AA98" i="472"/>
  <c r="W98" i="472"/>
  <c r="Z98" i="472"/>
  <c r="F98" i="370" s="1"/>
  <c r="AA97" i="472"/>
  <c r="AC97" i="472"/>
  <c r="Z97" i="472"/>
  <c r="F97" i="370" s="1"/>
  <c r="Y97" i="472"/>
  <c r="W97" i="472"/>
  <c r="B97" i="472"/>
  <c r="AA96" i="472"/>
  <c r="AC96" i="472"/>
  <c r="Y96" i="472"/>
  <c r="AB96" i="472"/>
  <c r="B96" i="472"/>
  <c r="AA95" i="472"/>
  <c r="AC95" i="472"/>
  <c r="AB95" i="472"/>
  <c r="Y95" i="472"/>
  <c r="W95" i="472"/>
  <c r="Z95" i="472"/>
  <c r="F95" i="370" s="1"/>
  <c r="B95" i="472"/>
  <c r="AA94" i="472"/>
  <c r="AC94" i="472"/>
  <c r="Y94" i="472"/>
  <c r="AB94" i="472"/>
  <c r="B94" i="472"/>
  <c r="AA93" i="472"/>
  <c r="AC93" i="472"/>
  <c r="AB93" i="472"/>
  <c r="Y93" i="472"/>
  <c r="W93" i="472"/>
  <c r="Z93" i="472"/>
  <c r="F93" i="370" s="1"/>
  <c r="B93" i="472"/>
  <c r="AA92" i="472"/>
  <c r="AC92" i="472"/>
  <c r="Y92" i="472"/>
  <c r="AB92" i="472"/>
  <c r="B92" i="472"/>
  <c r="AA91" i="472"/>
  <c r="AC91" i="472"/>
  <c r="AB91" i="472"/>
  <c r="Y91" i="472"/>
  <c r="W91" i="472"/>
  <c r="Z91" i="472"/>
  <c r="F91" i="370" s="1"/>
  <c r="B91" i="472"/>
  <c r="AA90" i="472"/>
  <c r="AC90" i="472"/>
  <c r="Y90" i="472"/>
  <c r="AB90" i="472"/>
  <c r="B90" i="472"/>
  <c r="AA89" i="472"/>
  <c r="AC89" i="472"/>
  <c r="AB89" i="472"/>
  <c r="Y89" i="472"/>
  <c r="W89" i="472"/>
  <c r="Z89" i="472"/>
  <c r="F89" i="370" s="1"/>
  <c r="B89" i="472"/>
  <c r="AA88" i="472"/>
  <c r="AC88" i="472"/>
  <c r="Y88" i="472"/>
  <c r="AB88" i="472"/>
  <c r="B88" i="472"/>
  <c r="AA87" i="472"/>
  <c r="AC87" i="472"/>
  <c r="AB87" i="472"/>
  <c r="Y87" i="472"/>
  <c r="W87" i="472"/>
  <c r="Z87" i="472"/>
  <c r="F87" i="370" s="1"/>
  <c r="B87" i="472"/>
  <c r="AA86" i="472"/>
  <c r="AC86" i="472"/>
  <c r="Y86" i="472"/>
  <c r="AB86" i="472"/>
  <c r="B86" i="472"/>
  <c r="AA85" i="472"/>
  <c r="AC85" i="472"/>
  <c r="AB85" i="472"/>
  <c r="Y85" i="472"/>
  <c r="W85" i="472"/>
  <c r="Z85" i="472"/>
  <c r="F85" i="370" s="1"/>
  <c r="B85" i="472"/>
  <c r="AA84" i="472"/>
  <c r="AC84" i="472"/>
  <c r="Y84" i="472"/>
  <c r="AB84" i="472"/>
  <c r="B84" i="472"/>
  <c r="AA83" i="472"/>
  <c r="AC83" i="472"/>
  <c r="AB83" i="472"/>
  <c r="Y83" i="472"/>
  <c r="W83" i="472"/>
  <c r="Z83" i="472"/>
  <c r="F83" i="370" s="1"/>
  <c r="B83" i="472"/>
  <c r="AA82" i="472"/>
  <c r="AC82" i="472"/>
  <c r="Y82" i="472"/>
  <c r="AB82" i="472"/>
  <c r="B82" i="472"/>
  <c r="AA81" i="472"/>
  <c r="AC81" i="472"/>
  <c r="AB81" i="472"/>
  <c r="Y81" i="472"/>
  <c r="W81" i="472"/>
  <c r="Z81" i="472"/>
  <c r="F81" i="370" s="1"/>
  <c r="B81" i="472"/>
  <c r="AA80" i="472"/>
  <c r="AC80" i="472"/>
  <c r="Y80" i="472"/>
  <c r="AB80" i="472"/>
  <c r="B80" i="472"/>
  <c r="AA79" i="472"/>
  <c r="AC79" i="472"/>
  <c r="AB79" i="472"/>
  <c r="Y79" i="472"/>
  <c r="W79" i="472"/>
  <c r="Z79" i="472"/>
  <c r="F79" i="370" s="1"/>
  <c r="B79" i="472"/>
  <c r="AA78" i="472"/>
  <c r="AC78" i="472"/>
  <c r="Y78" i="472"/>
  <c r="AB78" i="472"/>
  <c r="B78" i="472"/>
  <c r="AA77" i="472"/>
  <c r="AC77" i="472"/>
  <c r="AB77" i="472"/>
  <c r="Y77" i="472"/>
  <c r="W77" i="472"/>
  <c r="Z77" i="472"/>
  <c r="F77" i="370" s="1"/>
  <c r="B77" i="472"/>
  <c r="AA76" i="472"/>
  <c r="AC76" i="472"/>
  <c r="Y76" i="472"/>
  <c r="AB76" i="472"/>
  <c r="B76" i="472"/>
  <c r="AA75" i="472"/>
  <c r="AC75" i="472"/>
  <c r="AB75" i="472"/>
  <c r="Y75" i="472"/>
  <c r="W75" i="472"/>
  <c r="Z75" i="472"/>
  <c r="F75" i="370" s="1"/>
  <c r="B75" i="472"/>
  <c r="AA74" i="472"/>
  <c r="AC74" i="472"/>
  <c r="AA73" i="472"/>
  <c r="AC73" i="472"/>
  <c r="AB73" i="472"/>
  <c r="Y73" i="472"/>
  <c r="W73" i="472"/>
  <c r="Z73" i="472"/>
  <c r="F73" i="370" s="1"/>
  <c r="B73" i="472"/>
  <c r="AA72" i="472"/>
  <c r="AC72" i="472"/>
  <c r="Z72" i="472"/>
  <c r="F72" i="370" s="1"/>
  <c r="AA71" i="472"/>
  <c r="AC71" i="472"/>
  <c r="AB71" i="472"/>
  <c r="Y71" i="472"/>
  <c r="W71" i="472"/>
  <c r="Z71" i="472"/>
  <c r="F71" i="370" s="1"/>
  <c r="B71" i="472"/>
  <c r="AA70" i="472"/>
  <c r="AC70" i="472"/>
  <c r="Z70" i="472"/>
  <c r="F70" i="370" s="1"/>
  <c r="Y70" i="472"/>
  <c r="B70" i="472"/>
  <c r="AA69" i="472"/>
  <c r="AC69" i="472"/>
  <c r="AB69" i="472"/>
  <c r="Y69" i="472"/>
  <c r="W69" i="472"/>
  <c r="Z69" i="472"/>
  <c r="F69" i="370" s="1"/>
  <c r="B69" i="472"/>
  <c r="AA68" i="472"/>
  <c r="Z68" i="472"/>
  <c r="F68" i="370" s="1"/>
  <c r="Y68" i="472"/>
  <c r="B68" i="472"/>
  <c r="AA67" i="472"/>
  <c r="AC67" i="472"/>
  <c r="AB67" i="472"/>
  <c r="Y67" i="472"/>
  <c r="W67" i="472"/>
  <c r="Z67" i="472"/>
  <c r="F67" i="370" s="1"/>
  <c r="B67" i="472"/>
  <c r="AA66" i="472"/>
  <c r="AA65" i="472"/>
  <c r="AC65" i="472"/>
  <c r="AB65" i="472"/>
  <c r="Y65" i="472"/>
  <c r="W65" i="472"/>
  <c r="Z65" i="472"/>
  <c r="F65" i="370" s="1"/>
  <c r="B65" i="472"/>
  <c r="AA64" i="472"/>
  <c r="AC64" i="472"/>
  <c r="Z64" i="472"/>
  <c r="F64" i="370" s="1"/>
  <c r="AA63" i="472"/>
  <c r="AC63" i="472"/>
  <c r="AB63" i="472"/>
  <c r="Y63" i="472"/>
  <c r="W63" i="472"/>
  <c r="Z63" i="472"/>
  <c r="F63" i="370" s="1"/>
  <c r="B63" i="472"/>
  <c r="AA62" i="472"/>
  <c r="AC62" i="472"/>
  <c r="Z62" i="472"/>
  <c r="F62" i="370" s="1"/>
  <c r="Y62" i="472"/>
  <c r="B62" i="472"/>
  <c r="AA61" i="472"/>
  <c r="AC61" i="472"/>
  <c r="AA60" i="472"/>
  <c r="AC60" i="472"/>
  <c r="AB60" i="472"/>
  <c r="Y60" i="472"/>
  <c r="W60" i="472"/>
  <c r="Z60" i="472"/>
  <c r="F60" i="370" s="1"/>
  <c r="B60" i="472"/>
  <c r="AA59" i="472"/>
  <c r="AC59" i="472"/>
  <c r="AA58" i="472"/>
  <c r="AC58" i="472"/>
  <c r="AB58" i="472"/>
  <c r="Y58" i="472"/>
  <c r="W58" i="472"/>
  <c r="Z58" i="472"/>
  <c r="F58" i="370" s="1"/>
  <c r="B58" i="472"/>
  <c r="AA57" i="472"/>
  <c r="AC57" i="472"/>
  <c r="AA56" i="472"/>
  <c r="AC56" i="472"/>
  <c r="AB56" i="472"/>
  <c r="Y56" i="472"/>
  <c r="W56" i="472"/>
  <c r="Z56" i="472"/>
  <c r="F56" i="370" s="1"/>
  <c r="B56" i="472"/>
  <c r="AA55" i="472"/>
  <c r="AC55" i="472"/>
  <c r="AA54" i="472"/>
  <c r="AC54" i="472"/>
  <c r="AB54" i="472"/>
  <c r="Y54" i="472"/>
  <c r="W54" i="472"/>
  <c r="Z54" i="472"/>
  <c r="F54" i="370" s="1"/>
  <c r="B54" i="472"/>
  <c r="AA53" i="472"/>
  <c r="AC53" i="472"/>
  <c r="AA52" i="472"/>
  <c r="AC52" i="472"/>
  <c r="AB52" i="472"/>
  <c r="Y52" i="472"/>
  <c r="W52" i="472"/>
  <c r="Z52" i="472"/>
  <c r="F52" i="370" s="1"/>
  <c r="B52" i="472"/>
  <c r="AA51" i="472"/>
  <c r="AC51" i="472"/>
  <c r="AA50" i="472"/>
  <c r="AC50" i="472"/>
  <c r="AB50" i="472"/>
  <c r="Y50" i="472"/>
  <c r="W50" i="472"/>
  <c r="Z50" i="472"/>
  <c r="F50" i="370" s="1"/>
  <c r="B50" i="472"/>
  <c r="AA49" i="472"/>
  <c r="AC49" i="472"/>
  <c r="AA48" i="472"/>
  <c r="AC48" i="472"/>
  <c r="AB48" i="472"/>
  <c r="Y48" i="472"/>
  <c r="W48" i="472"/>
  <c r="Z48" i="472"/>
  <c r="F48" i="370" s="1"/>
  <c r="B48" i="472"/>
  <c r="AA47" i="472"/>
  <c r="AC47" i="472"/>
  <c r="AA46" i="472"/>
  <c r="AC46" i="472"/>
  <c r="AB46" i="472"/>
  <c r="Y46" i="472"/>
  <c r="W46" i="472"/>
  <c r="Z46" i="472"/>
  <c r="F46" i="370" s="1"/>
  <c r="B46" i="472"/>
  <c r="AA45" i="472"/>
  <c r="AC45" i="472"/>
  <c r="AA44" i="472"/>
  <c r="AC44" i="472"/>
  <c r="AB44" i="472"/>
  <c r="Y44" i="472"/>
  <c r="W44" i="472"/>
  <c r="Z44" i="472"/>
  <c r="F44" i="370" s="1"/>
  <c r="B44" i="472"/>
  <c r="AA43" i="472"/>
  <c r="AC43" i="472"/>
  <c r="AA42" i="472"/>
  <c r="AC42" i="472"/>
  <c r="AB42" i="472"/>
  <c r="Y42" i="472"/>
  <c r="W42" i="472"/>
  <c r="Z42" i="472"/>
  <c r="F42" i="370" s="1"/>
  <c r="B42" i="472"/>
  <c r="AA41" i="472"/>
  <c r="AC41" i="472"/>
  <c r="AA40" i="472"/>
  <c r="AC40" i="472"/>
  <c r="AB40" i="472"/>
  <c r="B40" i="472"/>
  <c r="AA39" i="472"/>
  <c r="AC39" i="472"/>
  <c r="AA38" i="472"/>
  <c r="AC38" i="472"/>
  <c r="AB38" i="472"/>
  <c r="B38" i="472"/>
  <c r="AA37" i="472"/>
  <c r="AC37" i="472"/>
  <c r="AA36" i="472"/>
  <c r="AC36" i="472"/>
  <c r="AB36" i="472"/>
  <c r="B36" i="472"/>
  <c r="AA35" i="472"/>
  <c r="AC35" i="472"/>
  <c r="AA34" i="472"/>
  <c r="AC34" i="472"/>
  <c r="AB34" i="472"/>
  <c r="B34" i="472"/>
  <c r="AA33" i="472"/>
  <c r="AC33" i="472"/>
  <c r="AA32" i="472"/>
  <c r="AC32" i="472"/>
  <c r="AB32" i="472"/>
  <c r="B32" i="472"/>
  <c r="AA31" i="472"/>
  <c r="AV30" i="472"/>
  <c r="AU30" i="472"/>
  <c r="AT30" i="472"/>
  <c r="AS30" i="472"/>
  <c r="AR30" i="472"/>
  <c r="AQ30" i="472"/>
  <c r="AP30" i="472"/>
  <c r="AO30" i="472"/>
  <c r="AN30" i="472"/>
  <c r="AM30" i="472"/>
  <c r="AL30" i="472"/>
  <c r="AK30" i="472"/>
  <c r="AJ30" i="472"/>
  <c r="AI30" i="472"/>
  <c r="AH30" i="472"/>
  <c r="AG30" i="472"/>
  <c r="AF30" i="472"/>
  <c r="AE30" i="472"/>
  <c r="AV29" i="472"/>
  <c r="AU29" i="472"/>
  <c r="AT29" i="472"/>
  <c r="AS29" i="472"/>
  <c r="AR29" i="472"/>
  <c r="AL29" i="472"/>
  <c r="AK29" i="472"/>
  <c r="AJ29" i="472"/>
  <c r="AI29" i="472"/>
  <c r="AH29" i="472"/>
  <c r="AG29" i="472"/>
  <c r="AF29" i="472"/>
  <c r="AE29" i="472"/>
  <c r="T29" i="472"/>
  <c r="AQ29" i="472" s="1"/>
  <c r="S29" i="472"/>
  <c r="AP29" i="472" s="1"/>
  <c r="R29" i="472"/>
  <c r="AO29" i="472" s="1"/>
  <c r="Q29" i="472"/>
  <c r="AN29" i="472" s="1"/>
  <c r="AM29" i="472"/>
  <c r="E29" i="472"/>
  <c r="D29" i="472"/>
  <c r="C29" i="472"/>
  <c r="Z3" i="472"/>
  <c r="Y3" i="472"/>
  <c r="U3" i="472"/>
  <c r="AK2" i="472"/>
  <c r="AJ2" i="472"/>
  <c r="AI2" i="472"/>
  <c r="AH2" i="472"/>
  <c r="AG2" i="472"/>
  <c r="AF2" i="472"/>
  <c r="AE2" i="472"/>
  <c r="Y2" i="472"/>
  <c r="U2" i="472"/>
  <c r="B1" i="472"/>
  <c r="G23" i="472" s="1"/>
  <c r="Z42" i="469"/>
  <c r="D42" i="370" s="1"/>
  <c r="AH42" i="370" s="1"/>
  <c r="Z43" i="469"/>
  <c r="D43" i="370" s="1"/>
  <c r="AH43" i="370" s="1"/>
  <c r="Z44" i="469"/>
  <c r="D44" i="370" s="1"/>
  <c r="AH44" i="370" s="1"/>
  <c r="Z45" i="469"/>
  <c r="D45" i="370" s="1"/>
  <c r="AH45" i="370" s="1"/>
  <c r="Z46" i="469"/>
  <c r="D46" i="370" s="1"/>
  <c r="AH46" i="370" s="1"/>
  <c r="Z47" i="469"/>
  <c r="D47" i="370" s="1"/>
  <c r="AH47" i="370" s="1"/>
  <c r="Z48" i="469"/>
  <c r="D48" i="370" s="1"/>
  <c r="AH48" i="370" s="1"/>
  <c r="Z49" i="469"/>
  <c r="D49" i="370" s="1"/>
  <c r="AH49" i="370" s="1"/>
  <c r="Z50" i="469"/>
  <c r="D50" i="370" s="1"/>
  <c r="AH50" i="370" s="1"/>
  <c r="Z51" i="469"/>
  <c r="D51" i="370" s="1"/>
  <c r="AH51" i="370" s="1"/>
  <c r="Z52" i="469"/>
  <c r="D52" i="370" s="1"/>
  <c r="AH52" i="370" s="1"/>
  <c r="Z53" i="469"/>
  <c r="D53" i="370" s="1"/>
  <c r="AH53" i="370" s="1"/>
  <c r="Z54" i="469"/>
  <c r="D54" i="370" s="1"/>
  <c r="AH54" i="370" s="1"/>
  <c r="Z55" i="469"/>
  <c r="D55" i="370" s="1"/>
  <c r="AH55" i="370" s="1"/>
  <c r="Z56" i="469"/>
  <c r="D56" i="370" s="1"/>
  <c r="AH56" i="370" s="1"/>
  <c r="Z57" i="469"/>
  <c r="D57" i="370" s="1"/>
  <c r="AH57" i="370" s="1"/>
  <c r="Z58" i="469"/>
  <c r="D58" i="370" s="1"/>
  <c r="AH58" i="370" s="1"/>
  <c r="Z59" i="469"/>
  <c r="D59" i="370" s="1"/>
  <c r="AH59" i="370" s="1"/>
  <c r="Z60" i="469"/>
  <c r="D60" i="370" s="1"/>
  <c r="AH60" i="370" s="1"/>
  <c r="Z61" i="469"/>
  <c r="D61" i="370" s="1"/>
  <c r="AH61" i="370" s="1"/>
  <c r="Z62" i="469"/>
  <c r="D62" i="370" s="1"/>
  <c r="AH62" i="370" s="1"/>
  <c r="Z63" i="469"/>
  <c r="D63" i="370" s="1"/>
  <c r="AH63" i="370" s="1"/>
  <c r="Z64" i="469"/>
  <c r="D64" i="370" s="1"/>
  <c r="AH64" i="370" s="1"/>
  <c r="Z65" i="469"/>
  <c r="D65" i="370" s="1"/>
  <c r="AH65" i="370" s="1"/>
  <c r="Z66" i="469"/>
  <c r="D66" i="370" s="1"/>
  <c r="AH66" i="370" s="1"/>
  <c r="Z67" i="469"/>
  <c r="D67" i="370" s="1"/>
  <c r="AH67" i="370" s="1"/>
  <c r="Z68" i="469"/>
  <c r="D68" i="370" s="1"/>
  <c r="AH68" i="370" s="1"/>
  <c r="Z69" i="469"/>
  <c r="D69" i="370" s="1"/>
  <c r="AH69" i="370" s="1"/>
  <c r="Z70" i="469"/>
  <c r="D70" i="370" s="1"/>
  <c r="AH70" i="370" s="1"/>
  <c r="Z71" i="469"/>
  <c r="D71" i="370" s="1"/>
  <c r="AH71" i="370" s="1"/>
  <c r="Z72" i="469"/>
  <c r="D72" i="370" s="1"/>
  <c r="AH72" i="370" s="1"/>
  <c r="Z73" i="469"/>
  <c r="D73" i="370" s="1"/>
  <c r="AH73" i="370" s="1"/>
  <c r="Z74" i="469"/>
  <c r="D74" i="370" s="1"/>
  <c r="AH74" i="370" s="1"/>
  <c r="Z75" i="469"/>
  <c r="D75" i="370" s="1"/>
  <c r="AH75" i="370" s="1"/>
  <c r="Z76" i="469"/>
  <c r="D76" i="370" s="1"/>
  <c r="AH76" i="370" s="1"/>
  <c r="Z77" i="469"/>
  <c r="D77" i="370" s="1"/>
  <c r="AH77" i="370" s="1"/>
  <c r="Z78" i="469"/>
  <c r="D78" i="370" s="1"/>
  <c r="AH78" i="370" s="1"/>
  <c r="Z79" i="469"/>
  <c r="D79" i="370" s="1"/>
  <c r="AH79" i="370" s="1"/>
  <c r="Z80" i="469"/>
  <c r="D80" i="370" s="1"/>
  <c r="AH80" i="370" s="1"/>
  <c r="Z81" i="469"/>
  <c r="D81" i="370" s="1"/>
  <c r="AH81" i="370" s="1"/>
  <c r="Z82" i="469"/>
  <c r="D82" i="370" s="1"/>
  <c r="AH82" i="370" s="1"/>
  <c r="Z83" i="469"/>
  <c r="D83" i="370" s="1"/>
  <c r="AH83" i="370" s="1"/>
  <c r="Z84" i="469"/>
  <c r="D84" i="370" s="1"/>
  <c r="AH84" i="370" s="1"/>
  <c r="Z85" i="469"/>
  <c r="D85" i="370" s="1"/>
  <c r="AH85" i="370" s="1"/>
  <c r="Z86" i="469"/>
  <c r="D86" i="370" s="1"/>
  <c r="AH86" i="370" s="1"/>
  <c r="Z87" i="469"/>
  <c r="D87" i="370" s="1"/>
  <c r="AH87" i="370" s="1"/>
  <c r="Z88" i="469"/>
  <c r="D88" i="370" s="1"/>
  <c r="AH88" i="370" s="1"/>
  <c r="Z89" i="469"/>
  <c r="D89" i="370" s="1"/>
  <c r="AH89" i="370" s="1"/>
  <c r="Z90" i="469"/>
  <c r="D90" i="370" s="1"/>
  <c r="AH90" i="370" s="1"/>
  <c r="Z91" i="469"/>
  <c r="D91" i="370" s="1"/>
  <c r="AH91" i="370" s="1"/>
  <c r="Z92" i="469"/>
  <c r="D92" i="370" s="1"/>
  <c r="AH92" i="370" s="1"/>
  <c r="Z93" i="469"/>
  <c r="D93" i="370" s="1"/>
  <c r="AH93" i="370" s="1"/>
  <c r="Z94" i="469"/>
  <c r="D94" i="370" s="1"/>
  <c r="AH94" i="370" s="1"/>
  <c r="Z95" i="469"/>
  <c r="D95" i="370" s="1"/>
  <c r="AH95" i="370" s="1"/>
  <c r="Z96" i="469"/>
  <c r="D96" i="370" s="1"/>
  <c r="AH96" i="370" s="1"/>
  <c r="Z97" i="469"/>
  <c r="D97" i="370" s="1"/>
  <c r="AH97" i="370" s="1"/>
  <c r="Z98" i="469"/>
  <c r="D98" i="370" s="1"/>
  <c r="AH98" i="370" s="1"/>
  <c r="Z99" i="469"/>
  <c r="D99" i="370" s="1"/>
  <c r="AH99" i="370" s="1"/>
  <c r="Z100" i="469"/>
  <c r="D100" i="370" s="1"/>
  <c r="AH100" i="370" s="1"/>
  <c r="Z101" i="469"/>
  <c r="D101" i="370" s="1"/>
  <c r="AH101" i="370" s="1"/>
  <c r="Z102" i="469"/>
  <c r="D102" i="370" s="1"/>
  <c r="AH102" i="370" s="1"/>
  <c r="Z103" i="469"/>
  <c r="D103" i="370" s="1"/>
  <c r="AH103" i="370" s="1"/>
  <c r="Z104" i="469"/>
  <c r="D104" i="370" s="1"/>
  <c r="AH104" i="370" s="1"/>
  <c r="Z105" i="469"/>
  <c r="D105" i="370" s="1"/>
  <c r="AH105" i="370" s="1"/>
  <c r="Z106" i="469"/>
  <c r="D106" i="370" s="1"/>
  <c r="AH106" i="370" s="1"/>
  <c r="Z107" i="469"/>
  <c r="D107" i="370" s="1"/>
  <c r="AH107" i="370" s="1"/>
  <c r="Z108" i="469"/>
  <c r="D108" i="370" s="1"/>
  <c r="AH108" i="370" s="1"/>
  <c r="Z109" i="469"/>
  <c r="D109" i="370" s="1"/>
  <c r="AH109" i="370" s="1"/>
  <c r="Z110" i="469"/>
  <c r="D110" i="370" s="1"/>
  <c r="AH110" i="370" s="1"/>
  <c r="Z111" i="469"/>
  <c r="D111" i="370" s="1"/>
  <c r="AH111" i="370" s="1"/>
  <c r="Z112" i="469"/>
  <c r="D112" i="370" s="1"/>
  <c r="AH112" i="370" s="1"/>
  <c r="Z113" i="469"/>
  <c r="D113" i="370" s="1"/>
  <c r="AH113" i="370" s="1"/>
  <c r="Z114" i="469"/>
  <c r="D114" i="370" s="1"/>
  <c r="AH114" i="370" s="1"/>
  <c r="Z115" i="469"/>
  <c r="D115" i="370" s="1"/>
  <c r="AH115" i="370" s="1"/>
  <c r="Z116" i="469"/>
  <c r="D116" i="370" s="1"/>
  <c r="AH116" i="370" s="1"/>
  <c r="Z117" i="469"/>
  <c r="D117" i="370" s="1"/>
  <c r="AH117" i="370" s="1"/>
  <c r="Z118" i="469"/>
  <c r="D118" i="370" s="1"/>
  <c r="AH118" i="370" s="1"/>
  <c r="Z119" i="469"/>
  <c r="D119" i="370" s="1"/>
  <c r="AH119" i="370" s="1"/>
  <c r="Z120" i="469"/>
  <c r="D120" i="370" s="1"/>
  <c r="AH120" i="370" s="1"/>
  <c r="Z121" i="469"/>
  <c r="D121" i="370" s="1"/>
  <c r="AH121" i="370" s="1"/>
  <c r="Z122" i="469"/>
  <c r="D122" i="370" s="1"/>
  <c r="AH122" i="370" s="1"/>
  <c r="Z123" i="469"/>
  <c r="D123" i="370" s="1"/>
  <c r="AH123" i="370" s="1"/>
  <c r="Z124" i="469"/>
  <c r="D124" i="370" s="1"/>
  <c r="AH124" i="370" s="1"/>
  <c r="Z125" i="469"/>
  <c r="D125" i="370" s="1"/>
  <c r="AH125" i="370" s="1"/>
  <c r="Z126" i="469"/>
  <c r="D126" i="370" s="1"/>
  <c r="AH126" i="370" s="1"/>
  <c r="Z127" i="469"/>
  <c r="D127" i="370" s="1"/>
  <c r="AH127" i="370" s="1"/>
  <c r="Z128" i="469"/>
  <c r="D128" i="370" s="1"/>
  <c r="AH128" i="370" s="1"/>
  <c r="Z129" i="469"/>
  <c r="D129" i="370" s="1"/>
  <c r="AH129" i="370" s="1"/>
  <c r="Z130" i="469"/>
  <c r="D130" i="370" s="1"/>
  <c r="AH130" i="370" s="1"/>
  <c r="Z42" i="471"/>
  <c r="E42" i="370" s="1"/>
  <c r="AI42" i="370" s="1"/>
  <c r="Z43" i="471"/>
  <c r="E43" i="370" s="1"/>
  <c r="AI43" i="370" s="1"/>
  <c r="Z44" i="471"/>
  <c r="E44" i="370" s="1"/>
  <c r="AI44" i="370" s="1"/>
  <c r="Z45" i="471"/>
  <c r="E45" i="370" s="1"/>
  <c r="AI45" i="370" s="1"/>
  <c r="Z46" i="471"/>
  <c r="E46" i="370" s="1"/>
  <c r="AI46" i="370" s="1"/>
  <c r="Z47" i="471"/>
  <c r="E47" i="370" s="1"/>
  <c r="AI47" i="370" s="1"/>
  <c r="Z48" i="471"/>
  <c r="E48" i="370" s="1"/>
  <c r="AI48" i="370" s="1"/>
  <c r="Z49" i="471"/>
  <c r="E49" i="370" s="1"/>
  <c r="AI49" i="370" s="1"/>
  <c r="Z50" i="471"/>
  <c r="E50" i="370" s="1"/>
  <c r="AI50" i="370" s="1"/>
  <c r="Z51" i="471"/>
  <c r="E51" i="370" s="1"/>
  <c r="AI51" i="370" s="1"/>
  <c r="Z52" i="471"/>
  <c r="E52" i="370" s="1"/>
  <c r="AI52" i="370" s="1"/>
  <c r="Z53" i="471"/>
  <c r="E53" i="370" s="1"/>
  <c r="AI53" i="370" s="1"/>
  <c r="Z54" i="471"/>
  <c r="E54" i="370" s="1"/>
  <c r="AI54" i="370" s="1"/>
  <c r="Z55" i="471"/>
  <c r="E55" i="370" s="1"/>
  <c r="AI55" i="370" s="1"/>
  <c r="Z56" i="471"/>
  <c r="E56" i="370" s="1"/>
  <c r="AI56" i="370" s="1"/>
  <c r="Z57" i="471"/>
  <c r="E57" i="370" s="1"/>
  <c r="AI57" i="370" s="1"/>
  <c r="Z58" i="471"/>
  <c r="E58" i="370" s="1"/>
  <c r="AI58" i="370" s="1"/>
  <c r="Z59" i="471"/>
  <c r="E59" i="370" s="1"/>
  <c r="AI59" i="370" s="1"/>
  <c r="Z60" i="471"/>
  <c r="E60" i="370" s="1"/>
  <c r="AI60" i="370" s="1"/>
  <c r="Z61" i="471"/>
  <c r="E61" i="370" s="1"/>
  <c r="AI61" i="370" s="1"/>
  <c r="Z62" i="471"/>
  <c r="E62" i="370" s="1"/>
  <c r="AI62" i="370" s="1"/>
  <c r="Z63" i="471"/>
  <c r="E63" i="370" s="1"/>
  <c r="AI63" i="370" s="1"/>
  <c r="Z64" i="471"/>
  <c r="E64" i="370" s="1"/>
  <c r="AI64" i="370" s="1"/>
  <c r="Z65" i="471"/>
  <c r="E65" i="370" s="1"/>
  <c r="AI65" i="370" s="1"/>
  <c r="Z66" i="471"/>
  <c r="E66" i="370" s="1"/>
  <c r="AI66" i="370" s="1"/>
  <c r="Z67" i="471"/>
  <c r="E67" i="370" s="1"/>
  <c r="AI67" i="370" s="1"/>
  <c r="Z68" i="471"/>
  <c r="E68" i="370" s="1"/>
  <c r="AI68" i="370" s="1"/>
  <c r="Z69" i="471"/>
  <c r="E69" i="370" s="1"/>
  <c r="AI69" i="370" s="1"/>
  <c r="Z70" i="471"/>
  <c r="E70" i="370" s="1"/>
  <c r="AI70" i="370" s="1"/>
  <c r="Z71" i="471"/>
  <c r="E71" i="370" s="1"/>
  <c r="AI71" i="370" s="1"/>
  <c r="Z72" i="471"/>
  <c r="E72" i="370" s="1"/>
  <c r="AI72" i="370" s="1"/>
  <c r="Z73" i="471"/>
  <c r="E73" i="370" s="1"/>
  <c r="AI73" i="370" s="1"/>
  <c r="Z74" i="471"/>
  <c r="E74" i="370" s="1"/>
  <c r="AI74" i="370" s="1"/>
  <c r="Z75" i="471"/>
  <c r="E75" i="370" s="1"/>
  <c r="AI75" i="370" s="1"/>
  <c r="Z76" i="471"/>
  <c r="E76" i="370" s="1"/>
  <c r="AI76" i="370" s="1"/>
  <c r="Z77" i="471"/>
  <c r="E77" i="370" s="1"/>
  <c r="AI77" i="370" s="1"/>
  <c r="Z78" i="471"/>
  <c r="E78" i="370" s="1"/>
  <c r="AI78" i="370" s="1"/>
  <c r="Z79" i="471"/>
  <c r="E79" i="370" s="1"/>
  <c r="AI79" i="370" s="1"/>
  <c r="Z80" i="471"/>
  <c r="E80" i="370" s="1"/>
  <c r="AI80" i="370" s="1"/>
  <c r="Z81" i="471"/>
  <c r="E81" i="370" s="1"/>
  <c r="AI81" i="370" s="1"/>
  <c r="Z82" i="471"/>
  <c r="E82" i="370" s="1"/>
  <c r="AI82" i="370" s="1"/>
  <c r="Z83" i="471"/>
  <c r="E83" i="370" s="1"/>
  <c r="AI83" i="370" s="1"/>
  <c r="Z84" i="471"/>
  <c r="E84" i="370" s="1"/>
  <c r="AI84" i="370" s="1"/>
  <c r="Z85" i="471"/>
  <c r="E85" i="370" s="1"/>
  <c r="AI85" i="370" s="1"/>
  <c r="Z86" i="471"/>
  <c r="E86" i="370" s="1"/>
  <c r="AI86" i="370" s="1"/>
  <c r="Z87" i="471"/>
  <c r="E87" i="370" s="1"/>
  <c r="AI87" i="370" s="1"/>
  <c r="Z88" i="471"/>
  <c r="E88" i="370" s="1"/>
  <c r="AI88" i="370" s="1"/>
  <c r="Z89" i="471"/>
  <c r="E89" i="370" s="1"/>
  <c r="AI89" i="370" s="1"/>
  <c r="Z90" i="471"/>
  <c r="E90" i="370" s="1"/>
  <c r="AI90" i="370" s="1"/>
  <c r="Z91" i="471"/>
  <c r="E91" i="370" s="1"/>
  <c r="AI91" i="370" s="1"/>
  <c r="Z92" i="471"/>
  <c r="E92" i="370" s="1"/>
  <c r="AI92" i="370" s="1"/>
  <c r="Z93" i="471"/>
  <c r="E93" i="370" s="1"/>
  <c r="AI93" i="370" s="1"/>
  <c r="Z94" i="471"/>
  <c r="E94" i="370" s="1"/>
  <c r="AI94" i="370" s="1"/>
  <c r="Z95" i="471"/>
  <c r="E95" i="370" s="1"/>
  <c r="AI95" i="370" s="1"/>
  <c r="Z96" i="471"/>
  <c r="E96" i="370" s="1"/>
  <c r="AI96" i="370" s="1"/>
  <c r="Z97" i="471"/>
  <c r="E97" i="370" s="1"/>
  <c r="AI97" i="370" s="1"/>
  <c r="Z98" i="471"/>
  <c r="E98" i="370" s="1"/>
  <c r="AI98" i="370" s="1"/>
  <c r="Z99" i="471"/>
  <c r="E99" i="370" s="1"/>
  <c r="AI99" i="370" s="1"/>
  <c r="Z100" i="471"/>
  <c r="E100" i="370" s="1"/>
  <c r="AI100" i="370" s="1"/>
  <c r="Z101" i="471"/>
  <c r="E101" i="370" s="1"/>
  <c r="AI101" i="370" s="1"/>
  <c r="Z102" i="471"/>
  <c r="E102" i="370" s="1"/>
  <c r="AI102" i="370" s="1"/>
  <c r="Z103" i="471"/>
  <c r="E103" i="370" s="1"/>
  <c r="AI103" i="370" s="1"/>
  <c r="Z104" i="471"/>
  <c r="E104" i="370" s="1"/>
  <c r="AI104" i="370" s="1"/>
  <c r="Z105" i="471"/>
  <c r="E105" i="370" s="1"/>
  <c r="AI105" i="370" s="1"/>
  <c r="Z106" i="471"/>
  <c r="E106" i="370" s="1"/>
  <c r="AI106" i="370" s="1"/>
  <c r="Z107" i="471"/>
  <c r="E107" i="370" s="1"/>
  <c r="AI107" i="370" s="1"/>
  <c r="Z108" i="471"/>
  <c r="E108" i="370" s="1"/>
  <c r="AI108" i="370" s="1"/>
  <c r="Z109" i="471"/>
  <c r="E109" i="370" s="1"/>
  <c r="AI109" i="370" s="1"/>
  <c r="Z110" i="471"/>
  <c r="E110" i="370" s="1"/>
  <c r="AI110" i="370" s="1"/>
  <c r="Z111" i="471"/>
  <c r="E111" i="370" s="1"/>
  <c r="AI111" i="370" s="1"/>
  <c r="Z112" i="471"/>
  <c r="E112" i="370" s="1"/>
  <c r="AI112" i="370" s="1"/>
  <c r="Z113" i="471"/>
  <c r="E113" i="370" s="1"/>
  <c r="AI113" i="370" s="1"/>
  <c r="Z114" i="471"/>
  <c r="E114" i="370" s="1"/>
  <c r="AI114" i="370" s="1"/>
  <c r="Z115" i="471"/>
  <c r="E115" i="370" s="1"/>
  <c r="AI115" i="370" s="1"/>
  <c r="Z116" i="471"/>
  <c r="E116" i="370" s="1"/>
  <c r="AI116" i="370" s="1"/>
  <c r="Z117" i="471"/>
  <c r="E117" i="370" s="1"/>
  <c r="AI117" i="370" s="1"/>
  <c r="Z118" i="471"/>
  <c r="E118" i="370" s="1"/>
  <c r="AI118" i="370" s="1"/>
  <c r="Z119" i="471"/>
  <c r="E119" i="370" s="1"/>
  <c r="AI119" i="370" s="1"/>
  <c r="Z120" i="471"/>
  <c r="E120" i="370" s="1"/>
  <c r="AI120" i="370" s="1"/>
  <c r="Z121" i="471"/>
  <c r="E121" i="370" s="1"/>
  <c r="AI121" i="370" s="1"/>
  <c r="Z122" i="471"/>
  <c r="E122" i="370" s="1"/>
  <c r="AI122" i="370" s="1"/>
  <c r="Z123" i="471"/>
  <c r="E123" i="370" s="1"/>
  <c r="AI123" i="370" s="1"/>
  <c r="Z124" i="471"/>
  <c r="E124" i="370" s="1"/>
  <c r="AI124" i="370" s="1"/>
  <c r="Z125" i="471"/>
  <c r="E125" i="370" s="1"/>
  <c r="AI125" i="370" s="1"/>
  <c r="Z126" i="471"/>
  <c r="E126" i="370" s="1"/>
  <c r="AI126" i="370" s="1"/>
  <c r="Z127" i="471"/>
  <c r="E127" i="370" s="1"/>
  <c r="AI127" i="370" s="1"/>
  <c r="Z128" i="471"/>
  <c r="E128" i="370" s="1"/>
  <c r="AI128" i="370" s="1"/>
  <c r="Z129" i="471"/>
  <c r="E129" i="370" s="1"/>
  <c r="AI129" i="370" s="1"/>
  <c r="Z130" i="471"/>
  <c r="E130" i="370" s="1"/>
  <c r="AI130" i="370" s="1"/>
  <c r="G4" i="471"/>
  <c r="F4" i="471"/>
  <c r="F5" i="471"/>
  <c r="G5" i="471"/>
  <c r="AA130" i="471"/>
  <c r="AB130" i="471"/>
  <c r="W130" i="471"/>
  <c r="AA129" i="471"/>
  <c r="AA128" i="471"/>
  <c r="AB128" i="471"/>
  <c r="W128" i="471"/>
  <c r="AA127" i="471"/>
  <c r="AA126" i="471"/>
  <c r="AB126" i="471"/>
  <c r="W126" i="471"/>
  <c r="AA125" i="471"/>
  <c r="AA124" i="471"/>
  <c r="AB124" i="471"/>
  <c r="W124" i="471"/>
  <c r="AA123" i="471"/>
  <c r="AA122" i="471"/>
  <c r="AB122" i="471"/>
  <c r="W122" i="471"/>
  <c r="AA121" i="471"/>
  <c r="AA120" i="471"/>
  <c r="AB120" i="471"/>
  <c r="W120" i="471"/>
  <c r="AA119" i="471"/>
  <c r="AB119" i="471"/>
  <c r="W119" i="471"/>
  <c r="AA118" i="471"/>
  <c r="AB118" i="471"/>
  <c r="AA117" i="471"/>
  <c r="AB117" i="471"/>
  <c r="AA116" i="471"/>
  <c r="AB116" i="471"/>
  <c r="W116" i="471"/>
  <c r="AA115" i="471"/>
  <c r="AB115" i="471"/>
  <c r="W115" i="471"/>
  <c r="AA114" i="471"/>
  <c r="AB114" i="471"/>
  <c r="AA113" i="471"/>
  <c r="AB113" i="471"/>
  <c r="AA112" i="471"/>
  <c r="AB112" i="471"/>
  <c r="W112" i="471"/>
  <c r="AA111" i="471"/>
  <c r="AB111" i="471"/>
  <c r="W111" i="471"/>
  <c r="AA110" i="471"/>
  <c r="AB110" i="471"/>
  <c r="AA109" i="471"/>
  <c r="AB109" i="471"/>
  <c r="AA108" i="471"/>
  <c r="AB108" i="471"/>
  <c r="W108" i="471"/>
  <c r="AA107" i="471"/>
  <c r="AB107" i="471"/>
  <c r="W107" i="471"/>
  <c r="AA106" i="471"/>
  <c r="AB106" i="471"/>
  <c r="AA105" i="471"/>
  <c r="AB105" i="471"/>
  <c r="AA104" i="471"/>
  <c r="AB104" i="471"/>
  <c r="W104" i="471"/>
  <c r="AA103" i="471"/>
  <c r="AB103" i="471"/>
  <c r="W103" i="471"/>
  <c r="AA102" i="471"/>
  <c r="AB102" i="471"/>
  <c r="AA101" i="471"/>
  <c r="AB101" i="471"/>
  <c r="AA100" i="471"/>
  <c r="AB100" i="471"/>
  <c r="W100" i="471"/>
  <c r="AA99" i="471"/>
  <c r="AB99" i="471"/>
  <c r="W99" i="471"/>
  <c r="AA98" i="471"/>
  <c r="AB98" i="471"/>
  <c r="AA97" i="471"/>
  <c r="AB97" i="471"/>
  <c r="AA96" i="471"/>
  <c r="AC96" i="471"/>
  <c r="AB96" i="471"/>
  <c r="Y96" i="471"/>
  <c r="W96" i="471"/>
  <c r="B96" i="471"/>
  <c r="AA95" i="471"/>
  <c r="AC95" i="471"/>
  <c r="Y95" i="471"/>
  <c r="B95" i="471"/>
  <c r="AA94" i="471"/>
  <c r="AC94" i="471"/>
  <c r="AB94" i="471"/>
  <c r="Y94" i="471"/>
  <c r="W94" i="471"/>
  <c r="B94" i="471"/>
  <c r="AA93" i="471"/>
  <c r="AC93" i="471"/>
  <c r="Y93" i="471"/>
  <c r="B93" i="471"/>
  <c r="AA92" i="471"/>
  <c r="AC92" i="471"/>
  <c r="AB92" i="471"/>
  <c r="Y92" i="471"/>
  <c r="W92" i="471"/>
  <c r="B92" i="471"/>
  <c r="AA91" i="471"/>
  <c r="AC91" i="471"/>
  <c r="Y91" i="471"/>
  <c r="B91" i="471"/>
  <c r="AA90" i="471"/>
  <c r="AC90" i="471"/>
  <c r="AB90" i="471"/>
  <c r="Y90" i="471"/>
  <c r="W90" i="471"/>
  <c r="B90" i="471"/>
  <c r="AA89" i="471"/>
  <c r="AC89" i="471"/>
  <c r="Y89" i="471"/>
  <c r="B89" i="471"/>
  <c r="AA88" i="471"/>
  <c r="AC88" i="471"/>
  <c r="AB88" i="471"/>
  <c r="Y88" i="471"/>
  <c r="W88" i="471"/>
  <c r="B88" i="471"/>
  <c r="AA87" i="471"/>
  <c r="AC87" i="471"/>
  <c r="Y87" i="471"/>
  <c r="B87" i="471"/>
  <c r="AA86" i="471"/>
  <c r="AC86" i="471"/>
  <c r="AB86" i="471"/>
  <c r="Y86" i="471"/>
  <c r="W86" i="471"/>
  <c r="B86" i="471"/>
  <c r="AA85" i="471"/>
  <c r="AC85" i="471"/>
  <c r="Y85" i="471"/>
  <c r="B85" i="471"/>
  <c r="AA84" i="471"/>
  <c r="AC84" i="471"/>
  <c r="AB84" i="471"/>
  <c r="Y84" i="471"/>
  <c r="W84" i="471"/>
  <c r="B84" i="471"/>
  <c r="AA83" i="471"/>
  <c r="AC83" i="471"/>
  <c r="Y83" i="471"/>
  <c r="B83" i="471"/>
  <c r="AA82" i="471"/>
  <c r="AC82" i="471"/>
  <c r="AB82" i="471"/>
  <c r="Y82" i="471"/>
  <c r="W82" i="471"/>
  <c r="B82" i="471"/>
  <c r="AA81" i="471"/>
  <c r="AC81" i="471"/>
  <c r="Y81" i="471"/>
  <c r="B81" i="471"/>
  <c r="AA80" i="471"/>
  <c r="AC80" i="471"/>
  <c r="AB80" i="471"/>
  <c r="Y80" i="471"/>
  <c r="W80" i="471"/>
  <c r="B80" i="471"/>
  <c r="AA79" i="471"/>
  <c r="AC79" i="471"/>
  <c r="Y79" i="471"/>
  <c r="B79" i="471"/>
  <c r="AA78" i="471"/>
  <c r="AC78" i="471"/>
  <c r="AB78" i="471"/>
  <c r="Y78" i="471"/>
  <c r="W78" i="471"/>
  <c r="B78" i="471"/>
  <c r="AA77" i="471"/>
  <c r="AC77" i="471"/>
  <c r="Y77" i="471"/>
  <c r="B77" i="471"/>
  <c r="AA76" i="471"/>
  <c r="AC76" i="471"/>
  <c r="AB76" i="471"/>
  <c r="Y76" i="471"/>
  <c r="W76" i="471"/>
  <c r="B76" i="471"/>
  <c r="AA75" i="471"/>
  <c r="AC75" i="471"/>
  <c r="Y75" i="471"/>
  <c r="B75" i="471"/>
  <c r="AA74" i="471"/>
  <c r="AC74" i="471"/>
  <c r="AB74" i="471"/>
  <c r="Y74" i="471"/>
  <c r="W74" i="471"/>
  <c r="B74" i="471"/>
  <c r="AA73" i="471"/>
  <c r="AC73" i="471"/>
  <c r="Y73" i="471"/>
  <c r="B73" i="471"/>
  <c r="AA72" i="471"/>
  <c r="AC72" i="471"/>
  <c r="AB72" i="471"/>
  <c r="Y72" i="471"/>
  <c r="W72" i="471"/>
  <c r="B72" i="471"/>
  <c r="AA71" i="471"/>
  <c r="AC71" i="471"/>
  <c r="Y71" i="471"/>
  <c r="B71" i="471"/>
  <c r="AA70" i="471"/>
  <c r="AC70" i="471"/>
  <c r="AB70" i="471"/>
  <c r="Y70" i="471"/>
  <c r="W70" i="471"/>
  <c r="B70" i="471"/>
  <c r="AA69" i="471"/>
  <c r="AC69" i="471"/>
  <c r="Y69" i="471"/>
  <c r="B69" i="471"/>
  <c r="AA68" i="471"/>
  <c r="AC68" i="471"/>
  <c r="AB68" i="471"/>
  <c r="Y68" i="471"/>
  <c r="W68" i="471"/>
  <c r="B68" i="471"/>
  <c r="AA67" i="471"/>
  <c r="AC67" i="471"/>
  <c r="Y67" i="471"/>
  <c r="B67" i="471"/>
  <c r="AA66" i="471"/>
  <c r="AC66" i="471"/>
  <c r="AB66" i="471"/>
  <c r="Y66" i="471"/>
  <c r="W66" i="471"/>
  <c r="B66" i="471"/>
  <c r="AA65" i="471"/>
  <c r="AC65" i="471"/>
  <c r="Y65" i="471"/>
  <c r="B65" i="471"/>
  <c r="AA64" i="471"/>
  <c r="AC64" i="471"/>
  <c r="AB64" i="471"/>
  <c r="Y64" i="471"/>
  <c r="W64" i="471"/>
  <c r="B64" i="471"/>
  <c r="AA63" i="471"/>
  <c r="AC63" i="471"/>
  <c r="Y63" i="471"/>
  <c r="B63" i="471"/>
  <c r="AA62" i="471"/>
  <c r="AC62" i="471"/>
  <c r="AB62" i="471"/>
  <c r="Y62" i="471"/>
  <c r="W62" i="471"/>
  <c r="B62" i="471"/>
  <c r="AA61" i="471"/>
  <c r="AC61" i="471"/>
  <c r="Y61" i="471"/>
  <c r="B61" i="471"/>
  <c r="AA60" i="471"/>
  <c r="AC60" i="471"/>
  <c r="AB60" i="471"/>
  <c r="Y60" i="471"/>
  <c r="W60" i="471"/>
  <c r="B60" i="471"/>
  <c r="AA59" i="471"/>
  <c r="AC59" i="471"/>
  <c r="Y59" i="471"/>
  <c r="B59" i="471"/>
  <c r="AA58" i="471"/>
  <c r="AC58" i="471"/>
  <c r="AB58" i="471"/>
  <c r="Y58" i="471"/>
  <c r="W58" i="471"/>
  <c r="B58" i="471"/>
  <c r="AA57" i="471"/>
  <c r="AC57" i="471"/>
  <c r="Y57" i="471"/>
  <c r="B57" i="471"/>
  <c r="AA56" i="471"/>
  <c r="AC56" i="471"/>
  <c r="AB56" i="471"/>
  <c r="Y56" i="471"/>
  <c r="W56" i="471"/>
  <c r="B56" i="471"/>
  <c r="AA55" i="471"/>
  <c r="AC55" i="471"/>
  <c r="Y55" i="471"/>
  <c r="B55" i="471"/>
  <c r="AA54" i="471"/>
  <c r="AC54" i="471"/>
  <c r="AB54" i="471"/>
  <c r="Y54" i="471"/>
  <c r="W54" i="471"/>
  <c r="B54" i="471"/>
  <c r="AA53" i="471"/>
  <c r="AC53" i="471"/>
  <c r="Y53" i="471"/>
  <c r="B53" i="471"/>
  <c r="AA52" i="471"/>
  <c r="AC52" i="471"/>
  <c r="AB52" i="471"/>
  <c r="Y52" i="471"/>
  <c r="W52" i="471"/>
  <c r="B52" i="471"/>
  <c r="AA51" i="471"/>
  <c r="AC51" i="471"/>
  <c r="Y51" i="471"/>
  <c r="B51" i="471"/>
  <c r="AA50" i="471"/>
  <c r="AC50" i="471"/>
  <c r="AB50" i="471"/>
  <c r="Y50" i="471"/>
  <c r="W50" i="471"/>
  <c r="B50" i="471"/>
  <c r="AA49" i="471"/>
  <c r="AC49" i="471"/>
  <c r="Y49" i="471"/>
  <c r="B49" i="471"/>
  <c r="AA48" i="471"/>
  <c r="AC48" i="471"/>
  <c r="AB48" i="471"/>
  <c r="Y48" i="471"/>
  <c r="W48" i="471"/>
  <c r="B48" i="471"/>
  <c r="AA47" i="471"/>
  <c r="AC47" i="471"/>
  <c r="Y47" i="471"/>
  <c r="B47" i="471"/>
  <c r="AA46" i="471"/>
  <c r="AC46" i="471"/>
  <c r="AB46" i="471"/>
  <c r="Y46" i="471"/>
  <c r="W46" i="471"/>
  <c r="B46" i="471"/>
  <c r="AA45" i="471"/>
  <c r="AC45" i="471"/>
  <c r="Y45" i="471"/>
  <c r="B45" i="471"/>
  <c r="AA44" i="471"/>
  <c r="AC44" i="471"/>
  <c r="AB44" i="471"/>
  <c r="Y44" i="471"/>
  <c r="W44" i="471"/>
  <c r="B44" i="471"/>
  <c r="AA43" i="471"/>
  <c r="AC43" i="471"/>
  <c r="AA42" i="471"/>
  <c r="AC42" i="471"/>
  <c r="AB42" i="471"/>
  <c r="Y42" i="471"/>
  <c r="W42" i="471"/>
  <c r="B42" i="471"/>
  <c r="AA41" i="471"/>
  <c r="AC41" i="471"/>
  <c r="B41" i="471"/>
  <c r="AA40" i="471"/>
  <c r="AC40" i="471"/>
  <c r="AB40" i="471"/>
  <c r="B40" i="471"/>
  <c r="AA39" i="471"/>
  <c r="AC39" i="471"/>
  <c r="B39" i="471"/>
  <c r="AA38" i="471"/>
  <c r="AC38" i="471"/>
  <c r="AB38" i="471"/>
  <c r="B38" i="471"/>
  <c r="AA37" i="471"/>
  <c r="U37" i="471" s="1"/>
  <c r="AC37" i="471"/>
  <c r="B37" i="471"/>
  <c r="AA36" i="471"/>
  <c r="U36" i="471" s="1"/>
  <c r="W36" i="471" s="1"/>
  <c r="Y36" i="471" s="1"/>
  <c r="AC36" i="471"/>
  <c r="AB36" i="471"/>
  <c r="B36" i="471"/>
  <c r="AA35" i="471"/>
  <c r="U35" i="471" s="1"/>
  <c r="AC35" i="471"/>
  <c r="AA34" i="471"/>
  <c r="U34" i="471" s="1"/>
  <c r="AC34" i="471"/>
  <c r="AB34" i="471"/>
  <c r="B34" i="471"/>
  <c r="AA33" i="471"/>
  <c r="U33" i="471" s="1"/>
  <c r="AC33" i="471"/>
  <c r="B33" i="471"/>
  <c r="AA32" i="471"/>
  <c r="U32" i="471" s="1"/>
  <c r="AC32" i="471"/>
  <c r="AB32" i="471"/>
  <c r="B32" i="471"/>
  <c r="AA31" i="471"/>
  <c r="BJ30" i="471"/>
  <c r="BI30" i="471"/>
  <c r="BH30" i="471"/>
  <c r="BG30" i="471"/>
  <c r="BF30" i="471"/>
  <c r="BE30" i="471"/>
  <c r="BD30" i="471"/>
  <c r="BC30" i="471"/>
  <c r="BB30" i="471"/>
  <c r="BA30" i="471"/>
  <c r="AV30" i="471"/>
  <c r="AU30" i="471"/>
  <c r="AT30" i="471"/>
  <c r="AS30" i="471"/>
  <c r="AR30" i="471"/>
  <c r="AQ30" i="471"/>
  <c r="AP30" i="471"/>
  <c r="AO30" i="471"/>
  <c r="AN30" i="471"/>
  <c r="AM30" i="471"/>
  <c r="AL30" i="471"/>
  <c r="AK30" i="471"/>
  <c r="AJ30" i="471"/>
  <c r="AI30" i="471"/>
  <c r="AH30" i="471"/>
  <c r="AG30" i="471"/>
  <c r="AF30" i="471"/>
  <c r="AE30" i="471"/>
  <c r="AV29" i="471"/>
  <c r="AU29" i="471"/>
  <c r="AT29" i="471"/>
  <c r="AS29" i="471"/>
  <c r="AR29" i="471"/>
  <c r="AL29" i="471"/>
  <c r="AK29" i="471"/>
  <c r="AJ29" i="471"/>
  <c r="AI29" i="471"/>
  <c r="AH29" i="471"/>
  <c r="AG29" i="471"/>
  <c r="AF29" i="471"/>
  <c r="AE29" i="471"/>
  <c r="T29" i="471"/>
  <c r="AQ29" i="471" s="1"/>
  <c r="S29" i="471"/>
  <c r="AP29" i="471" s="1"/>
  <c r="R29" i="471"/>
  <c r="AO29" i="471" s="1"/>
  <c r="Q29" i="471"/>
  <c r="AN29" i="471" s="1"/>
  <c r="AM29" i="471"/>
  <c r="E29" i="471"/>
  <c r="D29" i="471"/>
  <c r="C29" i="471"/>
  <c r="Z3" i="471"/>
  <c r="Y3" i="471"/>
  <c r="U3" i="471"/>
  <c r="Z2" i="471"/>
  <c r="Y2" i="471"/>
  <c r="U2" i="471"/>
  <c r="B1" i="471"/>
  <c r="G23" i="471" s="1"/>
  <c r="AV130" i="470"/>
  <c r="AU130" i="470"/>
  <c r="AT130" i="470"/>
  <c r="AS130" i="470"/>
  <c r="AR130" i="470"/>
  <c r="AQ130" i="470"/>
  <c r="AP130" i="470"/>
  <c r="AO130" i="470"/>
  <c r="AN130" i="470"/>
  <c r="AM130" i="470"/>
  <c r="AL130" i="470"/>
  <c r="AK130" i="470"/>
  <c r="AJ130" i="470"/>
  <c r="AI130" i="470"/>
  <c r="AH130" i="470"/>
  <c r="AG130" i="470"/>
  <c r="AF130" i="470"/>
  <c r="AE130" i="470"/>
  <c r="AD130" i="470"/>
  <c r="AV129" i="470"/>
  <c r="AU129" i="470"/>
  <c r="AT129" i="470"/>
  <c r="AS129" i="470"/>
  <c r="AR129" i="470"/>
  <c r="AQ129" i="470"/>
  <c r="AP129" i="470"/>
  <c r="AO129" i="470"/>
  <c r="AN129" i="470"/>
  <c r="AM129" i="470"/>
  <c r="AL129" i="470"/>
  <c r="AK129" i="470"/>
  <c r="AJ129" i="470"/>
  <c r="AI129" i="470"/>
  <c r="AH129" i="470"/>
  <c r="AG129" i="470"/>
  <c r="AF129" i="470"/>
  <c r="AE129" i="470"/>
  <c r="AD129" i="470"/>
  <c r="AV128" i="470"/>
  <c r="AU128" i="470"/>
  <c r="AT128" i="470"/>
  <c r="AS128" i="470"/>
  <c r="AR128" i="470"/>
  <c r="AQ128" i="470"/>
  <c r="AP128" i="470"/>
  <c r="AO128" i="470"/>
  <c r="AN128" i="470"/>
  <c r="AM128" i="470"/>
  <c r="AL128" i="470"/>
  <c r="AK128" i="470"/>
  <c r="AJ128" i="470"/>
  <c r="AI128" i="470"/>
  <c r="AH128" i="470"/>
  <c r="AG128" i="470"/>
  <c r="AF128" i="470"/>
  <c r="AE128" i="470"/>
  <c r="AD128" i="470"/>
  <c r="AV127" i="470"/>
  <c r="AU127" i="470"/>
  <c r="AT127" i="470"/>
  <c r="AS127" i="470"/>
  <c r="AR127" i="470"/>
  <c r="AQ127" i="470"/>
  <c r="AP127" i="470"/>
  <c r="AO127" i="470"/>
  <c r="AN127" i="470"/>
  <c r="AM127" i="470"/>
  <c r="AL127" i="470"/>
  <c r="AK127" i="470"/>
  <c r="AJ127" i="470"/>
  <c r="AI127" i="470"/>
  <c r="AH127" i="470"/>
  <c r="AG127" i="470"/>
  <c r="AF127" i="470"/>
  <c r="AE127" i="470"/>
  <c r="AD127" i="470"/>
  <c r="AV126" i="470"/>
  <c r="AU126" i="470"/>
  <c r="AT126" i="470"/>
  <c r="AS126" i="470"/>
  <c r="AR126" i="470"/>
  <c r="AQ126" i="470"/>
  <c r="AP126" i="470"/>
  <c r="AO126" i="470"/>
  <c r="AN126" i="470"/>
  <c r="AM126" i="470"/>
  <c r="AL126" i="470"/>
  <c r="AK126" i="470"/>
  <c r="AJ126" i="470"/>
  <c r="AI126" i="470"/>
  <c r="AH126" i="470"/>
  <c r="AG126" i="470"/>
  <c r="AF126" i="470"/>
  <c r="AE126" i="470"/>
  <c r="AD126" i="470"/>
  <c r="AV125" i="470"/>
  <c r="AU125" i="470"/>
  <c r="AT125" i="470"/>
  <c r="AS125" i="470"/>
  <c r="AR125" i="470"/>
  <c r="AQ125" i="470"/>
  <c r="AP125" i="470"/>
  <c r="AO125" i="470"/>
  <c r="AN125" i="470"/>
  <c r="AM125" i="470"/>
  <c r="AL125" i="470"/>
  <c r="AK125" i="470"/>
  <c r="AJ125" i="470"/>
  <c r="AI125" i="470"/>
  <c r="AH125" i="470"/>
  <c r="AG125" i="470"/>
  <c r="AF125" i="470"/>
  <c r="AE125" i="470"/>
  <c r="AD125" i="470"/>
  <c r="AV124" i="470"/>
  <c r="AU124" i="470"/>
  <c r="AT124" i="470"/>
  <c r="AS124" i="470"/>
  <c r="AR124" i="470"/>
  <c r="AQ124" i="470"/>
  <c r="AP124" i="470"/>
  <c r="AO124" i="470"/>
  <c r="AN124" i="470"/>
  <c r="AM124" i="470"/>
  <c r="AL124" i="470"/>
  <c r="AK124" i="470"/>
  <c r="AJ124" i="470"/>
  <c r="AI124" i="470"/>
  <c r="AH124" i="470"/>
  <c r="AG124" i="470"/>
  <c r="AF124" i="470"/>
  <c r="AE124" i="470"/>
  <c r="AD124" i="470"/>
  <c r="AV123" i="470"/>
  <c r="AU123" i="470"/>
  <c r="AT123" i="470"/>
  <c r="AS123" i="470"/>
  <c r="AR123" i="470"/>
  <c r="AQ123" i="470"/>
  <c r="AP123" i="470"/>
  <c r="AO123" i="470"/>
  <c r="AN123" i="470"/>
  <c r="AM123" i="470"/>
  <c r="AL123" i="470"/>
  <c r="AK123" i="470"/>
  <c r="AJ123" i="470"/>
  <c r="AI123" i="470"/>
  <c r="AH123" i="470"/>
  <c r="AG123" i="470"/>
  <c r="AF123" i="470"/>
  <c r="AE123" i="470"/>
  <c r="AD123" i="470"/>
  <c r="AV122" i="470"/>
  <c r="AU122" i="470"/>
  <c r="AT122" i="470"/>
  <c r="AS122" i="470"/>
  <c r="AR122" i="470"/>
  <c r="AQ122" i="470"/>
  <c r="AP122" i="470"/>
  <c r="AO122" i="470"/>
  <c r="AN122" i="470"/>
  <c r="AM122" i="470"/>
  <c r="AL122" i="470"/>
  <c r="AK122" i="470"/>
  <c r="AJ122" i="470"/>
  <c r="AI122" i="470"/>
  <c r="AH122" i="470"/>
  <c r="AG122" i="470"/>
  <c r="AF122" i="470"/>
  <c r="AE122" i="470"/>
  <c r="AD122" i="470"/>
  <c r="AV121" i="470"/>
  <c r="AU121" i="470"/>
  <c r="AT121" i="470"/>
  <c r="AS121" i="470"/>
  <c r="AR121" i="470"/>
  <c r="AQ121" i="470"/>
  <c r="AP121" i="470"/>
  <c r="AO121" i="470"/>
  <c r="AN121" i="470"/>
  <c r="AM121" i="470"/>
  <c r="AL121" i="470"/>
  <c r="AK121" i="470"/>
  <c r="AJ121" i="470"/>
  <c r="AI121" i="470"/>
  <c r="AH121" i="470"/>
  <c r="AG121" i="470"/>
  <c r="AF121" i="470"/>
  <c r="AE121" i="470"/>
  <c r="AD121" i="470"/>
  <c r="AV120" i="470"/>
  <c r="AU120" i="470"/>
  <c r="AT120" i="470"/>
  <c r="AS120" i="470"/>
  <c r="AR120" i="470"/>
  <c r="AQ120" i="470"/>
  <c r="AP120" i="470"/>
  <c r="AO120" i="470"/>
  <c r="AN120" i="470"/>
  <c r="AM120" i="470"/>
  <c r="AL120" i="470"/>
  <c r="AK120" i="470"/>
  <c r="AJ120" i="470"/>
  <c r="AI120" i="470"/>
  <c r="AH120" i="470"/>
  <c r="AG120" i="470"/>
  <c r="AF120" i="470"/>
  <c r="AE120" i="470"/>
  <c r="AD120" i="470"/>
  <c r="AV119" i="470"/>
  <c r="AU119" i="470"/>
  <c r="AT119" i="470"/>
  <c r="AS119" i="470"/>
  <c r="AR119" i="470"/>
  <c r="AQ119" i="470"/>
  <c r="AP119" i="470"/>
  <c r="AO119" i="470"/>
  <c r="AN119" i="470"/>
  <c r="AM119" i="470"/>
  <c r="AL119" i="470"/>
  <c r="AK119" i="470"/>
  <c r="AJ119" i="470"/>
  <c r="AI119" i="470"/>
  <c r="AH119" i="470"/>
  <c r="AG119" i="470"/>
  <c r="AF119" i="470"/>
  <c r="AE119" i="470"/>
  <c r="AD119" i="470"/>
  <c r="AV118" i="470"/>
  <c r="AU118" i="470"/>
  <c r="AT118" i="470"/>
  <c r="AS118" i="470"/>
  <c r="AR118" i="470"/>
  <c r="AQ118" i="470"/>
  <c r="AP118" i="470"/>
  <c r="AO118" i="470"/>
  <c r="AN118" i="470"/>
  <c r="AM118" i="470"/>
  <c r="AL118" i="470"/>
  <c r="AK118" i="470"/>
  <c r="AJ118" i="470"/>
  <c r="AI118" i="470"/>
  <c r="AH118" i="470"/>
  <c r="AG118" i="470"/>
  <c r="AF118" i="470"/>
  <c r="AE118" i="470"/>
  <c r="AD118" i="470"/>
  <c r="AV117" i="470"/>
  <c r="AU117" i="470"/>
  <c r="AT117" i="470"/>
  <c r="AS117" i="470"/>
  <c r="AR117" i="470"/>
  <c r="AQ117" i="470"/>
  <c r="AP117" i="470"/>
  <c r="AO117" i="470"/>
  <c r="AN117" i="470"/>
  <c r="AM117" i="470"/>
  <c r="AL117" i="470"/>
  <c r="AK117" i="470"/>
  <c r="AJ117" i="470"/>
  <c r="AI117" i="470"/>
  <c r="AH117" i="470"/>
  <c r="AG117" i="470"/>
  <c r="AF117" i="470"/>
  <c r="AE117" i="470"/>
  <c r="AD117" i="470"/>
  <c r="AV116" i="470"/>
  <c r="AU116" i="470"/>
  <c r="AT116" i="470"/>
  <c r="AS116" i="470"/>
  <c r="AR116" i="470"/>
  <c r="AQ116" i="470"/>
  <c r="AP116" i="470"/>
  <c r="AO116" i="470"/>
  <c r="AN116" i="470"/>
  <c r="AM116" i="470"/>
  <c r="AL116" i="470"/>
  <c r="AK116" i="470"/>
  <c r="AJ116" i="470"/>
  <c r="AI116" i="470"/>
  <c r="AH116" i="470"/>
  <c r="AG116" i="470"/>
  <c r="AF116" i="470"/>
  <c r="AE116" i="470"/>
  <c r="AD116" i="470"/>
  <c r="AV115" i="470"/>
  <c r="AU115" i="470"/>
  <c r="AT115" i="470"/>
  <c r="AS115" i="470"/>
  <c r="AR115" i="470"/>
  <c r="AQ115" i="470"/>
  <c r="AP115" i="470"/>
  <c r="AO115" i="470"/>
  <c r="AN115" i="470"/>
  <c r="AM115" i="470"/>
  <c r="AL115" i="470"/>
  <c r="AK115" i="470"/>
  <c r="AJ115" i="470"/>
  <c r="AI115" i="470"/>
  <c r="AH115" i="470"/>
  <c r="AG115" i="470"/>
  <c r="AF115" i="470"/>
  <c r="AE115" i="470"/>
  <c r="AD115" i="470"/>
  <c r="AV114" i="470"/>
  <c r="AU114" i="470"/>
  <c r="AT114" i="470"/>
  <c r="AS114" i="470"/>
  <c r="AR114" i="470"/>
  <c r="AQ114" i="470"/>
  <c r="AP114" i="470"/>
  <c r="AO114" i="470"/>
  <c r="AN114" i="470"/>
  <c r="AM114" i="470"/>
  <c r="AL114" i="470"/>
  <c r="AK114" i="470"/>
  <c r="AJ114" i="470"/>
  <c r="AI114" i="470"/>
  <c r="AH114" i="470"/>
  <c r="AG114" i="470"/>
  <c r="AF114" i="470"/>
  <c r="AE114" i="470"/>
  <c r="AD114" i="470"/>
  <c r="AV113" i="470"/>
  <c r="AU113" i="470"/>
  <c r="AT113" i="470"/>
  <c r="AS113" i="470"/>
  <c r="AR113" i="470"/>
  <c r="AQ113" i="470"/>
  <c r="AP113" i="470"/>
  <c r="AO113" i="470"/>
  <c r="AN113" i="470"/>
  <c r="AM113" i="470"/>
  <c r="AL113" i="470"/>
  <c r="AK113" i="470"/>
  <c r="AJ113" i="470"/>
  <c r="AI113" i="470"/>
  <c r="AH113" i="470"/>
  <c r="AG113" i="470"/>
  <c r="AF113" i="470"/>
  <c r="AE113" i="470"/>
  <c r="AD113" i="470"/>
  <c r="AV112" i="470"/>
  <c r="AU112" i="470"/>
  <c r="AT112" i="470"/>
  <c r="AS112" i="470"/>
  <c r="AR112" i="470"/>
  <c r="AQ112" i="470"/>
  <c r="AP112" i="470"/>
  <c r="AO112" i="470"/>
  <c r="AN112" i="470"/>
  <c r="AM112" i="470"/>
  <c r="AL112" i="470"/>
  <c r="AK112" i="470"/>
  <c r="AJ112" i="470"/>
  <c r="AI112" i="470"/>
  <c r="AH112" i="470"/>
  <c r="AG112" i="470"/>
  <c r="AF112" i="470"/>
  <c r="AE112" i="470"/>
  <c r="AD112" i="470"/>
  <c r="AV111" i="470"/>
  <c r="AU111" i="470"/>
  <c r="AT111" i="470"/>
  <c r="AS111" i="470"/>
  <c r="AR111" i="470"/>
  <c r="AQ111" i="470"/>
  <c r="AP111" i="470"/>
  <c r="AO111" i="470"/>
  <c r="AN111" i="470"/>
  <c r="AM111" i="470"/>
  <c r="AL111" i="470"/>
  <c r="AK111" i="470"/>
  <c r="AJ111" i="470"/>
  <c r="AI111" i="470"/>
  <c r="AH111" i="470"/>
  <c r="AG111" i="470"/>
  <c r="AF111" i="470"/>
  <c r="AE111" i="470"/>
  <c r="AD111" i="470"/>
  <c r="AV110" i="470"/>
  <c r="AU110" i="470"/>
  <c r="AT110" i="470"/>
  <c r="AS110" i="470"/>
  <c r="AR110" i="470"/>
  <c r="AQ110" i="470"/>
  <c r="AP110" i="470"/>
  <c r="AO110" i="470"/>
  <c r="AN110" i="470"/>
  <c r="AM110" i="470"/>
  <c r="AL110" i="470"/>
  <c r="AK110" i="470"/>
  <c r="AJ110" i="470"/>
  <c r="AI110" i="470"/>
  <c r="AH110" i="470"/>
  <c r="AG110" i="470"/>
  <c r="AF110" i="470"/>
  <c r="AE110" i="470"/>
  <c r="AD110" i="470"/>
  <c r="AV109" i="470"/>
  <c r="AU109" i="470"/>
  <c r="AT109" i="470"/>
  <c r="AS109" i="470"/>
  <c r="AR109" i="470"/>
  <c r="AQ109" i="470"/>
  <c r="AP109" i="470"/>
  <c r="AO109" i="470"/>
  <c r="AN109" i="470"/>
  <c r="AM109" i="470"/>
  <c r="AL109" i="470"/>
  <c r="AK109" i="470"/>
  <c r="AJ109" i="470"/>
  <c r="AI109" i="470"/>
  <c r="AH109" i="470"/>
  <c r="AG109" i="470"/>
  <c r="AF109" i="470"/>
  <c r="AE109" i="470"/>
  <c r="AD109" i="470"/>
  <c r="AV108" i="470"/>
  <c r="AU108" i="470"/>
  <c r="AT108" i="470"/>
  <c r="AS108" i="470"/>
  <c r="AR108" i="470"/>
  <c r="AQ108" i="470"/>
  <c r="AP108" i="470"/>
  <c r="AO108" i="470"/>
  <c r="AN108" i="470"/>
  <c r="AM108" i="470"/>
  <c r="AL108" i="470"/>
  <c r="AK108" i="470"/>
  <c r="AJ108" i="470"/>
  <c r="AI108" i="470"/>
  <c r="AH108" i="470"/>
  <c r="AG108" i="470"/>
  <c r="AF108" i="470"/>
  <c r="AE108" i="470"/>
  <c r="AD108" i="470"/>
  <c r="AV107" i="470"/>
  <c r="AU107" i="470"/>
  <c r="AT107" i="470"/>
  <c r="AS107" i="470"/>
  <c r="AR107" i="470"/>
  <c r="AQ107" i="470"/>
  <c r="AP107" i="470"/>
  <c r="AO107" i="470"/>
  <c r="AN107" i="470"/>
  <c r="AM107" i="470"/>
  <c r="AL107" i="470"/>
  <c r="AK107" i="470"/>
  <c r="AJ107" i="470"/>
  <c r="AI107" i="470"/>
  <c r="AH107" i="470"/>
  <c r="AG107" i="470"/>
  <c r="AF107" i="470"/>
  <c r="AE107" i="470"/>
  <c r="AD107" i="470"/>
  <c r="AV106" i="470"/>
  <c r="AU106" i="470"/>
  <c r="AT106" i="470"/>
  <c r="AS106" i="470"/>
  <c r="AR106" i="470"/>
  <c r="AQ106" i="470"/>
  <c r="AP106" i="470"/>
  <c r="AO106" i="470"/>
  <c r="AN106" i="470"/>
  <c r="AM106" i="470"/>
  <c r="AL106" i="470"/>
  <c r="AK106" i="470"/>
  <c r="AJ106" i="470"/>
  <c r="AI106" i="470"/>
  <c r="AH106" i="470"/>
  <c r="AG106" i="470"/>
  <c r="AF106" i="470"/>
  <c r="AE106" i="470"/>
  <c r="AD106" i="470"/>
  <c r="AV105" i="470"/>
  <c r="AU105" i="470"/>
  <c r="AT105" i="470"/>
  <c r="AS105" i="470"/>
  <c r="AR105" i="470"/>
  <c r="AQ105" i="470"/>
  <c r="AP105" i="470"/>
  <c r="AO105" i="470"/>
  <c r="AN105" i="470"/>
  <c r="AM105" i="470"/>
  <c r="AL105" i="470"/>
  <c r="AK105" i="470"/>
  <c r="AJ105" i="470"/>
  <c r="AI105" i="470"/>
  <c r="AH105" i="470"/>
  <c r="AG105" i="470"/>
  <c r="AF105" i="470"/>
  <c r="AE105" i="470"/>
  <c r="AD105" i="470"/>
  <c r="AV104" i="470"/>
  <c r="AU104" i="470"/>
  <c r="AT104" i="470"/>
  <c r="AS104" i="470"/>
  <c r="AR104" i="470"/>
  <c r="AQ104" i="470"/>
  <c r="AP104" i="470"/>
  <c r="AO104" i="470"/>
  <c r="AN104" i="470"/>
  <c r="AM104" i="470"/>
  <c r="AL104" i="470"/>
  <c r="AK104" i="470"/>
  <c r="AJ104" i="470"/>
  <c r="AI104" i="470"/>
  <c r="AH104" i="470"/>
  <c r="AG104" i="470"/>
  <c r="AF104" i="470"/>
  <c r="AE104" i="470"/>
  <c r="AD104" i="470"/>
  <c r="AV103" i="470"/>
  <c r="AU103" i="470"/>
  <c r="AT103" i="470"/>
  <c r="AS103" i="470"/>
  <c r="AR103" i="470"/>
  <c r="AQ103" i="470"/>
  <c r="AP103" i="470"/>
  <c r="AO103" i="470"/>
  <c r="AN103" i="470"/>
  <c r="AM103" i="470"/>
  <c r="AL103" i="470"/>
  <c r="AK103" i="470"/>
  <c r="AJ103" i="470"/>
  <c r="AI103" i="470"/>
  <c r="AH103" i="470"/>
  <c r="AG103" i="470"/>
  <c r="AF103" i="470"/>
  <c r="AE103" i="470"/>
  <c r="AD103" i="470"/>
  <c r="AV102" i="470"/>
  <c r="AU102" i="470"/>
  <c r="AT102" i="470"/>
  <c r="AS102" i="470"/>
  <c r="AR102" i="470"/>
  <c r="AQ102" i="470"/>
  <c r="AP102" i="470"/>
  <c r="AO102" i="470"/>
  <c r="AN102" i="470"/>
  <c r="AM102" i="470"/>
  <c r="AL102" i="470"/>
  <c r="AK102" i="470"/>
  <c r="AJ102" i="470"/>
  <c r="AI102" i="470"/>
  <c r="AH102" i="470"/>
  <c r="AG102" i="470"/>
  <c r="AF102" i="470"/>
  <c r="AE102" i="470"/>
  <c r="AD102" i="470"/>
  <c r="AV101" i="470"/>
  <c r="AU101" i="470"/>
  <c r="AT101" i="470"/>
  <c r="AS101" i="470"/>
  <c r="AR101" i="470"/>
  <c r="AQ101" i="470"/>
  <c r="AP101" i="470"/>
  <c r="AO101" i="470"/>
  <c r="AN101" i="470"/>
  <c r="AM101" i="470"/>
  <c r="AL101" i="470"/>
  <c r="AK101" i="470"/>
  <c r="AJ101" i="470"/>
  <c r="AI101" i="470"/>
  <c r="AH101" i="470"/>
  <c r="AG101" i="470"/>
  <c r="AF101" i="470"/>
  <c r="AE101" i="470"/>
  <c r="AD101" i="470"/>
  <c r="AV100" i="470"/>
  <c r="AU100" i="470"/>
  <c r="AT100" i="470"/>
  <c r="AS100" i="470"/>
  <c r="AR100" i="470"/>
  <c r="AQ100" i="470"/>
  <c r="AP100" i="470"/>
  <c r="AO100" i="470"/>
  <c r="AN100" i="470"/>
  <c r="AM100" i="470"/>
  <c r="AL100" i="470"/>
  <c r="AK100" i="470"/>
  <c r="AJ100" i="470"/>
  <c r="AI100" i="470"/>
  <c r="AH100" i="470"/>
  <c r="AG100" i="470"/>
  <c r="AF100" i="470"/>
  <c r="AE100" i="470"/>
  <c r="AD100" i="470"/>
  <c r="AV99" i="470"/>
  <c r="AU99" i="470"/>
  <c r="AT99" i="470"/>
  <c r="AS99" i="470"/>
  <c r="AR99" i="470"/>
  <c r="AQ99" i="470"/>
  <c r="AP99" i="470"/>
  <c r="AO99" i="470"/>
  <c r="AN99" i="470"/>
  <c r="AM99" i="470"/>
  <c r="AL99" i="470"/>
  <c r="AK99" i="470"/>
  <c r="AJ99" i="470"/>
  <c r="AI99" i="470"/>
  <c r="AH99" i="470"/>
  <c r="AG99" i="470"/>
  <c r="AF99" i="470"/>
  <c r="AE99" i="470"/>
  <c r="AD99" i="470"/>
  <c r="AV98" i="470"/>
  <c r="AU98" i="470"/>
  <c r="AT98" i="470"/>
  <c r="AS98" i="470"/>
  <c r="AR98" i="470"/>
  <c r="AQ98" i="470"/>
  <c r="AP98" i="470"/>
  <c r="AO98" i="470"/>
  <c r="AN98" i="470"/>
  <c r="AM98" i="470"/>
  <c r="AL98" i="470"/>
  <c r="AK98" i="470"/>
  <c r="AJ98" i="470"/>
  <c r="AI98" i="470"/>
  <c r="AH98" i="470"/>
  <c r="AG98" i="470"/>
  <c r="AF98" i="470"/>
  <c r="AE98" i="470"/>
  <c r="AD98" i="470"/>
  <c r="AV97" i="470"/>
  <c r="AU97" i="470"/>
  <c r="AT97" i="470"/>
  <c r="AS97" i="470"/>
  <c r="AR97" i="470"/>
  <c r="AQ97" i="470"/>
  <c r="AP97" i="470"/>
  <c r="AO97" i="470"/>
  <c r="AN97" i="470"/>
  <c r="AM97" i="470"/>
  <c r="AL97" i="470"/>
  <c r="AK97" i="470"/>
  <c r="AJ97" i="470"/>
  <c r="AI97" i="470"/>
  <c r="AH97" i="470"/>
  <c r="AG97" i="470"/>
  <c r="AF97" i="470"/>
  <c r="AE97" i="470"/>
  <c r="AD97" i="470"/>
  <c r="AV96" i="470"/>
  <c r="AU96" i="470"/>
  <c r="AT96" i="470"/>
  <c r="AS96" i="470"/>
  <c r="AR96" i="470"/>
  <c r="AQ96" i="470"/>
  <c r="AP96" i="470"/>
  <c r="AO96" i="470"/>
  <c r="AN96" i="470"/>
  <c r="AM96" i="470"/>
  <c r="AL96" i="470"/>
  <c r="AK96" i="470"/>
  <c r="AJ96" i="470"/>
  <c r="AI96" i="470"/>
  <c r="AH96" i="470"/>
  <c r="AG96" i="470"/>
  <c r="AF96" i="470"/>
  <c r="AE96" i="470"/>
  <c r="AD96" i="470"/>
  <c r="AV95" i="470"/>
  <c r="AU95" i="470"/>
  <c r="AT95" i="470"/>
  <c r="AS95" i="470"/>
  <c r="AR95" i="470"/>
  <c r="AQ95" i="470"/>
  <c r="AP95" i="470"/>
  <c r="AO95" i="470"/>
  <c r="AN95" i="470"/>
  <c r="AM95" i="470"/>
  <c r="AL95" i="470"/>
  <c r="AK95" i="470"/>
  <c r="AJ95" i="470"/>
  <c r="AI95" i="470"/>
  <c r="AH95" i="470"/>
  <c r="AG95" i="470"/>
  <c r="AF95" i="470"/>
  <c r="AE95" i="470"/>
  <c r="AD95" i="470"/>
  <c r="AV94" i="470"/>
  <c r="AU94" i="470"/>
  <c r="AT94" i="470"/>
  <c r="AS94" i="470"/>
  <c r="AR94" i="470"/>
  <c r="AQ94" i="470"/>
  <c r="AP94" i="470"/>
  <c r="AO94" i="470"/>
  <c r="AN94" i="470"/>
  <c r="AM94" i="470"/>
  <c r="AL94" i="470"/>
  <c r="AK94" i="470"/>
  <c r="AJ94" i="470"/>
  <c r="AI94" i="470"/>
  <c r="AH94" i="470"/>
  <c r="AG94" i="470"/>
  <c r="AF94" i="470"/>
  <c r="AE94" i="470"/>
  <c r="AD94" i="470"/>
  <c r="AV93" i="470"/>
  <c r="AU93" i="470"/>
  <c r="AT93" i="470"/>
  <c r="AS93" i="470"/>
  <c r="AR93" i="470"/>
  <c r="AQ93" i="470"/>
  <c r="AP93" i="470"/>
  <c r="AO93" i="470"/>
  <c r="AN93" i="470"/>
  <c r="AM93" i="470"/>
  <c r="AL93" i="470"/>
  <c r="AK93" i="470"/>
  <c r="AJ93" i="470"/>
  <c r="AI93" i="470"/>
  <c r="AH93" i="470"/>
  <c r="AG93" i="470"/>
  <c r="AF93" i="470"/>
  <c r="AE93" i="470"/>
  <c r="AD93" i="470"/>
  <c r="AV92" i="470"/>
  <c r="AU92" i="470"/>
  <c r="AT92" i="470"/>
  <c r="AS92" i="470"/>
  <c r="AR92" i="470"/>
  <c r="AQ92" i="470"/>
  <c r="AP92" i="470"/>
  <c r="AO92" i="470"/>
  <c r="AN92" i="470"/>
  <c r="AM92" i="470"/>
  <c r="AL92" i="470"/>
  <c r="AK92" i="470"/>
  <c r="AJ92" i="470"/>
  <c r="AI92" i="470"/>
  <c r="AH92" i="470"/>
  <c r="AG92" i="470"/>
  <c r="AF92" i="470"/>
  <c r="AE92" i="470"/>
  <c r="AD92" i="470"/>
  <c r="AV91" i="470"/>
  <c r="AU91" i="470"/>
  <c r="AT91" i="470"/>
  <c r="AS91" i="470"/>
  <c r="AR91" i="470"/>
  <c r="AQ91" i="470"/>
  <c r="AP91" i="470"/>
  <c r="AO91" i="470"/>
  <c r="AN91" i="470"/>
  <c r="AM91" i="470"/>
  <c r="AL91" i="470"/>
  <c r="AK91" i="470"/>
  <c r="AJ91" i="470"/>
  <c r="AI91" i="470"/>
  <c r="AH91" i="470"/>
  <c r="AG91" i="470"/>
  <c r="AF91" i="470"/>
  <c r="AE91" i="470"/>
  <c r="AD91" i="470"/>
  <c r="AV90" i="470"/>
  <c r="AU90" i="470"/>
  <c r="AT90" i="470"/>
  <c r="AS90" i="470"/>
  <c r="AR90" i="470"/>
  <c r="AQ90" i="470"/>
  <c r="AP90" i="470"/>
  <c r="AO90" i="470"/>
  <c r="AN90" i="470"/>
  <c r="AM90" i="470"/>
  <c r="AL90" i="470"/>
  <c r="AK90" i="470"/>
  <c r="AJ90" i="470"/>
  <c r="AI90" i="470"/>
  <c r="AH90" i="470"/>
  <c r="AG90" i="470"/>
  <c r="AF90" i="470"/>
  <c r="AE90" i="470"/>
  <c r="AD90" i="470"/>
  <c r="AV89" i="470"/>
  <c r="AU89" i="470"/>
  <c r="AT89" i="470"/>
  <c r="AS89" i="470"/>
  <c r="AR89" i="470"/>
  <c r="AQ89" i="470"/>
  <c r="AP89" i="470"/>
  <c r="AO89" i="470"/>
  <c r="AN89" i="470"/>
  <c r="AM89" i="470"/>
  <c r="AL89" i="470"/>
  <c r="AK89" i="470"/>
  <c r="AJ89" i="470"/>
  <c r="AI89" i="470"/>
  <c r="AH89" i="470"/>
  <c r="AG89" i="470"/>
  <c r="AF89" i="470"/>
  <c r="AE89" i="470"/>
  <c r="AD89" i="470"/>
  <c r="AV88" i="470"/>
  <c r="AU88" i="470"/>
  <c r="AT88" i="470"/>
  <c r="AS88" i="470"/>
  <c r="AR88" i="470"/>
  <c r="AQ88" i="470"/>
  <c r="AP88" i="470"/>
  <c r="AO88" i="470"/>
  <c r="AN88" i="470"/>
  <c r="AM88" i="470"/>
  <c r="AL88" i="470"/>
  <c r="AK88" i="470"/>
  <c r="AJ88" i="470"/>
  <c r="AI88" i="470"/>
  <c r="AH88" i="470"/>
  <c r="AG88" i="470"/>
  <c r="AF88" i="470"/>
  <c r="AE88" i="470"/>
  <c r="AD88" i="470"/>
  <c r="AV87" i="470"/>
  <c r="AU87" i="470"/>
  <c r="AT87" i="470"/>
  <c r="AS87" i="470"/>
  <c r="AR87" i="470"/>
  <c r="AQ87" i="470"/>
  <c r="AP87" i="470"/>
  <c r="AO87" i="470"/>
  <c r="AN87" i="470"/>
  <c r="AM87" i="470"/>
  <c r="AL87" i="470"/>
  <c r="AK87" i="470"/>
  <c r="AJ87" i="470"/>
  <c r="AI87" i="470"/>
  <c r="AH87" i="470"/>
  <c r="AG87" i="470"/>
  <c r="AF87" i="470"/>
  <c r="AE87" i="470"/>
  <c r="AD87" i="470"/>
  <c r="AV86" i="470"/>
  <c r="AU86" i="470"/>
  <c r="AT86" i="470"/>
  <c r="AS86" i="470"/>
  <c r="AR86" i="470"/>
  <c r="AQ86" i="470"/>
  <c r="AP86" i="470"/>
  <c r="AO86" i="470"/>
  <c r="AN86" i="470"/>
  <c r="AM86" i="470"/>
  <c r="AL86" i="470"/>
  <c r="AK86" i="470"/>
  <c r="AJ86" i="470"/>
  <c r="AI86" i="470"/>
  <c r="AH86" i="470"/>
  <c r="AG86" i="470"/>
  <c r="AF86" i="470"/>
  <c r="AE86" i="470"/>
  <c r="AD86" i="470"/>
  <c r="AV85" i="470"/>
  <c r="AU85" i="470"/>
  <c r="AT85" i="470"/>
  <c r="AS85" i="470"/>
  <c r="AR85" i="470"/>
  <c r="AQ85" i="470"/>
  <c r="AP85" i="470"/>
  <c r="AO85" i="470"/>
  <c r="AN85" i="470"/>
  <c r="AM85" i="470"/>
  <c r="AL85" i="470"/>
  <c r="AK85" i="470"/>
  <c r="AJ85" i="470"/>
  <c r="AI85" i="470"/>
  <c r="AH85" i="470"/>
  <c r="AG85" i="470"/>
  <c r="AF85" i="470"/>
  <c r="AE85" i="470"/>
  <c r="AD85" i="470"/>
  <c r="AV84" i="470"/>
  <c r="AU84" i="470"/>
  <c r="AT84" i="470"/>
  <c r="AS84" i="470"/>
  <c r="AR84" i="470"/>
  <c r="AQ84" i="470"/>
  <c r="AP84" i="470"/>
  <c r="AO84" i="470"/>
  <c r="AN84" i="470"/>
  <c r="AM84" i="470"/>
  <c r="AL84" i="470"/>
  <c r="AK84" i="470"/>
  <c r="AJ84" i="470"/>
  <c r="AI84" i="470"/>
  <c r="AH84" i="470"/>
  <c r="AG84" i="470"/>
  <c r="AF84" i="470"/>
  <c r="AE84" i="470"/>
  <c r="AD84" i="470"/>
  <c r="AV83" i="470"/>
  <c r="AU83" i="470"/>
  <c r="AT83" i="470"/>
  <c r="AS83" i="470"/>
  <c r="AR83" i="470"/>
  <c r="AQ83" i="470"/>
  <c r="AP83" i="470"/>
  <c r="AO83" i="470"/>
  <c r="AN83" i="470"/>
  <c r="AM83" i="470"/>
  <c r="AL83" i="470"/>
  <c r="AK83" i="470"/>
  <c r="AJ83" i="470"/>
  <c r="AI83" i="470"/>
  <c r="AH83" i="470"/>
  <c r="AG83" i="470"/>
  <c r="AF83" i="470"/>
  <c r="AE83" i="470"/>
  <c r="AD83" i="470"/>
  <c r="AV82" i="470"/>
  <c r="AU82" i="470"/>
  <c r="AT82" i="470"/>
  <c r="AS82" i="470"/>
  <c r="AR82" i="470"/>
  <c r="AQ82" i="470"/>
  <c r="AP82" i="470"/>
  <c r="AO82" i="470"/>
  <c r="AN82" i="470"/>
  <c r="AM82" i="470"/>
  <c r="AL82" i="470"/>
  <c r="AK82" i="470"/>
  <c r="AJ82" i="470"/>
  <c r="AI82" i="470"/>
  <c r="AH82" i="470"/>
  <c r="AG82" i="470"/>
  <c r="AF82" i="470"/>
  <c r="AE82" i="470"/>
  <c r="AD82" i="470"/>
  <c r="AV81" i="470"/>
  <c r="AU81" i="470"/>
  <c r="AT81" i="470"/>
  <c r="AS81" i="470"/>
  <c r="AR81" i="470"/>
  <c r="AQ81" i="470"/>
  <c r="AP81" i="470"/>
  <c r="AO81" i="470"/>
  <c r="AN81" i="470"/>
  <c r="AM81" i="470"/>
  <c r="AL81" i="470"/>
  <c r="AK81" i="470"/>
  <c r="AJ81" i="470"/>
  <c r="AI81" i="470"/>
  <c r="AH81" i="470"/>
  <c r="AG81" i="470"/>
  <c r="AF81" i="470"/>
  <c r="AE81" i="470"/>
  <c r="AD81" i="470"/>
  <c r="AV80" i="470"/>
  <c r="AU80" i="470"/>
  <c r="AT80" i="470"/>
  <c r="AS80" i="470"/>
  <c r="AR80" i="470"/>
  <c r="AQ80" i="470"/>
  <c r="AP80" i="470"/>
  <c r="AO80" i="470"/>
  <c r="AN80" i="470"/>
  <c r="AM80" i="470"/>
  <c r="AL80" i="470"/>
  <c r="AK80" i="470"/>
  <c r="AJ80" i="470"/>
  <c r="AI80" i="470"/>
  <c r="AH80" i="470"/>
  <c r="AG80" i="470"/>
  <c r="AF80" i="470"/>
  <c r="AE80" i="470"/>
  <c r="AD80" i="470"/>
  <c r="AV79" i="470"/>
  <c r="AU79" i="470"/>
  <c r="AT79" i="470"/>
  <c r="AS79" i="470"/>
  <c r="AR79" i="470"/>
  <c r="AQ79" i="470"/>
  <c r="AP79" i="470"/>
  <c r="AO79" i="470"/>
  <c r="AN79" i="470"/>
  <c r="AM79" i="470"/>
  <c r="AL79" i="470"/>
  <c r="AK79" i="470"/>
  <c r="AJ79" i="470"/>
  <c r="AI79" i="470"/>
  <c r="AH79" i="470"/>
  <c r="AG79" i="470"/>
  <c r="AF79" i="470"/>
  <c r="AE79" i="470"/>
  <c r="AD79" i="470"/>
  <c r="AV78" i="470"/>
  <c r="AU78" i="470"/>
  <c r="AT78" i="470"/>
  <c r="AS78" i="470"/>
  <c r="AR78" i="470"/>
  <c r="AQ78" i="470"/>
  <c r="AP78" i="470"/>
  <c r="AO78" i="470"/>
  <c r="AN78" i="470"/>
  <c r="AM78" i="470"/>
  <c r="AL78" i="470"/>
  <c r="AK78" i="470"/>
  <c r="AJ78" i="470"/>
  <c r="AI78" i="470"/>
  <c r="AH78" i="470"/>
  <c r="AG78" i="470"/>
  <c r="AF78" i="470"/>
  <c r="AE78" i="470"/>
  <c r="AD78" i="470"/>
  <c r="AV77" i="470"/>
  <c r="AU77" i="470"/>
  <c r="AT77" i="470"/>
  <c r="AS77" i="470"/>
  <c r="AR77" i="470"/>
  <c r="AQ77" i="470"/>
  <c r="AP77" i="470"/>
  <c r="AO77" i="470"/>
  <c r="AN77" i="470"/>
  <c r="AM77" i="470"/>
  <c r="AL77" i="470"/>
  <c r="AK77" i="470"/>
  <c r="AJ77" i="470"/>
  <c r="AI77" i="470"/>
  <c r="AH77" i="470"/>
  <c r="AG77" i="470"/>
  <c r="AF77" i="470"/>
  <c r="AE77" i="470"/>
  <c r="AD77" i="470"/>
  <c r="AV76" i="470"/>
  <c r="AU76" i="470"/>
  <c r="AT76" i="470"/>
  <c r="AS76" i="470"/>
  <c r="AR76" i="470"/>
  <c r="AQ76" i="470"/>
  <c r="AP76" i="470"/>
  <c r="AO76" i="470"/>
  <c r="AN76" i="470"/>
  <c r="AM76" i="470"/>
  <c r="AL76" i="470"/>
  <c r="AK76" i="470"/>
  <c r="AJ76" i="470"/>
  <c r="AI76" i="470"/>
  <c r="AH76" i="470"/>
  <c r="AG76" i="470"/>
  <c r="AF76" i="470"/>
  <c r="AE76" i="470"/>
  <c r="AD76" i="470"/>
  <c r="AV75" i="470"/>
  <c r="AU75" i="470"/>
  <c r="AT75" i="470"/>
  <c r="AS75" i="470"/>
  <c r="AR75" i="470"/>
  <c r="AQ75" i="470"/>
  <c r="AP75" i="470"/>
  <c r="AO75" i="470"/>
  <c r="AN75" i="470"/>
  <c r="AM75" i="470"/>
  <c r="AL75" i="470"/>
  <c r="AK75" i="470"/>
  <c r="AJ75" i="470"/>
  <c r="AI75" i="470"/>
  <c r="AH75" i="470"/>
  <c r="AG75" i="470"/>
  <c r="AF75" i="470"/>
  <c r="AE75" i="470"/>
  <c r="AD75" i="470"/>
  <c r="AV74" i="470"/>
  <c r="AU74" i="470"/>
  <c r="AT74" i="470"/>
  <c r="AS74" i="470"/>
  <c r="AR74" i="470"/>
  <c r="AQ74" i="470"/>
  <c r="AP74" i="470"/>
  <c r="AO74" i="470"/>
  <c r="AN74" i="470"/>
  <c r="AM74" i="470"/>
  <c r="AL74" i="470"/>
  <c r="AK74" i="470"/>
  <c r="AJ74" i="470"/>
  <c r="AI74" i="470"/>
  <c r="AH74" i="470"/>
  <c r="AG74" i="470"/>
  <c r="AF74" i="470"/>
  <c r="AE74" i="470"/>
  <c r="AD74" i="470"/>
  <c r="AV73" i="470"/>
  <c r="AU73" i="470"/>
  <c r="AT73" i="470"/>
  <c r="AS73" i="470"/>
  <c r="AR73" i="470"/>
  <c r="AQ73" i="470"/>
  <c r="AP73" i="470"/>
  <c r="AO73" i="470"/>
  <c r="AN73" i="470"/>
  <c r="AM73" i="470"/>
  <c r="AL73" i="470"/>
  <c r="AK73" i="470"/>
  <c r="AJ73" i="470"/>
  <c r="AI73" i="470"/>
  <c r="AH73" i="470"/>
  <c r="AG73" i="470"/>
  <c r="AF73" i="470"/>
  <c r="AE73" i="470"/>
  <c r="AD73" i="470"/>
  <c r="AV72" i="470"/>
  <c r="AU72" i="470"/>
  <c r="AT72" i="470"/>
  <c r="AS72" i="470"/>
  <c r="AR72" i="470"/>
  <c r="AQ72" i="470"/>
  <c r="AP72" i="470"/>
  <c r="AO72" i="470"/>
  <c r="AN72" i="470"/>
  <c r="AM72" i="470"/>
  <c r="AL72" i="470"/>
  <c r="AK72" i="470"/>
  <c r="AJ72" i="470"/>
  <c r="AI72" i="470"/>
  <c r="AH72" i="470"/>
  <c r="AG72" i="470"/>
  <c r="AF72" i="470"/>
  <c r="AE72" i="470"/>
  <c r="AD72" i="470"/>
  <c r="AV71" i="470"/>
  <c r="AU71" i="470"/>
  <c r="AT71" i="470"/>
  <c r="AS71" i="470"/>
  <c r="AR71" i="470"/>
  <c r="AQ71" i="470"/>
  <c r="AP71" i="470"/>
  <c r="AO71" i="470"/>
  <c r="AN71" i="470"/>
  <c r="AM71" i="470"/>
  <c r="AL71" i="470"/>
  <c r="AK71" i="470"/>
  <c r="AJ71" i="470"/>
  <c r="AI71" i="470"/>
  <c r="AH71" i="470"/>
  <c r="AG71" i="470"/>
  <c r="AF71" i="470"/>
  <c r="AE71" i="470"/>
  <c r="AD71" i="470"/>
  <c r="AV70" i="470"/>
  <c r="AU70" i="470"/>
  <c r="AT70" i="470"/>
  <c r="AS70" i="470"/>
  <c r="AR70" i="470"/>
  <c r="AQ70" i="470"/>
  <c r="AP70" i="470"/>
  <c r="AO70" i="470"/>
  <c r="AN70" i="470"/>
  <c r="AM70" i="470"/>
  <c r="AL70" i="470"/>
  <c r="AK70" i="470"/>
  <c r="AJ70" i="470"/>
  <c r="AI70" i="470"/>
  <c r="AH70" i="470"/>
  <c r="AG70" i="470"/>
  <c r="AF70" i="470"/>
  <c r="AE70" i="470"/>
  <c r="AD70" i="470"/>
  <c r="AV69" i="470"/>
  <c r="AU69" i="470"/>
  <c r="AT69" i="470"/>
  <c r="AS69" i="470"/>
  <c r="AR69" i="470"/>
  <c r="AQ69" i="470"/>
  <c r="AP69" i="470"/>
  <c r="AO69" i="470"/>
  <c r="AN69" i="470"/>
  <c r="AM69" i="470"/>
  <c r="AL69" i="470"/>
  <c r="AK69" i="470"/>
  <c r="AJ69" i="470"/>
  <c r="AI69" i="470"/>
  <c r="AH69" i="470"/>
  <c r="AG69" i="470"/>
  <c r="AF69" i="470"/>
  <c r="AE69" i="470"/>
  <c r="AD69" i="470"/>
  <c r="AV68" i="470"/>
  <c r="AU68" i="470"/>
  <c r="AT68" i="470"/>
  <c r="AS68" i="470"/>
  <c r="AR68" i="470"/>
  <c r="AQ68" i="470"/>
  <c r="AP68" i="470"/>
  <c r="AO68" i="470"/>
  <c r="AN68" i="470"/>
  <c r="AM68" i="470"/>
  <c r="AL68" i="470"/>
  <c r="AK68" i="470"/>
  <c r="AJ68" i="470"/>
  <c r="AI68" i="470"/>
  <c r="AH68" i="470"/>
  <c r="AG68" i="470"/>
  <c r="AF68" i="470"/>
  <c r="AE68" i="470"/>
  <c r="AD68" i="470"/>
  <c r="AV67" i="470"/>
  <c r="AU67" i="470"/>
  <c r="AT67" i="470"/>
  <c r="AS67" i="470"/>
  <c r="AR67" i="470"/>
  <c r="AQ67" i="470"/>
  <c r="AP67" i="470"/>
  <c r="AO67" i="470"/>
  <c r="AN67" i="470"/>
  <c r="AM67" i="470"/>
  <c r="AL67" i="470"/>
  <c r="AK67" i="470"/>
  <c r="AJ67" i="470"/>
  <c r="AI67" i="470"/>
  <c r="AH67" i="470"/>
  <c r="AG67" i="470"/>
  <c r="AF67" i="470"/>
  <c r="AE67" i="470"/>
  <c r="AD67" i="470"/>
  <c r="AV66" i="470"/>
  <c r="AU66" i="470"/>
  <c r="AT66" i="470"/>
  <c r="AS66" i="470"/>
  <c r="AR66" i="470"/>
  <c r="AQ66" i="470"/>
  <c r="AP66" i="470"/>
  <c r="AO66" i="470"/>
  <c r="AN66" i="470"/>
  <c r="AM66" i="470"/>
  <c r="AL66" i="470"/>
  <c r="AK66" i="470"/>
  <c r="AJ66" i="470"/>
  <c r="AI66" i="470"/>
  <c r="AH66" i="470"/>
  <c r="AG66" i="470"/>
  <c r="AF66" i="470"/>
  <c r="AE66" i="470"/>
  <c r="AD66" i="470"/>
  <c r="AV65" i="470"/>
  <c r="AU65" i="470"/>
  <c r="AT65" i="470"/>
  <c r="AS65" i="470"/>
  <c r="AR65" i="470"/>
  <c r="AQ65" i="470"/>
  <c r="AP65" i="470"/>
  <c r="AO65" i="470"/>
  <c r="AN65" i="470"/>
  <c r="AM65" i="470"/>
  <c r="AL65" i="470"/>
  <c r="AK65" i="470"/>
  <c r="AJ65" i="470"/>
  <c r="AI65" i="470"/>
  <c r="AH65" i="470"/>
  <c r="AG65" i="470"/>
  <c r="AF65" i="470"/>
  <c r="AE65" i="470"/>
  <c r="AD65" i="470"/>
  <c r="AV64" i="470"/>
  <c r="AU64" i="470"/>
  <c r="AT64" i="470"/>
  <c r="AS64" i="470"/>
  <c r="AR64" i="470"/>
  <c r="AQ64" i="470"/>
  <c r="AP64" i="470"/>
  <c r="AO64" i="470"/>
  <c r="AN64" i="470"/>
  <c r="AM64" i="470"/>
  <c r="AL64" i="470"/>
  <c r="AK64" i="470"/>
  <c r="AJ64" i="470"/>
  <c r="AI64" i="470"/>
  <c r="AH64" i="470"/>
  <c r="AG64" i="470"/>
  <c r="AF64" i="470"/>
  <c r="AE64" i="470"/>
  <c r="AD64" i="470"/>
  <c r="AV63" i="470"/>
  <c r="AU63" i="470"/>
  <c r="AT63" i="470"/>
  <c r="AS63" i="470"/>
  <c r="AR63" i="470"/>
  <c r="AQ63" i="470"/>
  <c r="AP63" i="470"/>
  <c r="AO63" i="470"/>
  <c r="AN63" i="470"/>
  <c r="AM63" i="470"/>
  <c r="AL63" i="470"/>
  <c r="AK63" i="470"/>
  <c r="AJ63" i="470"/>
  <c r="AI63" i="470"/>
  <c r="AH63" i="470"/>
  <c r="AG63" i="470"/>
  <c r="AF63" i="470"/>
  <c r="AE63" i="470"/>
  <c r="AD63" i="470"/>
  <c r="AV62" i="470"/>
  <c r="AU62" i="470"/>
  <c r="AT62" i="470"/>
  <c r="AS62" i="470"/>
  <c r="AR62" i="470"/>
  <c r="AQ62" i="470"/>
  <c r="AP62" i="470"/>
  <c r="AO62" i="470"/>
  <c r="AN62" i="470"/>
  <c r="AM62" i="470"/>
  <c r="AL62" i="470"/>
  <c r="AK62" i="470"/>
  <c r="AJ62" i="470"/>
  <c r="AI62" i="470"/>
  <c r="AH62" i="470"/>
  <c r="AG62" i="470"/>
  <c r="AF62" i="470"/>
  <c r="AE62" i="470"/>
  <c r="AD62" i="470"/>
  <c r="AV61" i="470"/>
  <c r="AU61" i="470"/>
  <c r="AT61" i="470"/>
  <c r="AS61" i="470"/>
  <c r="AR61" i="470"/>
  <c r="AQ61" i="470"/>
  <c r="AP61" i="470"/>
  <c r="AO61" i="470"/>
  <c r="AN61" i="470"/>
  <c r="AM61" i="470"/>
  <c r="AL61" i="470"/>
  <c r="AK61" i="470"/>
  <c r="AJ61" i="470"/>
  <c r="AI61" i="470"/>
  <c r="AH61" i="470"/>
  <c r="AG61" i="470"/>
  <c r="AF61" i="470"/>
  <c r="AE61" i="470"/>
  <c r="AD61" i="470"/>
  <c r="AV60" i="470"/>
  <c r="AU60" i="470"/>
  <c r="AT60" i="470"/>
  <c r="AS60" i="470"/>
  <c r="AR60" i="470"/>
  <c r="AQ60" i="470"/>
  <c r="AP60" i="470"/>
  <c r="AO60" i="470"/>
  <c r="AN60" i="470"/>
  <c r="AM60" i="470"/>
  <c r="AL60" i="470"/>
  <c r="AK60" i="470"/>
  <c r="AJ60" i="470"/>
  <c r="AI60" i="470"/>
  <c r="AH60" i="470"/>
  <c r="AG60" i="470"/>
  <c r="AF60" i="470"/>
  <c r="AE60" i="470"/>
  <c r="AD60" i="470"/>
  <c r="AV59" i="470"/>
  <c r="AU59" i="470"/>
  <c r="AT59" i="470"/>
  <c r="AS59" i="470"/>
  <c r="AR59" i="470"/>
  <c r="AQ59" i="470"/>
  <c r="AP59" i="470"/>
  <c r="AO59" i="470"/>
  <c r="AN59" i="470"/>
  <c r="AM59" i="470"/>
  <c r="AL59" i="470"/>
  <c r="AK59" i="470"/>
  <c r="AJ59" i="470"/>
  <c r="AI59" i="470"/>
  <c r="AH59" i="470"/>
  <c r="AG59" i="470"/>
  <c r="AF59" i="470"/>
  <c r="AE59" i="470"/>
  <c r="AD59" i="470"/>
  <c r="AV58" i="470"/>
  <c r="AU58" i="470"/>
  <c r="AT58" i="470"/>
  <c r="AS58" i="470"/>
  <c r="AR58" i="470"/>
  <c r="AQ58" i="470"/>
  <c r="AP58" i="470"/>
  <c r="AO58" i="470"/>
  <c r="AN58" i="470"/>
  <c r="AM58" i="470"/>
  <c r="AL58" i="470"/>
  <c r="AK58" i="470"/>
  <c r="AJ58" i="470"/>
  <c r="AI58" i="470"/>
  <c r="AH58" i="470"/>
  <c r="AG58" i="470"/>
  <c r="AF58" i="470"/>
  <c r="AE58" i="470"/>
  <c r="AD58" i="470"/>
  <c r="AV57" i="470"/>
  <c r="AU57" i="470"/>
  <c r="AT57" i="470"/>
  <c r="AS57" i="470"/>
  <c r="AR57" i="470"/>
  <c r="AQ57" i="470"/>
  <c r="AP57" i="470"/>
  <c r="AO57" i="470"/>
  <c r="AN57" i="470"/>
  <c r="AM57" i="470"/>
  <c r="AL57" i="470"/>
  <c r="AK57" i="470"/>
  <c r="AJ57" i="470"/>
  <c r="AI57" i="470"/>
  <c r="AH57" i="470"/>
  <c r="AG57" i="470"/>
  <c r="AF57" i="470"/>
  <c r="AE57" i="470"/>
  <c r="AD57" i="470"/>
  <c r="AV56" i="470"/>
  <c r="AU56" i="470"/>
  <c r="AT56" i="470"/>
  <c r="AS56" i="470"/>
  <c r="AR56" i="470"/>
  <c r="AQ56" i="470"/>
  <c r="AP56" i="470"/>
  <c r="AO56" i="470"/>
  <c r="AN56" i="470"/>
  <c r="AM56" i="470"/>
  <c r="AL56" i="470"/>
  <c r="AK56" i="470"/>
  <c r="AJ56" i="470"/>
  <c r="AI56" i="470"/>
  <c r="AH56" i="470"/>
  <c r="AG56" i="470"/>
  <c r="AF56" i="470"/>
  <c r="AE56" i="470"/>
  <c r="AD56" i="470"/>
  <c r="AV55" i="470"/>
  <c r="AU55" i="470"/>
  <c r="AT55" i="470"/>
  <c r="AS55" i="470"/>
  <c r="AR55" i="470"/>
  <c r="AQ55" i="470"/>
  <c r="AP55" i="470"/>
  <c r="AO55" i="470"/>
  <c r="AN55" i="470"/>
  <c r="AM55" i="470"/>
  <c r="AL55" i="470"/>
  <c r="AK55" i="470"/>
  <c r="AJ55" i="470"/>
  <c r="AI55" i="470"/>
  <c r="AH55" i="470"/>
  <c r="AG55" i="470"/>
  <c r="AF55" i="470"/>
  <c r="AE55" i="470"/>
  <c r="AD55" i="470"/>
  <c r="AV54" i="470"/>
  <c r="AU54" i="470"/>
  <c r="AT54" i="470"/>
  <c r="AS54" i="470"/>
  <c r="AR54" i="470"/>
  <c r="AQ54" i="470"/>
  <c r="AP54" i="470"/>
  <c r="AO54" i="470"/>
  <c r="AN54" i="470"/>
  <c r="AM54" i="470"/>
  <c r="AL54" i="470"/>
  <c r="AK54" i="470"/>
  <c r="AJ54" i="470"/>
  <c r="AI54" i="470"/>
  <c r="AH54" i="470"/>
  <c r="AG54" i="470"/>
  <c r="AF54" i="470"/>
  <c r="AE54" i="470"/>
  <c r="AD54" i="470"/>
  <c r="AV53" i="470"/>
  <c r="AU53" i="470"/>
  <c r="AT53" i="470"/>
  <c r="AS53" i="470"/>
  <c r="AR53" i="470"/>
  <c r="AQ53" i="470"/>
  <c r="AP53" i="470"/>
  <c r="AO53" i="470"/>
  <c r="AN53" i="470"/>
  <c r="AM53" i="470"/>
  <c r="AL53" i="470"/>
  <c r="AK53" i="470"/>
  <c r="AJ53" i="470"/>
  <c r="AI53" i="470"/>
  <c r="AH53" i="470"/>
  <c r="AG53" i="470"/>
  <c r="AF53" i="470"/>
  <c r="AE53" i="470"/>
  <c r="AD53" i="470"/>
  <c r="AV52" i="470"/>
  <c r="AU52" i="470"/>
  <c r="AT52" i="470"/>
  <c r="AS52" i="470"/>
  <c r="AR52" i="470"/>
  <c r="AQ52" i="470"/>
  <c r="AP52" i="470"/>
  <c r="AO52" i="470"/>
  <c r="AN52" i="470"/>
  <c r="AM52" i="470"/>
  <c r="AL52" i="470"/>
  <c r="AK52" i="470"/>
  <c r="AJ52" i="470"/>
  <c r="AI52" i="470"/>
  <c r="AH52" i="470"/>
  <c r="AG52" i="470"/>
  <c r="AF52" i="470"/>
  <c r="AE52" i="470"/>
  <c r="AD52" i="470"/>
  <c r="AV51" i="470"/>
  <c r="AU51" i="470"/>
  <c r="AT51" i="470"/>
  <c r="AS51" i="470"/>
  <c r="AR51" i="470"/>
  <c r="AQ51" i="470"/>
  <c r="AP51" i="470"/>
  <c r="AO51" i="470"/>
  <c r="AN51" i="470"/>
  <c r="AM51" i="470"/>
  <c r="AL51" i="470"/>
  <c r="AK51" i="470"/>
  <c r="AJ51" i="470"/>
  <c r="AI51" i="470"/>
  <c r="AH51" i="470"/>
  <c r="AG51" i="470"/>
  <c r="AF51" i="470"/>
  <c r="AE51" i="470"/>
  <c r="AD51" i="470"/>
  <c r="AV50" i="470"/>
  <c r="AU50" i="470"/>
  <c r="AT50" i="470"/>
  <c r="AS50" i="470"/>
  <c r="AR50" i="470"/>
  <c r="AQ50" i="470"/>
  <c r="AP50" i="470"/>
  <c r="AO50" i="470"/>
  <c r="AN50" i="470"/>
  <c r="AM50" i="470"/>
  <c r="AL50" i="470"/>
  <c r="AK50" i="470"/>
  <c r="AJ50" i="470"/>
  <c r="AI50" i="470"/>
  <c r="AH50" i="470"/>
  <c r="AG50" i="470"/>
  <c r="AF50" i="470"/>
  <c r="AE50" i="470"/>
  <c r="AD50" i="470"/>
  <c r="AV49" i="470"/>
  <c r="AU49" i="470"/>
  <c r="AT49" i="470"/>
  <c r="AS49" i="470"/>
  <c r="AR49" i="470"/>
  <c r="AQ49" i="470"/>
  <c r="AP49" i="470"/>
  <c r="AO49" i="470"/>
  <c r="AN49" i="470"/>
  <c r="AM49" i="470"/>
  <c r="AL49" i="470"/>
  <c r="AK49" i="470"/>
  <c r="AJ49" i="470"/>
  <c r="AI49" i="470"/>
  <c r="AH49" i="470"/>
  <c r="AG49" i="470"/>
  <c r="AF49" i="470"/>
  <c r="AE49" i="470"/>
  <c r="AD49" i="470"/>
  <c r="AV48" i="470"/>
  <c r="AU48" i="470"/>
  <c r="AT48" i="470"/>
  <c r="AS48" i="470"/>
  <c r="AR48" i="470"/>
  <c r="AQ48" i="470"/>
  <c r="AP48" i="470"/>
  <c r="AO48" i="470"/>
  <c r="AN48" i="470"/>
  <c r="AM48" i="470"/>
  <c r="AL48" i="470"/>
  <c r="AK48" i="470"/>
  <c r="AJ48" i="470"/>
  <c r="AI48" i="470"/>
  <c r="AH48" i="470"/>
  <c r="AG48" i="470"/>
  <c r="AF48" i="470"/>
  <c r="AE48" i="470"/>
  <c r="AD48" i="470"/>
  <c r="AV47" i="470"/>
  <c r="AU47" i="470"/>
  <c r="AT47" i="470"/>
  <c r="AS47" i="470"/>
  <c r="AR47" i="470"/>
  <c r="AQ47" i="470"/>
  <c r="AP47" i="470"/>
  <c r="AO47" i="470"/>
  <c r="AN47" i="470"/>
  <c r="AM47" i="470"/>
  <c r="AL47" i="470"/>
  <c r="AK47" i="470"/>
  <c r="AJ47" i="470"/>
  <c r="AI47" i="470"/>
  <c r="AH47" i="470"/>
  <c r="AG47" i="470"/>
  <c r="AF47" i="470"/>
  <c r="AE47" i="470"/>
  <c r="AD47" i="470"/>
  <c r="AV46" i="470"/>
  <c r="AU46" i="470"/>
  <c r="AT46" i="470"/>
  <c r="AS46" i="470"/>
  <c r="AR46" i="470"/>
  <c r="AQ46" i="470"/>
  <c r="AP46" i="470"/>
  <c r="AO46" i="470"/>
  <c r="AN46" i="470"/>
  <c r="AM46" i="470"/>
  <c r="AL46" i="470"/>
  <c r="AK46" i="470"/>
  <c r="AJ46" i="470"/>
  <c r="AI46" i="470"/>
  <c r="AH46" i="470"/>
  <c r="AG46" i="470"/>
  <c r="AF46" i="470"/>
  <c r="AE46" i="470"/>
  <c r="AD46" i="470"/>
  <c r="AV45" i="470"/>
  <c r="AU45" i="470"/>
  <c r="AT45" i="470"/>
  <c r="AS45" i="470"/>
  <c r="AR45" i="470"/>
  <c r="AQ45" i="470"/>
  <c r="AP45" i="470"/>
  <c r="AO45" i="470"/>
  <c r="AN45" i="470"/>
  <c r="AM45" i="470"/>
  <c r="AL45" i="470"/>
  <c r="AK45" i="470"/>
  <c r="AJ45" i="470"/>
  <c r="AI45" i="470"/>
  <c r="AH45" i="470"/>
  <c r="AG45" i="470"/>
  <c r="AF45" i="470"/>
  <c r="AE45" i="470"/>
  <c r="AD45" i="470"/>
  <c r="AV44" i="470"/>
  <c r="AU44" i="470"/>
  <c r="AT44" i="470"/>
  <c r="AS44" i="470"/>
  <c r="AR44" i="470"/>
  <c r="AQ44" i="470"/>
  <c r="AP44" i="470"/>
  <c r="AO44" i="470"/>
  <c r="AN44" i="470"/>
  <c r="AM44" i="470"/>
  <c r="AL44" i="470"/>
  <c r="AK44" i="470"/>
  <c r="AJ44" i="470"/>
  <c r="AI44" i="470"/>
  <c r="AH44" i="470"/>
  <c r="AG44" i="470"/>
  <c r="AF44" i="470"/>
  <c r="AE44" i="470"/>
  <c r="AD44" i="470"/>
  <c r="AV43" i="470"/>
  <c r="AU43" i="470"/>
  <c r="AT43" i="470"/>
  <c r="AS43" i="470"/>
  <c r="AR43" i="470"/>
  <c r="AQ43" i="470"/>
  <c r="AP43" i="470"/>
  <c r="AO43" i="470"/>
  <c r="AN43" i="470"/>
  <c r="AM43" i="470"/>
  <c r="AL43" i="470"/>
  <c r="AK43" i="470"/>
  <c r="AJ43" i="470"/>
  <c r="AI43" i="470"/>
  <c r="AH43" i="470"/>
  <c r="AG43" i="470"/>
  <c r="AF43" i="470"/>
  <c r="AE43" i="470"/>
  <c r="AD43" i="470"/>
  <c r="AV42" i="470"/>
  <c r="AU42" i="470"/>
  <c r="AT42" i="470"/>
  <c r="AS42" i="470"/>
  <c r="AR42" i="470"/>
  <c r="AQ42" i="470"/>
  <c r="AP42" i="470"/>
  <c r="AO42" i="470"/>
  <c r="AN42" i="470"/>
  <c r="AM42" i="470"/>
  <c r="AL42" i="470"/>
  <c r="AK42" i="470"/>
  <c r="AJ42" i="470"/>
  <c r="AI42" i="470"/>
  <c r="AH42" i="470"/>
  <c r="AG42" i="470"/>
  <c r="AF42" i="470"/>
  <c r="AE42" i="470"/>
  <c r="AD42" i="470"/>
  <c r="AV41" i="470"/>
  <c r="AU41" i="470"/>
  <c r="AT41" i="470"/>
  <c r="AS41" i="470"/>
  <c r="AR41" i="470"/>
  <c r="AQ41" i="470"/>
  <c r="AP41" i="470"/>
  <c r="AO41" i="470"/>
  <c r="AN41" i="470"/>
  <c r="AM41" i="470"/>
  <c r="AL41" i="470"/>
  <c r="AK41" i="470"/>
  <c r="AJ41" i="470"/>
  <c r="AI41" i="470"/>
  <c r="AH41" i="470"/>
  <c r="AG41" i="470"/>
  <c r="AF41" i="470"/>
  <c r="AE41" i="470"/>
  <c r="AD41" i="470"/>
  <c r="AV40" i="470"/>
  <c r="AU40" i="470"/>
  <c r="AT40" i="470"/>
  <c r="AS40" i="470"/>
  <c r="AR40" i="470"/>
  <c r="AQ40" i="470"/>
  <c r="AP40" i="470"/>
  <c r="AO40" i="470"/>
  <c r="AN40" i="470"/>
  <c r="AM40" i="470"/>
  <c r="AL40" i="470"/>
  <c r="AK40" i="470"/>
  <c r="AJ40" i="470"/>
  <c r="AI40" i="470"/>
  <c r="AH40" i="470"/>
  <c r="AG40" i="470"/>
  <c r="AF40" i="470"/>
  <c r="AE40" i="470"/>
  <c r="AD40" i="470"/>
  <c r="AV39" i="470"/>
  <c r="AU39" i="470"/>
  <c r="AT39" i="470"/>
  <c r="AS39" i="470"/>
  <c r="AR39" i="470"/>
  <c r="AQ39" i="470"/>
  <c r="AP39" i="470"/>
  <c r="AO39" i="470"/>
  <c r="AN39" i="470"/>
  <c r="AM39" i="470"/>
  <c r="AL39" i="470"/>
  <c r="AK39" i="470"/>
  <c r="AJ39" i="470"/>
  <c r="AI39" i="470"/>
  <c r="AH39" i="470"/>
  <c r="AG39" i="470"/>
  <c r="AF39" i="470"/>
  <c r="AE39" i="470"/>
  <c r="AD39" i="470"/>
  <c r="AV38" i="470"/>
  <c r="AU38" i="470"/>
  <c r="AT38" i="470"/>
  <c r="AS38" i="470"/>
  <c r="AR38" i="470"/>
  <c r="AQ38" i="470"/>
  <c r="AP38" i="470"/>
  <c r="AO38" i="470"/>
  <c r="AN38" i="470"/>
  <c r="AM38" i="470"/>
  <c r="AL38" i="470"/>
  <c r="AK38" i="470"/>
  <c r="AJ38" i="470"/>
  <c r="AI38" i="470"/>
  <c r="AH38" i="470"/>
  <c r="AG38" i="470"/>
  <c r="AF38" i="470"/>
  <c r="AE38" i="470"/>
  <c r="AD38" i="470"/>
  <c r="AV37" i="470"/>
  <c r="AU37" i="470"/>
  <c r="AT37" i="470"/>
  <c r="AS37" i="470"/>
  <c r="AR37" i="470"/>
  <c r="AQ37" i="470"/>
  <c r="AP37" i="470"/>
  <c r="AO37" i="470"/>
  <c r="AN37" i="470"/>
  <c r="AM37" i="470"/>
  <c r="AL37" i="470"/>
  <c r="AK37" i="470"/>
  <c r="AJ37" i="470"/>
  <c r="AI37" i="470"/>
  <c r="AH37" i="470"/>
  <c r="AG37" i="470"/>
  <c r="AF37" i="470"/>
  <c r="AE37" i="470"/>
  <c r="AD37" i="470"/>
  <c r="AV36" i="470"/>
  <c r="AU36" i="470"/>
  <c r="AT36" i="470"/>
  <c r="AS36" i="470"/>
  <c r="AR36" i="470"/>
  <c r="AQ36" i="470"/>
  <c r="AP36" i="470"/>
  <c r="AO36" i="470"/>
  <c r="AN36" i="470"/>
  <c r="AM36" i="470"/>
  <c r="AL36" i="470"/>
  <c r="AK36" i="470"/>
  <c r="AJ36" i="470"/>
  <c r="AI36" i="470"/>
  <c r="AH36" i="470"/>
  <c r="AG36" i="470"/>
  <c r="AF36" i="470"/>
  <c r="AE36" i="470"/>
  <c r="AD36" i="470"/>
  <c r="AV35" i="470"/>
  <c r="AU35" i="470"/>
  <c r="AT35" i="470"/>
  <c r="AS35" i="470"/>
  <c r="AR35" i="470"/>
  <c r="AQ35" i="470"/>
  <c r="AP35" i="470"/>
  <c r="AO35" i="470"/>
  <c r="AN35" i="470"/>
  <c r="AM35" i="470"/>
  <c r="AL35" i="470"/>
  <c r="AK35" i="470"/>
  <c r="AJ35" i="470"/>
  <c r="AI35" i="470"/>
  <c r="AH35" i="470"/>
  <c r="AG35" i="470"/>
  <c r="AF35" i="470"/>
  <c r="AE35" i="470"/>
  <c r="AD35" i="470"/>
  <c r="AV34" i="470"/>
  <c r="AU34" i="470"/>
  <c r="AT34" i="470"/>
  <c r="AS34" i="470"/>
  <c r="AR34" i="470"/>
  <c r="AQ34" i="470"/>
  <c r="AP34" i="470"/>
  <c r="AO34" i="470"/>
  <c r="AN34" i="470"/>
  <c r="AM34" i="470"/>
  <c r="AL34" i="470"/>
  <c r="AK34" i="470"/>
  <c r="AJ34" i="470"/>
  <c r="AI34" i="470"/>
  <c r="AH34" i="470"/>
  <c r="AG34" i="470"/>
  <c r="AF34" i="470"/>
  <c r="AE34" i="470"/>
  <c r="AD34" i="470"/>
  <c r="AV33" i="470"/>
  <c r="AU33" i="470"/>
  <c r="AT33" i="470"/>
  <c r="AS33" i="470"/>
  <c r="AR33" i="470"/>
  <c r="AQ33" i="470"/>
  <c r="AP33" i="470"/>
  <c r="AO33" i="470"/>
  <c r="AN33" i="470"/>
  <c r="AM33" i="470"/>
  <c r="AL33" i="470"/>
  <c r="AK33" i="470"/>
  <c r="AJ33" i="470"/>
  <c r="AI33" i="470"/>
  <c r="AH33" i="470"/>
  <c r="AG33" i="470"/>
  <c r="AF33" i="470"/>
  <c r="AE33" i="470"/>
  <c r="AD33" i="470"/>
  <c r="AV32" i="470"/>
  <c r="AU32" i="470"/>
  <c r="AT32" i="470"/>
  <c r="AS32" i="470"/>
  <c r="AR32" i="470"/>
  <c r="AQ32" i="470"/>
  <c r="AP32" i="470"/>
  <c r="AO32" i="470"/>
  <c r="AN32" i="470"/>
  <c r="AM32" i="470"/>
  <c r="AL32" i="470"/>
  <c r="AK32" i="470"/>
  <c r="AJ32" i="470"/>
  <c r="AI32" i="470"/>
  <c r="AH32" i="470"/>
  <c r="AG32" i="470"/>
  <c r="AF32" i="470"/>
  <c r="AE32" i="470"/>
  <c r="AD32" i="470"/>
  <c r="AV31" i="470"/>
  <c r="AU31" i="470"/>
  <c r="AT31" i="470"/>
  <c r="AS31" i="470"/>
  <c r="AR31" i="470"/>
  <c r="AQ31" i="470"/>
  <c r="AP31" i="470"/>
  <c r="AO31" i="470"/>
  <c r="AN31" i="470"/>
  <c r="AM31" i="470"/>
  <c r="AL31" i="470"/>
  <c r="AK31" i="470"/>
  <c r="AJ31" i="470"/>
  <c r="AI31" i="470"/>
  <c r="AH31" i="470"/>
  <c r="AG31" i="470"/>
  <c r="AF31" i="470"/>
  <c r="AE31" i="470"/>
  <c r="AD31" i="470"/>
  <c r="AV30" i="470"/>
  <c r="AU30" i="470"/>
  <c r="AT30" i="470"/>
  <c r="AS30" i="470"/>
  <c r="AR30" i="470"/>
  <c r="AQ30" i="470"/>
  <c r="AP30" i="470"/>
  <c r="AO30" i="470"/>
  <c r="AN30" i="470"/>
  <c r="AM30" i="470"/>
  <c r="AL30" i="470"/>
  <c r="AK30" i="470"/>
  <c r="AJ30" i="470"/>
  <c r="AI30" i="470"/>
  <c r="AH30" i="470"/>
  <c r="AG30" i="470"/>
  <c r="AF30" i="470"/>
  <c r="AE30" i="470"/>
  <c r="AD30" i="470"/>
  <c r="AV29" i="470"/>
  <c r="AU29" i="470"/>
  <c r="AT29" i="470"/>
  <c r="AS29" i="470"/>
  <c r="AR29" i="470"/>
  <c r="AL29" i="470"/>
  <c r="AK29" i="470"/>
  <c r="AJ29" i="470"/>
  <c r="AI29" i="470"/>
  <c r="AH29" i="470"/>
  <c r="AG29" i="470"/>
  <c r="AF29" i="470"/>
  <c r="AE29" i="470"/>
  <c r="AD29" i="470"/>
  <c r="AQ29" i="470"/>
  <c r="AP29" i="470"/>
  <c r="AO29" i="470"/>
  <c r="AN29" i="470"/>
  <c r="AM29" i="470"/>
  <c r="E29" i="470"/>
  <c r="D29" i="470"/>
  <c r="C29" i="470"/>
  <c r="AE4" i="470" a="1"/>
  <c r="AC3" i="470"/>
  <c r="A1" i="470"/>
  <c r="G5" i="469"/>
  <c r="F5" i="469"/>
  <c r="G4" i="469"/>
  <c r="F4" i="469"/>
  <c r="Z3" i="469"/>
  <c r="Z2" i="469"/>
  <c r="U3" i="469"/>
  <c r="U2" i="469"/>
  <c r="Y3" i="469"/>
  <c r="Y2" i="469"/>
  <c r="B1" i="469"/>
  <c r="G23" i="469" s="1"/>
  <c r="AI29" i="469"/>
  <c r="AF29" i="469"/>
  <c r="T29" i="469"/>
  <c r="AQ29" i="469" s="1"/>
  <c r="AJ29" i="469"/>
  <c r="AM29" i="469"/>
  <c r="Q29" i="469"/>
  <c r="AN29" i="469" s="1"/>
  <c r="R29" i="469"/>
  <c r="AO29" i="469" s="1"/>
  <c r="S29" i="469"/>
  <c r="AP29" i="469" s="1"/>
  <c r="AE30" i="469"/>
  <c r="AF30" i="469"/>
  <c r="AG30" i="469"/>
  <c r="AH30" i="469"/>
  <c r="AI30" i="469"/>
  <c r="AJ30" i="469"/>
  <c r="AK30" i="469"/>
  <c r="AL30" i="469"/>
  <c r="AM30" i="469"/>
  <c r="AN30" i="469"/>
  <c r="AO30" i="469"/>
  <c r="AP30" i="469"/>
  <c r="AQ30" i="469"/>
  <c r="AR30" i="469"/>
  <c r="AS30" i="469"/>
  <c r="AT30" i="469"/>
  <c r="AU30" i="469"/>
  <c r="AV30" i="469"/>
  <c r="AE29" i="469"/>
  <c r="AG29" i="469"/>
  <c r="AH29" i="469"/>
  <c r="AK29" i="469"/>
  <c r="AL29" i="469"/>
  <c r="AR29" i="469"/>
  <c r="AS29" i="469"/>
  <c r="AT29" i="469"/>
  <c r="AU29" i="469"/>
  <c r="AV29" i="469"/>
  <c r="U33" i="472" l="1"/>
  <c r="U34" i="472"/>
  <c r="W34" i="472" s="1"/>
  <c r="Y34" i="472" s="1"/>
  <c r="U37" i="472"/>
  <c r="W37" i="472" s="1"/>
  <c r="Y37" i="472" s="1"/>
  <c r="U41" i="472"/>
  <c r="W41" i="472" s="1"/>
  <c r="Y41" i="472" s="1"/>
  <c r="U40" i="473"/>
  <c r="W40" i="473" s="1"/>
  <c r="Y40" i="473" s="1"/>
  <c r="U41" i="473"/>
  <c r="W41" i="473" s="1"/>
  <c r="Y41" i="473" s="1"/>
  <c r="U39" i="472"/>
  <c r="W39" i="472" s="1"/>
  <c r="Y39" i="472" s="1"/>
  <c r="U40" i="472"/>
  <c r="W40" i="472" s="1"/>
  <c r="Y40" i="472" s="1"/>
  <c r="U33" i="473"/>
  <c r="W33" i="473" s="1"/>
  <c r="Y33" i="473" s="1"/>
  <c r="U35" i="473"/>
  <c r="W35" i="473" s="1"/>
  <c r="Y35" i="473" s="1"/>
  <c r="I41" i="474"/>
  <c r="U41" i="474" s="1"/>
  <c r="W41" i="474" s="1"/>
  <c r="Y41" i="474" s="1"/>
  <c r="U41" i="471"/>
  <c r="W41" i="471" s="1"/>
  <c r="Y41" i="471" s="1"/>
  <c r="U39" i="471"/>
  <c r="W39" i="471" s="1"/>
  <c r="Y39" i="471" s="1"/>
  <c r="U40" i="471"/>
  <c r="W40" i="471" s="1"/>
  <c r="Y40" i="471" s="1"/>
  <c r="U40" i="474"/>
  <c r="W40" i="474" s="1"/>
  <c r="Y40" i="474" s="1"/>
  <c r="I39" i="474"/>
  <c r="U39" i="474" s="1"/>
  <c r="W39" i="474" s="1"/>
  <c r="Y39" i="474" s="1"/>
  <c r="U38" i="471"/>
  <c r="W38" i="471" s="1"/>
  <c r="Y38" i="471" s="1"/>
  <c r="AC32" i="528"/>
  <c r="D38" i="527"/>
  <c r="I38" i="474"/>
  <c r="U38" i="474" s="1"/>
  <c r="W38" i="474" s="1"/>
  <c r="Y38" i="474" s="1"/>
  <c r="U38" i="472"/>
  <c r="W38" i="472" s="1"/>
  <c r="Y38" i="472" s="1"/>
  <c r="U32" i="472"/>
  <c r="W32" i="472" s="1"/>
  <c r="Y32" i="472" s="1"/>
  <c r="U35" i="472"/>
  <c r="W35" i="472" s="1"/>
  <c r="Y35" i="472" s="1"/>
  <c r="U36" i="472"/>
  <c r="W36" i="472" s="1"/>
  <c r="Y36" i="472" s="1"/>
  <c r="C41" i="529"/>
  <c r="AC41" i="528"/>
  <c r="B41" i="528"/>
  <c r="D35" i="527"/>
  <c r="W37" i="473"/>
  <c r="Y37" i="473" s="1"/>
  <c r="W36" i="473"/>
  <c r="Y36" i="473" s="1"/>
  <c r="I33" i="474"/>
  <c r="U33" i="474" s="1"/>
  <c r="W33" i="474" s="1"/>
  <c r="Y33" i="474" s="1"/>
  <c r="I32" i="474"/>
  <c r="U32" i="474" s="1"/>
  <c r="W32" i="474" s="1"/>
  <c r="Y32" i="474" s="1"/>
  <c r="AA38" i="475"/>
  <c r="AA42" i="475"/>
  <c r="AA33" i="475"/>
  <c r="U33" i="475" s="1"/>
  <c r="W33" i="475" s="1"/>
  <c r="Y33" i="475" s="1"/>
  <c r="AA39" i="475"/>
  <c r="W32" i="471"/>
  <c r="Y32" i="471" s="1"/>
  <c r="W34" i="471"/>
  <c r="Y34" i="471" s="1"/>
  <c r="AA36" i="475"/>
  <c r="U36" i="475" s="1"/>
  <c r="W36" i="475" s="1"/>
  <c r="Y36" i="475" s="1"/>
  <c r="AA37" i="475"/>
  <c r="U37" i="475" s="1"/>
  <c r="W37" i="475" s="1"/>
  <c r="Y37" i="475" s="1"/>
  <c r="AA40" i="475"/>
  <c r="AA41" i="475"/>
  <c r="AA44" i="475"/>
  <c r="AA45" i="475"/>
  <c r="AA48" i="475"/>
  <c r="AA49" i="475"/>
  <c r="AA52" i="475"/>
  <c r="AA53" i="475"/>
  <c r="AA56" i="475"/>
  <c r="AA57" i="475"/>
  <c r="AA60" i="475"/>
  <c r="AA61" i="475"/>
  <c r="AA64" i="475"/>
  <c r="AA65" i="475"/>
  <c r="AA68" i="475"/>
  <c r="AA69" i="475"/>
  <c r="AA73" i="475"/>
  <c r="AA77" i="475"/>
  <c r="AA81" i="475"/>
  <c r="W34" i="473"/>
  <c r="Y34" i="473" s="1"/>
  <c r="AA124" i="475"/>
  <c r="AA116" i="475"/>
  <c r="AA125" i="475"/>
  <c r="AF4" i="470"/>
  <c r="BB30" i="470" s="1"/>
  <c r="AK4" i="470"/>
  <c r="BG30" i="470" s="1"/>
  <c r="AE4" i="470"/>
  <c r="BA30" i="470" s="1"/>
  <c r="AJ4" i="470"/>
  <c r="BF30" i="470" s="1"/>
  <c r="AG4" i="470"/>
  <c r="BC30" i="470" s="1"/>
  <c r="AL4" i="470"/>
  <c r="BH30" i="470" s="1"/>
  <c r="AM4" i="470"/>
  <c r="BI30" i="470" s="1"/>
  <c r="AH4" i="470"/>
  <c r="BD30" i="470" s="1"/>
  <c r="AI4" i="470"/>
  <c r="BE30" i="470" s="1"/>
  <c r="AN4" i="470"/>
  <c r="BJ30" i="470" s="1"/>
  <c r="AM2" i="474"/>
  <c r="AA43" i="475"/>
  <c r="AA47" i="475"/>
  <c r="AA51" i="475"/>
  <c r="AA55" i="475"/>
  <c r="AA86" i="475"/>
  <c r="AA103" i="475"/>
  <c r="AJ48" i="370"/>
  <c r="AJ56" i="370"/>
  <c r="AJ62" i="370"/>
  <c r="AG62" i="370" s="1"/>
  <c r="AJ63" i="370"/>
  <c r="AG63" i="370" s="1"/>
  <c r="AJ75" i="370"/>
  <c r="AG75" i="370" s="1"/>
  <c r="AJ77" i="370"/>
  <c r="AG77" i="370" s="1"/>
  <c r="AJ79" i="370"/>
  <c r="AJ81" i="370"/>
  <c r="AG81" i="370" s="1"/>
  <c r="AJ83" i="370"/>
  <c r="AG83" i="370" s="1"/>
  <c r="AJ85" i="370"/>
  <c r="AG85" i="370" s="1"/>
  <c r="AJ87" i="370"/>
  <c r="AJ89" i="370"/>
  <c r="AG89" i="370" s="1"/>
  <c r="AJ91" i="370"/>
  <c r="AG91" i="370" s="1"/>
  <c r="AJ93" i="370"/>
  <c r="AG93" i="370" s="1"/>
  <c r="AJ95" i="370"/>
  <c r="AG95" i="370" s="1"/>
  <c r="AJ105" i="370"/>
  <c r="AJ108" i="370"/>
  <c r="AG108" i="370" s="1"/>
  <c r="AJ114" i="370"/>
  <c r="AG114" i="370" s="1"/>
  <c r="AJ42" i="370"/>
  <c r="AG42" i="370" s="1"/>
  <c r="AJ50" i="370"/>
  <c r="AG50" i="370" s="1"/>
  <c r="AJ58" i="370"/>
  <c r="AG58" i="370" s="1"/>
  <c r="AJ69" i="370"/>
  <c r="AG69" i="370" s="1"/>
  <c r="AJ70" i="370"/>
  <c r="AJ71" i="370"/>
  <c r="AG71" i="370" s="1"/>
  <c r="AJ98" i="370"/>
  <c r="AG98" i="370" s="1"/>
  <c r="AJ109" i="370"/>
  <c r="AJ113" i="370"/>
  <c r="AJ116" i="370"/>
  <c r="AG116" i="370" s="1"/>
  <c r="AJ44" i="370"/>
  <c r="AJ52" i="370"/>
  <c r="AJ60" i="370"/>
  <c r="AJ64" i="370"/>
  <c r="AJ65" i="370"/>
  <c r="AG65" i="370" s="1"/>
  <c r="AJ67" i="370"/>
  <c r="AG67" i="370" s="1"/>
  <c r="AJ68" i="370"/>
  <c r="AJ97" i="370"/>
  <c r="AG97" i="370" s="1"/>
  <c r="AJ100" i="370"/>
  <c r="AG100" i="370" s="1"/>
  <c r="AJ104" i="370"/>
  <c r="AJ117" i="370"/>
  <c r="AJ46" i="370"/>
  <c r="AG46" i="370" s="1"/>
  <c r="AJ54" i="370"/>
  <c r="AG54" i="370" s="1"/>
  <c r="AJ72" i="370"/>
  <c r="AJ73" i="370"/>
  <c r="AG73" i="370" s="1"/>
  <c r="AJ101" i="370"/>
  <c r="AJ106" i="370"/>
  <c r="AG106" i="370" s="1"/>
  <c r="AJ112" i="370"/>
  <c r="AG112" i="370" s="1"/>
  <c r="AJ122" i="370"/>
  <c r="AG122" i="370" s="1"/>
  <c r="AJ124" i="370"/>
  <c r="AG124" i="370" s="1"/>
  <c r="AJ126" i="370"/>
  <c r="AG126" i="370" s="1"/>
  <c r="AJ128" i="370"/>
  <c r="AG128" i="370" s="1"/>
  <c r="AJ130" i="370"/>
  <c r="AG130" i="370" s="1"/>
  <c r="AA59" i="475"/>
  <c r="AA63" i="475"/>
  <c r="AA67" i="475"/>
  <c r="AA71" i="475"/>
  <c r="AA75" i="475"/>
  <c r="AA79" i="475"/>
  <c r="AA83" i="475"/>
  <c r="AA108" i="475"/>
  <c r="AA112" i="475"/>
  <c r="AA104" i="475"/>
  <c r="AA72" i="475"/>
  <c r="AA76" i="475"/>
  <c r="AA80" i="475"/>
  <c r="AA84" i="475"/>
  <c r="AA88" i="475"/>
  <c r="AA96" i="475"/>
  <c r="AA106" i="475"/>
  <c r="AA110" i="475"/>
  <c r="AA87" i="475"/>
  <c r="AA95" i="475"/>
  <c r="AA85" i="475"/>
  <c r="AA92" i="475"/>
  <c r="AA93" i="475"/>
  <c r="AA100" i="475"/>
  <c r="AA101" i="475"/>
  <c r="AA46" i="475"/>
  <c r="AA50" i="475"/>
  <c r="AA54" i="475"/>
  <c r="AA58" i="475"/>
  <c r="AA62" i="475"/>
  <c r="AA66" i="475"/>
  <c r="AA70" i="475"/>
  <c r="AA74" i="475"/>
  <c r="AA78" i="475"/>
  <c r="AA82" i="475"/>
  <c r="AA90" i="475"/>
  <c r="AA91" i="475"/>
  <c r="AA98" i="475"/>
  <c r="AA99" i="475"/>
  <c r="AA107" i="475"/>
  <c r="AA111" i="475"/>
  <c r="AA114" i="475"/>
  <c r="AA122" i="475"/>
  <c r="AA130" i="475"/>
  <c r="AA94" i="475"/>
  <c r="AA102" i="475"/>
  <c r="AA118" i="475"/>
  <c r="AA126" i="475"/>
  <c r="AA120" i="475"/>
  <c r="AA128" i="475"/>
  <c r="AA119" i="475"/>
  <c r="AA127" i="475"/>
  <c r="AA89" i="475"/>
  <c r="AA97" i="475"/>
  <c r="AA105" i="475"/>
  <c r="AA109" i="475"/>
  <c r="AA113" i="475"/>
  <c r="AA121" i="475"/>
  <c r="AA129" i="475"/>
  <c r="AA115" i="475"/>
  <c r="AA123" i="475"/>
  <c r="AB32" i="475"/>
  <c r="AB33" i="475"/>
  <c r="AB34" i="475"/>
  <c r="AB35" i="475"/>
  <c r="AB36" i="475"/>
  <c r="AB37" i="475"/>
  <c r="AB38" i="475"/>
  <c r="AB39" i="475"/>
  <c r="AB40" i="475"/>
  <c r="AB41" i="475"/>
  <c r="W42" i="475"/>
  <c r="AB42" i="475"/>
  <c r="W43" i="475"/>
  <c r="AB43" i="475"/>
  <c r="W44" i="475"/>
  <c r="AB44" i="475"/>
  <c r="W45" i="475"/>
  <c r="AB45" i="475"/>
  <c r="W46" i="475"/>
  <c r="AB46" i="475"/>
  <c r="W47" i="475"/>
  <c r="AB47" i="475"/>
  <c r="W48" i="475"/>
  <c r="AB48" i="475"/>
  <c r="W49" i="475"/>
  <c r="AB49" i="475"/>
  <c r="W50" i="475"/>
  <c r="AB50" i="475"/>
  <c r="W51" i="475"/>
  <c r="AB51" i="475"/>
  <c r="W52" i="475"/>
  <c r="AB52" i="475"/>
  <c r="W53" i="475"/>
  <c r="AB53" i="475"/>
  <c r="W54" i="475"/>
  <c r="AB54" i="475"/>
  <c r="W55" i="475"/>
  <c r="AB55" i="475"/>
  <c r="W56" i="475"/>
  <c r="AB56" i="475"/>
  <c r="W57" i="475"/>
  <c r="AB57" i="475"/>
  <c r="W58" i="475"/>
  <c r="AB58" i="475"/>
  <c r="W59" i="475"/>
  <c r="AB59" i="475"/>
  <c r="W60" i="475"/>
  <c r="AB60" i="475"/>
  <c r="W61" i="475"/>
  <c r="AB61" i="475"/>
  <c r="W62" i="475"/>
  <c r="AB62" i="475"/>
  <c r="W63" i="475"/>
  <c r="AB63" i="475"/>
  <c r="W64" i="475"/>
  <c r="AB64" i="475"/>
  <c r="W65" i="475"/>
  <c r="AB65" i="475"/>
  <c r="W66" i="475"/>
  <c r="AB66" i="475"/>
  <c r="W67" i="475"/>
  <c r="AB67" i="475"/>
  <c r="W68" i="475"/>
  <c r="AB68" i="475"/>
  <c r="W69" i="475"/>
  <c r="AB69" i="475"/>
  <c r="W70" i="475"/>
  <c r="AB70" i="475"/>
  <c r="W71" i="475"/>
  <c r="AB71" i="475"/>
  <c r="W72" i="475"/>
  <c r="AB72" i="475"/>
  <c r="W73" i="475"/>
  <c r="AB73" i="475"/>
  <c r="W74" i="475"/>
  <c r="AB74" i="475"/>
  <c r="W75" i="475"/>
  <c r="AB75" i="475"/>
  <c r="W76" i="475"/>
  <c r="AB76" i="475"/>
  <c r="W77" i="475"/>
  <c r="AB77" i="475"/>
  <c r="W78" i="475"/>
  <c r="AB78" i="475"/>
  <c r="W79" i="475"/>
  <c r="AB79" i="475"/>
  <c r="W80" i="475"/>
  <c r="AB80" i="475"/>
  <c r="W81" i="475"/>
  <c r="AB81" i="475"/>
  <c r="W82" i="475"/>
  <c r="AB82" i="475"/>
  <c r="W83" i="475"/>
  <c r="AB83" i="475"/>
  <c r="W84" i="475"/>
  <c r="AC84" i="475"/>
  <c r="AC87" i="475"/>
  <c r="Y87" i="475"/>
  <c r="B87" i="475"/>
  <c r="AB87" i="475"/>
  <c r="AC89" i="475"/>
  <c r="Y89" i="475"/>
  <c r="B89" i="475"/>
  <c r="AB89" i="475"/>
  <c r="AC91" i="475"/>
  <c r="Y91" i="475"/>
  <c r="B91" i="475"/>
  <c r="AB91" i="475"/>
  <c r="AC93" i="475"/>
  <c r="Y93" i="475"/>
  <c r="B93" i="475"/>
  <c r="AB93" i="475"/>
  <c r="AC95" i="475"/>
  <c r="Y95" i="475"/>
  <c r="B95" i="475"/>
  <c r="AB95" i="475"/>
  <c r="AC97" i="475"/>
  <c r="Y97" i="475"/>
  <c r="B97" i="475"/>
  <c r="AB97" i="475"/>
  <c r="AC99" i="475"/>
  <c r="Y99" i="475"/>
  <c r="B99" i="475"/>
  <c r="AB99" i="475"/>
  <c r="AC101" i="475"/>
  <c r="Y101" i="475"/>
  <c r="B101" i="475"/>
  <c r="AB101" i="475"/>
  <c r="AC104" i="475"/>
  <c r="Y104" i="475"/>
  <c r="W104" i="475"/>
  <c r="B104" i="475"/>
  <c r="AB104" i="475"/>
  <c r="AC106" i="475"/>
  <c r="Y106" i="475"/>
  <c r="B106" i="475"/>
  <c r="AC107" i="475"/>
  <c r="Y107" i="475"/>
  <c r="B107" i="475"/>
  <c r="AC108" i="475"/>
  <c r="Y108" i="475"/>
  <c r="B108" i="475"/>
  <c r="AC109" i="475"/>
  <c r="Y109" i="475"/>
  <c r="B109" i="475"/>
  <c r="AC110" i="475"/>
  <c r="Y110" i="475"/>
  <c r="B110" i="475"/>
  <c r="AC111" i="475"/>
  <c r="Y111" i="475"/>
  <c r="B111" i="475"/>
  <c r="AC112" i="475"/>
  <c r="Y112" i="475"/>
  <c r="B112" i="475"/>
  <c r="AC116" i="475"/>
  <c r="Y116" i="475"/>
  <c r="B116" i="475"/>
  <c r="W116" i="475"/>
  <c r="AC85" i="475"/>
  <c r="B85" i="475"/>
  <c r="Y85" i="475"/>
  <c r="AC86" i="475"/>
  <c r="Y86" i="475"/>
  <c r="B86" i="475"/>
  <c r="AB86" i="475"/>
  <c r="W87" i="475"/>
  <c r="AC88" i="475"/>
  <c r="Y88" i="475"/>
  <c r="B88" i="475"/>
  <c r="AB88" i="475"/>
  <c r="W89" i="475"/>
  <c r="AC90" i="475"/>
  <c r="Y90" i="475"/>
  <c r="B90" i="475"/>
  <c r="AB90" i="475"/>
  <c r="W91" i="475"/>
  <c r="AC92" i="475"/>
  <c r="Y92" i="475"/>
  <c r="B92" i="475"/>
  <c r="AB92" i="475"/>
  <c r="W93" i="475"/>
  <c r="AC94" i="475"/>
  <c r="Y94" i="475"/>
  <c r="B94" i="475"/>
  <c r="AB94" i="475"/>
  <c r="W95" i="475"/>
  <c r="AC96" i="475"/>
  <c r="Y96" i="475"/>
  <c r="B96" i="475"/>
  <c r="AB96" i="475"/>
  <c r="W97" i="475"/>
  <c r="AC98" i="475"/>
  <c r="Y98" i="475"/>
  <c r="B98" i="475"/>
  <c r="AB98" i="475"/>
  <c r="W99" i="475"/>
  <c r="AC100" i="475"/>
  <c r="Y100" i="475"/>
  <c r="B100" i="475"/>
  <c r="AB100" i="475"/>
  <c r="W101" i="475"/>
  <c r="AC102" i="475"/>
  <c r="Y102" i="475"/>
  <c r="B102" i="475"/>
  <c r="AB102" i="475"/>
  <c r="AB106" i="475"/>
  <c r="AB107" i="475"/>
  <c r="AB108" i="475"/>
  <c r="AB109" i="475"/>
  <c r="AB110" i="475"/>
  <c r="AB111" i="475"/>
  <c r="AB112" i="475"/>
  <c r="AB116" i="475"/>
  <c r="AC114" i="475"/>
  <c r="Y114" i="475"/>
  <c r="B114" i="475"/>
  <c r="W114" i="475"/>
  <c r="AC118" i="475"/>
  <c r="Y118" i="475"/>
  <c r="B118" i="475"/>
  <c r="W118" i="475"/>
  <c r="AC103" i="475"/>
  <c r="Y103" i="475"/>
  <c r="AC113" i="475"/>
  <c r="Y113" i="475"/>
  <c r="B113" i="475"/>
  <c r="AB113" i="475"/>
  <c r="AC115" i="475"/>
  <c r="Y115" i="475"/>
  <c r="B115" i="475"/>
  <c r="AB115" i="475"/>
  <c r="AC117" i="475"/>
  <c r="Y117" i="475"/>
  <c r="B117" i="475"/>
  <c r="AB117" i="475"/>
  <c r="AC119" i="475"/>
  <c r="Y119" i="475"/>
  <c r="B119" i="475"/>
  <c r="AB119" i="475"/>
  <c r="W120" i="475"/>
  <c r="AC121" i="475"/>
  <c r="Y121" i="475"/>
  <c r="B121" i="475"/>
  <c r="AB121" i="475"/>
  <c r="W122" i="475"/>
  <c r="AC123" i="475"/>
  <c r="Y123" i="475"/>
  <c r="B123" i="475"/>
  <c r="AB123" i="475"/>
  <c r="W124" i="475"/>
  <c r="AC125" i="475"/>
  <c r="Y125" i="475"/>
  <c r="B125" i="475"/>
  <c r="AB125" i="475"/>
  <c r="W126" i="475"/>
  <c r="AC127" i="475"/>
  <c r="Y127" i="475"/>
  <c r="B127" i="475"/>
  <c r="AB127" i="475"/>
  <c r="W128" i="475"/>
  <c r="AC129" i="475"/>
  <c r="Y129" i="475"/>
  <c r="B129" i="475"/>
  <c r="AB129" i="475"/>
  <c r="W130" i="475"/>
  <c r="AC105" i="475"/>
  <c r="Y105" i="475"/>
  <c r="AC120" i="475"/>
  <c r="Y120" i="475"/>
  <c r="B120" i="475"/>
  <c r="AB120" i="475"/>
  <c r="AC122" i="475"/>
  <c r="Y122" i="475"/>
  <c r="B122" i="475"/>
  <c r="AB122" i="475"/>
  <c r="AC124" i="475"/>
  <c r="Y124" i="475"/>
  <c r="B124" i="475"/>
  <c r="AB124" i="475"/>
  <c r="AC126" i="475"/>
  <c r="Y126" i="475"/>
  <c r="B126" i="475"/>
  <c r="AB126" i="475"/>
  <c r="AC128" i="475"/>
  <c r="Y128" i="475"/>
  <c r="B128" i="475"/>
  <c r="AB128" i="475"/>
  <c r="AC130" i="475"/>
  <c r="Y130" i="475"/>
  <c r="AB130" i="475"/>
  <c r="B130" i="475"/>
  <c r="B32" i="474"/>
  <c r="B33" i="474"/>
  <c r="B34" i="474"/>
  <c r="B35" i="474"/>
  <c r="B36" i="474"/>
  <c r="B37" i="474"/>
  <c r="B38" i="474"/>
  <c r="B39" i="474"/>
  <c r="B40" i="474"/>
  <c r="B41" i="474"/>
  <c r="B42" i="474"/>
  <c r="B43" i="474"/>
  <c r="B44" i="474"/>
  <c r="B45" i="474"/>
  <c r="B46" i="474"/>
  <c r="B47" i="474"/>
  <c r="B48" i="474"/>
  <c r="B49" i="474"/>
  <c r="B50" i="474"/>
  <c r="B51" i="474"/>
  <c r="B52" i="474"/>
  <c r="B53" i="474"/>
  <c r="B54" i="474"/>
  <c r="B55" i="474"/>
  <c r="B56" i="474"/>
  <c r="B57" i="474"/>
  <c r="B58" i="474"/>
  <c r="B59" i="474"/>
  <c r="B60" i="474"/>
  <c r="B61" i="474"/>
  <c r="B62" i="474"/>
  <c r="B63" i="474"/>
  <c r="B64" i="474"/>
  <c r="B65" i="474"/>
  <c r="B66" i="474"/>
  <c r="B67" i="474"/>
  <c r="B68" i="474"/>
  <c r="B69" i="474"/>
  <c r="B70" i="474"/>
  <c r="B71" i="474"/>
  <c r="B72" i="474"/>
  <c r="AB32" i="474"/>
  <c r="AB33" i="474"/>
  <c r="AB34" i="474"/>
  <c r="AB35" i="474"/>
  <c r="W36" i="474"/>
  <c r="Y36" i="474" s="1"/>
  <c r="AB36" i="474"/>
  <c r="W37" i="474"/>
  <c r="Y37" i="474" s="1"/>
  <c r="AB37" i="474"/>
  <c r="AB38" i="474"/>
  <c r="AB39" i="474"/>
  <c r="AB40" i="474"/>
  <c r="AB41" i="474"/>
  <c r="W42" i="474"/>
  <c r="AB42" i="474"/>
  <c r="W43" i="474"/>
  <c r="AB43" i="474"/>
  <c r="W44" i="474"/>
  <c r="AB44" i="474"/>
  <c r="W45" i="474"/>
  <c r="AB45" i="474"/>
  <c r="W46" i="474"/>
  <c r="AB46" i="474"/>
  <c r="W47" i="474"/>
  <c r="AB47" i="474"/>
  <c r="W48" i="474"/>
  <c r="AB48" i="474"/>
  <c r="W49" i="474"/>
  <c r="AB49" i="474"/>
  <c r="W50" i="474"/>
  <c r="AB50" i="474"/>
  <c r="W51" i="474"/>
  <c r="AB51" i="474"/>
  <c r="W52" i="474"/>
  <c r="AB52" i="474"/>
  <c r="W53" i="474"/>
  <c r="AB53" i="474"/>
  <c r="W54" i="474"/>
  <c r="AB54" i="474"/>
  <c r="W55" i="474"/>
  <c r="AB55" i="474"/>
  <c r="W56" i="474"/>
  <c r="AB56" i="474"/>
  <c r="W57" i="474"/>
  <c r="AB57" i="474"/>
  <c r="W58" i="474"/>
  <c r="AB58" i="474"/>
  <c r="W59" i="474"/>
  <c r="AB59" i="474"/>
  <c r="W60" i="474"/>
  <c r="AB60" i="474"/>
  <c r="W61" i="474"/>
  <c r="AB61" i="474"/>
  <c r="W62" i="474"/>
  <c r="AB62" i="474"/>
  <c r="W63" i="474"/>
  <c r="AB63" i="474"/>
  <c r="W64" i="474"/>
  <c r="AB64" i="474"/>
  <c r="W65" i="474"/>
  <c r="AB65" i="474"/>
  <c r="W66" i="474"/>
  <c r="AB66" i="474"/>
  <c r="W67" i="474"/>
  <c r="AB67" i="474"/>
  <c r="W68" i="474"/>
  <c r="AB68" i="474"/>
  <c r="W69" i="474"/>
  <c r="AB69" i="474"/>
  <c r="W70" i="474"/>
  <c r="AB70" i="474"/>
  <c r="W71" i="474"/>
  <c r="AB71" i="474"/>
  <c r="W72" i="474"/>
  <c r="AC72" i="474"/>
  <c r="W34" i="474"/>
  <c r="Y34" i="474" s="1"/>
  <c r="W35" i="474"/>
  <c r="Y35" i="474" s="1"/>
  <c r="Y42" i="474"/>
  <c r="Y43" i="474"/>
  <c r="Y44" i="474"/>
  <c r="Y45" i="474"/>
  <c r="Y46" i="474"/>
  <c r="Y47" i="474"/>
  <c r="Y48" i="474"/>
  <c r="Y49" i="474"/>
  <c r="Y50" i="474"/>
  <c r="Y51" i="474"/>
  <c r="Y52" i="474"/>
  <c r="Y53" i="474"/>
  <c r="Y54" i="474"/>
  <c r="Y55" i="474"/>
  <c r="Y56" i="474"/>
  <c r="Y57" i="474"/>
  <c r="Y58" i="474"/>
  <c r="Y59" i="474"/>
  <c r="Y60" i="474"/>
  <c r="Y61" i="474"/>
  <c r="Y62" i="474"/>
  <c r="Y63" i="474"/>
  <c r="Y64" i="474"/>
  <c r="Y65" i="474"/>
  <c r="Y66" i="474"/>
  <c r="Y67" i="474"/>
  <c r="Y68" i="474"/>
  <c r="Y69" i="474"/>
  <c r="Y70" i="474"/>
  <c r="Y71" i="474"/>
  <c r="Y72" i="474"/>
  <c r="W73" i="474"/>
  <c r="W74" i="474"/>
  <c r="W75" i="474"/>
  <c r="W76" i="474"/>
  <c r="W77" i="474"/>
  <c r="W78" i="474"/>
  <c r="W79" i="474"/>
  <c r="W80" i="474"/>
  <c r="W81" i="474"/>
  <c r="W82" i="474"/>
  <c r="W83" i="474"/>
  <c r="W84" i="474"/>
  <c r="W85" i="474"/>
  <c r="W86" i="474"/>
  <c r="W87" i="474"/>
  <c r="W88" i="474"/>
  <c r="W89" i="474"/>
  <c r="W90" i="474"/>
  <c r="W91" i="474"/>
  <c r="W92" i="474"/>
  <c r="W93" i="474"/>
  <c r="W94" i="474"/>
  <c r="W95" i="474"/>
  <c r="W96" i="474"/>
  <c r="W97" i="474"/>
  <c r="W98" i="474"/>
  <c r="W99" i="474"/>
  <c r="W100" i="474"/>
  <c r="W101" i="474"/>
  <c r="W102" i="474"/>
  <c r="AB102" i="474"/>
  <c r="AC104" i="474"/>
  <c r="Y104" i="474"/>
  <c r="Z104" i="474"/>
  <c r="H104" i="370" s="1"/>
  <c r="AL104" i="370" s="1"/>
  <c r="B105" i="474"/>
  <c r="AC106" i="474"/>
  <c r="Y106" i="474"/>
  <c r="B106" i="474"/>
  <c r="AB106" i="474"/>
  <c r="W107" i="474"/>
  <c r="AC108" i="474"/>
  <c r="Y108" i="474"/>
  <c r="B108" i="474"/>
  <c r="AB108" i="474"/>
  <c r="W109" i="474"/>
  <c r="AC110" i="474"/>
  <c r="Y110" i="474"/>
  <c r="B110" i="474"/>
  <c r="AB110" i="474"/>
  <c r="W111" i="474"/>
  <c r="AC112" i="474"/>
  <c r="Y112" i="474"/>
  <c r="B112" i="474"/>
  <c r="AB112" i="474"/>
  <c r="W113" i="474"/>
  <c r="AC114" i="474"/>
  <c r="Y114" i="474"/>
  <c r="B114" i="474"/>
  <c r="AB114" i="474"/>
  <c r="W115" i="474"/>
  <c r="AC116" i="474"/>
  <c r="Y116" i="474"/>
  <c r="B116" i="474"/>
  <c r="AB116" i="474"/>
  <c r="W117" i="474"/>
  <c r="AC118" i="474"/>
  <c r="Y118" i="474"/>
  <c r="B118" i="474"/>
  <c r="AB118" i="474"/>
  <c r="W119" i="474"/>
  <c r="AC120" i="474"/>
  <c r="Y120" i="474"/>
  <c r="B120" i="474"/>
  <c r="AB120" i="474"/>
  <c r="W121" i="474"/>
  <c r="AB103" i="474"/>
  <c r="AC105" i="474"/>
  <c r="Y105" i="474"/>
  <c r="Z105" i="474"/>
  <c r="H105" i="370" s="1"/>
  <c r="AL105" i="370" s="1"/>
  <c r="B103" i="474"/>
  <c r="AC107" i="474"/>
  <c r="Y107" i="474"/>
  <c r="B107" i="474"/>
  <c r="AB107" i="474"/>
  <c r="AC109" i="474"/>
  <c r="Y109" i="474"/>
  <c r="B109" i="474"/>
  <c r="AB109" i="474"/>
  <c r="AC111" i="474"/>
  <c r="Y111" i="474"/>
  <c r="B111" i="474"/>
  <c r="AB111" i="474"/>
  <c r="AC113" i="474"/>
  <c r="Y113" i="474"/>
  <c r="B113" i="474"/>
  <c r="AB113" i="474"/>
  <c r="AC115" i="474"/>
  <c r="Y115" i="474"/>
  <c r="B115" i="474"/>
  <c r="AB115" i="474"/>
  <c r="AC117" i="474"/>
  <c r="Y117" i="474"/>
  <c r="B117" i="474"/>
  <c r="AB117" i="474"/>
  <c r="AC119" i="474"/>
  <c r="Y119" i="474"/>
  <c r="B119" i="474"/>
  <c r="AB119" i="474"/>
  <c r="AC121" i="474"/>
  <c r="Y121" i="474"/>
  <c r="B121" i="474"/>
  <c r="AB121" i="474"/>
  <c r="AC103" i="474"/>
  <c r="Y103" i="474"/>
  <c r="Z103" i="474"/>
  <c r="H103" i="370" s="1"/>
  <c r="AL103" i="370" s="1"/>
  <c r="B122" i="474"/>
  <c r="B123" i="474"/>
  <c r="B124" i="474"/>
  <c r="B125" i="474"/>
  <c r="B126" i="474"/>
  <c r="B127" i="474"/>
  <c r="B128" i="474"/>
  <c r="B129" i="474"/>
  <c r="B130" i="474"/>
  <c r="W122" i="474"/>
  <c r="AB122" i="474"/>
  <c r="W123" i="474"/>
  <c r="AB123" i="474"/>
  <c r="W124" i="474"/>
  <c r="AB124" i="474"/>
  <c r="W125" i="474"/>
  <c r="AB125" i="474"/>
  <c r="W126" i="474"/>
  <c r="AB126" i="474"/>
  <c r="W127" i="474"/>
  <c r="AB127" i="474"/>
  <c r="W128" i="474"/>
  <c r="AB128" i="474"/>
  <c r="W129" i="474"/>
  <c r="AB129" i="474"/>
  <c r="W130" i="474"/>
  <c r="AB130" i="474"/>
  <c r="Y122" i="474"/>
  <c r="Y123" i="474"/>
  <c r="Y124" i="474"/>
  <c r="Y125" i="474"/>
  <c r="Y126" i="474"/>
  <c r="Y127" i="474"/>
  <c r="Y128" i="474"/>
  <c r="Y129" i="474"/>
  <c r="Y130" i="474"/>
  <c r="AM2" i="472"/>
  <c r="W32" i="473"/>
  <c r="Y32" i="473" s="1"/>
  <c r="AB32" i="473"/>
  <c r="AB33" i="473"/>
  <c r="AC35" i="473"/>
  <c r="AB42" i="473"/>
  <c r="W42" i="473"/>
  <c r="AC42" i="473"/>
  <c r="Y42" i="473"/>
  <c r="B42" i="473"/>
  <c r="AB44" i="473"/>
  <c r="W44" i="473"/>
  <c r="AC44" i="473"/>
  <c r="Y44" i="473"/>
  <c r="B44" i="473"/>
  <c r="AB48" i="473"/>
  <c r="W48" i="473"/>
  <c r="AC48" i="473"/>
  <c r="Y48" i="473"/>
  <c r="B48" i="473"/>
  <c r="AB52" i="473"/>
  <c r="W52" i="473"/>
  <c r="AC52" i="473"/>
  <c r="Y52" i="473"/>
  <c r="B52" i="473"/>
  <c r="AB56" i="473"/>
  <c r="W56" i="473"/>
  <c r="AC56" i="473"/>
  <c r="Y56" i="473"/>
  <c r="B56" i="473"/>
  <c r="AB60" i="473"/>
  <c r="W60" i="473"/>
  <c r="AC60" i="473"/>
  <c r="Y60" i="473"/>
  <c r="B60" i="473"/>
  <c r="AB36" i="473"/>
  <c r="AC36" i="473"/>
  <c r="B36" i="473"/>
  <c r="AC34" i="473"/>
  <c r="B34" i="473"/>
  <c r="AB35" i="473"/>
  <c r="AB38" i="473"/>
  <c r="W38" i="473"/>
  <c r="Y38" i="473" s="1"/>
  <c r="AC38" i="473"/>
  <c r="B38" i="473"/>
  <c r="AB40" i="473"/>
  <c r="AC40" i="473"/>
  <c r="B40" i="473"/>
  <c r="Z44" i="473"/>
  <c r="G44" i="370" s="1"/>
  <c r="AK44" i="370" s="1"/>
  <c r="AB46" i="473"/>
  <c r="W46" i="473"/>
  <c r="AC46" i="473"/>
  <c r="Y46" i="473"/>
  <c r="B46" i="473"/>
  <c r="Z48" i="473"/>
  <c r="G48" i="370" s="1"/>
  <c r="AK48" i="370" s="1"/>
  <c r="AB50" i="473"/>
  <c r="W50" i="473"/>
  <c r="AC50" i="473"/>
  <c r="Y50" i="473"/>
  <c r="B50" i="473"/>
  <c r="Z52" i="473"/>
  <c r="G52" i="370" s="1"/>
  <c r="AK52" i="370" s="1"/>
  <c r="AB54" i="473"/>
  <c r="W54" i="473"/>
  <c r="AC54" i="473"/>
  <c r="Y54" i="473"/>
  <c r="B54" i="473"/>
  <c r="Z56" i="473"/>
  <c r="G56" i="370" s="1"/>
  <c r="AK56" i="370" s="1"/>
  <c r="AB58" i="473"/>
  <c r="W58" i="473"/>
  <c r="AC58" i="473"/>
  <c r="Y58" i="473"/>
  <c r="B58" i="473"/>
  <c r="Z60" i="473"/>
  <c r="G60" i="370" s="1"/>
  <c r="AK60" i="370" s="1"/>
  <c r="AB62" i="473"/>
  <c r="W62" i="473"/>
  <c r="AC62" i="473"/>
  <c r="Y62" i="473"/>
  <c r="B62" i="473"/>
  <c r="B64" i="473"/>
  <c r="Y64" i="473"/>
  <c r="AC64" i="473"/>
  <c r="B66" i="473"/>
  <c r="Y66" i="473"/>
  <c r="AC66" i="473"/>
  <c r="B68" i="473"/>
  <c r="Y68" i="473"/>
  <c r="AC68" i="473"/>
  <c r="B70" i="473"/>
  <c r="Y70" i="473"/>
  <c r="AC70" i="473"/>
  <c r="B72" i="473"/>
  <c r="Y72" i="473"/>
  <c r="AC72" i="473"/>
  <c r="B74" i="473"/>
  <c r="Y74" i="473"/>
  <c r="Y75" i="473"/>
  <c r="AB79" i="473"/>
  <c r="W79" i="473"/>
  <c r="B81" i="473"/>
  <c r="Y83" i="473"/>
  <c r="AB87" i="473"/>
  <c r="W87" i="473"/>
  <c r="B89" i="473"/>
  <c r="Y91" i="473"/>
  <c r="AB95" i="473"/>
  <c r="W95" i="473"/>
  <c r="Z99" i="473"/>
  <c r="G99" i="370" s="1"/>
  <c r="AK99" i="370" s="1"/>
  <c r="B101" i="473"/>
  <c r="AB103" i="473"/>
  <c r="W103" i="473"/>
  <c r="Z64" i="473"/>
  <c r="G64" i="370" s="1"/>
  <c r="AK64" i="370" s="1"/>
  <c r="Z66" i="473"/>
  <c r="G66" i="370" s="1"/>
  <c r="AK66" i="370" s="1"/>
  <c r="Z68" i="473"/>
  <c r="G68" i="370" s="1"/>
  <c r="AK68" i="370" s="1"/>
  <c r="Z70" i="473"/>
  <c r="G70" i="370" s="1"/>
  <c r="AK70" i="370" s="1"/>
  <c r="Z72" i="473"/>
  <c r="G72" i="370" s="1"/>
  <c r="AK72" i="370" s="1"/>
  <c r="B75" i="473"/>
  <c r="AB81" i="473"/>
  <c r="W81" i="473"/>
  <c r="B83" i="473"/>
  <c r="AB89" i="473"/>
  <c r="W89" i="473"/>
  <c r="B91" i="473"/>
  <c r="B99" i="473"/>
  <c r="AB101" i="473"/>
  <c r="W101" i="473"/>
  <c r="AB75" i="473"/>
  <c r="W75" i="473"/>
  <c r="AB83" i="473"/>
  <c r="W83" i="473"/>
  <c r="AB91" i="473"/>
  <c r="W91" i="473"/>
  <c r="AB99" i="473"/>
  <c r="W99" i="473"/>
  <c r="Y101" i="473"/>
  <c r="W64" i="473"/>
  <c r="W66" i="473"/>
  <c r="W68" i="473"/>
  <c r="W70" i="473"/>
  <c r="W72" i="473"/>
  <c r="W74" i="473"/>
  <c r="AC74" i="473"/>
  <c r="AC75" i="473"/>
  <c r="AB77" i="473"/>
  <c r="W77" i="473"/>
  <c r="B79" i="473"/>
  <c r="Z79" i="473"/>
  <c r="G79" i="370" s="1"/>
  <c r="AK79" i="370" s="1"/>
  <c r="Y81" i="473"/>
  <c r="AC83" i="473"/>
  <c r="AB85" i="473"/>
  <c r="W85" i="473"/>
  <c r="B87" i="473"/>
  <c r="Z87" i="473"/>
  <c r="G87" i="370" s="1"/>
  <c r="AK87" i="370" s="1"/>
  <c r="Y89" i="473"/>
  <c r="AC91" i="473"/>
  <c r="AB93" i="473"/>
  <c r="W93" i="473"/>
  <c r="B95" i="473"/>
  <c r="AC95" i="473"/>
  <c r="AB97" i="473"/>
  <c r="W97" i="473"/>
  <c r="Y99" i="473"/>
  <c r="Z101" i="473"/>
  <c r="G101" i="370" s="1"/>
  <c r="AK101" i="370" s="1"/>
  <c r="B103" i="473"/>
  <c r="AC103" i="473"/>
  <c r="Z105" i="473"/>
  <c r="G105" i="370" s="1"/>
  <c r="AK105" i="370" s="1"/>
  <c r="Z107" i="473"/>
  <c r="G107" i="370" s="1"/>
  <c r="AK107" i="370" s="1"/>
  <c r="Z109" i="473"/>
  <c r="G109" i="370" s="1"/>
  <c r="AK109" i="370" s="1"/>
  <c r="Z111" i="473"/>
  <c r="G111" i="370" s="1"/>
  <c r="AK111" i="370" s="1"/>
  <c r="Z113" i="473"/>
  <c r="G113" i="370" s="1"/>
  <c r="AK113" i="370" s="1"/>
  <c r="Z115" i="473"/>
  <c r="G115" i="370" s="1"/>
  <c r="AK115" i="370" s="1"/>
  <c r="Z117" i="473"/>
  <c r="G117" i="370" s="1"/>
  <c r="AK117" i="370" s="1"/>
  <c r="Z119" i="473"/>
  <c r="G119" i="370" s="1"/>
  <c r="AK119" i="370" s="1"/>
  <c r="Z121" i="473"/>
  <c r="G121" i="370" s="1"/>
  <c r="AK121" i="370" s="1"/>
  <c r="Z123" i="473"/>
  <c r="G123" i="370" s="1"/>
  <c r="AK123" i="370" s="1"/>
  <c r="Z125" i="473"/>
  <c r="G125" i="370" s="1"/>
  <c r="AK125" i="370" s="1"/>
  <c r="Z127" i="473"/>
  <c r="G127" i="370" s="1"/>
  <c r="AK127" i="370" s="1"/>
  <c r="Z129" i="473"/>
  <c r="G129" i="370" s="1"/>
  <c r="AK129" i="370" s="1"/>
  <c r="W105" i="473"/>
  <c r="W107" i="473"/>
  <c r="W109" i="473"/>
  <c r="W111" i="473"/>
  <c r="W113" i="473"/>
  <c r="W115" i="473"/>
  <c r="W117" i="473"/>
  <c r="W119" i="473"/>
  <c r="W121" i="473"/>
  <c r="W123" i="473"/>
  <c r="W125" i="473"/>
  <c r="W127" i="473"/>
  <c r="W129" i="473"/>
  <c r="AA69" i="470"/>
  <c r="AA44" i="470"/>
  <c r="AA62" i="470"/>
  <c r="AA89" i="470"/>
  <c r="AA80" i="470"/>
  <c r="AA84" i="470"/>
  <c r="Z55" i="472"/>
  <c r="F55" i="370" s="1"/>
  <c r="AB66" i="472"/>
  <c r="W66" i="472"/>
  <c r="Z111" i="472"/>
  <c r="F111" i="370" s="1"/>
  <c r="B111" i="472"/>
  <c r="Y111" i="472"/>
  <c r="AC111" i="472"/>
  <c r="W111" i="472"/>
  <c r="Y64" i="472"/>
  <c r="AC66" i="472"/>
  <c r="AB68" i="472"/>
  <c r="W68" i="472"/>
  <c r="Y72" i="472"/>
  <c r="AC110" i="472"/>
  <c r="Y110" i="472"/>
  <c r="B110" i="472"/>
  <c r="Z110" i="472"/>
  <c r="F110" i="370" s="1"/>
  <c r="W110" i="472"/>
  <c r="AB110" i="472"/>
  <c r="AB111" i="472"/>
  <c r="Z43" i="472"/>
  <c r="F43" i="370" s="1"/>
  <c r="Z45" i="472"/>
  <c r="F45" i="370" s="1"/>
  <c r="Z51" i="472"/>
  <c r="F51" i="370" s="1"/>
  <c r="Z59" i="472"/>
  <c r="F59" i="370" s="1"/>
  <c r="AB74" i="472"/>
  <c r="W74" i="472"/>
  <c r="AC102" i="472"/>
  <c r="Y102" i="472"/>
  <c r="B102" i="472"/>
  <c r="Z102" i="472"/>
  <c r="F102" i="370" s="1"/>
  <c r="W102" i="472"/>
  <c r="AB102" i="472"/>
  <c r="W33" i="472"/>
  <c r="Y33" i="472" s="1"/>
  <c r="AB33" i="472"/>
  <c r="AB35" i="472"/>
  <c r="AB37" i="472"/>
  <c r="AB39" i="472"/>
  <c r="AB41" i="472"/>
  <c r="W43" i="472"/>
  <c r="AB43" i="472"/>
  <c r="W45" i="472"/>
  <c r="AB45" i="472"/>
  <c r="W47" i="472"/>
  <c r="AB47" i="472"/>
  <c r="W49" i="472"/>
  <c r="AB49" i="472"/>
  <c r="W51" i="472"/>
  <c r="AB51" i="472"/>
  <c r="W53" i="472"/>
  <c r="AB53" i="472"/>
  <c r="W55" i="472"/>
  <c r="AB55" i="472"/>
  <c r="W57" i="472"/>
  <c r="AB57" i="472"/>
  <c r="W59" i="472"/>
  <c r="AB59" i="472"/>
  <c r="W61" i="472"/>
  <c r="AB61" i="472"/>
  <c r="AB62" i="472"/>
  <c r="W62" i="472"/>
  <c r="B64" i="472"/>
  <c r="Y66" i="472"/>
  <c r="AC68" i="472"/>
  <c r="AB70" i="472"/>
  <c r="W70" i="472"/>
  <c r="B72" i="472"/>
  <c r="Y74" i="472"/>
  <c r="AC118" i="472"/>
  <c r="Y118" i="472"/>
  <c r="B118" i="472"/>
  <c r="AB118" i="472"/>
  <c r="W118" i="472"/>
  <c r="Z118" i="472"/>
  <c r="F118" i="370" s="1"/>
  <c r="Z47" i="472"/>
  <c r="F47" i="370" s="1"/>
  <c r="Z49" i="472"/>
  <c r="F49" i="370" s="1"/>
  <c r="Z53" i="472"/>
  <c r="F53" i="370" s="1"/>
  <c r="Z57" i="472"/>
  <c r="F57" i="370" s="1"/>
  <c r="Z61" i="472"/>
  <c r="F61" i="370" s="1"/>
  <c r="B33" i="472"/>
  <c r="B35" i="472"/>
  <c r="B37" i="472"/>
  <c r="B39" i="472"/>
  <c r="B41" i="472"/>
  <c r="B43" i="472"/>
  <c r="Y43" i="472"/>
  <c r="B45" i="472"/>
  <c r="Y45" i="472"/>
  <c r="B47" i="472"/>
  <c r="Y47" i="472"/>
  <c r="B49" i="472"/>
  <c r="Y49" i="472"/>
  <c r="B51" i="472"/>
  <c r="Y51" i="472"/>
  <c r="B53" i="472"/>
  <c r="Y53" i="472"/>
  <c r="B55" i="472"/>
  <c r="Y55" i="472"/>
  <c r="B57" i="472"/>
  <c r="Y57" i="472"/>
  <c r="B59" i="472"/>
  <c r="Y59" i="472"/>
  <c r="B61" i="472"/>
  <c r="Y61" i="472"/>
  <c r="AB64" i="472"/>
  <c r="W64" i="472"/>
  <c r="B66" i="472"/>
  <c r="Z66" i="472"/>
  <c r="F66" i="370" s="1"/>
  <c r="AB72" i="472"/>
  <c r="W72" i="472"/>
  <c r="B74" i="472"/>
  <c r="Z74" i="472"/>
  <c r="F74" i="370" s="1"/>
  <c r="Z103" i="472"/>
  <c r="F103" i="370" s="1"/>
  <c r="B103" i="472"/>
  <c r="Y103" i="472"/>
  <c r="AC103" i="472"/>
  <c r="W103" i="472"/>
  <c r="AC120" i="472"/>
  <c r="Y120" i="472"/>
  <c r="B120" i="472"/>
  <c r="AB120" i="472"/>
  <c r="W120" i="472"/>
  <c r="Z120" i="472"/>
  <c r="F120" i="370" s="1"/>
  <c r="Z76" i="472"/>
  <c r="F76" i="370" s="1"/>
  <c r="Z78" i="472"/>
  <c r="F78" i="370" s="1"/>
  <c r="Z80" i="472"/>
  <c r="F80" i="370" s="1"/>
  <c r="Z82" i="472"/>
  <c r="F82" i="370" s="1"/>
  <c r="Z84" i="472"/>
  <c r="F84" i="370" s="1"/>
  <c r="Z86" i="472"/>
  <c r="F86" i="370" s="1"/>
  <c r="Z88" i="472"/>
  <c r="F88" i="370" s="1"/>
  <c r="Z90" i="472"/>
  <c r="F90" i="370" s="1"/>
  <c r="Z92" i="472"/>
  <c r="F92" i="370" s="1"/>
  <c r="Z94" i="472"/>
  <c r="F94" i="370" s="1"/>
  <c r="Z96" i="472"/>
  <c r="F96" i="370" s="1"/>
  <c r="B99" i="472"/>
  <c r="Z99" i="472"/>
  <c r="F99" i="370" s="1"/>
  <c r="AC100" i="472"/>
  <c r="Y100" i="472"/>
  <c r="B100" i="472"/>
  <c r="AB101" i="472"/>
  <c r="B107" i="472"/>
  <c r="Z107" i="472"/>
  <c r="F107" i="370" s="1"/>
  <c r="AC108" i="472"/>
  <c r="Y108" i="472"/>
  <c r="B108" i="472"/>
  <c r="AB109" i="472"/>
  <c r="B115" i="472"/>
  <c r="Z115" i="472"/>
  <c r="F115" i="370" s="1"/>
  <c r="AC116" i="472"/>
  <c r="Y116" i="472"/>
  <c r="B116" i="472"/>
  <c r="AB117" i="472"/>
  <c r="AC98" i="472"/>
  <c r="Y98" i="472"/>
  <c r="B98" i="472"/>
  <c r="AB99" i="472"/>
  <c r="AC106" i="472"/>
  <c r="Y106" i="472"/>
  <c r="B106" i="472"/>
  <c r="AB107" i="472"/>
  <c r="AC114" i="472"/>
  <c r="Y114" i="472"/>
  <c r="B114" i="472"/>
  <c r="AB115" i="472"/>
  <c r="W76" i="472"/>
  <c r="W78" i="472"/>
  <c r="W80" i="472"/>
  <c r="W82" i="472"/>
  <c r="W84" i="472"/>
  <c r="W86" i="472"/>
  <c r="W88" i="472"/>
  <c r="W90" i="472"/>
  <c r="W92" i="472"/>
  <c r="W94" i="472"/>
  <c r="W96" i="472"/>
  <c r="AB97" i="472"/>
  <c r="AB98" i="472"/>
  <c r="W99" i="472"/>
  <c r="AC99" i="472"/>
  <c r="W100" i="472"/>
  <c r="Y101" i="472"/>
  <c r="AC104" i="472"/>
  <c r="Y104" i="472"/>
  <c r="B104" i="472"/>
  <c r="AB105" i="472"/>
  <c r="AB106" i="472"/>
  <c r="W107" i="472"/>
  <c r="AC107" i="472"/>
  <c r="W108" i="472"/>
  <c r="Y109" i="472"/>
  <c r="AC112" i="472"/>
  <c r="Y112" i="472"/>
  <c r="B112" i="472"/>
  <c r="AB113" i="472"/>
  <c r="AB114" i="472"/>
  <c r="W115" i="472"/>
  <c r="AC115" i="472"/>
  <c r="W116" i="472"/>
  <c r="Y117" i="472"/>
  <c r="Z119" i="472"/>
  <c r="F119" i="370" s="1"/>
  <c r="Z121" i="472"/>
  <c r="F121" i="370" s="1"/>
  <c r="W122" i="472"/>
  <c r="AB122" i="472"/>
  <c r="Z123" i="472"/>
  <c r="F123" i="370" s="1"/>
  <c r="W124" i="472"/>
  <c r="AB124" i="472"/>
  <c r="Z125" i="472"/>
  <c r="F125" i="370" s="1"/>
  <c r="W126" i="472"/>
  <c r="AB126" i="472"/>
  <c r="Z127" i="472"/>
  <c r="F127" i="370" s="1"/>
  <c r="W128" i="472"/>
  <c r="AB128" i="472"/>
  <c r="Z129" i="472"/>
  <c r="F129" i="370" s="1"/>
  <c r="W130" i="472"/>
  <c r="AB130" i="472"/>
  <c r="B122" i="472"/>
  <c r="Y122" i="472"/>
  <c r="AC122" i="472"/>
  <c r="B124" i="472"/>
  <c r="Y124" i="472"/>
  <c r="AC124" i="472"/>
  <c r="B126" i="472"/>
  <c r="Y126" i="472"/>
  <c r="AC126" i="472"/>
  <c r="B128" i="472"/>
  <c r="Y128" i="472"/>
  <c r="AC128" i="472"/>
  <c r="B130" i="472"/>
  <c r="Y130" i="472"/>
  <c r="AC130" i="472"/>
  <c r="B35" i="471"/>
  <c r="AB37" i="471"/>
  <c r="W37" i="471"/>
  <c r="Y37" i="471" s="1"/>
  <c r="B43" i="471"/>
  <c r="AB45" i="471"/>
  <c r="W45" i="471"/>
  <c r="AB35" i="471"/>
  <c r="W35" i="471"/>
  <c r="Y35" i="471" s="1"/>
  <c r="AB43" i="471"/>
  <c r="W43" i="471"/>
  <c r="AB33" i="471"/>
  <c r="W33" i="471"/>
  <c r="Y33" i="471" s="1"/>
  <c r="AB41" i="471"/>
  <c r="Y43" i="471"/>
  <c r="AB39" i="471"/>
  <c r="AB47" i="471"/>
  <c r="W47" i="471"/>
  <c r="W49" i="471"/>
  <c r="AB49" i="471"/>
  <c r="W51" i="471"/>
  <c r="AB51" i="471"/>
  <c r="W53" i="471"/>
  <c r="AB53" i="471"/>
  <c r="W55" i="471"/>
  <c r="AB55" i="471"/>
  <c r="W57" i="471"/>
  <c r="AB57" i="471"/>
  <c r="W59" i="471"/>
  <c r="AB59" i="471"/>
  <c r="W61" i="471"/>
  <c r="AB61" i="471"/>
  <c r="W63" i="471"/>
  <c r="AB63" i="471"/>
  <c r="W65" i="471"/>
  <c r="AB65" i="471"/>
  <c r="W67" i="471"/>
  <c r="AB67" i="471"/>
  <c r="W69" i="471"/>
  <c r="AB69" i="471"/>
  <c r="W71" i="471"/>
  <c r="AB71" i="471"/>
  <c r="W73" i="471"/>
  <c r="AB73" i="471"/>
  <c r="W75" i="471"/>
  <c r="AB75" i="471"/>
  <c r="W77" i="471"/>
  <c r="AB77" i="471"/>
  <c r="W79" i="471"/>
  <c r="AB79" i="471"/>
  <c r="W81" i="471"/>
  <c r="AB81" i="471"/>
  <c r="W83" i="471"/>
  <c r="AB83" i="471"/>
  <c r="W85" i="471"/>
  <c r="AB85" i="471"/>
  <c r="W87" i="471"/>
  <c r="AB87" i="471"/>
  <c r="W89" i="471"/>
  <c r="AB89" i="471"/>
  <c r="W91" i="471"/>
  <c r="AB91" i="471"/>
  <c r="W93" i="471"/>
  <c r="AB93" i="471"/>
  <c r="W95" i="471"/>
  <c r="AB95" i="471"/>
  <c r="AC100" i="471"/>
  <c r="Y100" i="471"/>
  <c r="B100" i="471"/>
  <c r="AC104" i="471"/>
  <c r="Y104" i="471"/>
  <c r="B104" i="471"/>
  <c r="AC108" i="471"/>
  <c r="Y108" i="471"/>
  <c r="B108" i="471"/>
  <c r="AC112" i="471"/>
  <c r="Y112" i="471"/>
  <c r="B112" i="471"/>
  <c r="AC116" i="471"/>
  <c r="Y116" i="471"/>
  <c r="B116" i="471"/>
  <c r="AC120" i="471"/>
  <c r="Y120" i="471"/>
  <c r="B120" i="471"/>
  <c r="AB123" i="471"/>
  <c r="W123" i="471"/>
  <c r="AC123" i="471"/>
  <c r="Y123" i="471"/>
  <c r="B123" i="471"/>
  <c r="AC97" i="471"/>
  <c r="Y97" i="471"/>
  <c r="B97" i="471"/>
  <c r="AC101" i="471"/>
  <c r="Y101" i="471"/>
  <c r="B101" i="471"/>
  <c r="AC105" i="471"/>
  <c r="Y105" i="471"/>
  <c r="B105" i="471"/>
  <c r="AC109" i="471"/>
  <c r="Y109" i="471"/>
  <c r="B109" i="471"/>
  <c r="AC113" i="471"/>
  <c r="Y113" i="471"/>
  <c r="B113" i="471"/>
  <c r="AC117" i="471"/>
  <c r="Y117" i="471"/>
  <c r="B117" i="471"/>
  <c r="AB121" i="471"/>
  <c r="W121" i="471"/>
  <c r="AC121" i="471"/>
  <c r="Y121" i="471"/>
  <c r="B121" i="471"/>
  <c r="AB129" i="471"/>
  <c r="W129" i="471"/>
  <c r="AC129" i="471"/>
  <c r="Y129" i="471"/>
  <c r="B129" i="471"/>
  <c r="W97" i="471"/>
  <c r="AC98" i="471"/>
  <c r="Y98" i="471"/>
  <c r="B98" i="471"/>
  <c r="W101" i="471"/>
  <c r="AC102" i="471"/>
  <c r="Y102" i="471"/>
  <c r="B102" i="471"/>
  <c r="W105" i="471"/>
  <c r="AC106" i="471"/>
  <c r="Y106" i="471"/>
  <c r="B106" i="471"/>
  <c r="W109" i="471"/>
  <c r="AC110" i="471"/>
  <c r="Y110" i="471"/>
  <c r="B110" i="471"/>
  <c r="W113" i="471"/>
  <c r="AC114" i="471"/>
  <c r="Y114" i="471"/>
  <c r="B114" i="471"/>
  <c r="W117" i="471"/>
  <c r="AC118" i="471"/>
  <c r="Y118" i="471"/>
  <c r="B118" i="471"/>
  <c r="AB127" i="471"/>
  <c r="W127" i="471"/>
  <c r="AC127" i="471"/>
  <c r="Y127" i="471"/>
  <c r="B127" i="471"/>
  <c r="W98" i="471"/>
  <c r="AC99" i="471"/>
  <c r="Y99" i="471"/>
  <c r="B99" i="471"/>
  <c r="W102" i="471"/>
  <c r="AC103" i="471"/>
  <c r="Y103" i="471"/>
  <c r="B103" i="471"/>
  <c r="W106" i="471"/>
  <c r="AC107" i="471"/>
  <c r="Y107" i="471"/>
  <c r="B107" i="471"/>
  <c r="W110" i="471"/>
  <c r="AC111" i="471"/>
  <c r="Y111" i="471"/>
  <c r="B111" i="471"/>
  <c r="W114" i="471"/>
  <c r="AC115" i="471"/>
  <c r="Y115" i="471"/>
  <c r="B115" i="471"/>
  <c r="W118" i="471"/>
  <c r="AC119" i="471"/>
  <c r="Y119" i="471"/>
  <c r="B119" i="471"/>
  <c r="AB125" i="471"/>
  <c r="W125" i="471"/>
  <c r="AC125" i="471"/>
  <c r="Y125" i="471"/>
  <c r="B125" i="471"/>
  <c r="B122" i="471"/>
  <c r="Y122" i="471"/>
  <c r="AC122" i="471"/>
  <c r="B124" i="471"/>
  <c r="Y124" i="471"/>
  <c r="AC124" i="471"/>
  <c r="B126" i="471"/>
  <c r="Y126" i="471"/>
  <c r="AC126" i="471"/>
  <c r="B128" i="471"/>
  <c r="Y128" i="471"/>
  <c r="AC128" i="471"/>
  <c r="B130" i="471"/>
  <c r="Y130" i="471"/>
  <c r="AC130" i="471"/>
  <c r="AA91" i="470"/>
  <c r="AA73" i="470"/>
  <c r="AA31" i="470"/>
  <c r="AA43" i="470"/>
  <c r="AA48" i="470"/>
  <c r="AA52" i="470"/>
  <c r="AA60" i="470"/>
  <c r="AA106" i="470"/>
  <c r="AA40" i="470"/>
  <c r="AA50" i="470"/>
  <c r="AA53" i="470"/>
  <c r="AA57" i="470"/>
  <c r="AA81" i="470"/>
  <c r="AA85" i="470"/>
  <c r="AA90" i="470"/>
  <c r="AA36" i="470"/>
  <c r="AA112" i="470"/>
  <c r="AA123" i="470"/>
  <c r="AA122" i="470"/>
  <c r="AA130" i="470"/>
  <c r="AA32" i="470"/>
  <c r="AA94" i="470"/>
  <c r="AA34" i="470"/>
  <c r="AA56" i="470"/>
  <c r="AA79" i="470"/>
  <c r="AA87" i="470"/>
  <c r="AA98" i="470"/>
  <c r="AA125" i="470"/>
  <c r="AA54" i="470"/>
  <c r="AA58" i="470"/>
  <c r="AA63" i="470"/>
  <c r="AA67" i="470"/>
  <c r="AA72" i="470"/>
  <c r="AA77" i="470"/>
  <c r="AA82" i="470"/>
  <c r="AA103" i="470"/>
  <c r="AA108" i="470"/>
  <c r="AA124" i="470"/>
  <c r="AA42" i="470"/>
  <c r="AA35" i="470"/>
  <c r="AA38" i="470"/>
  <c r="AA39" i="470"/>
  <c r="AA46" i="470"/>
  <c r="AA47" i="470"/>
  <c r="AA51" i="470"/>
  <c r="AA59" i="470"/>
  <c r="AA66" i="470"/>
  <c r="AA75" i="470"/>
  <c r="AA83" i="470"/>
  <c r="AA86" i="470"/>
  <c r="AA92" i="470"/>
  <c r="AA96" i="470"/>
  <c r="AA107" i="470"/>
  <c r="AA120" i="470"/>
  <c r="AA121" i="470"/>
  <c r="AA128" i="470"/>
  <c r="AA129" i="470"/>
  <c r="AA102" i="470"/>
  <c r="AA110" i="470"/>
  <c r="AA61" i="470"/>
  <c r="AA65" i="470"/>
  <c r="AA71" i="470"/>
  <c r="AA76" i="470"/>
  <c r="AA88" i="470"/>
  <c r="AA100" i="470"/>
  <c r="AA104" i="470"/>
  <c r="AA114" i="470"/>
  <c r="AA115" i="470"/>
  <c r="AA116" i="470"/>
  <c r="AA117" i="470"/>
  <c r="AA118" i="470"/>
  <c r="AA119" i="470"/>
  <c r="AA126" i="470"/>
  <c r="AA127" i="470"/>
  <c r="AA33" i="470"/>
  <c r="AA37" i="470"/>
  <c r="AA41" i="470"/>
  <c r="AA45" i="470"/>
  <c r="AA49" i="470"/>
  <c r="AA55" i="470"/>
  <c r="AA64" i="470"/>
  <c r="AA68" i="470"/>
  <c r="AA70" i="470"/>
  <c r="AA74" i="470"/>
  <c r="AA78" i="470"/>
  <c r="AA95" i="470"/>
  <c r="AA99" i="470"/>
  <c r="AA97" i="470"/>
  <c r="AA101" i="470"/>
  <c r="AA93" i="470"/>
  <c r="AA111" i="470"/>
  <c r="AA105" i="470"/>
  <c r="AA109" i="470"/>
  <c r="AA113" i="470"/>
  <c r="AA127" i="469"/>
  <c r="AA123" i="469"/>
  <c r="AA115" i="469"/>
  <c r="AA107" i="469"/>
  <c r="AA103" i="469"/>
  <c r="AA99" i="469"/>
  <c r="AA95" i="469"/>
  <c r="AA91" i="469"/>
  <c r="AA87" i="469"/>
  <c r="AA83" i="469"/>
  <c r="AA79" i="469"/>
  <c r="AA75" i="469"/>
  <c r="AA71" i="469"/>
  <c r="AA63" i="469"/>
  <c r="AA59" i="469"/>
  <c r="AA55" i="469"/>
  <c r="AA51" i="469"/>
  <c r="AA47" i="469"/>
  <c r="AA43" i="469"/>
  <c r="AA39" i="469"/>
  <c r="U39" i="469" s="1"/>
  <c r="AA35" i="469"/>
  <c r="U35" i="469" s="1"/>
  <c r="AA67" i="469"/>
  <c r="AA111" i="469"/>
  <c r="AA119" i="469"/>
  <c r="AA128" i="469"/>
  <c r="AA124" i="469"/>
  <c r="AA120" i="469"/>
  <c r="AA116" i="469"/>
  <c r="AA112" i="469"/>
  <c r="AA108" i="469"/>
  <c r="AA104" i="469"/>
  <c r="AA100" i="469"/>
  <c r="AA96" i="469"/>
  <c r="AA92" i="469"/>
  <c r="AA88" i="469"/>
  <c r="AA84" i="469"/>
  <c r="AA80" i="469"/>
  <c r="AA76" i="469"/>
  <c r="AA72" i="469"/>
  <c r="AA68" i="469"/>
  <c r="AA64" i="469"/>
  <c r="AA60" i="469"/>
  <c r="AA56" i="469"/>
  <c r="AA52" i="469"/>
  <c r="AA48" i="469"/>
  <c r="AA44" i="469"/>
  <c r="AA40" i="469"/>
  <c r="U40" i="469" s="1"/>
  <c r="AA36" i="469"/>
  <c r="U36" i="469" s="1"/>
  <c r="AA130" i="469"/>
  <c r="AA126" i="469"/>
  <c r="AA122" i="469"/>
  <c r="AA118" i="469"/>
  <c r="AA114" i="469"/>
  <c r="AA110" i="469"/>
  <c r="AA106" i="469"/>
  <c r="AA102" i="469"/>
  <c r="AA98" i="469"/>
  <c r="AA94" i="469"/>
  <c r="AA90" i="469"/>
  <c r="AA86" i="469"/>
  <c r="AA82" i="469"/>
  <c r="AA78" i="469"/>
  <c r="AA74" i="469"/>
  <c r="AA70" i="469"/>
  <c r="AA66" i="469"/>
  <c r="AA62" i="469"/>
  <c r="AA58" i="469"/>
  <c r="AA54" i="469"/>
  <c r="AA50" i="469"/>
  <c r="AA46" i="469"/>
  <c r="AA42" i="469"/>
  <c r="AA38" i="469"/>
  <c r="U38" i="469" s="1"/>
  <c r="AA34" i="469"/>
  <c r="U34" i="469" s="1"/>
  <c r="AA32" i="469"/>
  <c r="U32" i="469" s="1"/>
  <c r="AA31" i="469"/>
  <c r="AA129" i="469"/>
  <c r="AA125" i="469"/>
  <c r="AA121" i="469"/>
  <c r="AA117" i="469"/>
  <c r="AA113" i="469"/>
  <c r="AA109" i="469"/>
  <c r="AA105" i="469"/>
  <c r="AA101" i="469"/>
  <c r="AA97" i="469"/>
  <c r="AA93" i="469"/>
  <c r="AA89" i="469"/>
  <c r="AA85" i="469"/>
  <c r="AA81" i="469"/>
  <c r="AA77" i="469"/>
  <c r="AA73" i="469"/>
  <c r="AA69" i="469"/>
  <c r="AA65" i="469"/>
  <c r="AA61" i="469"/>
  <c r="AA57" i="469"/>
  <c r="AA53" i="469"/>
  <c r="AA49" i="469"/>
  <c r="AA45" i="469"/>
  <c r="AA41" i="469"/>
  <c r="U41" i="469" s="1"/>
  <c r="AA37" i="469"/>
  <c r="U37" i="469" s="1"/>
  <c r="AA33" i="469"/>
  <c r="U33" i="469" s="1"/>
  <c r="U41" i="475" l="1"/>
  <c r="W41" i="475" s="1"/>
  <c r="Y41" i="475" s="1"/>
  <c r="U40" i="475"/>
  <c r="W40" i="475" s="1"/>
  <c r="Y40" i="475" s="1"/>
  <c r="U39" i="475"/>
  <c r="W39" i="475" s="1"/>
  <c r="Y39" i="475" s="1"/>
  <c r="U38" i="475"/>
  <c r="W38" i="475" s="1"/>
  <c r="Y38" i="475" s="1"/>
  <c r="C41" i="530"/>
  <c r="J41" i="529"/>
  <c r="B41" i="529"/>
  <c r="K41" i="529"/>
  <c r="AG56" i="370"/>
  <c r="Z45" i="475"/>
  <c r="I45" i="370" s="1"/>
  <c r="AM45" i="370" s="1"/>
  <c r="Y45" i="475"/>
  <c r="AM2" i="475"/>
  <c r="AA31" i="475"/>
  <c r="AG87" i="370"/>
  <c r="AG64" i="370"/>
  <c r="AG113" i="370"/>
  <c r="AG52" i="370"/>
  <c r="AG105" i="370"/>
  <c r="AG104" i="370"/>
  <c r="AG70" i="370"/>
  <c r="AG79" i="370"/>
  <c r="AG48" i="370"/>
  <c r="AG101" i="370"/>
  <c r="AG72" i="370"/>
  <c r="AG117" i="370"/>
  <c r="AG68" i="370"/>
  <c r="AG60" i="370"/>
  <c r="AG44" i="370"/>
  <c r="AG109" i="370"/>
  <c r="AJ129" i="370"/>
  <c r="AG129" i="370" s="1"/>
  <c r="AJ103" i="370"/>
  <c r="AG103" i="370" s="1"/>
  <c r="AJ123" i="370"/>
  <c r="AG123" i="370" s="1"/>
  <c r="AJ115" i="370"/>
  <c r="AG115" i="370" s="1"/>
  <c r="AJ84" i="370"/>
  <c r="AG84" i="370" s="1"/>
  <c r="AJ127" i="370"/>
  <c r="AG127" i="370" s="1"/>
  <c r="AJ107" i="370"/>
  <c r="AG107" i="370" s="1"/>
  <c r="AJ96" i="370"/>
  <c r="AG96" i="370" s="1"/>
  <c r="AJ88" i="370"/>
  <c r="AG88" i="370" s="1"/>
  <c r="AJ80" i="370"/>
  <c r="AG80" i="370" s="1"/>
  <c r="AJ61" i="370"/>
  <c r="AG61" i="370" s="1"/>
  <c r="AJ47" i="370"/>
  <c r="AG47" i="370" s="1"/>
  <c r="AJ51" i="370"/>
  <c r="AG51" i="370" s="1"/>
  <c r="AJ110" i="370"/>
  <c r="AG110" i="370" s="1"/>
  <c r="AJ55" i="370"/>
  <c r="AG55" i="370" s="1"/>
  <c r="AJ94" i="370"/>
  <c r="AG94" i="370" s="1"/>
  <c r="AJ86" i="370"/>
  <c r="AG86" i="370" s="1"/>
  <c r="AJ102" i="370"/>
  <c r="AG102" i="370" s="1"/>
  <c r="AJ45" i="370"/>
  <c r="AJ111" i="370"/>
  <c r="AG111" i="370" s="1"/>
  <c r="AJ57" i="370"/>
  <c r="AG57" i="370" s="1"/>
  <c r="AJ92" i="370"/>
  <c r="AG92" i="370" s="1"/>
  <c r="AJ74" i="370"/>
  <c r="AG74" i="370" s="1"/>
  <c r="AJ53" i="370"/>
  <c r="AG53" i="370" s="1"/>
  <c r="AJ121" i="370"/>
  <c r="AG121" i="370" s="1"/>
  <c r="AJ78" i="370"/>
  <c r="AG78" i="370" s="1"/>
  <c r="AJ119" i="370"/>
  <c r="AG119" i="370" s="1"/>
  <c r="AJ99" i="370"/>
  <c r="AG99" i="370" s="1"/>
  <c r="AJ76" i="370"/>
  <c r="AG76" i="370" s="1"/>
  <c r="AJ66" i="370"/>
  <c r="AG66" i="370" s="1"/>
  <c r="AJ118" i="370"/>
  <c r="AG118" i="370" s="1"/>
  <c r="AJ43" i="370"/>
  <c r="AG43" i="370" s="1"/>
  <c r="AJ125" i="370"/>
  <c r="AG125" i="370" s="1"/>
  <c r="AJ90" i="370"/>
  <c r="AG90" i="370" s="1"/>
  <c r="AJ82" i="370"/>
  <c r="AG82" i="370" s="1"/>
  <c r="AJ120" i="370"/>
  <c r="AG120" i="370" s="1"/>
  <c r="AJ49" i="370"/>
  <c r="AG49" i="370" s="1"/>
  <c r="AJ59" i="370"/>
  <c r="AG59" i="370" s="1"/>
  <c r="L41" i="529" l="1"/>
  <c r="C41" i="531"/>
  <c r="B41" i="530"/>
  <c r="J41" i="530"/>
  <c r="I41" i="530"/>
  <c r="C41" i="535"/>
  <c r="P41" i="532"/>
  <c r="B41" i="532"/>
  <c r="T41" i="532" s="1"/>
  <c r="AG45" i="370"/>
  <c r="AA34" i="475"/>
  <c r="U34" i="475" s="1"/>
  <c r="AA32" i="475"/>
  <c r="U32" i="475" s="1"/>
  <c r="K41" i="530" l="1"/>
  <c r="D41" i="531"/>
  <c r="B41" i="531"/>
  <c r="R41" i="535"/>
  <c r="U41" i="535"/>
  <c r="E41" i="535"/>
  <c r="H41" i="535"/>
  <c r="G41" i="535"/>
  <c r="T41" i="535"/>
  <c r="D41" i="535"/>
  <c r="S41" i="535"/>
  <c r="J41" i="535"/>
  <c r="I41" i="535"/>
  <c r="K41" i="535"/>
  <c r="V41" i="535"/>
  <c r="F41" i="535"/>
  <c r="O41" i="535"/>
  <c r="B41" i="535"/>
  <c r="AA35" i="475"/>
  <c r="U35" i="475" s="1"/>
  <c r="W32" i="475"/>
  <c r="Y32" i="475" s="1"/>
  <c r="W34" i="475"/>
  <c r="Y34" i="475" s="1"/>
  <c r="E29" i="469"/>
  <c r="D29" i="469"/>
  <c r="C29" i="469"/>
  <c r="I38" i="527" l="1"/>
  <c r="B38" i="527"/>
  <c r="B40" i="527"/>
  <c r="I40" i="527"/>
  <c r="I36" i="527"/>
  <c r="B36" i="527"/>
  <c r="I34" i="527"/>
  <c r="B34" i="527"/>
  <c r="I39" i="527"/>
  <c r="B39" i="527"/>
  <c r="I35" i="527"/>
  <c r="B35" i="527"/>
  <c r="B37" i="527"/>
  <c r="I37" i="527"/>
  <c r="W35" i="475"/>
  <c r="Y35" i="475" s="1"/>
  <c r="AB42" i="469"/>
  <c r="AC42" i="469"/>
  <c r="Y42" i="469"/>
  <c r="W42" i="469"/>
  <c r="B42" i="469"/>
  <c r="AB60" i="470"/>
  <c r="B60" i="470"/>
  <c r="AC60" i="470"/>
  <c r="BG60" i="470"/>
  <c r="BD60" i="470"/>
  <c r="BJ60" i="470"/>
  <c r="BC60" i="470"/>
  <c r="BB60" i="470"/>
  <c r="BA60" i="470"/>
  <c r="BH60" i="470"/>
  <c r="BF60" i="470"/>
  <c r="BI60" i="470"/>
  <c r="BE60" i="470"/>
  <c r="AB61" i="469"/>
  <c r="AC61" i="469"/>
  <c r="Y61" i="469"/>
  <c r="W61" i="469"/>
  <c r="B61" i="469"/>
  <c r="BI43" i="470"/>
  <c r="BG43" i="470"/>
  <c r="BD43" i="470"/>
  <c r="BJ43" i="470"/>
  <c r="BA43" i="470"/>
  <c r="BH43" i="470"/>
  <c r="BB43" i="470"/>
  <c r="BC43" i="470"/>
  <c r="AC43" i="470"/>
  <c r="AB43" i="470"/>
  <c r="BE43" i="470"/>
  <c r="BF43" i="470"/>
  <c r="B43" i="470"/>
  <c r="BA51" i="470"/>
  <c r="BG51" i="470"/>
  <c r="BF51" i="470"/>
  <c r="AB51" i="470"/>
  <c r="BJ51" i="470"/>
  <c r="BD51" i="470"/>
  <c r="B51" i="470"/>
  <c r="BE51" i="470"/>
  <c r="BI51" i="470"/>
  <c r="AC51" i="470"/>
  <c r="BB51" i="470"/>
  <c r="BC51" i="470"/>
  <c r="BH51" i="470"/>
  <c r="AC59" i="470"/>
  <c r="B59" i="470"/>
  <c r="BG59" i="470"/>
  <c r="AB59" i="470"/>
  <c r="BB59" i="470"/>
  <c r="BD59" i="470"/>
  <c r="BE59" i="470"/>
  <c r="BJ59" i="470"/>
  <c r="BH59" i="470"/>
  <c r="BI59" i="470"/>
  <c r="BC59" i="470"/>
  <c r="BA59" i="470"/>
  <c r="BF59" i="470"/>
  <c r="AB67" i="470"/>
  <c r="BC67" i="470"/>
  <c r="BJ67" i="470"/>
  <c r="BH67" i="470"/>
  <c r="BB67" i="470"/>
  <c r="BD67" i="470"/>
  <c r="BA67" i="470"/>
  <c r="BF67" i="470"/>
  <c r="BI67" i="470"/>
  <c r="B67" i="470"/>
  <c r="BE67" i="470"/>
  <c r="AC67" i="470"/>
  <c r="BG67" i="470"/>
  <c r="BI48" i="470"/>
  <c r="AB48" i="470"/>
  <c r="BH48" i="470"/>
  <c r="BG48" i="470"/>
  <c r="AC48" i="470"/>
  <c r="BB48" i="470"/>
  <c r="B48" i="470"/>
  <c r="BC48" i="470"/>
  <c r="BD48" i="470"/>
  <c r="BF48" i="470"/>
  <c r="BJ48" i="470"/>
  <c r="BE48" i="470"/>
  <c r="BA48" i="470"/>
  <c r="BI64" i="470"/>
  <c r="BD64" i="470"/>
  <c r="BC64" i="470"/>
  <c r="BA64" i="470"/>
  <c r="BB64" i="470"/>
  <c r="BG64" i="470"/>
  <c r="AB64" i="470"/>
  <c r="BE64" i="470"/>
  <c r="AC64" i="470"/>
  <c r="B64" i="470"/>
  <c r="BJ64" i="470"/>
  <c r="BF64" i="470"/>
  <c r="BH64" i="470"/>
  <c r="BA49" i="470"/>
  <c r="AC49" i="470"/>
  <c r="BE49" i="470"/>
  <c r="BI49" i="470"/>
  <c r="B49" i="470"/>
  <c r="BF49" i="470"/>
  <c r="BH49" i="470"/>
  <c r="BB49" i="470"/>
  <c r="BD49" i="470"/>
  <c r="AB49" i="470"/>
  <c r="BG49" i="470"/>
  <c r="BC49" i="470"/>
  <c r="BJ49" i="470"/>
  <c r="BJ65" i="470"/>
  <c r="BH65" i="470"/>
  <c r="BD65" i="470"/>
  <c r="BA65" i="470"/>
  <c r="BF65" i="470"/>
  <c r="BB65" i="470"/>
  <c r="BI65" i="470"/>
  <c r="B65" i="470"/>
  <c r="BC65" i="470"/>
  <c r="BE65" i="470"/>
  <c r="AB65" i="470"/>
  <c r="AC65" i="470"/>
  <c r="BG65" i="470"/>
  <c r="AB50" i="469"/>
  <c r="AC50" i="469"/>
  <c r="Y50" i="469"/>
  <c r="W50" i="469"/>
  <c r="B50" i="469"/>
  <c r="AB74" i="469"/>
  <c r="AC74" i="469"/>
  <c r="Y74" i="469"/>
  <c r="W74" i="469"/>
  <c r="B74" i="469"/>
  <c r="BI44" i="470"/>
  <c r="BH44" i="470"/>
  <c r="AB44" i="470"/>
  <c r="BG44" i="470"/>
  <c r="BC44" i="470"/>
  <c r="BD44" i="470"/>
  <c r="BF44" i="470"/>
  <c r="B44" i="470"/>
  <c r="BE44" i="470"/>
  <c r="BB44" i="470"/>
  <c r="BJ44" i="470"/>
  <c r="BA44" i="470"/>
  <c r="AC44" i="470"/>
  <c r="AB77" i="469"/>
  <c r="AC77" i="469"/>
  <c r="Y77" i="469"/>
  <c r="W77" i="469"/>
  <c r="B77" i="469"/>
  <c r="AB75" i="470"/>
  <c r="BD75" i="470"/>
  <c r="BG75" i="470"/>
  <c r="BH75" i="470"/>
  <c r="BC75" i="470"/>
  <c r="BI75" i="470"/>
  <c r="B75" i="470"/>
  <c r="BE75" i="470"/>
  <c r="BJ75" i="470"/>
  <c r="BA75" i="470"/>
  <c r="BB75" i="470"/>
  <c r="BF75" i="470"/>
  <c r="AC75" i="470"/>
  <c r="BI42" i="470"/>
  <c r="BD42" i="470"/>
  <c r="AB42" i="470"/>
  <c r="BC42" i="470"/>
  <c r="BG42" i="470"/>
  <c r="BB42" i="470"/>
  <c r="BH42" i="470"/>
  <c r="BE42" i="470"/>
  <c r="B42" i="470"/>
  <c r="BF42" i="470"/>
  <c r="AC42" i="470"/>
  <c r="BJ42" i="470"/>
  <c r="BA42" i="470"/>
  <c r="BI50" i="470"/>
  <c r="AB50" i="470"/>
  <c r="BC50" i="470"/>
  <c r="BD50" i="470"/>
  <c r="BG50" i="470"/>
  <c r="BB50" i="470"/>
  <c r="BH50" i="470"/>
  <c r="BJ50" i="470"/>
  <c r="B50" i="470"/>
  <c r="AC50" i="470"/>
  <c r="BF50" i="470"/>
  <c r="BE50" i="470"/>
  <c r="BA50" i="470"/>
  <c r="BI58" i="470"/>
  <c r="AC58" i="470"/>
  <c r="AB58" i="470"/>
  <c r="B58" i="470"/>
  <c r="BH58" i="470"/>
  <c r="BC58" i="470"/>
  <c r="BG58" i="470"/>
  <c r="BB58" i="470"/>
  <c r="BA58" i="470"/>
  <c r="BD58" i="470"/>
  <c r="BF58" i="470"/>
  <c r="BJ58" i="470"/>
  <c r="BE58" i="470"/>
  <c r="B66" i="470"/>
  <c r="BB66" i="470"/>
  <c r="BD66" i="470"/>
  <c r="BF66" i="470"/>
  <c r="AC66" i="470"/>
  <c r="BC66" i="470"/>
  <c r="BH66" i="470"/>
  <c r="BI66" i="470"/>
  <c r="AB66" i="470"/>
  <c r="BA66" i="470"/>
  <c r="BG66" i="470"/>
  <c r="BJ66" i="470"/>
  <c r="BE66" i="470"/>
  <c r="BE74" i="470"/>
  <c r="B74" i="470"/>
  <c r="AC74" i="470"/>
  <c r="BF74" i="470"/>
  <c r="BA74" i="470"/>
  <c r="BD74" i="470"/>
  <c r="BJ74" i="470"/>
  <c r="BI74" i="470"/>
  <c r="BH74" i="470"/>
  <c r="AB74" i="470"/>
  <c r="BG74" i="470"/>
  <c r="BB74" i="470"/>
  <c r="BC74" i="470"/>
  <c r="AC44" i="469"/>
  <c r="AB44" i="469"/>
  <c r="Y44" i="469"/>
  <c r="W44" i="469"/>
  <c r="B44" i="469"/>
  <c r="AB60" i="469"/>
  <c r="AC60" i="469"/>
  <c r="Y60" i="469"/>
  <c r="W60" i="469"/>
  <c r="B60" i="469"/>
  <c r="AB76" i="469"/>
  <c r="AC76" i="469"/>
  <c r="Y76" i="469"/>
  <c r="W76" i="469"/>
  <c r="B76" i="469"/>
  <c r="BA41" i="470"/>
  <c r="AC41" i="470"/>
  <c r="BI41" i="470"/>
  <c r="BE41" i="470"/>
  <c r="B41" i="470"/>
  <c r="BF41" i="470"/>
  <c r="BC41" i="470"/>
  <c r="BD41" i="470"/>
  <c r="BJ41" i="470"/>
  <c r="BH41" i="470"/>
  <c r="AB41" i="470"/>
  <c r="BG41" i="470"/>
  <c r="BB41" i="470"/>
  <c r="BI53" i="470"/>
  <c r="BA53" i="470"/>
  <c r="AC53" i="470"/>
  <c r="BE53" i="470"/>
  <c r="B53" i="470"/>
  <c r="BG53" i="470"/>
  <c r="BD53" i="470"/>
  <c r="BF53" i="470"/>
  <c r="AB53" i="470"/>
  <c r="BC53" i="470"/>
  <c r="BH53" i="470"/>
  <c r="BB53" i="470"/>
  <c r="BJ53" i="470"/>
  <c r="AB69" i="470"/>
  <c r="BG69" i="470"/>
  <c r="BH69" i="470"/>
  <c r="BB69" i="470"/>
  <c r="BI69" i="470"/>
  <c r="BC69" i="470"/>
  <c r="BD69" i="470"/>
  <c r="BJ69" i="470"/>
  <c r="BA69" i="470"/>
  <c r="AC69" i="470"/>
  <c r="BE69" i="470"/>
  <c r="BF69" i="470"/>
  <c r="B69" i="470"/>
  <c r="AB47" i="469"/>
  <c r="AC47" i="469"/>
  <c r="Y47" i="469"/>
  <c r="W47" i="469"/>
  <c r="B47" i="469"/>
  <c r="AB55" i="469"/>
  <c r="AC55" i="469"/>
  <c r="W55" i="469"/>
  <c r="Y55" i="469"/>
  <c r="B55" i="469"/>
  <c r="AB63" i="469"/>
  <c r="AC63" i="469"/>
  <c r="Y63" i="469"/>
  <c r="W63" i="469"/>
  <c r="B63" i="469"/>
  <c r="AB71" i="469"/>
  <c r="AC71" i="469"/>
  <c r="Y71" i="469"/>
  <c r="W71" i="469"/>
  <c r="B71" i="469"/>
  <c r="AB79" i="469"/>
  <c r="AC79" i="469"/>
  <c r="W79" i="469"/>
  <c r="Y79" i="469"/>
  <c r="B79" i="469"/>
  <c r="AC48" i="469"/>
  <c r="AB48" i="469"/>
  <c r="Y48" i="469"/>
  <c r="W48" i="469"/>
  <c r="B48" i="469"/>
  <c r="AC64" i="469"/>
  <c r="AB64" i="469"/>
  <c r="W64" i="469"/>
  <c r="Y64" i="469"/>
  <c r="B64" i="469"/>
  <c r="AB49" i="469"/>
  <c r="AC49" i="469"/>
  <c r="Y49" i="469"/>
  <c r="W49" i="469"/>
  <c r="B49" i="469"/>
  <c r="AC65" i="469"/>
  <c r="AB65" i="469"/>
  <c r="W65" i="469"/>
  <c r="Y65" i="469"/>
  <c r="B65" i="469"/>
  <c r="AB58" i="469"/>
  <c r="AC58" i="469"/>
  <c r="W58" i="469"/>
  <c r="Y58" i="469"/>
  <c r="B58" i="469"/>
  <c r="AB45" i="469"/>
  <c r="AC45" i="469"/>
  <c r="Y45" i="469"/>
  <c r="W45" i="469"/>
  <c r="B45" i="469"/>
  <c r="BI46" i="470"/>
  <c r="BD46" i="470"/>
  <c r="AB46" i="470"/>
  <c r="BG46" i="470"/>
  <c r="BC46" i="470"/>
  <c r="BJ46" i="470"/>
  <c r="BA46" i="470"/>
  <c r="BH46" i="470"/>
  <c r="B46" i="470"/>
  <c r="BB46" i="470"/>
  <c r="BF46" i="470"/>
  <c r="BE46" i="470"/>
  <c r="AC46" i="470"/>
  <c r="AB54" i="469"/>
  <c r="AC54" i="469"/>
  <c r="Y54" i="469"/>
  <c r="W54" i="469"/>
  <c r="B54" i="469"/>
  <c r="AB62" i="469"/>
  <c r="AC62" i="469"/>
  <c r="W62" i="469"/>
  <c r="Y62" i="469"/>
  <c r="B62" i="469"/>
  <c r="AB70" i="469"/>
  <c r="AC70" i="469"/>
  <c r="Y70" i="469"/>
  <c r="W70" i="469"/>
  <c r="B70" i="469"/>
  <c r="AB78" i="469"/>
  <c r="AC78" i="469"/>
  <c r="Y78" i="469"/>
  <c r="W78" i="469"/>
  <c r="B78" i="469"/>
  <c r="BI40" i="470"/>
  <c r="BH40" i="470"/>
  <c r="AB40" i="470"/>
  <c r="BG40" i="470"/>
  <c r="BC40" i="470"/>
  <c r="BD40" i="470"/>
  <c r="AC40" i="470"/>
  <c r="BF40" i="470"/>
  <c r="BE40" i="470"/>
  <c r="BJ40" i="470"/>
  <c r="B40" i="470"/>
  <c r="BB40" i="470"/>
  <c r="BA40" i="470"/>
  <c r="BI52" i="470"/>
  <c r="AB52" i="470"/>
  <c r="BD52" i="470"/>
  <c r="BC52" i="470"/>
  <c r="BH52" i="470"/>
  <c r="BG52" i="470"/>
  <c r="BF52" i="470"/>
  <c r="B52" i="470"/>
  <c r="BE52" i="470"/>
  <c r="BB52" i="470"/>
  <c r="AC52" i="470"/>
  <c r="BJ52" i="470"/>
  <c r="BA52" i="470"/>
  <c r="BI68" i="470"/>
  <c r="BG68" i="470"/>
  <c r="BJ68" i="470"/>
  <c r="BA68" i="470"/>
  <c r="BC68" i="470"/>
  <c r="BF68" i="470"/>
  <c r="B68" i="470"/>
  <c r="AB68" i="470"/>
  <c r="BD68" i="470"/>
  <c r="BE68" i="470"/>
  <c r="AC68" i="470"/>
  <c r="BB68" i="470"/>
  <c r="BH68" i="470"/>
  <c r="AC41" i="469"/>
  <c r="AB41" i="469"/>
  <c r="W41" i="469"/>
  <c r="Y41" i="469" s="1"/>
  <c r="B41" i="469"/>
  <c r="AC53" i="469"/>
  <c r="AB53" i="469"/>
  <c r="Y53" i="469"/>
  <c r="W53" i="469"/>
  <c r="B53" i="469"/>
  <c r="AB69" i="469"/>
  <c r="AC69" i="469"/>
  <c r="Y69" i="469"/>
  <c r="W69" i="469"/>
  <c r="B69" i="469"/>
  <c r="BI47" i="470"/>
  <c r="AC47" i="470"/>
  <c r="B47" i="470"/>
  <c r="BC47" i="470"/>
  <c r="AB47" i="470"/>
  <c r="BD47" i="470"/>
  <c r="BB47" i="470"/>
  <c r="BE47" i="470"/>
  <c r="BH47" i="470"/>
  <c r="BF47" i="470"/>
  <c r="BA47" i="470"/>
  <c r="BG47" i="470"/>
  <c r="BJ47" i="470"/>
  <c r="BA55" i="470"/>
  <c r="AC55" i="470"/>
  <c r="BE55" i="470"/>
  <c r="BI55" i="470"/>
  <c r="B55" i="470"/>
  <c r="BG55" i="470"/>
  <c r="BF55" i="470"/>
  <c r="BC55" i="470"/>
  <c r="AB55" i="470"/>
  <c r="BB55" i="470"/>
  <c r="BD55" i="470"/>
  <c r="BJ55" i="470"/>
  <c r="BH55" i="470"/>
  <c r="B63" i="470"/>
  <c r="AC63" i="470"/>
  <c r="BB63" i="470"/>
  <c r="BF63" i="470"/>
  <c r="BG63" i="470"/>
  <c r="BC63" i="470"/>
  <c r="BD63" i="470"/>
  <c r="BI63" i="470"/>
  <c r="BH63" i="470"/>
  <c r="BJ63" i="470"/>
  <c r="AB63" i="470"/>
  <c r="BE63" i="470"/>
  <c r="BA63" i="470"/>
  <c r="AB71" i="470"/>
  <c r="BG71" i="470"/>
  <c r="BH71" i="470"/>
  <c r="BC71" i="470"/>
  <c r="BI71" i="470"/>
  <c r="BF71" i="470"/>
  <c r="BD71" i="470"/>
  <c r="AC71" i="470"/>
  <c r="BJ71" i="470"/>
  <c r="BA71" i="470"/>
  <c r="BE71" i="470"/>
  <c r="B71" i="470"/>
  <c r="BB71" i="470"/>
  <c r="AB79" i="470"/>
  <c r="BC79" i="470"/>
  <c r="BD79" i="470"/>
  <c r="BG79" i="470"/>
  <c r="BF79" i="470"/>
  <c r="BH79" i="470"/>
  <c r="BI79" i="470"/>
  <c r="AC79" i="470"/>
  <c r="BE79" i="470"/>
  <c r="B79" i="470"/>
  <c r="BB79" i="470"/>
  <c r="BJ79" i="470"/>
  <c r="BA79" i="470"/>
  <c r="BI56" i="470"/>
  <c r="AB56" i="470"/>
  <c r="BG56" i="470"/>
  <c r="BD56" i="470"/>
  <c r="BH56" i="470"/>
  <c r="BB56" i="470"/>
  <c r="BA56" i="470"/>
  <c r="BJ56" i="470"/>
  <c r="BE56" i="470"/>
  <c r="BC56" i="470"/>
  <c r="B56" i="470"/>
  <c r="BF56" i="470"/>
  <c r="AC56" i="470"/>
  <c r="BI72" i="470"/>
  <c r="BH72" i="470"/>
  <c r="BB72" i="470"/>
  <c r="BF72" i="470"/>
  <c r="B72" i="470"/>
  <c r="BC72" i="470"/>
  <c r="BE72" i="470"/>
  <c r="AC72" i="470"/>
  <c r="BJ72" i="470"/>
  <c r="BA72" i="470"/>
  <c r="BD72" i="470"/>
  <c r="BG72" i="470"/>
  <c r="AB72" i="470"/>
  <c r="BI57" i="470"/>
  <c r="B57" i="470"/>
  <c r="BE57" i="470"/>
  <c r="BA57" i="470"/>
  <c r="AC57" i="470"/>
  <c r="AB57" i="470"/>
  <c r="BF57" i="470"/>
  <c r="BG57" i="470"/>
  <c r="BJ57" i="470"/>
  <c r="BD57" i="470"/>
  <c r="BH57" i="470"/>
  <c r="BB57" i="470"/>
  <c r="BC57" i="470"/>
  <c r="AB73" i="470"/>
  <c r="BC73" i="470"/>
  <c r="BD73" i="470"/>
  <c r="BG73" i="470"/>
  <c r="BJ73" i="470"/>
  <c r="BH73" i="470"/>
  <c r="BI73" i="470"/>
  <c r="BF73" i="470"/>
  <c r="BA73" i="470"/>
  <c r="BB73" i="470"/>
  <c r="BE73" i="470"/>
  <c r="B73" i="470"/>
  <c r="AC73" i="470"/>
  <c r="AB66" i="469"/>
  <c r="AC66" i="469"/>
  <c r="Y66" i="469"/>
  <c r="W66" i="469"/>
  <c r="B66" i="469"/>
  <c r="BI76" i="470"/>
  <c r="BA76" i="470"/>
  <c r="B76" i="470"/>
  <c r="BH76" i="470"/>
  <c r="BJ76" i="470"/>
  <c r="BE76" i="470"/>
  <c r="AC76" i="470"/>
  <c r="BD76" i="470"/>
  <c r="BG76" i="470"/>
  <c r="AB76" i="470"/>
  <c r="BC76" i="470"/>
  <c r="BB76" i="470"/>
  <c r="BF76" i="470"/>
  <c r="AB46" i="469"/>
  <c r="AC46" i="469"/>
  <c r="Y46" i="469"/>
  <c r="W46" i="469"/>
  <c r="B46" i="469"/>
  <c r="BI54" i="470"/>
  <c r="AB54" i="470"/>
  <c r="BC54" i="470"/>
  <c r="BH54" i="470"/>
  <c r="BD54" i="470"/>
  <c r="BJ54" i="470"/>
  <c r="BE54" i="470"/>
  <c r="B54" i="470"/>
  <c r="BG54" i="470"/>
  <c r="BB54" i="470"/>
  <c r="BF54" i="470"/>
  <c r="BA54" i="470"/>
  <c r="AC54" i="470"/>
  <c r="AC62" i="470"/>
  <c r="AB62" i="470"/>
  <c r="B62" i="470"/>
  <c r="BC62" i="470"/>
  <c r="BG62" i="470"/>
  <c r="BD62" i="470"/>
  <c r="BH62" i="470"/>
  <c r="BJ62" i="470"/>
  <c r="BF62" i="470"/>
  <c r="BB62" i="470"/>
  <c r="BA62" i="470"/>
  <c r="BI62" i="470"/>
  <c r="BE62" i="470"/>
  <c r="BE70" i="470"/>
  <c r="B70" i="470"/>
  <c r="AC70" i="470"/>
  <c r="BI70" i="470"/>
  <c r="BG70" i="470"/>
  <c r="AB70" i="470"/>
  <c r="BF70" i="470"/>
  <c r="BA70" i="470"/>
  <c r="BC70" i="470"/>
  <c r="BB70" i="470"/>
  <c r="BJ70" i="470"/>
  <c r="BH70" i="470"/>
  <c r="BD70" i="470"/>
  <c r="BE78" i="470"/>
  <c r="AC78" i="470"/>
  <c r="B78" i="470"/>
  <c r="BI78" i="470"/>
  <c r="BF78" i="470"/>
  <c r="BA78" i="470"/>
  <c r="BH78" i="470"/>
  <c r="BB78" i="470"/>
  <c r="AB78" i="470"/>
  <c r="BC78" i="470"/>
  <c r="BD78" i="470"/>
  <c r="BG78" i="470"/>
  <c r="BJ78" i="470"/>
  <c r="AC40" i="469"/>
  <c r="AB40" i="469"/>
  <c r="W40" i="469"/>
  <c r="Y40" i="469" s="1"/>
  <c r="B40" i="469"/>
  <c r="AB52" i="469"/>
  <c r="AC52" i="469"/>
  <c r="Y52" i="469"/>
  <c r="W52" i="469"/>
  <c r="B52" i="469"/>
  <c r="AB68" i="469"/>
  <c r="AC68" i="469"/>
  <c r="Y68" i="469"/>
  <c r="W68" i="469"/>
  <c r="B68" i="469"/>
  <c r="BE45" i="470"/>
  <c r="BA45" i="470"/>
  <c r="BI45" i="470"/>
  <c r="B45" i="470"/>
  <c r="AC45" i="470"/>
  <c r="BF45" i="470"/>
  <c r="BH45" i="470"/>
  <c r="BC45" i="470"/>
  <c r="BD45" i="470"/>
  <c r="BB45" i="470"/>
  <c r="BG45" i="470"/>
  <c r="AB45" i="470"/>
  <c r="BJ45" i="470"/>
  <c r="AC61" i="470"/>
  <c r="B61" i="470"/>
  <c r="BG61" i="470"/>
  <c r="BD61" i="470"/>
  <c r="BA61" i="470"/>
  <c r="BC61" i="470"/>
  <c r="BJ61" i="470"/>
  <c r="AB61" i="470"/>
  <c r="BH61" i="470"/>
  <c r="BE61" i="470"/>
  <c r="BB61" i="470"/>
  <c r="BI61" i="470"/>
  <c r="BF61" i="470"/>
  <c r="AB77" i="470"/>
  <c r="BC77" i="470"/>
  <c r="BG77" i="470"/>
  <c r="BD77" i="470"/>
  <c r="BH77" i="470"/>
  <c r="BI77" i="470"/>
  <c r="BB77" i="470"/>
  <c r="BF77" i="470"/>
  <c r="BA77" i="470"/>
  <c r="BE77" i="470"/>
  <c r="BJ77" i="470"/>
  <c r="B77" i="470"/>
  <c r="AC77" i="470"/>
  <c r="AC43" i="469"/>
  <c r="AB43" i="469"/>
  <c r="Y43" i="469"/>
  <c r="W43" i="469"/>
  <c r="B43" i="469"/>
  <c r="AB51" i="469"/>
  <c r="AC51" i="469"/>
  <c r="Y51" i="469"/>
  <c r="W51" i="469"/>
  <c r="B51" i="469"/>
  <c r="AC59" i="469"/>
  <c r="AB59" i="469"/>
  <c r="Y59" i="469"/>
  <c r="W59" i="469"/>
  <c r="B59" i="469"/>
  <c r="AC67" i="469"/>
  <c r="AB67" i="469"/>
  <c r="Y67" i="469"/>
  <c r="W67" i="469"/>
  <c r="B67" i="469"/>
  <c r="AC75" i="469"/>
  <c r="AB75" i="469"/>
  <c r="Y75" i="469"/>
  <c r="W75" i="469"/>
  <c r="B75" i="469"/>
  <c r="AB56" i="469"/>
  <c r="AC56" i="469"/>
  <c r="Y56" i="469"/>
  <c r="W56" i="469"/>
  <c r="B56" i="469"/>
  <c r="AB72" i="469"/>
  <c r="AC72" i="469"/>
  <c r="Y72" i="469"/>
  <c r="W72" i="469"/>
  <c r="B72" i="469"/>
  <c r="AC57" i="469"/>
  <c r="AB57" i="469"/>
  <c r="Y57" i="469"/>
  <c r="W57" i="469"/>
  <c r="B57" i="469"/>
  <c r="AC73" i="469"/>
  <c r="AB73" i="469"/>
  <c r="Y73" i="469"/>
  <c r="W73" i="469"/>
  <c r="B73" i="469"/>
  <c r="AC35" i="528" l="1"/>
  <c r="AC34" i="528"/>
  <c r="AC36" i="528"/>
  <c r="AC40" i="528"/>
  <c r="AC37" i="528"/>
  <c r="AC39" i="528"/>
  <c r="AC38" i="528"/>
  <c r="B35" i="528"/>
  <c r="B34" i="528"/>
  <c r="B32" i="527"/>
  <c r="I32" i="527"/>
  <c r="B36" i="528"/>
  <c r="B40" i="528"/>
  <c r="B33" i="527"/>
  <c r="I33" i="527"/>
  <c r="B37" i="528"/>
  <c r="B39" i="528"/>
  <c r="B38" i="528"/>
  <c r="BJ127" i="470"/>
  <c r="BB127" i="470"/>
  <c r="BC127" i="470"/>
  <c r="AC127" i="470"/>
  <c r="BG127" i="470"/>
  <c r="BE127" i="470"/>
  <c r="AB127" i="470"/>
  <c r="BH127" i="470"/>
  <c r="BD127" i="470"/>
  <c r="BF127" i="470"/>
  <c r="BI127" i="470"/>
  <c r="B127" i="470"/>
  <c r="BA127" i="470"/>
  <c r="AC109" i="470"/>
  <c r="BA109" i="470"/>
  <c r="BE109" i="470"/>
  <c r="BF109" i="470"/>
  <c r="BB109" i="470"/>
  <c r="BH109" i="470"/>
  <c r="BI109" i="470"/>
  <c r="AB109" i="470"/>
  <c r="BJ109" i="470"/>
  <c r="BG109" i="470"/>
  <c r="BC109" i="470"/>
  <c r="B109" i="470"/>
  <c r="BD109" i="470"/>
  <c r="BB107" i="470"/>
  <c r="BH107" i="470"/>
  <c r="BG107" i="470"/>
  <c r="BJ107" i="470"/>
  <c r="BC107" i="470"/>
  <c r="BE107" i="470"/>
  <c r="BF107" i="470"/>
  <c r="AB107" i="470"/>
  <c r="B107" i="470"/>
  <c r="BI107" i="470"/>
  <c r="BA107" i="470"/>
  <c r="AC107" i="470"/>
  <c r="BD107" i="470"/>
  <c r="BJ115" i="470"/>
  <c r="BG115" i="470"/>
  <c r="B115" i="470"/>
  <c r="BE115" i="470"/>
  <c r="BF115" i="470"/>
  <c r="BI115" i="470"/>
  <c r="BC115" i="470"/>
  <c r="BD115" i="470"/>
  <c r="BB115" i="470"/>
  <c r="AB115" i="470"/>
  <c r="AC115" i="470"/>
  <c r="BA115" i="470"/>
  <c r="BH115" i="470"/>
  <c r="AB114" i="470"/>
  <c r="BI114" i="470"/>
  <c r="BC114" i="470"/>
  <c r="BD114" i="470"/>
  <c r="BE114" i="470"/>
  <c r="BF114" i="470"/>
  <c r="BJ114" i="470"/>
  <c r="BA114" i="470"/>
  <c r="BH114" i="470"/>
  <c r="AC114" i="470"/>
  <c r="BB114" i="470"/>
  <c r="B114" i="470"/>
  <c r="BG114" i="470"/>
  <c r="BC112" i="470"/>
  <c r="BB112" i="470"/>
  <c r="AB112" i="470"/>
  <c r="BJ112" i="470"/>
  <c r="BF112" i="470"/>
  <c r="BE112" i="470"/>
  <c r="BG112" i="470"/>
  <c r="AC112" i="470"/>
  <c r="B112" i="470"/>
  <c r="BH112" i="470"/>
  <c r="BA112" i="470"/>
  <c r="BD112" i="470"/>
  <c r="BI112" i="470"/>
  <c r="AB126" i="470"/>
  <c r="B126" i="470"/>
  <c r="AC126" i="470"/>
  <c r="BD126" i="470"/>
  <c r="BB126" i="470"/>
  <c r="BG126" i="470"/>
  <c r="BH126" i="470"/>
  <c r="BC126" i="470"/>
  <c r="BA126" i="470"/>
  <c r="BE126" i="470"/>
  <c r="BF126" i="470"/>
  <c r="BJ126" i="470"/>
  <c r="BI126" i="470"/>
  <c r="AB110" i="470"/>
  <c r="BH110" i="470"/>
  <c r="AC110" i="470"/>
  <c r="BB110" i="470"/>
  <c r="BC110" i="470"/>
  <c r="BJ110" i="470"/>
  <c r="BI110" i="470"/>
  <c r="BD110" i="470"/>
  <c r="BE110" i="470"/>
  <c r="BF110" i="470"/>
  <c r="B110" i="470"/>
  <c r="BA110" i="470"/>
  <c r="BG110" i="470"/>
  <c r="BD120" i="470"/>
  <c r="BB120" i="470"/>
  <c r="BE120" i="470"/>
  <c r="BF120" i="470"/>
  <c r="AB120" i="470"/>
  <c r="BA120" i="470"/>
  <c r="B120" i="470"/>
  <c r="BH120" i="470"/>
  <c r="BJ120" i="470"/>
  <c r="BI120" i="470"/>
  <c r="AC120" i="470"/>
  <c r="BG120" i="470"/>
  <c r="BC120" i="470"/>
  <c r="BJ129" i="470"/>
  <c r="BF129" i="470"/>
  <c r="AC129" i="470"/>
  <c r="BA129" i="470"/>
  <c r="AB129" i="470"/>
  <c r="BB129" i="470"/>
  <c r="B129" i="470"/>
  <c r="BI129" i="470"/>
  <c r="BE129" i="470"/>
  <c r="BG129" i="470"/>
  <c r="BD129" i="470"/>
  <c r="BC129" i="470"/>
  <c r="BH129" i="470"/>
  <c r="BH119" i="470"/>
  <c r="BD119" i="470"/>
  <c r="AB119" i="470"/>
  <c r="BF119" i="470"/>
  <c r="B119" i="470"/>
  <c r="BI119" i="470"/>
  <c r="AC119" i="470"/>
  <c r="BJ119" i="470"/>
  <c r="BB119" i="470"/>
  <c r="BG119" i="470"/>
  <c r="BA119" i="470"/>
  <c r="BE119" i="470"/>
  <c r="BC119" i="470"/>
  <c r="BB103" i="470"/>
  <c r="BF103" i="470"/>
  <c r="BE103" i="470"/>
  <c r="BC103" i="470"/>
  <c r="BH103" i="470"/>
  <c r="BJ103" i="470"/>
  <c r="BD103" i="470"/>
  <c r="AC103" i="470"/>
  <c r="AB103" i="470"/>
  <c r="B103" i="470"/>
  <c r="BA103" i="470"/>
  <c r="BG103" i="470"/>
  <c r="BI103" i="470"/>
  <c r="BF118" i="470"/>
  <c r="BE118" i="470"/>
  <c r="AC118" i="470"/>
  <c r="BA118" i="470"/>
  <c r="AB118" i="470"/>
  <c r="BG118" i="470"/>
  <c r="BJ118" i="470"/>
  <c r="BI118" i="470"/>
  <c r="BC118" i="470"/>
  <c r="BD118" i="470"/>
  <c r="BB118" i="470"/>
  <c r="BH118" i="470"/>
  <c r="B118" i="470"/>
  <c r="BF102" i="470"/>
  <c r="BE102" i="470"/>
  <c r="AB102" i="470"/>
  <c r="BD102" i="470"/>
  <c r="AC102" i="470"/>
  <c r="BB102" i="470"/>
  <c r="BA102" i="470"/>
  <c r="BI102" i="470"/>
  <c r="BC102" i="470"/>
  <c r="BG102" i="470"/>
  <c r="BH102" i="470"/>
  <c r="BJ102" i="470"/>
  <c r="B102" i="470"/>
  <c r="BJ104" i="470"/>
  <c r="BD104" i="470"/>
  <c r="BA104" i="470"/>
  <c r="BC104" i="470"/>
  <c r="AB104" i="470"/>
  <c r="BH104" i="470"/>
  <c r="BI104" i="470"/>
  <c r="BB104" i="470"/>
  <c r="BE104" i="470"/>
  <c r="BF104" i="470"/>
  <c r="BG104" i="470"/>
  <c r="B104" i="470"/>
  <c r="AC104" i="470"/>
  <c r="BG117" i="470"/>
  <c r="BH117" i="470"/>
  <c r="BD117" i="470"/>
  <c r="BI117" i="470"/>
  <c r="BJ117" i="470"/>
  <c r="AB117" i="470"/>
  <c r="AC117" i="470"/>
  <c r="BA117" i="470"/>
  <c r="BE117" i="470"/>
  <c r="BB117" i="470"/>
  <c r="BF117" i="470"/>
  <c r="B117" i="470"/>
  <c r="BC117" i="470"/>
  <c r="AB101" i="470"/>
  <c r="BF101" i="470"/>
  <c r="BB101" i="470"/>
  <c r="BC101" i="470"/>
  <c r="BI101" i="470"/>
  <c r="BJ101" i="470"/>
  <c r="BH101" i="470"/>
  <c r="BE101" i="470"/>
  <c r="BG101" i="470"/>
  <c r="B101" i="470"/>
  <c r="BA101" i="470"/>
  <c r="BD101" i="470"/>
  <c r="AC101" i="470"/>
  <c r="BF116" i="470"/>
  <c r="BD116" i="470"/>
  <c r="BA116" i="470"/>
  <c r="BH116" i="470"/>
  <c r="AB116" i="470"/>
  <c r="BG116" i="470"/>
  <c r="BI116" i="470"/>
  <c r="B116" i="470"/>
  <c r="BE116" i="470"/>
  <c r="AC116" i="470"/>
  <c r="BC116" i="470"/>
  <c r="BJ116" i="470"/>
  <c r="BB116" i="470"/>
  <c r="B113" i="470"/>
  <c r="BE113" i="470"/>
  <c r="BC113" i="470"/>
  <c r="AB113" i="470"/>
  <c r="BA113" i="470"/>
  <c r="BD113" i="470"/>
  <c r="BI113" i="470"/>
  <c r="BB113" i="470"/>
  <c r="BG113" i="470"/>
  <c r="AC113" i="470"/>
  <c r="BH113" i="470"/>
  <c r="BF113" i="470"/>
  <c r="BJ113" i="470"/>
  <c r="BE123" i="470"/>
  <c r="BF123" i="470"/>
  <c r="BB123" i="470"/>
  <c r="BA123" i="470"/>
  <c r="B123" i="470"/>
  <c r="BJ123" i="470"/>
  <c r="BC123" i="470"/>
  <c r="BG123" i="470"/>
  <c r="BI123" i="470"/>
  <c r="AC123" i="470"/>
  <c r="BD123" i="470"/>
  <c r="BH123" i="470"/>
  <c r="AB123" i="470"/>
  <c r="AB108" i="470"/>
  <c r="BD108" i="470"/>
  <c r="BF108" i="470"/>
  <c r="B108" i="470"/>
  <c r="BH108" i="470"/>
  <c r="BB108" i="470"/>
  <c r="BJ108" i="470"/>
  <c r="BA108" i="470"/>
  <c r="BC108" i="470"/>
  <c r="BG108" i="470"/>
  <c r="BI108" i="470"/>
  <c r="AC108" i="470"/>
  <c r="BE108" i="470"/>
  <c r="AB122" i="470"/>
  <c r="BG122" i="470"/>
  <c r="BC122" i="470"/>
  <c r="BI122" i="470"/>
  <c r="BD122" i="470"/>
  <c r="BE122" i="470"/>
  <c r="BA122" i="470"/>
  <c r="BJ122" i="470"/>
  <c r="BF122" i="470"/>
  <c r="BH122" i="470"/>
  <c r="B122" i="470"/>
  <c r="BB122" i="470"/>
  <c r="AC122" i="470"/>
  <c r="AB105" i="470"/>
  <c r="BA105" i="470"/>
  <c r="BE105" i="470"/>
  <c r="B105" i="470"/>
  <c r="BH105" i="470"/>
  <c r="BJ105" i="470"/>
  <c r="BB105" i="470"/>
  <c r="BG105" i="470"/>
  <c r="BD105" i="470"/>
  <c r="AC105" i="470"/>
  <c r="BI105" i="470"/>
  <c r="BC105" i="470"/>
  <c r="BF105" i="470"/>
  <c r="BA106" i="470"/>
  <c r="BI106" i="470"/>
  <c r="BB106" i="470"/>
  <c r="BH106" i="470"/>
  <c r="BG106" i="470"/>
  <c r="BJ106" i="470"/>
  <c r="AB106" i="470"/>
  <c r="BF106" i="470"/>
  <c r="BE106" i="470"/>
  <c r="AC106" i="470"/>
  <c r="BC106" i="470"/>
  <c r="B106" i="470"/>
  <c r="BD106" i="470"/>
  <c r="AC111" i="470"/>
  <c r="BI111" i="470"/>
  <c r="BJ111" i="470"/>
  <c r="BB111" i="470"/>
  <c r="B111" i="470"/>
  <c r="BF111" i="470"/>
  <c r="BA111" i="470"/>
  <c r="BE111" i="470"/>
  <c r="AB111" i="470"/>
  <c r="BC111" i="470"/>
  <c r="BH111" i="470"/>
  <c r="BG111" i="470"/>
  <c r="BD111" i="470"/>
  <c r="BH128" i="470"/>
  <c r="AC128" i="470"/>
  <c r="AB128" i="470"/>
  <c r="BF128" i="470"/>
  <c r="BI128" i="470"/>
  <c r="BD128" i="470"/>
  <c r="BE128" i="470"/>
  <c r="BC128" i="470"/>
  <c r="BJ128" i="470"/>
  <c r="B128" i="470"/>
  <c r="BA128" i="470"/>
  <c r="BB128" i="470"/>
  <c r="BG128" i="470"/>
  <c r="BD124" i="470"/>
  <c r="BC124" i="470"/>
  <c r="B124" i="470"/>
  <c r="BH124" i="470"/>
  <c r="BB124" i="470"/>
  <c r="BG124" i="470"/>
  <c r="AC124" i="470"/>
  <c r="BJ124" i="470"/>
  <c r="BI124" i="470"/>
  <c r="BF124" i="470"/>
  <c r="BA124" i="470"/>
  <c r="AB124" i="470"/>
  <c r="BE124" i="470"/>
  <c r="AB130" i="470"/>
  <c r="AC130" i="470"/>
  <c r="BB130" i="470"/>
  <c r="BI130" i="470"/>
  <c r="BD130" i="470"/>
  <c r="BJ130" i="470"/>
  <c r="B130" i="470"/>
  <c r="BE130" i="470"/>
  <c r="BC130" i="470"/>
  <c r="BH130" i="470"/>
  <c r="BG130" i="470"/>
  <c r="BF130" i="470"/>
  <c r="BA130" i="470"/>
  <c r="AB125" i="470"/>
  <c r="BD125" i="470"/>
  <c r="BI125" i="470"/>
  <c r="BH125" i="470"/>
  <c r="BB125" i="470"/>
  <c r="B125" i="470"/>
  <c r="BC125" i="470"/>
  <c r="BF125" i="470"/>
  <c r="BJ125" i="470"/>
  <c r="BG125" i="470"/>
  <c r="AC125" i="470"/>
  <c r="BE125" i="470"/>
  <c r="BA125" i="470"/>
  <c r="BJ121" i="470"/>
  <c r="AC121" i="470"/>
  <c r="BG121" i="470"/>
  <c r="AB121" i="470"/>
  <c r="BD121" i="470"/>
  <c r="BA121" i="470"/>
  <c r="BI121" i="470"/>
  <c r="BB121" i="470"/>
  <c r="BH121" i="470"/>
  <c r="B121" i="470"/>
  <c r="BF121" i="470"/>
  <c r="BC121" i="470"/>
  <c r="BE121" i="470"/>
  <c r="J38" i="529" l="1"/>
  <c r="J40" i="529"/>
  <c r="J37" i="529"/>
  <c r="J36" i="529"/>
  <c r="J39" i="529"/>
  <c r="J34" i="529"/>
  <c r="J35" i="529"/>
  <c r="K38" i="529"/>
  <c r="K40" i="529"/>
  <c r="K37" i="529"/>
  <c r="K36" i="529"/>
  <c r="K39" i="529"/>
  <c r="K34" i="529"/>
  <c r="K35" i="529"/>
  <c r="AC33" i="528"/>
  <c r="B33" i="528"/>
  <c r="B36" i="529"/>
  <c r="B34" i="529"/>
  <c r="B35" i="529"/>
  <c r="B39" i="529"/>
  <c r="B32" i="528"/>
  <c r="B38" i="529"/>
  <c r="B37" i="529"/>
  <c r="B40" i="529"/>
  <c r="L40" i="529" l="1"/>
  <c r="L39" i="529"/>
  <c r="L38" i="529"/>
  <c r="L35" i="529"/>
  <c r="L37" i="529"/>
  <c r="L34" i="529"/>
  <c r="L36" i="529"/>
  <c r="J32" i="529"/>
  <c r="J33" i="529"/>
  <c r="J38" i="530"/>
  <c r="J39" i="530"/>
  <c r="J37" i="530"/>
  <c r="J34" i="530"/>
  <c r="J40" i="530"/>
  <c r="J35" i="530"/>
  <c r="J36" i="530"/>
  <c r="K33" i="529"/>
  <c r="K32" i="529"/>
  <c r="I34" i="530"/>
  <c r="I38" i="530"/>
  <c r="I39" i="530"/>
  <c r="I35" i="530"/>
  <c r="I37" i="530"/>
  <c r="I36" i="530"/>
  <c r="I40" i="530"/>
  <c r="B37" i="530"/>
  <c r="B35" i="530"/>
  <c r="B36" i="530"/>
  <c r="B38" i="530"/>
  <c r="B40" i="530"/>
  <c r="B32" i="529"/>
  <c r="B39" i="530"/>
  <c r="B34" i="530"/>
  <c r="B33" i="529"/>
  <c r="K40" i="530" l="1"/>
  <c r="K39" i="530"/>
  <c r="K38" i="530"/>
  <c r="K35" i="530"/>
  <c r="K37" i="530"/>
  <c r="K36" i="530"/>
  <c r="K34" i="530"/>
  <c r="L33" i="529"/>
  <c r="L32" i="529"/>
  <c r="J33" i="530"/>
  <c r="J32" i="530"/>
  <c r="I32" i="530"/>
  <c r="I33" i="530"/>
  <c r="B32" i="530"/>
  <c r="D40" i="531"/>
  <c r="B40" i="531"/>
  <c r="B35" i="531"/>
  <c r="D35" i="531"/>
  <c r="B33" i="530"/>
  <c r="B39" i="531"/>
  <c r="D39" i="531"/>
  <c r="B36" i="531"/>
  <c r="D36" i="531"/>
  <c r="D34" i="531"/>
  <c r="B34" i="531"/>
  <c r="D38" i="531"/>
  <c r="B38" i="531"/>
  <c r="D37" i="531"/>
  <c r="B37" i="531"/>
  <c r="K32" i="530" l="1"/>
  <c r="K33" i="530"/>
  <c r="C36" i="535"/>
  <c r="P36" i="532"/>
  <c r="B36" i="532"/>
  <c r="T36" i="532" s="1"/>
  <c r="C39" i="535"/>
  <c r="P39" i="532"/>
  <c r="B39" i="532"/>
  <c r="T39" i="532" s="1"/>
  <c r="B33" i="531"/>
  <c r="D33" i="531"/>
  <c r="C35" i="535"/>
  <c r="B35" i="532"/>
  <c r="T35" i="532" s="1"/>
  <c r="P35" i="532"/>
  <c r="C40" i="535"/>
  <c r="P40" i="532"/>
  <c r="B40" i="532"/>
  <c r="T40" i="532" s="1"/>
  <c r="C37" i="535"/>
  <c r="P37" i="532"/>
  <c r="B37" i="532"/>
  <c r="T37" i="532" s="1"/>
  <c r="C38" i="535"/>
  <c r="B38" i="532"/>
  <c r="T38" i="532" s="1"/>
  <c r="P38" i="532"/>
  <c r="C34" i="535"/>
  <c r="B34" i="532"/>
  <c r="T34" i="532" s="1"/>
  <c r="P34" i="532"/>
  <c r="D32" i="531"/>
  <c r="B32" i="531"/>
  <c r="AC32" i="469"/>
  <c r="AB32" i="469"/>
  <c r="W32" i="469"/>
  <c r="Y32" i="469" s="1"/>
  <c r="B32" i="469"/>
  <c r="BG32" i="470"/>
  <c r="AB32" i="470"/>
  <c r="BH32" i="470"/>
  <c r="BI32" i="470"/>
  <c r="BB32" i="470"/>
  <c r="AC32" i="470"/>
  <c r="BE32" i="470"/>
  <c r="BA32" i="470"/>
  <c r="BC32" i="470"/>
  <c r="BF32" i="470"/>
  <c r="BJ32" i="470"/>
  <c r="BD32" i="470"/>
  <c r="B32" i="470"/>
  <c r="I38" i="535" l="1"/>
  <c r="E38" i="535"/>
  <c r="B38" i="535"/>
  <c r="J38" i="535"/>
  <c r="U38" i="535"/>
  <c r="H38" i="535"/>
  <c r="S38" i="535"/>
  <c r="V38" i="535"/>
  <c r="F38" i="535"/>
  <c r="T38" i="535"/>
  <c r="D38" i="535"/>
  <c r="G38" i="535"/>
  <c r="R38" i="535"/>
  <c r="K38" i="535"/>
  <c r="O38" i="535"/>
  <c r="J40" i="535"/>
  <c r="I40" i="535"/>
  <c r="O40" i="535"/>
  <c r="B40" i="535"/>
  <c r="V40" i="535"/>
  <c r="F40" i="535"/>
  <c r="G40" i="535"/>
  <c r="R40" i="535"/>
  <c r="U40" i="535"/>
  <c r="E40" i="535"/>
  <c r="H40" i="535"/>
  <c r="K40" i="535"/>
  <c r="T40" i="535"/>
  <c r="D40" i="535"/>
  <c r="S40" i="535"/>
  <c r="U35" i="535"/>
  <c r="O35" i="535"/>
  <c r="G35" i="535"/>
  <c r="J35" i="535"/>
  <c r="S35" i="535"/>
  <c r="V35" i="535"/>
  <c r="F35" i="535"/>
  <c r="H35" i="535"/>
  <c r="E35" i="535"/>
  <c r="K35" i="535"/>
  <c r="R35" i="535"/>
  <c r="T35" i="535"/>
  <c r="D35" i="535"/>
  <c r="I35" i="535"/>
  <c r="B35" i="535"/>
  <c r="C33" i="535"/>
  <c r="P33" i="532"/>
  <c r="B33" i="532"/>
  <c r="T33" i="532" s="1"/>
  <c r="P32" i="532"/>
  <c r="B32" i="532"/>
  <c r="T32" i="532" s="1"/>
  <c r="C32" i="535"/>
  <c r="V34" i="535"/>
  <c r="F34" i="535"/>
  <c r="H34" i="535"/>
  <c r="O34" i="535"/>
  <c r="R34" i="535"/>
  <c r="T34" i="535"/>
  <c r="D34" i="535"/>
  <c r="E34" i="535"/>
  <c r="G34" i="535"/>
  <c r="S34" i="535"/>
  <c r="U34" i="535"/>
  <c r="B34" i="535"/>
  <c r="J34" i="535"/>
  <c r="I34" i="535"/>
  <c r="K34" i="535"/>
  <c r="J37" i="535"/>
  <c r="K37" i="535"/>
  <c r="B37" i="535"/>
  <c r="V37" i="535"/>
  <c r="F37" i="535"/>
  <c r="H37" i="535"/>
  <c r="E37" i="535"/>
  <c r="R37" i="535"/>
  <c r="T37" i="535"/>
  <c r="D37" i="535"/>
  <c r="I37" i="535"/>
  <c r="O37" i="535"/>
  <c r="U37" i="535"/>
  <c r="S37" i="535"/>
  <c r="G37" i="535"/>
  <c r="R39" i="535"/>
  <c r="U39" i="535"/>
  <c r="H39" i="535"/>
  <c r="O39" i="535"/>
  <c r="T39" i="535"/>
  <c r="D39" i="535"/>
  <c r="G39" i="535"/>
  <c r="J39" i="535"/>
  <c r="I39" i="535"/>
  <c r="S39" i="535"/>
  <c r="V39" i="535"/>
  <c r="F39" i="535"/>
  <c r="E39" i="535"/>
  <c r="K39" i="535"/>
  <c r="B39" i="535"/>
  <c r="J36" i="535"/>
  <c r="I36" i="535"/>
  <c r="O36" i="535"/>
  <c r="V36" i="535"/>
  <c r="F36" i="535"/>
  <c r="H36" i="535"/>
  <c r="U36" i="535"/>
  <c r="G36" i="535"/>
  <c r="B36" i="535"/>
  <c r="R36" i="535"/>
  <c r="T36" i="535"/>
  <c r="D36" i="535"/>
  <c r="E36" i="535"/>
  <c r="K36" i="535"/>
  <c r="S36" i="535"/>
  <c r="AB33" i="469"/>
  <c r="AC33" i="469"/>
  <c r="W33" i="469"/>
  <c r="Y33" i="469" s="1"/>
  <c r="B33" i="469"/>
  <c r="BI33" i="470"/>
  <c r="BD33" i="470"/>
  <c r="BE33" i="470"/>
  <c r="B33" i="470"/>
  <c r="AB33" i="470"/>
  <c r="AC33" i="470"/>
  <c r="BC33" i="470"/>
  <c r="BJ33" i="470"/>
  <c r="BB33" i="470"/>
  <c r="BG33" i="470"/>
  <c r="BF33" i="470"/>
  <c r="BA33" i="470"/>
  <c r="BH33" i="470"/>
  <c r="V33" i="535" l="1"/>
  <c r="F33" i="535"/>
  <c r="H33" i="535"/>
  <c r="E33" i="535"/>
  <c r="R33" i="535"/>
  <c r="T33" i="535"/>
  <c r="D33" i="535"/>
  <c r="O33" i="535"/>
  <c r="I33" i="535"/>
  <c r="B33" i="535"/>
  <c r="U33" i="535"/>
  <c r="S33" i="535"/>
  <c r="G33" i="535"/>
  <c r="J33" i="535"/>
  <c r="K33" i="535"/>
  <c r="T32" i="535"/>
  <c r="S32" i="535"/>
  <c r="O32" i="535"/>
  <c r="B32" i="535"/>
  <c r="V32" i="535"/>
  <c r="D32" i="535"/>
  <c r="K32" i="535"/>
  <c r="R32" i="535"/>
  <c r="U32" i="535"/>
  <c r="E32" i="535"/>
  <c r="F32" i="535"/>
  <c r="AC34" i="469" l="1"/>
  <c r="W34" i="469"/>
  <c r="Y34" i="469" s="1"/>
  <c r="B34" i="469"/>
  <c r="AB34" i="469"/>
  <c r="BD34" i="470"/>
  <c r="BI34" i="470"/>
  <c r="BB34" i="470"/>
  <c r="AC34" i="470"/>
  <c r="BE34" i="470"/>
  <c r="BF34" i="470"/>
  <c r="BJ34" i="470"/>
  <c r="B34" i="470"/>
  <c r="BC34" i="470"/>
  <c r="AB34" i="470"/>
  <c r="BH34" i="470"/>
  <c r="BA34" i="470"/>
  <c r="BG34" i="470"/>
  <c r="B36" i="469" l="1"/>
  <c r="AB36" i="469"/>
  <c r="W36" i="469"/>
  <c r="Y36" i="469" s="1"/>
  <c r="AC36" i="469"/>
  <c r="AB36" i="470"/>
  <c r="BF36" i="470"/>
  <c r="BJ36" i="470"/>
  <c r="BB36" i="470"/>
  <c r="B36" i="470"/>
  <c r="BA36" i="470"/>
  <c r="AC36" i="470"/>
  <c r="BI36" i="470"/>
  <c r="BC36" i="470"/>
  <c r="BE36" i="470"/>
  <c r="BG36" i="470"/>
  <c r="BH36" i="470"/>
  <c r="BD36" i="470"/>
  <c r="AB35" i="469"/>
  <c r="AC35" i="469"/>
  <c r="W35" i="469"/>
  <c r="Y35" i="469" s="1"/>
  <c r="B35" i="469"/>
  <c r="BI35" i="470"/>
  <c r="BA35" i="470"/>
  <c r="BE35" i="470"/>
  <c r="B35" i="470"/>
  <c r="AC35" i="470"/>
  <c r="BJ35" i="470"/>
  <c r="BB35" i="470"/>
  <c r="BF35" i="470"/>
  <c r="BG35" i="470"/>
  <c r="BD35" i="470"/>
  <c r="BC35" i="470"/>
  <c r="BH35" i="470"/>
  <c r="AB35" i="470"/>
  <c r="AB37" i="469" l="1"/>
  <c r="AC37" i="469"/>
  <c r="W37" i="469"/>
  <c r="Y37" i="469" s="1"/>
  <c r="B37" i="469"/>
  <c r="BI37" i="470"/>
  <c r="BD37" i="470"/>
  <c r="BH37" i="470"/>
  <c r="B37" i="470"/>
  <c r="BB37" i="470"/>
  <c r="AB37" i="470"/>
  <c r="BA37" i="470"/>
  <c r="BF37" i="470"/>
  <c r="BC37" i="470"/>
  <c r="BE37" i="470"/>
  <c r="AC37" i="470"/>
  <c r="BG37" i="470"/>
  <c r="BJ37" i="470"/>
  <c r="W38" i="469" l="1"/>
  <c r="Y38" i="469" s="1"/>
  <c r="B38" i="469"/>
  <c r="AB38" i="469"/>
  <c r="AC38" i="469"/>
  <c r="AB38" i="470"/>
  <c r="BB38" i="470"/>
  <c r="BJ38" i="470"/>
  <c r="B38" i="470"/>
  <c r="AC38" i="470"/>
  <c r="BI38" i="470"/>
  <c r="BA38" i="470"/>
  <c r="BF38" i="470"/>
  <c r="BD38" i="470"/>
  <c r="BH38" i="470"/>
  <c r="BE38" i="470"/>
  <c r="BC38" i="470"/>
  <c r="BG38" i="470"/>
  <c r="AB39" i="469" l="1"/>
  <c r="AC39" i="469"/>
  <c r="W39" i="469"/>
  <c r="Y39" i="469" s="1"/>
  <c r="B39" i="469"/>
  <c r="BI39" i="470"/>
  <c r="B39" i="470"/>
  <c r="BA39" i="470"/>
  <c r="BB39" i="470"/>
  <c r="AC39" i="470"/>
  <c r="BC39" i="470"/>
  <c r="BG39" i="470"/>
  <c r="BE39" i="470"/>
  <c r="AB39" i="470"/>
  <c r="BJ39" i="470"/>
  <c r="BD39" i="470"/>
  <c r="BH39" i="470"/>
  <c r="BF39" i="470"/>
  <c r="AB80" i="469" l="1"/>
  <c r="Y80" i="469"/>
  <c r="AC80" i="469"/>
  <c r="W80" i="469"/>
  <c r="B80" i="469"/>
  <c r="BC80" i="470"/>
  <c r="BA80" i="470"/>
  <c r="BF80" i="470"/>
  <c r="BI80" i="470"/>
  <c r="AB80" i="470"/>
  <c r="BG80" i="470"/>
  <c r="BB80" i="470"/>
  <c r="B80" i="470"/>
  <c r="BH80" i="470"/>
  <c r="BD80" i="470"/>
  <c r="BJ80" i="470"/>
  <c r="BE80" i="470"/>
  <c r="AC80" i="470"/>
  <c r="W81" i="469" l="1"/>
  <c r="AB81" i="469"/>
  <c r="Y81" i="469"/>
  <c r="AC81" i="469"/>
  <c r="B81" i="469"/>
  <c r="BG81" i="470"/>
  <c r="AC81" i="470"/>
  <c r="BI81" i="470"/>
  <c r="BA81" i="470"/>
  <c r="AB81" i="470"/>
  <c r="BH81" i="470"/>
  <c r="BB81" i="470"/>
  <c r="BD81" i="470"/>
  <c r="BF81" i="470"/>
  <c r="BJ81" i="470"/>
  <c r="BE81" i="470"/>
  <c r="BC81" i="470"/>
  <c r="B81" i="470"/>
  <c r="Y82" i="469" l="1"/>
  <c r="AC82" i="469"/>
  <c r="W82" i="469"/>
  <c r="B82" i="469"/>
  <c r="AB82" i="469"/>
  <c r="B82" i="470"/>
  <c r="BG82" i="470"/>
  <c r="BJ82" i="470"/>
  <c r="AC82" i="470"/>
  <c r="BH82" i="470"/>
  <c r="BF82" i="470"/>
  <c r="BE82" i="470"/>
  <c r="BB82" i="470"/>
  <c r="BC82" i="470"/>
  <c r="BD82" i="470"/>
  <c r="AB82" i="470"/>
  <c r="BI82" i="470"/>
  <c r="BA82" i="470"/>
  <c r="B83" i="470" l="1"/>
  <c r="BH83" i="470"/>
  <c r="BA83" i="470"/>
  <c r="BF83" i="470"/>
  <c r="BB83" i="470"/>
  <c r="BC83" i="470"/>
  <c r="BG83" i="470"/>
  <c r="BE83" i="470"/>
  <c r="AC83" i="470"/>
  <c r="BI83" i="470"/>
  <c r="BD83" i="470"/>
  <c r="BJ83" i="470"/>
  <c r="AB83" i="470"/>
  <c r="Y83" i="469"/>
  <c r="AB83" i="469"/>
  <c r="B83" i="469"/>
  <c r="W83" i="469"/>
  <c r="AC83" i="469"/>
  <c r="AB84" i="469" l="1"/>
  <c r="AC84" i="469"/>
  <c r="W84" i="469"/>
  <c r="B84" i="469"/>
  <c r="Y84" i="469"/>
  <c r="AC84" i="470"/>
  <c r="BA84" i="470"/>
  <c r="BC84" i="470"/>
  <c r="AB84" i="470"/>
  <c r="BG84" i="470"/>
  <c r="BI84" i="470"/>
  <c r="BE84" i="470"/>
  <c r="BJ84" i="470"/>
  <c r="BD84" i="470"/>
  <c r="BH84" i="470"/>
  <c r="B84" i="470"/>
  <c r="BB84" i="470"/>
  <c r="BF84" i="470"/>
  <c r="AC85" i="469" l="1"/>
  <c r="B85" i="469"/>
  <c r="Y85" i="469"/>
  <c r="AB85" i="469"/>
  <c r="W85" i="469"/>
  <c r="BI85" i="470"/>
  <c r="AC85" i="470"/>
  <c r="BD85" i="470"/>
  <c r="BF85" i="470"/>
  <c r="AB85" i="470"/>
  <c r="BA85" i="470"/>
  <c r="BE85" i="470"/>
  <c r="BG85" i="470"/>
  <c r="BJ85" i="470"/>
  <c r="BH85" i="470"/>
  <c r="B85" i="470"/>
  <c r="BB85" i="470"/>
  <c r="BC85" i="470"/>
  <c r="Y86" i="469" l="1"/>
  <c r="B86" i="469"/>
  <c r="W86" i="469"/>
  <c r="AB86" i="469"/>
  <c r="AC86" i="469"/>
  <c r="B86" i="470"/>
  <c r="BI86" i="470"/>
  <c r="BJ86" i="470"/>
  <c r="BG86" i="470"/>
  <c r="BA86" i="470"/>
  <c r="BD86" i="470"/>
  <c r="BH86" i="470"/>
  <c r="BC86" i="470"/>
  <c r="BB86" i="470"/>
  <c r="BF86" i="470"/>
  <c r="AC86" i="470"/>
  <c r="BE86" i="470"/>
  <c r="AB86" i="470"/>
  <c r="AC87" i="469" l="1"/>
  <c r="Y87" i="469"/>
  <c r="B87" i="469"/>
  <c r="W87" i="469"/>
  <c r="AB87" i="469"/>
  <c r="BD87" i="470"/>
  <c r="BA87" i="470"/>
  <c r="BF87" i="470"/>
  <c r="AC87" i="470"/>
  <c r="BC87" i="470"/>
  <c r="BI87" i="470"/>
  <c r="AB87" i="470"/>
  <c r="BE87" i="470"/>
  <c r="BJ87" i="470"/>
  <c r="BH87" i="470"/>
  <c r="B87" i="470"/>
  <c r="BB87" i="470"/>
  <c r="BG87" i="470"/>
  <c r="W88" i="469" l="1"/>
  <c r="AC88" i="469"/>
  <c r="B88" i="469"/>
  <c r="Y88" i="469"/>
  <c r="AB88" i="469"/>
  <c r="B88" i="470"/>
  <c r="BI88" i="470"/>
  <c r="BD88" i="470"/>
  <c r="AB88" i="470"/>
  <c r="BG88" i="470"/>
  <c r="BJ88" i="470"/>
  <c r="BF88" i="470"/>
  <c r="BA88" i="470"/>
  <c r="BB88" i="470"/>
  <c r="BH88" i="470"/>
  <c r="AC88" i="470"/>
  <c r="BE88" i="470"/>
  <c r="BC88" i="470"/>
  <c r="AB89" i="470" l="1"/>
  <c r="BC89" i="470"/>
  <c r="BA89" i="470"/>
  <c r="BJ89" i="470"/>
  <c r="B89" i="470"/>
  <c r="BG89" i="470"/>
  <c r="BI89" i="470"/>
  <c r="BB89" i="470"/>
  <c r="AC89" i="470"/>
  <c r="BF89" i="470"/>
  <c r="BD89" i="470"/>
  <c r="BE89" i="470"/>
  <c r="BH89" i="470"/>
  <c r="B89" i="469"/>
  <c r="W89" i="469"/>
  <c r="AB89" i="469"/>
  <c r="Y89" i="469"/>
  <c r="AC89" i="469"/>
  <c r="AC90" i="469" l="1"/>
  <c r="AB90" i="469"/>
  <c r="Y90" i="469"/>
  <c r="B90" i="469"/>
  <c r="W90" i="469"/>
  <c r="AC90" i="470"/>
  <c r="BI90" i="470"/>
  <c r="BJ90" i="470"/>
  <c r="BB90" i="470"/>
  <c r="BE90" i="470"/>
  <c r="BC90" i="470"/>
  <c r="BF90" i="470"/>
  <c r="BG90" i="470"/>
  <c r="AB90" i="470"/>
  <c r="BD90" i="470"/>
  <c r="BA90" i="470"/>
  <c r="BH90" i="470"/>
  <c r="B90" i="470"/>
  <c r="B91" i="470" l="1"/>
  <c r="BH91" i="470"/>
  <c r="BE91" i="470"/>
  <c r="BF91" i="470"/>
  <c r="BJ91" i="470"/>
  <c r="BG91" i="470"/>
  <c r="AC91" i="470"/>
  <c r="BC91" i="470"/>
  <c r="BA91" i="470"/>
  <c r="BD91" i="470"/>
  <c r="BI91" i="470"/>
  <c r="BB91" i="470"/>
  <c r="AB91" i="470"/>
  <c r="Y91" i="469"/>
  <c r="B91" i="469"/>
  <c r="AB91" i="469"/>
  <c r="W91" i="469"/>
  <c r="AC91" i="469"/>
  <c r="AB92" i="469" l="1"/>
  <c r="AC92" i="469"/>
  <c r="W92" i="469"/>
  <c r="Y92" i="469"/>
  <c r="B92" i="469"/>
  <c r="BD92" i="470"/>
  <c r="BJ92" i="470"/>
  <c r="AC92" i="470"/>
  <c r="BA92" i="470"/>
  <c r="AB92" i="470"/>
  <c r="BC92" i="470"/>
  <c r="BB92" i="470"/>
  <c r="BH92" i="470"/>
  <c r="BE92" i="470"/>
  <c r="BI92" i="470"/>
  <c r="BG92" i="470"/>
  <c r="B92" i="470"/>
  <c r="BF92" i="470"/>
  <c r="B93" i="469" l="1"/>
  <c r="AC93" i="469"/>
  <c r="AB93" i="469"/>
  <c r="Y93" i="469"/>
  <c r="W93" i="469"/>
  <c r="BG93" i="470"/>
  <c r="AC93" i="470"/>
  <c r="B93" i="470"/>
  <c r="BF93" i="470"/>
  <c r="BJ93" i="470"/>
  <c r="BA93" i="470"/>
  <c r="BH93" i="470"/>
  <c r="BE93" i="470"/>
  <c r="BI93" i="470"/>
  <c r="BD93" i="470"/>
  <c r="BB93" i="470"/>
  <c r="BC93" i="470"/>
  <c r="AB93" i="470"/>
  <c r="AB94" i="469" l="1"/>
  <c r="Y94" i="469"/>
  <c r="AC94" i="469"/>
  <c r="W94" i="469"/>
  <c r="B94" i="469"/>
  <c r="BI94" i="470"/>
  <c r="BD94" i="470"/>
  <c r="BC94" i="470"/>
  <c r="AC94" i="470"/>
  <c r="BE94" i="470"/>
  <c r="BA94" i="470"/>
  <c r="BG94" i="470"/>
  <c r="AB94" i="470"/>
  <c r="BF94" i="470"/>
  <c r="BB94" i="470"/>
  <c r="B94" i="470"/>
  <c r="BH94" i="470"/>
  <c r="BJ94" i="470"/>
  <c r="BH95" i="470" l="1"/>
  <c r="BA95" i="470"/>
  <c r="BC95" i="470"/>
  <c r="B95" i="470"/>
  <c r="BD95" i="470"/>
  <c r="BG95" i="470"/>
  <c r="BF95" i="470"/>
  <c r="AC95" i="470"/>
  <c r="BE95" i="470"/>
  <c r="BB95" i="470"/>
  <c r="BJ95" i="470"/>
  <c r="AB95" i="470"/>
  <c r="BI95" i="470"/>
  <c r="AC95" i="469"/>
  <c r="W95" i="469"/>
  <c r="B95" i="469"/>
  <c r="AB95" i="469"/>
  <c r="Y95" i="469"/>
  <c r="AC96" i="469" l="1"/>
  <c r="W96" i="469"/>
  <c r="B96" i="469"/>
  <c r="AB96" i="469"/>
  <c r="Y96" i="469"/>
  <c r="BG96" i="470"/>
  <c r="AC96" i="470"/>
  <c r="BC96" i="470"/>
  <c r="BJ96" i="470"/>
  <c r="BD96" i="470"/>
  <c r="BF96" i="470"/>
  <c r="BH96" i="470"/>
  <c r="BA96" i="470"/>
  <c r="B96" i="470"/>
  <c r="BI96" i="470"/>
  <c r="BE96" i="470"/>
  <c r="AB96" i="470"/>
  <c r="BB96" i="470"/>
  <c r="AC97" i="469" l="1"/>
  <c r="W97" i="469"/>
  <c r="B97" i="469"/>
  <c r="AB97" i="469"/>
  <c r="Y97" i="469"/>
  <c r="AB97" i="470"/>
  <c r="BE97" i="470"/>
  <c r="BJ97" i="470"/>
  <c r="AC97" i="470"/>
  <c r="BC97" i="470"/>
  <c r="BH97" i="470"/>
  <c r="BG97" i="470"/>
  <c r="BB97" i="470"/>
  <c r="B97" i="470"/>
  <c r="BD97" i="470"/>
  <c r="BA97" i="470"/>
  <c r="BF97" i="470"/>
  <c r="BI97" i="470"/>
  <c r="AC98" i="469" l="1"/>
  <c r="W98" i="469"/>
  <c r="B98" i="469"/>
  <c r="AB98" i="469"/>
  <c r="Y98" i="469"/>
  <c r="BH98" i="470"/>
  <c r="BG98" i="470"/>
  <c r="BE98" i="470"/>
  <c r="BA98" i="470"/>
  <c r="BI98" i="470"/>
  <c r="BC98" i="470"/>
  <c r="AB98" i="470"/>
  <c r="B98" i="470"/>
  <c r="BB98" i="470"/>
  <c r="AC98" i="470"/>
  <c r="BF98" i="470"/>
  <c r="BJ98" i="470"/>
  <c r="BD98" i="470"/>
  <c r="B101" i="469"/>
  <c r="AB101" i="469"/>
  <c r="AC101" i="469"/>
  <c r="Y101" i="469"/>
  <c r="W101" i="469"/>
  <c r="AC99" i="469" l="1"/>
  <c r="Y99" i="469"/>
  <c r="W99" i="469"/>
  <c r="B99" i="469"/>
  <c r="AB99" i="469"/>
  <c r="BH99" i="470"/>
  <c r="BI99" i="470"/>
  <c r="BC99" i="470"/>
  <c r="B99" i="470"/>
  <c r="BE99" i="470"/>
  <c r="BF99" i="470"/>
  <c r="AC99" i="470"/>
  <c r="BD99" i="470"/>
  <c r="BB99" i="470"/>
  <c r="BG99" i="470"/>
  <c r="BJ99" i="470"/>
  <c r="AB99" i="470"/>
  <c r="BA99" i="470"/>
  <c r="B102" i="469"/>
  <c r="AB102" i="469"/>
  <c r="AC102" i="469"/>
  <c r="Y102" i="469"/>
  <c r="W102" i="469"/>
  <c r="Y100" i="469" l="1"/>
  <c r="B100" i="469"/>
  <c r="AB100" i="469"/>
  <c r="AC100" i="469"/>
  <c r="W100" i="469"/>
  <c r="BG100" i="470"/>
  <c r="AC100" i="470"/>
  <c r="BI100" i="470"/>
  <c r="BC100" i="470"/>
  <c r="BF100" i="470"/>
  <c r="AB100" i="470"/>
  <c r="B100" i="470"/>
  <c r="BD100" i="470"/>
  <c r="BB100" i="470"/>
  <c r="BH100" i="470"/>
  <c r="BA100" i="470"/>
  <c r="BE100" i="470"/>
  <c r="BJ100" i="470"/>
  <c r="B103" i="469"/>
  <c r="AB103" i="469"/>
  <c r="AC103" i="469"/>
  <c r="Y103" i="469"/>
  <c r="W103" i="469"/>
  <c r="B104" i="469" l="1"/>
  <c r="AB104" i="469"/>
  <c r="AC104" i="469"/>
  <c r="Y104" i="469"/>
  <c r="W104" i="469"/>
  <c r="B105" i="469" l="1"/>
  <c r="AB105" i="469"/>
  <c r="AC105" i="469"/>
  <c r="W105" i="469"/>
  <c r="Y105" i="469"/>
  <c r="B106" i="469" l="1"/>
  <c r="AB106" i="469"/>
  <c r="AC106" i="469"/>
  <c r="Y106" i="469"/>
  <c r="W106" i="469"/>
  <c r="B107" i="469" l="1"/>
  <c r="AB107" i="469"/>
  <c r="AC107" i="469"/>
  <c r="W107" i="469"/>
  <c r="Y107" i="469"/>
  <c r="B108" i="469" l="1"/>
  <c r="AB108" i="469"/>
  <c r="AC108" i="469"/>
  <c r="Y108" i="469"/>
  <c r="W108" i="469"/>
  <c r="B109" i="469" l="1"/>
  <c r="AB109" i="469"/>
  <c r="AC109" i="469"/>
  <c r="Y109" i="469"/>
  <c r="W109" i="469"/>
  <c r="B110" i="469" l="1"/>
  <c r="AB110" i="469"/>
  <c r="AC110" i="469"/>
  <c r="Y110" i="469"/>
  <c r="W110" i="469"/>
  <c r="B111" i="469" l="1"/>
  <c r="AB111" i="469"/>
  <c r="AC111" i="469"/>
  <c r="Y111" i="469"/>
  <c r="W111" i="469"/>
  <c r="B112" i="469" l="1"/>
  <c r="AB112" i="469"/>
  <c r="AC112" i="469"/>
  <c r="Y112" i="469"/>
  <c r="W112" i="469"/>
  <c r="B113" i="469" l="1"/>
  <c r="AB113" i="469"/>
  <c r="AC113" i="469"/>
  <c r="W113" i="469"/>
  <c r="Y113" i="469"/>
  <c r="B114" i="469" l="1"/>
  <c r="AB114" i="469"/>
  <c r="AC114" i="469"/>
  <c r="W114" i="469"/>
  <c r="Y114" i="469"/>
  <c r="B115" i="469" l="1"/>
  <c r="AB115" i="469"/>
  <c r="AC115" i="469"/>
  <c r="Y115" i="469"/>
  <c r="W115" i="469"/>
  <c r="B116" i="469" l="1"/>
  <c r="AB116" i="469"/>
  <c r="AC116" i="469"/>
  <c r="Y116" i="469"/>
  <c r="W116" i="469"/>
  <c r="G32" i="535" l="1"/>
  <c r="B117" i="469"/>
  <c r="AB117" i="469"/>
  <c r="AC117" i="469"/>
  <c r="Y117" i="469"/>
  <c r="W117" i="469"/>
  <c r="I131" i="532" l="1"/>
  <c r="I32" i="535"/>
  <c r="H32" i="535"/>
  <c r="B118" i="469"/>
  <c r="AB118" i="469"/>
  <c r="AC118" i="469"/>
  <c r="Y118" i="469"/>
  <c r="W118" i="469"/>
  <c r="B119" i="469" l="1"/>
  <c r="AB119" i="469"/>
  <c r="AC119" i="469"/>
  <c r="Y119" i="469"/>
  <c r="W119" i="469"/>
  <c r="B120" i="469" l="1"/>
  <c r="AB120" i="469"/>
  <c r="AC120" i="469"/>
  <c r="Y120" i="469"/>
  <c r="W120" i="469"/>
  <c r="B121" i="469" l="1"/>
  <c r="AB121" i="469"/>
  <c r="AC121" i="469"/>
  <c r="Y121" i="469"/>
  <c r="W121" i="469"/>
  <c r="B122" i="469" l="1"/>
  <c r="AB122" i="469"/>
  <c r="AC122" i="469"/>
  <c r="W122" i="469"/>
  <c r="Y122" i="469"/>
  <c r="B123" i="469" l="1"/>
  <c r="AB123" i="469"/>
  <c r="AC123" i="469"/>
  <c r="Y123" i="469"/>
  <c r="W123" i="469"/>
  <c r="B124" i="469" l="1"/>
  <c r="AB124" i="469"/>
  <c r="AC124" i="469"/>
  <c r="Y124" i="469"/>
  <c r="W124" i="469"/>
  <c r="B125" i="469" l="1"/>
  <c r="AB125" i="469"/>
  <c r="AC125" i="469"/>
  <c r="W125" i="469"/>
  <c r="Y125" i="469"/>
  <c r="B126" i="469" l="1"/>
  <c r="AB126" i="469"/>
  <c r="AC126" i="469"/>
  <c r="W126" i="469"/>
  <c r="Y126" i="469"/>
  <c r="B127" i="469" l="1"/>
  <c r="AB127" i="469"/>
  <c r="AC127" i="469"/>
  <c r="Y127" i="469"/>
  <c r="W127" i="469"/>
  <c r="B128" i="469" l="1"/>
  <c r="AB128" i="469"/>
  <c r="AC128" i="469"/>
  <c r="Y128" i="469"/>
  <c r="W128" i="469"/>
  <c r="B129" i="469" l="1"/>
  <c r="AB129" i="469"/>
  <c r="AC129" i="469"/>
  <c r="Y129" i="469"/>
  <c r="W129" i="469"/>
  <c r="AB130" i="469" l="1"/>
  <c r="AC130" i="469"/>
  <c r="W130" i="469"/>
  <c r="Y130" i="469"/>
  <c r="B130" i="469"/>
  <c r="F31" i="475" l="1"/>
  <c r="C31" i="527"/>
  <c r="C31" i="521"/>
  <c r="AP28" i="477"/>
  <c r="U31" i="475" l="1"/>
  <c r="BA31" i="475"/>
  <c r="E131" i="521"/>
  <c r="E31" i="527"/>
  <c r="BB31" i="475"/>
  <c r="C31" i="528"/>
  <c r="G31" i="521"/>
  <c r="G131" i="521" s="1"/>
  <c r="AE31" i="521"/>
  <c r="AD31" i="521"/>
  <c r="B31" i="521"/>
  <c r="C3" i="521" s="1"/>
  <c r="AC31" i="500"/>
  <c r="AB31" i="500"/>
  <c r="BC31" i="470"/>
  <c r="F31" i="474"/>
  <c r="U31" i="472"/>
  <c r="F31" i="469"/>
  <c r="C31" i="370"/>
  <c r="C2" i="370" s="1"/>
  <c r="F31" i="471"/>
  <c r="I31" i="474" l="1"/>
  <c r="I131" i="474" s="1"/>
  <c r="U31" i="473"/>
  <c r="BA31" i="472"/>
  <c r="BE31" i="472"/>
  <c r="BB31" i="472"/>
  <c r="BC31" i="472"/>
  <c r="BD31" i="472"/>
  <c r="G31" i="469"/>
  <c r="U31" i="469" s="1"/>
  <c r="W31" i="469" s="1"/>
  <c r="G31" i="471"/>
  <c r="AI2" i="471" s="1"/>
  <c r="B31" i="370"/>
  <c r="AB31" i="473"/>
  <c r="BA31" i="469"/>
  <c r="BE31" i="469"/>
  <c r="BB31" i="469"/>
  <c r="BC31" i="469"/>
  <c r="BD31" i="469"/>
  <c r="D31" i="527"/>
  <c r="AC31" i="528"/>
  <c r="I131" i="470"/>
  <c r="H131" i="470"/>
  <c r="T131" i="470"/>
  <c r="S131" i="470"/>
  <c r="P131" i="470"/>
  <c r="O131" i="470"/>
  <c r="R131" i="470"/>
  <c r="L131" i="470"/>
  <c r="K131" i="470"/>
  <c r="N131" i="470"/>
  <c r="Q131" i="470"/>
  <c r="J131" i="470"/>
  <c r="M131" i="470"/>
  <c r="V131" i="500"/>
  <c r="Z131" i="500"/>
  <c r="B31" i="475"/>
  <c r="F3" i="475" s="1"/>
  <c r="AB31" i="475"/>
  <c r="AC31" i="475"/>
  <c r="BG31" i="474"/>
  <c r="BA31" i="470"/>
  <c r="B31" i="472"/>
  <c r="F3" i="472" s="1"/>
  <c r="BI31" i="473"/>
  <c r="BC31" i="473"/>
  <c r="BH31" i="473"/>
  <c r="B31" i="473"/>
  <c r="F3" i="473" s="1"/>
  <c r="BJ31" i="473"/>
  <c r="AB31" i="472"/>
  <c r="AC31" i="472"/>
  <c r="BB31" i="473"/>
  <c r="BD31" i="473"/>
  <c r="W31" i="475"/>
  <c r="Y31" i="475" s="1"/>
  <c r="Z41" i="475" s="1"/>
  <c r="I41" i="370" s="1"/>
  <c r="AM41" i="370" s="1"/>
  <c r="BF31" i="470"/>
  <c r="AC31" i="473"/>
  <c r="BG31" i="473"/>
  <c r="BJ31" i="470"/>
  <c r="BE31" i="470"/>
  <c r="AC31" i="470"/>
  <c r="BH31" i="470"/>
  <c r="BE31" i="474"/>
  <c r="BB31" i="470"/>
  <c r="BD31" i="470"/>
  <c r="BG31" i="470"/>
  <c r="U131" i="470"/>
  <c r="BJ31" i="474"/>
  <c r="BF31" i="474"/>
  <c r="W31" i="472"/>
  <c r="Y31" i="472" s="1"/>
  <c r="AB31" i="470"/>
  <c r="B31" i="470"/>
  <c r="BI31" i="470"/>
  <c r="BF31" i="473"/>
  <c r="BE31" i="473"/>
  <c r="BA31" i="473"/>
  <c r="BE31" i="471"/>
  <c r="B31" i="471"/>
  <c r="F3" i="471" s="1"/>
  <c r="BB31" i="471"/>
  <c r="AC31" i="469"/>
  <c r="AB31" i="469"/>
  <c r="B31" i="469"/>
  <c r="F3" i="469" s="1"/>
  <c r="AC31" i="474"/>
  <c r="BA31" i="474"/>
  <c r="BC31" i="474"/>
  <c r="B31" i="474"/>
  <c r="F3" i="474" s="1"/>
  <c r="BH31" i="471"/>
  <c r="BD31" i="471"/>
  <c r="BJ31" i="471"/>
  <c r="BI31" i="471"/>
  <c r="BF31" i="471"/>
  <c r="BA31" i="471"/>
  <c r="AB31" i="471"/>
  <c r="BI31" i="474"/>
  <c r="BD31" i="474"/>
  <c r="BB31" i="474"/>
  <c r="BH31" i="474"/>
  <c r="AB31" i="474"/>
  <c r="BG31" i="471"/>
  <c r="BC31" i="471"/>
  <c r="AC31" i="471"/>
  <c r="Z40" i="472" l="1"/>
  <c r="F40" i="370" s="1"/>
  <c r="AJ40" i="370" s="1"/>
  <c r="Z41" i="472"/>
  <c r="F41" i="370" s="1"/>
  <c r="AJ41" i="370" s="1"/>
  <c r="Z39" i="475"/>
  <c r="I39" i="370" s="1"/>
  <c r="AM39" i="370" s="1"/>
  <c r="Z40" i="475"/>
  <c r="I40" i="370" s="1"/>
  <c r="AM40" i="370" s="1"/>
  <c r="Z38" i="472"/>
  <c r="F38" i="370" s="1"/>
  <c r="AJ38" i="370" s="1"/>
  <c r="Z39" i="472"/>
  <c r="F39" i="370" s="1"/>
  <c r="AJ39" i="370" s="1"/>
  <c r="Z35" i="475"/>
  <c r="I35" i="370" s="1"/>
  <c r="AM35" i="370" s="1"/>
  <c r="Z38" i="475"/>
  <c r="I38" i="370" s="1"/>
  <c r="AM38" i="370" s="1"/>
  <c r="Z37" i="475"/>
  <c r="I37" i="370" s="1"/>
  <c r="AM37" i="370" s="1"/>
  <c r="Z36" i="475"/>
  <c r="I36" i="370" s="1"/>
  <c r="AM36" i="370" s="1"/>
  <c r="Z36" i="472"/>
  <c r="F36" i="370" s="1"/>
  <c r="AJ36" i="370" s="1"/>
  <c r="Z37" i="472"/>
  <c r="F37" i="370" s="1"/>
  <c r="AJ37" i="370" s="1"/>
  <c r="Z31" i="475"/>
  <c r="I31" i="370" s="1"/>
  <c r="AM31" i="370" s="1"/>
  <c r="Z33" i="475"/>
  <c r="I33" i="370" s="1"/>
  <c r="AM33" i="370" s="1"/>
  <c r="U31" i="474"/>
  <c r="U131" i="474" s="1"/>
  <c r="AJ2" i="471"/>
  <c r="Z31" i="472"/>
  <c r="F31" i="370" s="1"/>
  <c r="Z33" i="472"/>
  <c r="F33" i="370" s="1"/>
  <c r="AJ33" i="370" s="1"/>
  <c r="U31" i="471"/>
  <c r="W31" i="471" s="1"/>
  <c r="Z32" i="475"/>
  <c r="I32" i="370" s="1"/>
  <c r="AM32" i="370" s="1"/>
  <c r="AK2" i="471"/>
  <c r="AG2" i="471"/>
  <c r="AH2" i="471"/>
  <c r="AF2" i="471"/>
  <c r="AM2" i="471"/>
  <c r="AE2" i="471"/>
  <c r="G131" i="471"/>
  <c r="G131" i="469"/>
  <c r="AI2" i="469"/>
  <c r="AE2" i="469"/>
  <c r="AH2" i="469"/>
  <c r="AK2" i="469"/>
  <c r="AG2" i="469"/>
  <c r="AF2" i="469"/>
  <c r="AJ2" i="469"/>
  <c r="AM2" i="469"/>
  <c r="W131" i="475"/>
  <c r="AJ2" i="470"/>
  <c r="G131" i="470"/>
  <c r="AF2" i="470"/>
  <c r="AK2" i="470"/>
  <c r="AI2" i="470"/>
  <c r="AH2" i="470"/>
  <c r="AG2" i="470"/>
  <c r="AE2" i="470"/>
  <c r="AM2" i="470"/>
  <c r="X131" i="470"/>
  <c r="V131" i="470"/>
  <c r="W131" i="470"/>
  <c r="G131" i="473"/>
  <c r="AI2" i="473"/>
  <c r="Y131" i="475"/>
  <c r="U131" i="475"/>
  <c r="AE2" i="473"/>
  <c r="AF2" i="473"/>
  <c r="AK2" i="473"/>
  <c r="AJ2" i="473"/>
  <c r="AM2" i="473"/>
  <c r="AH2" i="473"/>
  <c r="AG2" i="473"/>
  <c r="Y131" i="470"/>
  <c r="Z34" i="475"/>
  <c r="I34" i="370" s="1"/>
  <c r="AM34" i="370" s="1"/>
  <c r="W31" i="473"/>
  <c r="Y31" i="473" s="1"/>
  <c r="U131" i="473"/>
  <c r="U131" i="472"/>
  <c r="Y131" i="472"/>
  <c r="W131" i="472"/>
  <c r="U131" i="469"/>
  <c r="Z34" i="472"/>
  <c r="F34" i="370" s="1"/>
  <c r="AJ34" i="370" s="1"/>
  <c r="Z35" i="472"/>
  <c r="F35" i="370" s="1"/>
  <c r="Z32" i="472"/>
  <c r="F32" i="370" s="1"/>
  <c r="Y31" i="469"/>
  <c r="W131" i="469"/>
  <c r="Z35" i="473" l="1"/>
  <c r="G35" i="370" s="1"/>
  <c r="AK35" i="370" s="1"/>
  <c r="Z41" i="473"/>
  <c r="G41" i="370" s="1"/>
  <c r="AK41" i="370" s="1"/>
  <c r="Z40" i="469"/>
  <c r="D40" i="370" s="1"/>
  <c r="AH40" i="370" s="1"/>
  <c r="Z41" i="469"/>
  <c r="D41" i="370" s="1"/>
  <c r="AH41" i="370" s="1"/>
  <c r="Z38" i="469"/>
  <c r="D38" i="370" s="1"/>
  <c r="AH38" i="370" s="1"/>
  <c r="Z39" i="469"/>
  <c r="D39" i="370" s="1"/>
  <c r="AH39" i="370" s="1"/>
  <c r="Z33" i="469"/>
  <c r="D33" i="370" s="1"/>
  <c r="AH33" i="370" s="1"/>
  <c r="Z36" i="469"/>
  <c r="D36" i="370" s="1"/>
  <c r="AH36" i="370" s="1"/>
  <c r="Z37" i="469"/>
  <c r="D37" i="370" s="1"/>
  <c r="AH37" i="370" s="1"/>
  <c r="W31" i="474"/>
  <c r="Y31" i="474" s="1"/>
  <c r="U131" i="471"/>
  <c r="Z34" i="473"/>
  <c r="G34" i="370" s="1"/>
  <c r="AK34" i="370" s="1"/>
  <c r="Z33" i="473"/>
  <c r="G33" i="370" s="1"/>
  <c r="AK33" i="370" s="1"/>
  <c r="Z37" i="473"/>
  <c r="G37" i="370" s="1"/>
  <c r="AK37" i="370" s="1"/>
  <c r="Z39" i="473"/>
  <c r="G39" i="370" s="1"/>
  <c r="AK39" i="370" s="1"/>
  <c r="Z40" i="473"/>
  <c r="G40" i="370" s="1"/>
  <c r="AK40" i="370" s="1"/>
  <c r="Z38" i="473"/>
  <c r="G38" i="370" s="1"/>
  <c r="AK38" i="370" s="1"/>
  <c r="Z36" i="473"/>
  <c r="G36" i="370" s="1"/>
  <c r="AK36" i="370" s="1"/>
  <c r="I131" i="370"/>
  <c r="Z131" i="475"/>
  <c r="W131" i="473"/>
  <c r="Y31" i="471"/>
  <c r="Z41" i="471" s="1"/>
  <c r="E41" i="370" s="1"/>
  <c r="AI41" i="370" s="1"/>
  <c r="W131" i="471"/>
  <c r="Z31" i="473"/>
  <c r="Z32" i="473"/>
  <c r="G32" i="370" s="1"/>
  <c r="AK32" i="370" s="1"/>
  <c r="Y131" i="473"/>
  <c r="AJ32" i="370"/>
  <c r="AJ35" i="370"/>
  <c r="Z131" i="472"/>
  <c r="AJ31" i="370"/>
  <c r="F131" i="370"/>
  <c r="Z34" i="469"/>
  <c r="D34" i="370" s="1"/>
  <c r="AH34" i="370" s="1"/>
  <c r="Z35" i="469"/>
  <c r="D35" i="370" s="1"/>
  <c r="AH35" i="370" s="1"/>
  <c r="Z32" i="469"/>
  <c r="D32" i="370" s="1"/>
  <c r="AH32" i="370" s="1"/>
  <c r="Y131" i="469"/>
  <c r="Z31" i="469"/>
  <c r="Z40" i="474" l="1"/>
  <c r="H40" i="370" s="1"/>
  <c r="AL40" i="370" s="1"/>
  <c r="Z41" i="474"/>
  <c r="H41" i="370" s="1"/>
  <c r="AL41" i="370" s="1"/>
  <c r="AG41" i="370" s="1"/>
  <c r="Z38" i="474"/>
  <c r="H38" i="370" s="1"/>
  <c r="AL38" i="370" s="1"/>
  <c r="Z39" i="474"/>
  <c r="H39" i="370" s="1"/>
  <c r="AL39" i="370" s="1"/>
  <c r="Z33" i="474"/>
  <c r="H33" i="370" s="1"/>
  <c r="AL33" i="370" s="1"/>
  <c r="Z37" i="474"/>
  <c r="H37" i="370" s="1"/>
  <c r="AL37" i="370" s="1"/>
  <c r="Z36" i="474"/>
  <c r="H36" i="370" s="1"/>
  <c r="AL36" i="370" s="1"/>
  <c r="W131" i="474"/>
  <c r="D31" i="370"/>
  <c r="AO37" i="370"/>
  <c r="AO40" i="370"/>
  <c r="AO38" i="370"/>
  <c r="AO36" i="370"/>
  <c r="AO39" i="370"/>
  <c r="Z33" i="471"/>
  <c r="E33" i="370" s="1"/>
  <c r="AI33" i="370" s="1"/>
  <c r="Z36" i="471"/>
  <c r="E36" i="370" s="1"/>
  <c r="AI36" i="370" s="1"/>
  <c r="Z38" i="471"/>
  <c r="E38" i="370" s="1"/>
  <c r="AI38" i="370" s="1"/>
  <c r="Z40" i="471"/>
  <c r="E40" i="370" s="1"/>
  <c r="AI40" i="370" s="1"/>
  <c r="Z39" i="471"/>
  <c r="E39" i="370" s="1"/>
  <c r="AI39" i="370" s="1"/>
  <c r="Z37" i="471"/>
  <c r="E37" i="370" s="1"/>
  <c r="AI37" i="370" s="1"/>
  <c r="Z31" i="471"/>
  <c r="Y131" i="471"/>
  <c r="Z35" i="471"/>
  <c r="E35" i="370" s="1"/>
  <c r="AI35" i="370" s="1"/>
  <c r="Z32" i="471"/>
  <c r="E32" i="370" s="1"/>
  <c r="AI32" i="370" s="1"/>
  <c r="Z34" i="471"/>
  <c r="E34" i="370" s="1"/>
  <c r="AI34" i="370" s="1"/>
  <c r="G31" i="370"/>
  <c r="Z131" i="473"/>
  <c r="Z35" i="474"/>
  <c r="H35" i="370" s="1"/>
  <c r="AL35" i="370" s="1"/>
  <c r="Z34" i="474"/>
  <c r="H34" i="370" s="1"/>
  <c r="AL34" i="370" s="1"/>
  <c r="Z32" i="474"/>
  <c r="H32" i="370" s="1"/>
  <c r="AL32" i="370" s="1"/>
  <c r="Z31" i="474"/>
  <c r="Y131" i="474"/>
  <c r="Z131" i="469"/>
  <c r="AD41" i="370" l="1"/>
  <c r="N131" i="370"/>
  <c r="AR31" i="370"/>
  <c r="AT31" i="370"/>
  <c r="P131" i="370"/>
  <c r="AQ31" i="370"/>
  <c r="M131" i="370"/>
  <c r="AS31" i="370"/>
  <c r="O131" i="370"/>
  <c r="AU31" i="370"/>
  <c r="Q131" i="370"/>
  <c r="AG40" i="370"/>
  <c r="AD40" i="370" s="1"/>
  <c r="AG37" i="370"/>
  <c r="AD37" i="370" s="1"/>
  <c r="AG39" i="370"/>
  <c r="AD39" i="370" s="1"/>
  <c r="AG38" i="370"/>
  <c r="AG36" i="370"/>
  <c r="AD36" i="370" s="1"/>
  <c r="AN34" i="370"/>
  <c r="AN32" i="370"/>
  <c r="AN35" i="370"/>
  <c r="E31" i="370"/>
  <c r="Z131" i="471"/>
  <c r="AK31" i="370"/>
  <c r="G131" i="370"/>
  <c r="Z131" i="474"/>
  <c r="H31" i="370"/>
  <c r="AP34" i="370"/>
  <c r="AP32" i="370"/>
  <c r="AP35" i="370"/>
  <c r="D131" i="370"/>
  <c r="AH31" i="370"/>
  <c r="I31" i="527" l="1"/>
  <c r="B31" i="527"/>
  <c r="E131" i="527"/>
  <c r="AD38" i="370"/>
  <c r="AI31" i="370"/>
  <c r="E131" i="370"/>
  <c r="AL31" i="370"/>
  <c r="H131" i="370"/>
  <c r="C3" i="527" l="1"/>
  <c r="I131" i="527"/>
  <c r="B31" i="528"/>
  <c r="C3" i="528" s="1"/>
  <c r="C31" i="529"/>
  <c r="AN31" i="370"/>
  <c r="J131" i="370"/>
  <c r="L131" i="370"/>
  <c r="AP31" i="370"/>
  <c r="J31" i="529" l="1"/>
  <c r="K31" i="529"/>
  <c r="C31" i="530"/>
  <c r="B31" i="529"/>
  <c r="C3" i="529" s="1"/>
  <c r="AO34" i="370"/>
  <c r="AG34" i="370" s="1"/>
  <c r="AO35" i="370"/>
  <c r="AG35" i="370" s="1"/>
  <c r="L31" i="529" l="1"/>
  <c r="J31" i="530"/>
  <c r="I31" i="530"/>
  <c r="K131" i="370"/>
  <c r="B31" i="530"/>
  <c r="C3" i="530" s="1"/>
  <c r="C31" i="531"/>
  <c r="AD35" i="370"/>
  <c r="AD34" i="370"/>
  <c r="AO33" i="370"/>
  <c r="AG33" i="370" s="1"/>
  <c r="AO32" i="370"/>
  <c r="AG32" i="370" s="1"/>
  <c r="K31" i="530" l="1"/>
  <c r="AO31" i="370"/>
  <c r="AG31" i="370" s="1"/>
  <c r="AD31" i="370" s="1"/>
  <c r="D31" i="531"/>
  <c r="D131" i="531" s="1"/>
  <c r="B31" i="531"/>
  <c r="C3" i="531" s="1"/>
  <c r="AD33" i="370"/>
  <c r="AD32" i="370"/>
  <c r="C31" i="535" l="1"/>
  <c r="B31" i="532"/>
  <c r="P31" i="532"/>
  <c r="AD131" i="370"/>
  <c r="AE40" i="370" l="1"/>
  <c r="D40" i="521" s="1"/>
  <c r="AF40" i="521" s="1"/>
  <c r="AI40" i="521" s="1"/>
  <c r="H40" i="521" s="1"/>
  <c r="AE41" i="370"/>
  <c r="AE38" i="370"/>
  <c r="D38" i="521" s="1"/>
  <c r="AF38" i="521" s="1"/>
  <c r="AI38" i="521" s="1"/>
  <c r="H38" i="521" s="1"/>
  <c r="AE39" i="370"/>
  <c r="T31" i="532"/>
  <c r="O31" i="535" s="1"/>
  <c r="O131" i="535" s="1"/>
  <c r="C3" i="532"/>
  <c r="AE32" i="370"/>
  <c r="D32" i="521" s="1"/>
  <c r="AF32" i="521" s="1"/>
  <c r="AI32" i="521" s="1"/>
  <c r="H32" i="521" s="1"/>
  <c r="AE37" i="370"/>
  <c r="AE36" i="370"/>
  <c r="AE33" i="370"/>
  <c r="J31" i="535"/>
  <c r="H31" i="535"/>
  <c r="E31" i="535"/>
  <c r="F31" i="535"/>
  <c r="D31" i="535"/>
  <c r="S31" i="535"/>
  <c r="V31" i="535"/>
  <c r="T31" i="535"/>
  <c r="U31" i="535"/>
  <c r="I31" i="535"/>
  <c r="I131" i="535" s="1"/>
  <c r="R31" i="535"/>
  <c r="G31" i="535"/>
  <c r="B31" i="535"/>
  <c r="C3" i="535" s="1"/>
  <c r="K31" i="535"/>
  <c r="K131" i="535" s="1"/>
  <c r="P131" i="532"/>
  <c r="AE34" i="370"/>
  <c r="D34" i="521" s="1"/>
  <c r="AF34" i="521" s="1"/>
  <c r="AI34" i="521" s="1"/>
  <c r="H34" i="521" s="1"/>
  <c r="AE35" i="370"/>
  <c r="D35" i="521" s="1"/>
  <c r="AF35" i="521" s="1"/>
  <c r="AI35" i="521" s="1"/>
  <c r="H35" i="521" s="1"/>
  <c r="AE31" i="370"/>
  <c r="D31" i="521" s="1"/>
  <c r="AF40" i="370" l="1"/>
  <c r="F40" i="527" s="1"/>
  <c r="D41" i="521"/>
  <c r="AF41" i="521" s="1"/>
  <c r="AI41" i="521" s="1"/>
  <c r="H41" i="521" s="1"/>
  <c r="AF41" i="370"/>
  <c r="F41" i="527" s="1"/>
  <c r="AF38" i="370"/>
  <c r="F38" i="527" s="1"/>
  <c r="D39" i="521"/>
  <c r="AF39" i="521" s="1"/>
  <c r="AI39" i="521" s="1"/>
  <c r="H39" i="521" s="1"/>
  <c r="AF39" i="370"/>
  <c r="F39" i="527" s="1"/>
  <c r="T131" i="532"/>
  <c r="AF32" i="370"/>
  <c r="F32" i="527" s="1"/>
  <c r="D37" i="521"/>
  <c r="AF37" i="521" s="1"/>
  <c r="AI37" i="521" s="1"/>
  <c r="H37" i="521" s="1"/>
  <c r="AF37" i="370"/>
  <c r="F37" i="527" s="1"/>
  <c r="D36" i="521"/>
  <c r="AF36" i="521" s="1"/>
  <c r="AI36" i="521" s="1"/>
  <c r="H36" i="521" s="1"/>
  <c r="AF36" i="370"/>
  <c r="F36" i="527" s="1"/>
  <c r="D33" i="521"/>
  <c r="AF33" i="521" s="1"/>
  <c r="AI33" i="521" s="1"/>
  <c r="H33" i="521" s="1"/>
  <c r="AF33" i="370"/>
  <c r="F33" i="527" s="1"/>
  <c r="AF31" i="521"/>
  <c r="AI31" i="521" s="1"/>
  <c r="H31" i="521" s="1"/>
  <c r="AE131" i="370"/>
  <c r="AF31" i="370"/>
  <c r="F31" i="527" s="1"/>
  <c r="AF35" i="370"/>
  <c r="F35" i="527" s="1"/>
  <c r="AF34" i="370"/>
  <c r="F34" i="527" s="1"/>
  <c r="H131" i="521" l="1"/>
  <c r="D131" i="521"/>
  <c r="F131" i="527"/>
  <c r="AF131" i="370"/>
  <c r="J32" i="535" l="1"/>
  <c r="J131" i="535" s="1"/>
  <c r="J131" i="532"/>
  <c r="AI28" i="521" l="1"/>
  <c r="D1" i="521"/>
  <c r="E134" i="521"/>
  <c r="Y41" i="521" l="1"/>
  <c r="G41" i="527" s="1"/>
  <c r="Y40" i="521"/>
  <c r="Y39" i="521"/>
  <c r="Y38" i="521"/>
  <c r="Y35" i="521"/>
  <c r="Y36" i="521"/>
  <c r="Y34" i="521"/>
  <c r="Y37" i="521"/>
  <c r="Y33" i="521"/>
  <c r="Y32" i="521"/>
  <c r="Y31" i="521"/>
  <c r="Z41" i="521" l="1"/>
  <c r="H41" i="527" s="1"/>
  <c r="E41" i="528" s="1"/>
  <c r="G41" i="528" s="1"/>
  <c r="Z33" i="521"/>
  <c r="H33" i="527" s="1"/>
  <c r="E33" i="528" s="1"/>
  <c r="G33" i="527"/>
  <c r="Z38" i="521"/>
  <c r="H38" i="527" s="1"/>
  <c r="E38" i="528" s="1"/>
  <c r="G38" i="527"/>
  <c r="Z35" i="521"/>
  <c r="H35" i="527" s="1"/>
  <c r="E35" i="528" s="1"/>
  <c r="G35" i="527"/>
  <c r="Z39" i="521"/>
  <c r="H39" i="527" s="1"/>
  <c r="E39" i="528" s="1"/>
  <c r="G39" i="527"/>
  <c r="Z37" i="521"/>
  <c r="H37" i="527" s="1"/>
  <c r="E37" i="528" s="1"/>
  <c r="G37" i="527"/>
  <c r="Z34" i="521"/>
  <c r="H34" i="527" s="1"/>
  <c r="E34" i="528" s="1"/>
  <c r="G34" i="527"/>
  <c r="Z32" i="521"/>
  <c r="H32" i="527" s="1"/>
  <c r="E32" i="528" s="1"/>
  <c r="G32" i="527"/>
  <c r="Z36" i="521"/>
  <c r="H36" i="527" s="1"/>
  <c r="E36" i="528" s="1"/>
  <c r="G36" i="527"/>
  <c r="Z40" i="521"/>
  <c r="H40" i="527" s="1"/>
  <c r="E40" i="528" s="1"/>
  <c r="G40" i="527"/>
  <c r="Z31" i="521"/>
  <c r="H31" i="527" s="1"/>
  <c r="E31" i="528" s="1"/>
  <c r="G31" i="527"/>
  <c r="Y131" i="521"/>
  <c r="I134" i="521" s="1"/>
  <c r="F41" i="528" l="1"/>
  <c r="H131" i="527"/>
  <c r="Z131" i="521"/>
  <c r="Z134" i="521" s="1"/>
  <c r="G131" i="527"/>
  <c r="F40" i="528"/>
  <c r="G40" i="528"/>
  <c r="F39" i="528"/>
  <c r="G39" i="528"/>
  <c r="G38" i="528" l="1"/>
  <c r="F38" i="528"/>
  <c r="G32" i="528" l="1"/>
  <c r="F32" i="528"/>
  <c r="F37" i="528"/>
  <c r="G37" i="528"/>
  <c r="G36" i="528"/>
  <c r="F36" i="528"/>
  <c r="G33" i="528"/>
  <c r="F33" i="528"/>
  <c r="G35" i="528"/>
  <c r="F35" i="528"/>
  <c r="F34" i="528"/>
  <c r="G34" i="528"/>
  <c r="E131" i="528" l="1"/>
  <c r="G31" i="528"/>
  <c r="G131" i="528" s="1"/>
  <c r="F31" i="528"/>
  <c r="H41" i="528" l="1"/>
  <c r="J41" i="528" s="1"/>
  <c r="H39" i="528"/>
  <c r="J39" i="528" s="1"/>
  <c r="H40" i="528"/>
  <c r="H38" i="528"/>
  <c r="J38" i="528" s="1"/>
  <c r="H36" i="528"/>
  <c r="J36" i="528" s="1"/>
  <c r="H35" i="528"/>
  <c r="I35" i="528" s="1"/>
  <c r="H33" i="528"/>
  <c r="I33" i="528" s="1"/>
  <c r="H32" i="528"/>
  <c r="I32" i="528" s="1"/>
  <c r="H34" i="528"/>
  <c r="H31" i="528"/>
  <c r="H37" i="528"/>
  <c r="I41" i="528" l="1"/>
  <c r="I39" i="528"/>
  <c r="J40" i="528"/>
  <c r="I40" i="528"/>
  <c r="I38" i="528"/>
  <c r="I36" i="528"/>
  <c r="J35" i="528"/>
  <c r="J33" i="528"/>
  <c r="J32" i="528"/>
  <c r="J37" i="528"/>
  <c r="I37" i="528"/>
  <c r="H131" i="528"/>
  <c r="J31" i="528"/>
  <c r="I31" i="528"/>
  <c r="J34" i="528"/>
  <c r="I34" i="528"/>
  <c r="K41" i="528" l="1"/>
  <c r="M41" i="528" s="1"/>
  <c r="K40" i="528"/>
  <c r="K39" i="528"/>
  <c r="M39" i="528" s="1"/>
  <c r="K38" i="528"/>
  <c r="M38" i="528" s="1"/>
  <c r="K36" i="528"/>
  <c r="L36" i="528" s="1"/>
  <c r="K35" i="528"/>
  <c r="L35" i="528" s="1"/>
  <c r="K33" i="528"/>
  <c r="L33" i="528" s="1"/>
  <c r="K34" i="528"/>
  <c r="L34" i="528" s="1"/>
  <c r="J131" i="528"/>
  <c r="I131" i="528"/>
  <c r="K31" i="528"/>
  <c r="K32" i="528"/>
  <c r="K37" i="528"/>
  <c r="L41" i="528" l="1"/>
  <c r="L39" i="528"/>
  <c r="M40" i="528"/>
  <c r="L40" i="528"/>
  <c r="L38" i="528"/>
  <c r="M36" i="528"/>
  <c r="M35" i="528"/>
  <c r="M33" i="528"/>
  <c r="M34" i="528"/>
  <c r="L31" i="528"/>
  <c r="M31" i="528"/>
  <c r="K131" i="528"/>
  <c r="M37" i="528"/>
  <c r="L37" i="528"/>
  <c r="M32" i="528"/>
  <c r="L32" i="528"/>
  <c r="N41" i="528" l="1"/>
  <c r="N40" i="528"/>
  <c r="O40" i="528" s="1"/>
  <c r="N39" i="528"/>
  <c r="O39" i="528" s="1"/>
  <c r="N38" i="528"/>
  <c r="P38" i="528" s="1"/>
  <c r="N36" i="528"/>
  <c r="O36" i="528" s="1"/>
  <c r="N35" i="528"/>
  <c r="O35" i="528" s="1"/>
  <c r="N33" i="528"/>
  <c r="P33" i="528" s="1"/>
  <c r="N32" i="528"/>
  <c r="P32" i="528" s="1"/>
  <c r="N34" i="528"/>
  <c r="N37" i="528"/>
  <c r="M131" i="528"/>
  <c r="L131" i="528"/>
  <c r="N31" i="528"/>
  <c r="P41" i="528" l="1"/>
  <c r="O41" i="528"/>
  <c r="P40" i="528"/>
  <c r="P39" i="528"/>
  <c r="O38" i="528"/>
  <c r="P36" i="528"/>
  <c r="P35" i="528"/>
  <c r="O33" i="528"/>
  <c r="O32" i="528"/>
  <c r="P37" i="528"/>
  <c r="O37" i="528"/>
  <c r="P34" i="528"/>
  <c r="O34" i="528"/>
  <c r="P31" i="528"/>
  <c r="N131" i="528"/>
  <c r="O31" i="528"/>
  <c r="Q41" i="528" l="1"/>
  <c r="Q39" i="528"/>
  <c r="R39" i="528" s="1"/>
  <c r="Q40" i="528"/>
  <c r="Q38" i="528"/>
  <c r="S38" i="528" s="1"/>
  <c r="Q36" i="528"/>
  <c r="S36" i="528" s="1"/>
  <c r="Q33" i="528"/>
  <c r="R33" i="528" s="1"/>
  <c r="Q35" i="528"/>
  <c r="R35" i="528" s="1"/>
  <c r="P131" i="528"/>
  <c r="Q34" i="528"/>
  <c r="Q37" i="528"/>
  <c r="O131" i="528"/>
  <c r="Q31" i="528"/>
  <c r="Q32" i="528"/>
  <c r="S41" i="528" l="1"/>
  <c r="R41" i="528"/>
  <c r="S39" i="528"/>
  <c r="S40" i="528"/>
  <c r="R40" i="528"/>
  <c r="R38" i="528"/>
  <c r="R36" i="528"/>
  <c r="S33" i="528"/>
  <c r="S35" i="528"/>
  <c r="Q131" i="528"/>
  <c r="R31" i="528"/>
  <c r="S31" i="528"/>
  <c r="S32" i="528"/>
  <c r="R32" i="528"/>
  <c r="S37" i="528"/>
  <c r="R37" i="528"/>
  <c r="S34" i="528"/>
  <c r="R34" i="528"/>
  <c r="T41" i="528" l="1"/>
  <c r="U41" i="528" s="1"/>
  <c r="D41" i="529" s="1"/>
  <c r="F41" i="529" s="1"/>
  <c r="T39" i="528"/>
  <c r="U39" i="528" s="1"/>
  <c r="D39" i="529" s="1"/>
  <c r="F39" i="529" s="1"/>
  <c r="S39" i="532" s="1"/>
  <c r="N39" i="535" s="1"/>
  <c r="T40" i="528"/>
  <c r="U40" i="528" s="1"/>
  <c r="D40" i="529" s="1"/>
  <c r="T38" i="528"/>
  <c r="U38" i="528" s="1"/>
  <c r="D38" i="529" s="1"/>
  <c r="F38" i="529" s="1"/>
  <c r="S38" i="532" s="1"/>
  <c r="N38" i="535" s="1"/>
  <c r="T36" i="528"/>
  <c r="U36" i="528" s="1"/>
  <c r="D36" i="529" s="1"/>
  <c r="F36" i="529" s="1"/>
  <c r="T35" i="528"/>
  <c r="U35" i="528" s="1"/>
  <c r="D35" i="529" s="1"/>
  <c r="F35" i="529" s="1"/>
  <c r="S35" i="532" s="1"/>
  <c r="N35" i="535" s="1"/>
  <c r="T33" i="528"/>
  <c r="U33" i="528" s="1"/>
  <c r="D33" i="529" s="1"/>
  <c r="S131" i="528"/>
  <c r="T34" i="528"/>
  <c r="U34" i="528" s="1"/>
  <c r="T31" i="528"/>
  <c r="R131" i="528"/>
  <c r="T37" i="528"/>
  <c r="U37" i="528" s="1"/>
  <c r="D37" i="529" s="1"/>
  <c r="T32" i="528"/>
  <c r="U32" i="528" s="1"/>
  <c r="G41" i="529" l="1"/>
  <c r="S41" i="532"/>
  <c r="N41" i="535" s="1"/>
  <c r="E41" i="531"/>
  <c r="F41" i="531" s="1"/>
  <c r="E39" i="531"/>
  <c r="F39" i="531" s="1"/>
  <c r="G39" i="529"/>
  <c r="F40" i="529"/>
  <c r="G40" i="529" s="1"/>
  <c r="E38" i="531"/>
  <c r="F38" i="531" s="1"/>
  <c r="G38" i="529"/>
  <c r="G36" i="529"/>
  <c r="E36" i="531"/>
  <c r="F36" i="531" s="1"/>
  <c r="S36" i="532"/>
  <c r="N36" i="535" s="1"/>
  <c r="E35" i="531"/>
  <c r="F35" i="531" s="1"/>
  <c r="G35" i="529"/>
  <c r="F33" i="529"/>
  <c r="G33" i="529" s="1"/>
  <c r="D32" i="529"/>
  <c r="F32" i="529" s="1"/>
  <c r="D34" i="529"/>
  <c r="T131" i="528"/>
  <c r="U31" i="528"/>
  <c r="Z41" i="528" s="1"/>
  <c r="Z40" i="528" l="1"/>
  <c r="D31" i="529"/>
  <c r="S40" i="532"/>
  <c r="N40" i="535" s="1"/>
  <c r="E40" i="531"/>
  <c r="F40" i="531" s="1"/>
  <c r="Z38" i="528"/>
  <c r="Z39" i="528"/>
  <c r="S33" i="532"/>
  <c r="N33" i="535" s="1"/>
  <c r="E33" i="531"/>
  <c r="F33" i="531" s="1"/>
  <c r="F37" i="529"/>
  <c r="G37" i="529" s="1"/>
  <c r="F34" i="529"/>
  <c r="G34" i="529" s="1"/>
  <c r="Z31" i="528"/>
  <c r="U131" i="528"/>
  <c r="F2" i="528" s="1"/>
  <c r="Z36" i="528"/>
  <c r="Z33" i="528"/>
  <c r="Z35" i="528"/>
  <c r="Z32" i="528"/>
  <c r="Z37" i="528"/>
  <c r="Z34" i="528"/>
  <c r="G32" i="529"/>
  <c r="E32" i="531"/>
  <c r="F32" i="531" s="1"/>
  <c r="S32" i="532"/>
  <c r="N32" i="535" s="1"/>
  <c r="K27" i="529" l="1"/>
  <c r="F31" i="529"/>
  <c r="D131" i="529"/>
  <c r="S34" i="532"/>
  <c r="N34" i="535" s="1"/>
  <c r="E34" i="531"/>
  <c r="F34" i="531" s="1"/>
  <c r="Z131" i="528"/>
  <c r="E37" i="531"/>
  <c r="F37" i="531" s="1"/>
  <c r="S37" i="532"/>
  <c r="N37" i="535" s="1"/>
  <c r="L27" i="529" l="1"/>
  <c r="E31" i="531"/>
  <c r="F131" i="529"/>
  <c r="S31" i="532"/>
  <c r="G31" i="529"/>
  <c r="G131" i="529" s="1"/>
  <c r="M40" i="529" l="1"/>
  <c r="H40" i="529" s="1"/>
  <c r="D40" i="530" s="1"/>
  <c r="F40" i="530" s="1"/>
  <c r="M41" i="529"/>
  <c r="H41" i="529" s="1"/>
  <c r="D41" i="530" s="1"/>
  <c r="M38" i="529"/>
  <c r="H38" i="529" s="1"/>
  <c r="D38" i="530" s="1"/>
  <c r="F38" i="530" s="1"/>
  <c r="M39" i="529"/>
  <c r="H39" i="529" s="1"/>
  <c r="D39" i="530" s="1"/>
  <c r="S131" i="532"/>
  <c r="N31" i="535"/>
  <c r="N131" i="535" s="1"/>
  <c r="F31" i="531"/>
  <c r="E131" i="531"/>
  <c r="M36" i="529"/>
  <c r="H36" i="529" s="1"/>
  <c r="D36" i="530" s="1"/>
  <c r="M35" i="529"/>
  <c r="H35" i="529" s="1"/>
  <c r="D35" i="530" s="1"/>
  <c r="M31" i="529"/>
  <c r="H31" i="529" s="1"/>
  <c r="M37" i="529"/>
  <c r="H37" i="529" s="1"/>
  <c r="D37" i="530" s="1"/>
  <c r="M33" i="529"/>
  <c r="H33" i="529" s="1"/>
  <c r="D33" i="530" s="1"/>
  <c r="M34" i="529"/>
  <c r="H34" i="529" s="1"/>
  <c r="D34" i="530" s="1"/>
  <c r="M32" i="529"/>
  <c r="H32" i="529" s="1"/>
  <c r="D32" i="530" s="1"/>
  <c r="F41" i="530" l="1"/>
  <c r="F39" i="530"/>
  <c r="F37" i="530"/>
  <c r="F32" i="530"/>
  <c r="D31" i="530"/>
  <c r="H131" i="529"/>
  <c r="D1" i="529" s="1"/>
  <c r="F131" i="531"/>
  <c r="F34" i="530"/>
  <c r="F35" i="530"/>
  <c r="F33" i="530"/>
  <c r="F36" i="530"/>
  <c r="D131" i="530" l="1"/>
  <c r="F31" i="530"/>
  <c r="F131" i="530" s="1"/>
  <c r="J27" i="530"/>
  <c r="L41" i="530" s="1"/>
  <c r="G41" i="530" s="1"/>
  <c r="U41" i="532" l="1"/>
  <c r="P41" i="535" s="1"/>
  <c r="G41" i="531"/>
  <c r="L39" i="530"/>
  <c r="G39" i="530" s="1"/>
  <c r="U39" i="532" s="1"/>
  <c r="P39" i="535" s="1"/>
  <c r="L40" i="530"/>
  <c r="G40" i="530" s="1"/>
  <c r="L31" i="530"/>
  <c r="G31" i="530" s="1"/>
  <c r="U31" i="532" s="1"/>
  <c r="L38" i="530"/>
  <c r="G38" i="530" s="1"/>
  <c r="L34" i="530"/>
  <c r="G34" i="530" s="1"/>
  <c r="L33" i="530"/>
  <c r="G33" i="530" s="1"/>
  <c r="L36" i="530"/>
  <c r="G36" i="530" s="1"/>
  <c r="L37" i="530"/>
  <c r="G37" i="530" s="1"/>
  <c r="L32" i="530"/>
  <c r="G32" i="530" s="1"/>
  <c r="L35" i="530"/>
  <c r="G35" i="530" s="1"/>
  <c r="H41" i="531" l="1"/>
  <c r="I41" i="531"/>
  <c r="G39" i="531"/>
  <c r="H39" i="531" s="1"/>
  <c r="U40" i="532"/>
  <c r="P40" i="535" s="1"/>
  <c r="G40" i="531"/>
  <c r="G38" i="531"/>
  <c r="U38" i="532"/>
  <c r="P38" i="535" s="1"/>
  <c r="G31" i="531"/>
  <c r="I31" i="531" s="1"/>
  <c r="G131" i="530"/>
  <c r="D1" i="530" s="1"/>
  <c r="U34" i="532"/>
  <c r="P34" i="535" s="1"/>
  <c r="G34" i="531"/>
  <c r="U37" i="532"/>
  <c r="P37" i="535" s="1"/>
  <c r="G37" i="531"/>
  <c r="U36" i="532"/>
  <c r="P36" i="535" s="1"/>
  <c r="G36" i="531"/>
  <c r="G32" i="531"/>
  <c r="U32" i="532"/>
  <c r="P32" i="535" s="1"/>
  <c r="G35" i="531"/>
  <c r="U35" i="532"/>
  <c r="P35" i="535" s="1"/>
  <c r="G33" i="531"/>
  <c r="U33" i="532"/>
  <c r="P33" i="535" s="1"/>
  <c r="P31" i="535"/>
  <c r="I39" i="531" l="1"/>
  <c r="H40" i="531"/>
  <c r="I40" i="531"/>
  <c r="H31" i="531"/>
  <c r="H38" i="531"/>
  <c r="I38" i="531"/>
  <c r="U131" i="532"/>
  <c r="H35" i="531"/>
  <c r="I35" i="531"/>
  <c r="H37" i="531"/>
  <c r="I37" i="531"/>
  <c r="G131" i="531"/>
  <c r="H33" i="531"/>
  <c r="I33" i="531"/>
  <c r="H32" i="531"/>
  <c r="I32" i="531"/>
  <c r="H36" i="531"/>
  <c r="I36" i="531"/>
  <c r="H34" i="531"/>
  <c r="I34" i="531"/>
  <c r="P131" i="535"/>
  <c r="J41" i="531" l="1"/>
  <c r="L41" i="531" s="1"/>
  <c r="J40" i="531"/>
  <c r="J39" i="531"/>
  <c r="L39" i="531" s="1"/>
  <c r="J38" i="531"/>
  <c r="J33" i="531"/>
  <c r="K33" i="531" s="1"/>
  <c r="H131" i="531"/>
  <c r="J36" i="531"/>
  <c r="L36" i="531" s="1"/>
  <c r="I131" i="531"/>
  <c r="J31" i="531"/>
  <c r="J32" i="531"/>
  <c r="J34" i="531"/>
  <c r="J37" i="531"/>
  <c r="J35" i="531"/>
  <c r="K41" i="531" l="1"/>
  <c r="L40" i="531"/>
  <c r="K40" i="531"/>
  <c r="K39" i="531"/>
  <c r="L38" i="531"/>
  <c r="K38" i="531"/>
  <c r="L33" i="531"/>
  <c r="K36" i="531"/>
  <c r="K32" i="531"/>
  <c r="L32" i="531"/>
  <c r="J131" i="531"/>
  <c r="K31" i="531"/>
  <c r="L31" i="531"/>
  <c r="L34" i="531"/>
  <c r="K34" i="531"/>
  <c r="K37" i="531"/>
  <c r="L37" i="531"/>
  <c r="K35" i="531"/>
  <c r="L35" i="531"/>
  <c r="M41" i="531" l="1"/>
  <c r="O41" i="531" s="1"/>
  <c r="M40" i="531"/>
  <c r="O40" i="531" s="1"/>
  <c r="M39" i="531"/>
  <c r="O39" i="531" s="1"/>
  <c r="M38" i="531"/>
  <c r="O38" i="531" s="1"/>
  <c r="M34" i="531"/>
  <c r="N34" i="531" s="1"/>
  <c r="M35" i="531"/>
  <c r="N35" i="531" s="1"/>
  <c r="M36" i="531"/>
  <c r="N36" i="531" s="1"/>
  <c r="K131" i="531"/>
  <c r="M31" i="531"/>
  <c r="M37" i="531"/>
  <c r="M33" i="531"/>
  <c r="L131" i="531"/>
  <c r="M32" i="531"/>
  <c r="N41" i="531" l="1"/>
  <c r="N40" i="531"/>
  <c r="N39" i="531"/>
  <c r="N38" i="531"/>
  <c r="O34" i="531"/>
  <c r="O35" i="531"/>
  <c r="O36" i="531"/>
  <c r="M131" i="531"/>
  <c r="O31" i="531"/>
  <c r="N31" i="531"/>
  <c r="O32" i="531"/>
  <c r="N32" i="531"/>
  <c r="O33" i="531"/>
  <c r="N33" i="531"/>
  <c r="O37" i="531"/>
  <c r="N37" i="531"/>
  <c r="P41" i="531" l="1"/>
  <c r="R41" i="531" s="1"/>
  <c r="P40" i="531"/>
  <c r="R40" i="531" s="1"/>
  <c r="P39" i="531"/>
  <c r="R39" i="531" s="1"/>
  <c r="P38" i="531"/>
  <c r="R38" i="531" s="1"/>
  <c r="P33" i="531"/>
  <c r="R33" i="531" s="1"/>
  <c r="P34" i="531"/>
  <c r="R34" i="531" s="1"/>
  <c r="P36" i="531"/>
  <c r="R36" i="531" s="1"/>
  <c r="P37" i="531"/>
  <c r="R37" i="531" s="1"/>
  <c r="N131" i="531"/>
  <c r="P31" i="531"/>
  <c r="P35" i="531"/>
  <c r="O131" i="531"/>
  <c r="P32" i="531"/>
  <c r="Q41" i="531" l="1"/>
  <c r="Q40" i="531"/>
  <c r="Q39" i="531"/>
  <c r="Q38" i="531"/>
  <c r="Q33" i="531"/>
  <c r="Q36" i="531"/>
  <c r="Q34" i="531"/>
  <c r="Q37" i="531"/>
  <c r="Q32" i="531"/>
  <c r="R32" i="531"/>
  <c r="R31" i="531"/>
  <c r="Q31" i="531"/>
  <c r="P131" i="531"/>
  <c r="Q35" i="531"/>
  <c r="R35" i="531"/>
  <c r="S41" i="531" l="1"/>
  <c r="U41" i="531" s="1"/>
  <c r="S40" i="531"/>
  <c r="S39" i="531"/>
  <c r="U39" i="531" s="1"/>
  <c r="S38" i="531"/>
  <c r="S36" i="531"/>
  <c r="T36" i="531" s="1"/>
  <c r="S32" i="531"/>
  <c r="S35" i="531"/>
  <c r="S31" i="531"/>
  <c r="Q131" i="531"/>
  <c r="R131" i="531"/>
  <c r="S34" i="531"/>
  <c r="S37" i="531"/>
  <c r="S33" i="531"/>
  <c r="T41" i="531" l="1"/>
  <c r="U40" i="531"/>
  <c r="T40" i="531"/>
  <c r="T39" i="531"/>
  <c r="U38" i="531"/>
  <c r="T38" i="531"/>
  <c r="U36" i="531"/>
  <c r="U35" i="531"/>
  <c r="T35" i="531"/>
  <c r="U32" i="531"/>
  <c r="T32" i="531"/>
  <c r="U34" i="531"/>
  <c r="T34" i="531"/>
  <c r="U33" i="531"/>
  <c r="T33" i="531"/>
  <c r="U37" i="531"/>
  <c r="T37" i="531"/>
  <c r="T31" i="531"/>
  <c r="S131" i="531"/>
  <c r="U31" i="531"/>
  <c r="V41" i="531" l="1"/>
  <c r="W41" i="531" s="1"/>
  <c r="J41" i="527" s="1"/>
  <c r="V40" i="531"/>
  <c r="W40" i="531" s="1"/>
  <c r="J40" i="527" s="1"/>
  <c r="V39" i="531"/>
  <c r="W39" i="531" s="1"/>
  <c r="V38" i="531"/>
  <c r="W38" i="531" s="1"/>
  <c r="J38" i="527" s="1"/>
  <c r="V33" i="531"/>
  <c r="W33" i="531" s="1"/>
  <c r="V37" i="531"/>
  <c r="W37" i="531" s="1"/>
  <c r="J37" i="527" s="1"/>
  <c r="V32" i="531"/>
  <c r="W32" i="531" s="1"/>
  <c r="J32" i="527" s="1"/>
  <c r="V31" i="531"/>
  <c r="T131" i="531"/>
  <c r="V36" i="531"/>
  <c r="W36" i="531" s="1"/>
  <c r="J36" i="527" s="1"/>
  <c r="V34" i="531"/>
  <c r="W34" i="531" s="1"/>
  <c r="J34" i="527" s="1"/>
  <c r="V35" i="531"/>
  <c r="W35" i="531" s="1"/>
  <c r="J35" i="527" s="1"/>
  <c r="U131" i="531"/>
  <c r="V41" i="532" l="1"/>
  <c r="Q41" i="535" s="1"/>
  <c r="Q41" i="532"/>
  <c r="K41" i="527"/>
  <c r="Z41" i="527" s="1"/>
  <c r="K35" i="527"/>
  <c r="Z35" i="527" s="1"/>
  <c r="Q35" i="532"/>
  <c r="R35" i="532" s="1"/>
  <c r="M35" i="535" s="1"/>
  <c r="K38" i="527"/>
  <c r="Z38" i="527" s="1"/>
  <c r="Q38" i="532"/>
  <c r="R38" i="532" s="1"/>
  <c r="M38" i="535" s="1"/>
  <c r="K34" i="527"/>
  <c r="Z34" i="527" s="1"/>
  <c r="Q34" i="532"/>
  <c r="R34" i="532" s="1"/>
  <c r="M34" i="535" s="1"/>
  <c r="K32" i="527"/>
  <c r="Z32" i="527" s="1"/>
  <c r="Q32" i="532"/>
  <c r="R32" i="532" s="1"/>
  <c r="M32" i="535" s="1"/>
  <c r="K36" i="527"/>
  <c r="Z36" i="527" s="1"/>
  <c r="Q36" i="532"/>
  <c r="R36" i="532" s="1"/>
  <c r="M36" i="535" s="1"/>
  <c r="K37" i="527"/>
  <c r="Z37" i="527" s="1"/>
  <c r="Q37" i="532"/>
  <c r="R37" i="532" s="1"/>
  <c r="M37" i="535" s="1"/>
  <c r="K40" i="527"/>
  <c r="Z40" i="527" s="1"/>
  <c r="Q40" i="532"/>
  <c r="R40" i="532" s="1"/>
  <c r="M40" i="535" s="1"/>
  <c r="V33" i="532"/>
  <c r="Q33" i="535" s="1"/>
  <c r="J33" i="527"/>
  <c r="J39" i="527"/>
  <c r="V40" i="532"/>
  <c r="Q40" i="535" s="1"/>
  <c r="V39" i="532"/>
  <c r="Q39" i="535" s="1"/>
  <c r="V38" i="532"/>
  <c r="Q38" i="535" s="1"/>
  <c r="V37" i="532"/>
  <c r="Q37" i="535" s="1"/>
  <c r="V36" i="532"/>
  <c r="Q36" i="535" s="1"/>
  <c r="V35" i="532"/>
  <c r="Q35" i="535" s="1"/>
  <c r="W31" i="531"/>
  <c r="X41" i="531" s="1"/>
  <c r="V131" i="531"/>
  <c r="V34" i="532"/>
  <c r="Q34" i="535" s="1"/>
  <c r="V32" i="532"/>
  <c r="Q32" i="535" s="1"/>
  <c r="R41" i="532" l="1"/>
  <c r="M41" i="535" s="1"/>
  <c r="L41" i="535"/>
  <c r="K33" i="527"/>
  <c r="Z33" i="527" s="1"/>
  <c r="Q33" i="532"/>
  <c r="R33" i="532" s="1"/>
  <c r="M33" i="535" s="1"/>
  <c r="L32" i="535"/>
  <c r="L38" i="535"/>
  <c r="L40" i="535"/>
  <c r="L36" i="535"/>
  <c r="L34" i="535"/>
  <c r="L35" i="535"/>
  <c r="L37" i="535"/>
  <c r="K39" i="527"/>
  <c r="Z39" i="527" s="1"/>
  <c r="Q39" i="532"/>
  <c r="R39" i="532" s="1"/>
  <c r="M39" i="535" s="1"/>
  <c r="X40" i="531"/>
  <c r="J31" i="527"/>
  <c r="X37" i="531"/>
  <c r="X39" i="531"/>
  <c r="X38" i="531"/>
  <c r="X34" i="531"/>
  <c r="X32" i="531"/>
  <c r="V31" i="532"/>
  <c r="W131" i="531"/>
  <c r="X31" i="531"/>
  <c r="X33" i="531"/>
  <c r="X36" i="531"/>
  <c r="X35" i="531"/>
  <c r="L39" i="535" l="1"/>
  <c r="L33" i="535"/>
  <c r="K31" i="527"/>
  <c r="Z31" i="527" s="1"/>
  <c r="Q31" i="532"/>
  <c r="R31" i="532" s="1"/>
  <c r="J131" i="527"/>
  <c r="X131" i="531"/>
  <c r="V131" i="532"/>
  <c r="Q31" i="535"/>
  <c r="Q131" i="535" s="1"/>
  <c r="Q131" i="532" l="1"/>
  <c r="M31" i="535"/>
  <c r="M131" i="535" s="1"/>
  <c r="L31" i="535"/>
  <c r="L131" i="535" s="1"/>
  <c r="K131" i="52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5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9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A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7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8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9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A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B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C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D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E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1F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20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21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414F9740-6DBF-4782-9082-915F8B902966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sharedStrings.xml><?xml version="1.0" encoding="utf-8"?>
<sst xmlns="http://schemas.openxmlformats.org/spreadsheetml/2006/main" count="1617" uniqueCount="516">
  <si>
    <t>AllowFilterCheckBox</t>
  </si>
  <si>
    <t>AllowFormattingCheckBox</t>
  </si>
  <si>
    <t>AllowColumnFormattingCheckBox</t>
  </si>
  <si>
    <t>AllowRowFormattingCheckBox</t>
  </si>
  <si>
    <t>הדרכה למשתמש</t>
  </si>
  <si>
    <t>תאריך בניית המודל</t>
  </si>
  <si>
    <t>תאריך עדכון מודל</t>
  </si>
  <si>
    <r>
      <rPr>
        <b/>
        <sz val="20"/>
        <color theme="1"/>
        <rFont val="Calibri"/>
        <family val="2"/>
        <scheme val="minor"/>
      </rPr>
      <t xml:space="preserve">הערות חשובות:
</t>
    </r>
    <r>
      <rPr>
        <b/>
        <sz val="16"/>
        <color theme="1"/>
        <rFont val="Calibri"/>
        <family val="2"/>
        <scheme val="minor"/>
      </rPr>
      <t xml:space="preserve">בעת עריכת המודל - חל </t>
    </r>
    <r>
      <rPr>
        <b/>
        <u/>
        <sz val="16"/>
        <color theme="1"/>
        <rFont val="Calibri"/>
        <family val="2"/>
        <scheme val="minor"/>
      </rPr>
      <t>איסור מוחלט</t>
    </r>
    <r>
      <rPr>
        <b/>
        <sz val="16"/>
        <color theme="1"/>
        <rFont val="Calibri"/>
        <family val="2"/>
        <scheme val="minor"/>
      </rPr>
      <t xml:space="preserve"> לבצע </t>
    </r>
    <r>
      <rPr>
        <i/>
        <u/>
        <sz val="16"/>
        <color theme="1"/>
        <rFont val="Calibri"/>
        <family val="2"/>
        <scheme val="minor"/>
      </rPr>
      <t>גזירה</t>
    </r>
    <r>
      <rPr>
        <i/>
        <sz val="16"/>
        <color theme="1"/>
        <rFont val="Calibri"/>
        <family val="2"/>
        <scheme val="minor"/>
      </rPr>
      <t xml:space="preserve"> והדבקה</t>
    </r>
    <r>
      <rPr>
        <b/>
        <sz val="16"/>
        <color theme="1"/>
        <rFont val="Calibri"/>
        <family val="2"/>
        <scheme val="minor"/>
      </rPr>
      <t xml:space="preserve"> או </t>
    </r>
    <r>
      <rPr>
        <i/>
        <sz val="16"/>
        <color theme="1"/>
        <rFont val="Calibri"/>
        <family val="2"/>
        <scheme val="minor"/>
      </rPr>
      <t>העברה של תא ממקום למקום על ידי גרירה</t>
    </r>
    <r>
      <rPr>
        <b/>
        <sz val="16"/>
        <color theme="1"/>
        <rFont val="Calibri"/>
        <family val="2"/>
        <scheme val="minor"/>
      </rPr>
      <t xml:space="preserve">.
אסור לבצע "הוספה" או "מחיקה" של שורות או עמודות
יש לפתוח את המודל בגרסת </t>
    </r>
    <r>
      <rPr>
        <b/>
        <u/>
        <sz val="16"/>
        <color theme="1"/>
        <rFont val="Calibri"/>
        <family val="2"/>
        <scheme val="minor"/>
      </rPr>
      <t>אקסל 2010</t>
    </r>
    <r>
      <rPr>
        <b/>
        <sz val="16"/>
        <color theme="1"/>
        <rFont val="Calibri"/>
        <family val="2"/>
        <scheme val="minor"/>
      </rPr>
      <t xml:space="preserve"> לפחות. </t>
    </r>
    <r>
      <rPr>
        <b/>
        <i/>
        <u/>
        <sz val="16"/>
        <color theme="1"/>
        <rFont val="Calibri"/>
        <family val="2"/>
        <scheme val="minor"/>
      </rPr>
      <t>חל איסור</t>
    </r>
    <r>
      <rPr>
        <b/>
        <sz val="16"/>
        <color theme="1"/>
        <rFont val="Calibri"/>
        <family val="2"/>
        <scheme val="minor"/>
      </rPr>
      <t xml:space="preserve"> לשמור את הקובץ בפורמט התואם אקסל 97-2003</t>
    </r>
  </si>
  <si>
    <t>הוראת שעה/מעבר:</t>
  </si>
  <si>
    <t>2019-2020</t>
  </si>
  <si>
    <t>הדרכה להזנת נתונים</t>
  </si>
  <si>
    <t>צבע התא</t>
  </si>
  <si>
    <t>מטרת התא</t>
  </si>
  <si>
    <t>דגש</t>
  </si>
  <si>
    <t>צהוב</t>
  </si>
  <si>
    <t>הזנת נתונים</t>
  </si>
  <si>
    <t>נדרש להזין מידע בהתאם להנחיות מבחן התמיכה, אי הזנה של תא יכולה להביא לידי שגיאה בתוצאות במודל. במקומות שבהם מזינים 0/1, אז המשמעות של 0 הוא "לא" ו-1 "כן"</t>
  </si>
  <si>
    <t>חום</t>
  </si>
  <si>
    <t>הצגת מידע</t>
  </si>
  <si>
    <t>תא שאיננו מיועד להזנה. תא זה מציג מידע עפ"י נוסחה קבועה ואין לשנות אותה.</t>
  </si>
  <si>
    <t>אדום</t>
  </si>
  <si>
    <t>התראת שגיאה</t>
  </si>
  <si>
    <t>קיימת שגיאה בהזנת נתונים באחד מהתאים המיועדים להזנה, נדרש להזין את הנתונים הנדרשים לפני קביעת גובה תמיכה סופי.</t>
  </si>
  <si>
    <t>את רשימת המוסדות יש להזין בגיליונות השמאליים של הקובץ הממוספרים מ1 עד 10 במקום שם הגיליון , גיליון שממוספר מ1-10 ואינו נמצא בשימוש אין לשנות את שם הגיליון הקיים כברירת מחדל (מספר סידורי). במידה והוחלט לא להשתמש בגיליון לאחר כתיבת השם, נדרש לשנות חזרה את שם הגיליון למספר סידורי</t>
  </si>
  <si>
    <t>ניהול גרסאות</t>
  </si>
  <si>
    <t>מספר גרסה</t>
  </si>
  <si>
    <t>תאריך עדכון גרסה</t>
  </si>
  <si>
    <t>תאריך גרסה של מבחן תמיכה</t>
  </si>
  <si>
    <t>התאמות נוספות של מבחן תמיכה</t>
  </si>
  <si>
    <t>מודל תמיכה - מוסיקה קולית מסורתית</t>
  </si>
  <si>
    <t>שנת תקציב</t>
  </si>
  <si>
    <t>תקציב התמיכה</t>
  </si>
  <si>
    <t>הגדרות</t>
  </si>
  <si>
    <t>הגדרת שנה</t>
  </si>
  <si>
    <t>תאריך התחלה</t>
  </si>
  <si>
    <t>תאריך סיום</t>
  </si>
  <si>
    <t>שנת התמיכה/תקציב</t>
  </si>
  <si>
    <t>שנת ההערכה</t>
  </si>
  <si>
    <t>שנת התקציב המבוקר</t>
  </si>
  <si>
    <t>שנה תקציבית קודמת</t>
  </si>
  <si>
    <t>משקולות קריטריונים</t>
  </si>
  <si>
    <t>סעיף</t>
  </si>
  <si>
    <t>משקל</t>
  </si>
  <si>
    <t>משתנה מספר המבצעים</t>
  </si>
  <si>
    <t>משתנה מספר הקונצרטים</t>
  </si>
  <si>
    <t>משתנה רמת הביצוע</t>
  </si>
  <si>
    <t>משתנה מסלולים</t>
  </si>
  <si>
    <t>משתנה הכנסות עצמיות</t>
  </si>
  <si>
    <t>משתנה שימור ותיעוד</t>
  </si>
  <si>
    <t>סה"כ</t>
  </si>
  <si>
    <t>תנאי סף קונצרט</t>
  </si>
  <si>
    <t>ניקוד</t>
  </si>
  <si>
    <t>תנאי</t>
  </si>
  <si>
    <t>עבור כל מנצח, נגן, חזן או פייטן</t>
  </si>
  <si>
    <t>מספר חזנים ופייטנים</t>
  </si>
  <si>
    <t>הגבלה</t>
  </si>
  <si>
    <t>מספר חזנים</t>
  </si>
  <si>
    <t>מספר מבצעים מקסימלי לקונצרט</t>
  </si>
  <si>
    <t>מספר נגנים</t>
  </si>
  <si>
    <t>דקות שירה או נגינה</t>
  </si>
  <si>
    <t>עבור כל קונצרט</t>
  </si>
  <si>
    <t>בעד כל מספר מבצעים</t>
  </si>
  <si>
    <t>מקדם</t>
  </si>
  <si>
    <t>שיעור מקסימלי של ניקוד מקונצרטים בחו"ל</t>
  </si>
  <si>
    <t>קונצרט עבור גוף שלישי שהמשרד תמך בו</t>
  </si>
  <si>
    <t>רמת הביצוע</t>
  </si>
  <si>
    <t>ללא ניקוד</t>
  </si>
  <si>
    <t>נאותה</t>
  </si>
  <si>
    <t>טובה</t>
  </si>
  <si>
    <t>טובה מאוד</t>
  </si>
  <si>
    <t>מצוינת</t>
  </si>
  <si>
    <t>מספר שנות לימוד למסלול ההכשרה הינו לפחות</t>
  </si>
  <si>
    <t>שיעור ההכנסות העצמיות הינו לפחות</t>
  </si>
  <si>
    <t>בעד כל תיעוד שאורכו</t>
  </si>
  <si>
    <t>30 דקות עד 50 דקות</t>
  </si>
  <si>
    <t>מעל 50 דקות</t>
  </si>
  <si>
    <t>א</t>
  </si>
  <si>
    <t>ב</t>
  </si>
  <si>
    <t>ג</t>
  </si>
  <si>
    <t>ד</t>
  </si>
  <si>
    <t>ה</t>
  </si>
  <si>
    <t>האם חלה הוראת השעה בשנה הספציפית</t>
  </si>
  <si>
    <t>שנה</t>
  </si>
  <si>
    <t>תנאי סף מטרות המוסד</t>
  </si>
  <si>
    <t>גובה הגנה</t>
  </si>
  <si>
    <t>כל גוף עובר רמה אמנותית</t>
  </si>
  <si>
    <t>ניקוד אוטומטי ברמת ביצוע</t>
  </si>
  <si>
    <t>משפיע על תנאי סף - משנה את הדרישה לקיום תקציב מינימום</t>
  </si>
  <si>
    <t>משפיע על הגנה בגיליון פרמטרים לעיקרון חישוב התמיכה</t>
  </si>
  <si>
    <t>בדוק נתוני הזנה</t>
  </si>
  <si>
    <t>סוגי בקרות</t>
  </si>
  <si>
    <t>0/1</t>
  </si>
  <si>
    <t>מספר</t>
  </si>
  <si>
    <t>מספר שלם</t>
  </si>
  <si>
    <t>מספר שאינו שלילי</t>
  </si>
  <si>
    <t>מספר שלם שאינו שלילי</t>
  </si>
  <si>
    <t>מספר חיובי</t>
  </si>
  <si>
    <t>מספר שלם חיובי</t>
  </si>
  <si>
    <t>טקסט</t>
  </si>
  <si>
    <t>טקסט מרשימה סגורה</t>
  </si>
  <si>
    <t>שיעור הקלה</t>
  </si>
  <si>
    <t>מספר בקרה</t>
  </si>
  <si>
    <t>מספר תנאים</t>
  </si>
  <si>
    <t>הקלות מותרות</t>
  </si>
  <si>
    <t>רלוונטי למבחן עמידה בתנאי סף? 1=רלוונטי. 0= לא רלוונטי אבל נדרשת בקרה על הזנת נתונים. 99= לא רלוונטי ולא נדרשת בקה על הזנת נתונים</t>
  </si>
  <si>
    <t>רשימה סגורה</t>
  </si>
  <si>
    <t>נדרש לפי הקלה</t>
  </si>
  <si>
    <t>מעבר תנאי סף- במידה ולא רלוונטי להשאיר ריק</t>
  </si>
  <si>
    <t>תקציב הפותר</t>
  </si>
  <si>
    <t>שורה אחרונה משומשת</t>
  </si>
  <si>
    <t>4(א)</t>
  </si>
  <si>
    <t>4(ג)</t>
  </si>
  <si>
    <t>4(ב)</t>
  </si>
  <si>
    <t>4(ד)</t>
  </si>
  <si>
    <t>4(ה)</t>
  </si>
  <si>
    <t>4(ו)</t>
  </si>
  <si>
    <t>4(ז)</t>
  </si>
  <si>
    <t>4(ח)</t>
  </si>
  <si>
    <t>4(ט)</t>
  </si>
  <si>
    <t>4(י)</t>
  </si>
  <si>
    <t>4(יא), (יג)</t>
  </si>
  <si>
    <t>4(יב)</t>
  </si>
  <si>
    <t>5(א)(1)</t>
  </si>
  <si>
    <t>5(א)(2)</t>
  </si>
  <si>
    <t>5(ד)</t>
  </si>
  <si>
    <t>5(א)(3)</t>
  </si>
  <si>
    <t>5(א)(4)</t>
  </si>
  <si>
    <t>5(ב), (ג)</t>
  </si>
  <si>
    <t>5(ב)</t>
  </si>
  <si>
    <t>מס"ד</t>
  </si>
  <si>
    <t>שם המוסד</t>
  </si>
  <si>
    <t xml:space="preserve">מטרות המוסד עולות בקנה אחד עם מטרות התמיכה </t>
  </si>
  <si>
    <t>תקציב הפעילות מנוהל כמשק סגור</t>
  </si>
  <si>
    <t>המוסד עומד בדרישות הנוהל</t>
  </si>
  <si>
    <t>מציין בפרסומיו את תמיכת המשרד</t>
  </si>
  <si>
    <t>מקיים הוראות הדין</t>
  </si>
  <si>
    <t>פועל ביעילות ובתקורה מינימלית</t>
  </si>
  <si>
    <t>משתמש בכספי התמיכה למטרות שלשמן ניתנו</t>
  </si>
  <si>
    <t>הפעילות אינה חלק מתכנית לימודים</t>
  </si>
  <si>
    <t>הפעילות אינה ממומנת בדרך אחרת מתקציב המדינה</t>
  </si>
  <si>
    <t>הגיש בקשה ודוחות בהתאם לנדרש לפי מבחנים אלה, הנחיות היועץ המשפטי לממשלה והוראות הנוהל</t>
  </si>
  <si>
    <t>מקיים הוראות החוק, מקפיד על ניהול תקין ושקיפות</t>
  </si>
  <si>
    <t>סך הוצאות כספיות שאינן הנהלה וכלליות של המוסד</t>
  </si>
  <si>
    <t>הוצאות כספיות שאינן הנהלה וכלליות ששימשו לביצוע קונצטרים של חזנות</t>
  </si>
  <si>
    <t>שיעור הוצאות ששימשו לפעילות חזנות</t>
  </si>
  <si>
    <t>ממוצע ניקוד רמה אמנותית</t>
  </si>
  <si>
    <t>מסגרת הגוף הקולי המסורתי פועלת כחלק ממוסד העוסק במגוון תחומים מנוהלת כמשק סגור עם הנהלה אמנותית נפרדת</t>
  </si>
  <si>
    <t>תקציב שנתי בשנת התקציב המבוקר ששימש לקונצרטים של חזנות</t>
  </si>
  <si>
    <t>אינו מקבל תמיכה שוטפת בתחום הגופים הקוליים</t>
  </si>
  <si>
    <t>הועדה ממליצה מעבר תנאי סף עם הקלה</t>
  </si>
  <si>
    <t>קריטריון הקלה 2</t>
  </si>
  <si>
    <t>קריטריון הקלה 3</t>
  </si>
  <si>
    <t>קריטריון הקלה 4</t>
  </si>
  <si>
    <t>קריטריון הקלה 5</t>
  </si>
  <si>
    <t>עומד בתנאים לאור הקלות</t>
  </si>
  <si>
    <t>התנאים צפויים להתקיים בשנת התמיכה על פי תכנית עבודה</t>
  </si>
  <si>
    <t>עומד בתנאי סף כלליים אחרים</t>
  </si>
  <si>
    <t>מעבר תנאי סף-אישור מיוחד</t>
  </si>
  <si>
    <t>ריק</t>
  </si>
  <si>
    <t>מעבר תנאי סף</t>
  </si>
  <si>
    <t>הערות</t>
  </si>
  <si>
    <t>בקרה ראשית</t>
  </si>
  <si>
    <t>קריטריון הקלה 1</t>
  </si>
  <si>
    <t>תנאים עם הקלה</t>
  </si>
  <si>
    <t>עומד בתנאים ללא הקלות</t>
  </si>
  <si>
    <t>עומד בתנאים להקלות</t>
  </si>
  <si>
    <t>עומדת בתנאי סף אמנותי ובתנאי הסף הכמותיים</t>
  </si>
  <si>
    <t/>
  </si>
  <si>
    <t>סה"כ ניקוד</t>
  </si>
  <si>
    <t>נתון למכפיל1</t>
  </si>
  <si>
    <t>ניקוד לאחר מכפיל1</t>
  </si>
  <si>
    <t>ניקוד לאחר מכפיל2</t>
  </si>
  <si>
    <t>שיעור יחסי</t>
  </si>
  <si>
    <t>רמת הביצוע של הקונצרטים</t>
  </si>
  <si>
    <r>
      <t xml:space="preserve">מספר מסלולי לימוד שנמשכים </t>
    </r>
    <r>
      <rPr>
        <b/>
        <u/>
        <sz val="12"/>
        <color theme="1"/>
        <rFont val="Calibri"/>
        <family val="2"/>
        <scheme val="minor"/>
      </rPr>
      <t>שנת לימוד אחת לפחות</t>
    </r>
  </si>
  <si>
    <r>
      <t xml:space="preserve">מספר מסלולי לימוד שנמשכים </t>
    </r>
    <r>
      <rPr>
        <b/>
        <u/>
        <sz val="12"/>
        <color theme="1"/>
        <rFont val="Calibri"/>
        <family val="2"/>
        <scheme val="minor"/>
      </rPr>
      <t>שתי שנות לימוד לפחות</t>
    </r>
  </si>
  <si>
    <r>
      <t xml:space="preserve">מספר מסלולי לימוד שנמשכים </t>
    </r>
    <r>
      <rPr>
        <b/>
        <u/>
        <sz val="12"/>
        <color theme="1"/>
        <rFont val="Calibri"/>
        <family val="2"/>
        <scheme val="minor"/>
      </rPr>
      <t>שלוש שנים</t>
    </r>
  </si>
  <si>
    <t>כלל ההכנסות בשנת ההערכה</t>
  </si>
  <si>
    <t>הכנסות עצמיות בשנת ההערכה</t>
  </si>
  <si>
    <t>שיעור הכנסות עצמיות</t>
  </si>
  <si>
    <t>חלל להעלת מופעים/חזרות</t>
  </si>
  <si>
    <t>חלל לאחסון ציוד ותפאורה</t>
  </si>
  <si>
    <t>מספר "תיעודי" פעילות הקבוצה בשנת ההערכה שמשכו 30 דקות ולא יותר מ-50 דקות</t>
  </si>
  <si>
    <t>מספר "תיעודי" פעילות הקבוצה בשנת ההערכה שמשכו 50 דקות ומעלה</t>
  </si>
  <si>
    <t>התחשיב הבסיסי</t>
  </si>
  <si>
    <t>מספר סידורי</t>
  </si>
  <si>
    <t>שיעור התמיכה המתוקנן</t>
  </si>
  <si>
    <t>סכום בסיסי</t>
  </si>
  <si>
    <t>תקציב</t>
  </si>
  <si>
    <t>פרמטרים לחישוב תמיכה לאור שיעור מוסדי ותמיכה ממקורות אחרים</t>
  </si>
  <si>
    <t>תאגיד מוסדי או מחויבות ממשלתית</t>
  </si>
  <si>
    <t>תוספת בגין מקורות אחרים</t>
  </si>
  <si>
    <t>סוג</t>
  </si>
  <si>
    <t>שיעור תמיכה</t>
  </si>
  <si>
    <t>סימול</t>
  </si>
  <si>
    <t>מכפלת השקלים שמזכה בתוספת</t>
  </si>
  <si>
    <t>התוספת לכל מכפלה</t>
  </si>
  <si>
    <t>תאגיד מוסדי</t>
  </si>
  <si>
    <t>אינו תאגיד מוסדי</t>
  </si>
  <si>
    <t>פרמטרים לחישוב מנגנון ההגנה</t>
  </si>
  <si>
    <t>מנגנון ההגנה</t>
  </si>
  <si>
    <t>ערך</t>
  </si>
  <si>
    <t>שיעור פיחות מירבי בתמיכה</t>
  </si>
  <si>
    <t>שיעור תמיכה מינימלי משנה קודמת</t>
  </si>
  <si>
    <t>פרמטרים לחישוב הפחתות בגין חריגות שכר</t>
  </si>
  <si>
    <t>חריגות שכר</t>
  </si>
  <si>
    <t>מכפלת חריגה</t>
  </si>
  <si>
    <t xml:space="preserve">פרמטרים לבחינת גירעון </t>
  </si>
  <si>
    <t>מוסד לא יהיה זכאי לתמיכה כל עוד לא הציג תוכנית הבראה במידה ו:</t>
  </si>
  <si>
    <t>בונוס עבור עמידה במגבלות חריגה תקציבית</t>
  </si>
  <si>
    <t>שיעור</t>
  </si>
  <si>
    <t>גרעון שוטף גבוה ל:</t>
  </si>
  <si>
    <t>תנאים מתחלפים</t>
  </si>
  <si>
    <t>גרעון שוטף לא גבוה מ:</t>
  </si>
  <si>
    <t>תנאים מצטברים</t>
  </si>
  <si>
    <t>גרעון מצטבר גבוה ל:</t>
  </si>
  <si>
    <t>גרעון מצטבר נמוך מ:</t>
  </si>
  <si>
    <t>כל עוד סך התמיכה בו הייתה מעל:</t>
  </si>
  <si>
    <t>שיעור הבונוס</t>
  </si>
  <si>
    <t xml:space="preserve">פרמטרים לבחינת הרכב חברי הוועדה </t>
  </si>
  <si>
    <t>מנגנון התוספת בגין הרכב חברי הועדה</t>
  </si>
  <si>
    <t>מוסד אשר מספר הנשים החברות בוועד המנהל שלו לעומת כלל חברי הוועד המנהל גדול מ:</t>
  </si>
  <si>
    <t>תגדל התמיכה בו ב:</t>
  </si>
  <si>
    <t>סכום תמיכה מינימאלי משנה קודמת</t>
  </si>
  <si>
    <t>שיעור גידול מקסימאלי בתמיכה ביחס לשנה קודמת</t>
  </si>
  <si>
    <t>לא ניתנן תמיכה למוסד בעד בקשה שהניקוד בעדה מזכה בסכום הנמוך מ:</t>
  </si>
  <si>
    <t>מגנון הייצוב</t>
  </si>
  <si>
    <t>שיעור יחסי
לפני ייצוב</t>
  </si>
  <si>
    <t>הפעילות נתמכת לראשונה בתחום מקצועי זה (ברירת מחדל - לא)</t>
  </si>
  <si>
    <t>שיעור תמיכה לאחר ייצוב</t>
  </si>
  <si>
    <t>שיעור יחסי לאחר ייצוב</t>
  </si>
  <si>
    <t>סכום יחסי לאחר ייצוב</t>
  </si>
  <si>
    <t>בקרת נתון שיעור יחסי לפני ייצוב</t>
  </si>
  <si>
    <t>בקרת נתון שיעור תמיכה שנה קודמת</t>
  </si>
  <si>
    <t>בקרת נתון זכאי להגנה</t>
  </si>
  <si>
    <t>בקרת נתונים</t>
  </si>
  <si>
    <t>בקרת סה"כ</t>
  </si>
  <si>
    <t>סכום תמיכה לגופים חוץ מהגוף המקוזז</t>
  </si>
  <si>
    <t>חסר נתון</t>
  </si>
  <si>
    <t>לא ניתן לחשב</t>
  </si>
  <si>
    <t>שיעור התמיכה וסכום התמיכה לפי המודל</t>
  </si>
  <si>
    <t>שיעור התמיכה בשנה הקודמת</t>
  </si>
  <si>
    <t>גובה התמיכה בשנה הקודמת</t>
  </si>
  <si>
    <t>גובה תמיכה לפי התחשיב הבסיסי</t>
  </si>
  <si>
    <t>הגבלה לסכום מבוקש</t>
  </si>
  <si>
    <t>שינוי גובה תמיכה משנה קודמת</t>
  </si>
  <si>
    <t>שיעור השינוי גובה תמיכה משנה קודמת</t>
  </si>
  <si>
    <t>גובה סכום התמיכה המבוקש</t>
  </si>
  <si>
    <t>גובה תמיכה מומלצת</t>
  </si>
  <si>
    <t>האם קיימת הגבלה ראשונית?</t>
  </si>
  <si>
    <t xml:space="preserve">תמיכה מקסימאלית </t>
  </si>
  <si>
    <t>גובה תמיכה לאחר הגבלה לסכום מבוקש</t>
  </si>
  <si>
    <t>תמיכה יחסית לאחר הגבלה לסכום מבוקש</t>
  </si>
  <si>
    <t>שיעור תמיכה יחסי</t>
  </si>
  <si>
    <t>בקרת סכום התמיכה המבוקש</t>
  </si>
  <si>
    <t>נתון עזר 2</t>
  </si>
  <si>
    <t>תמיכה מקסימאלית 2</t>
  </si>
  <si>
    <t>תמיכה 2</t>
  </si>
  <si>
    <t>נתון עזר 3</t>
  </si>
  <si>
    <t>תמיכה מקסימאלית 3</t>
  </si>
  <si>
    <t>תמיכה 3</t>
  </si>
  <si>
    <t>נתון עזר 4</t>
  </si>
  <si>
    <t>תמיכה מקסימאלית 4</t>
  </si>
  <si>
    <t>תמיכה 4</t>
  </si>
  <si>
    <t>נתון עזר 5</t>
  </si>
  <si>
    <t>תמיכה מקסימאלית 5</t>
  </si>
  <si>
    <t>תמיכה 5</t>
  </si>
  <si>
    <t>סה"כ קיזוזים בגין איחורים</t>
  </si>
  <si>
    <t>גובה התמיכה המומלצת</t>
  </si>
  <si>
    <t>ימי איחור</t>
  </si>
  <si>
    <t>גובה סכום מקוזז</t>
  </si>
  <si>
    <t>סכום תמיכה ראשוני לאחר קיזוז</t>
  </si>
  <si>
    <t>גובה תמיכה לאחר קיזוזים</t>
  </si>
  <si>
    <t>הגוף מקוזז בוועדה</t>
  </si>
  <si>
    <t>הגוף מקוזז באיחורים</t>
  </si>
  <si>
    <t>הגוף מקוזז</t>
  </si>
  <si>
    <t>סכום תוספת</t>
  </si>
  <si>
    <t>גובה התמיכה המומלץ</t>
  </si>
  <si>
    <t>סה"כ קיזוזים</t>
  </si>
  <si>
    <t>גובה סכום התמיכה המבוקש לאחר הפחתת קיזוזים</t>
  </si>
  <si>
    <t>תמיכה ראשונית</t>
  </si>
  <si>
    <t>תמיכה לאחר הגבלה לסכום מבוקש (2)</t>
  </si>
  <si>
    <t>מס' בקשה</t>
  </si>
  <si>
    <t>מגיש בקשה</t>
  </si>
  <si>
    <t>מספר העמותה</t>
  </si>
  <si>
    <t>שם הגוף</t>
  </si>
  <si>
    <t>מהות הבקשה</t>
  </si>
  <si>
    <t>סה"כ תמיכה לאחר ועדה ממליצה בשנה הקודמת</t>
  </si>
  <si>
    <t>סה"כ תמיכה סופית בשנה הקודמת</t>
  </si>
  <si>
    <t>סיבות לשינויים ביחס לשנה קודמת</t>
  </si>
  <si>
    <t>רשות מקומית</t>
  </si>
  <si>
    <t xml:space="preserve">סיווג סוציואקונומי  </t>
  </si>
  <si>
    <t>סטאטוס התיק</t>
  </si>
  <si>
    <t>נימוקים</t>
  </si>
  <si>
    <t xml:space="preserve">סכום תמיכה מומלץ עפ"י מודל תמיכה
</t>
  </si>
  <si>
    <t>קיזוזים בגין ימי איחור</t>
  </si>
  <si>
    <t>קיזוזים בגין החלטות ועדה</t>
  </si>
  <si>
    <t>סכום התמיכה המומלץ אחרי קיזוז</t>
  </si>
  <si>
    <t>מכון תל אביב לחזנות</t>
  </si>
  <si>
    <t>מקהלת החזנים הירושלמית (ע"ר)</t>
  </si>
  <si>
    <t>קהילות שרות פיוט וניגון (ע"ר)</t>
  </si>
  <si>
    <t>רננות - המכון למוסיקה יהודית</t>
  </si>
  <si>
    <t>מקהלת זמרת י'ה בניצוחו של ד"ר אורי</t>
  </si>
  <si>
    <t>יובל - האנסמבל הישראלי לחזנות ומוסי</t>
  </si>
  <si>
    <t>סכום מבוקש
במודל</t>
  </si>
  <si>
    <t>סכום תמיכה מומלץ עפ"י מודל תמיכה</t>
  </si>
  <si>
    <t>אחוז במודל הנוכחי לפני קיזוז לעומת סופי בשנה הקודמת</t>
  </si>
  <si>
    <t>סכום תמיכה מומלצת לאחר חלוקת קיזוזים והגבלה לסכום המבוקש</t>
  </si>
  <si>
    <t>שורה</t>
  </si>
  <si>
    <t>מספר סידורי של המוסד</t>
  </si>
  <si>
    <t>טבלת תוצאות ניקוד למוסד</t>
  </si>
  <si>
    <t>סה"כ ניקוד מבצעים</t>
  </si>
  <si>
    <t>סה"כ ניקוד קונצרטים</t>
  </si>
  <si>
    <t>שם קונצרט</t>
  </si>
  <si>
    <t>מספר פייטנים</t>
  </si>
  <si>
    <t>מספר מנצחים</t>
  </si>
  <si>
    <t>מספר דקות שירה או נגינה</t>
  </si>
  <si>
    <t>אינה מבוצעת במסגרת התפילות הקבועות בבית הכנסת או במסגרת בית ספרית</t>
  </si>
  <si>
    <t>הקונצרנט בוצע עבור גוף שלישי שהמשרד תמך בו בשנת ההערכה ואשר המוסד קיבל ממנו תשלום בעבורם</t>
  </si>
  <si>
    <t>סה"כ מבצעים</t>
  </si>
  <si>
    <t>עובר תנאי סף לקונצרט</t>
  </si>
  <si>
    <t>הקונצרנט בוצע מחוץ לישראל</t>
  </si>
  <si>
    <t>ניקוד מבצעים</t>
  </si>
  <si>
    <t>ניקוד מספר קונצרטים</t>
  </si>
  <si>
    <t>טבלת פרויקטים הפקתיים 140419.xlsx</t>
  </si>
  <si>
    <t>מסיבת סיום הבקשות</t>
  </si>
  <si>
    <t>מלווה מלכה</t>
  </si>
  <si>
    <t>עת שערי רצון</t>
  </si>
  <si>
    <t>בראשית</t>
  </si>
  <si>
    <t>תפילות דוד - 4 דורות של חזנות אמריקה המפוארת</t>
  </si>
  <si>
    <t>המרכז לפיוט ושירה - מוסיקה קולית מסורתית</t>
  </si>
  <si>
    <t>תמיכה במכון רננות - חזנות ומוסיקה יהודית</t>
  </si>
  <si>
    <t>האגודה לטיפוח חברה ותרבות</t>
  </si>
  <si>
    <t xml:space="preserve">אנסמבל הפיוט מיסודו של מכון בן צבי </t>
  </si>
  <si>
    <t>תמיד - תרבות מוסיקלית יהודית</t>
  </si>
  <si>
    <t>שיעור תמיכה לפני הגבלות לסכום מבוקש וקיזוזים</t>
  </si>
  <si>
    <t>תמיכה ע"פ המודל לפני הגבלות לסכום מבוקש וקיזוזים</t>
  </si>
  <si>
    <t>גובה תמיכה לאחר קיזוזים והגבלה לסכום מבוקש</t>
  </si>
  <si>
    <t>במוסד בו מועסקים עובדים ביחסי עבודה, המוסד קבע תקנון למניעת הטרדה מינית ועומד בדרישות תקנה 8 לתקנות חובות מעסיק. המוסד צירף לבקשתו את התקנון ופרטים על ההתאמות בתקנון, פרסומו למסירתו. (במוסד בו אין מתכונת יחסי עבודה - יש לסמן 1 עבור תנאי זה)</t>
  </si>
  <si>
    <t>בנאת אל ימן</t>
  </si>
  <si>
    <t>ערב לקראת יום הקדיש הכללי</t>
  </si>
  <si>
    <t>קונצרט יום העצמאות ה75</t>
  </si>
  <si>
    <t>הבט משמיים</t>
  </si>
  <si>
    <t>בגיל ורינה פתיחה פיוט (מונארט)</t>
  </si>
  <si>
    <t>בגיל ורינה פתיחה פיוט (נוה יהונת)</t>
  </si>
  <si>
    <t>בשיר ורינה  חזנות א' - 1</t>
  </si>
  <si>
    <t>בשיר ורינה  חזנות א' - 2</t>
  </si>
  <si>
    <t>בשיר ורינה חזנות ב'</t>
  </si>
  <si>
    <t>קונצרט מעוז צור פיוט ושירה מונארט</t>
  </si>
  <si>
    <t>קונצרט מעוז צור פיוט ושירה נוה יהונתן</t>
  </si>
  <si>
    <t>קונצרט יגל יעקב</t>
  </si>
  <si>
    <t>קונצרט הדרן עלך</t>
  </si>
  <si>
    <t>קונצרט בקשות שירה באר שבע</t>
  </si>
  <si>
    <t>קונצרט זכור קרית גת</t>
  </si>
  <si>
    <t>קונצרט פורים</t>
  </si>
  <si>
    <t>קונצרט לדוד אמיתי</t>
  </si>
  <si>
    <t>קונצרט הצדיקים פיוט על הבר</t>
  </si>
  <si>
    <t>קונצרט ואני תפילתי פיוט ושירה</t>
  </si>
  <si>
    <t>קונצרט ואני תפילתי חזנות</t>
  </si>
  <si>
    <t>הלל והודיה קונצרט חזנות</t>
  </si>
  <si>
    <t>מעמד סליחות בפיוטים בני אדרי</t>
  </si>
  <si>
    <t>מעמד סליחות בפיוטים סוכת רחמים</t>
  </si>
  <si>
    <t>מעמד סליחות בפיוטים קהילות האר"י</t>
  </si>
  <si>
    <t>מעמד סליחות בפיוטים רינת שאול</t>
  </si>
  <si>
    <t>מעמד סליחות בפיוטים אוהל רחמה</t>
  </si>
  <si>
    <t>מעמד סליחות בפיוטים סולם יעקב</t>
  </si>
  <si>
    <t>מעמד סליחות בפיוטים תפארת רפאל</t>
  </si>
  <si>
    <t>מעמד סליחות בפיוטים בית מאיר</t>
  </si>
  <si>
    <t>מעמד סליחות בפיוטים מקור ישראל</t>
  </si>
  <si>
    <t>מעמד סליחות בפיוטים היכל יהודה</t>
  </si>
  <si>
    <t>מעמד סליחות בפיוטים שובה ישראל</t>
  </si>
  <si>
    <t>ערב שבת בקשות "וירא"</t>
  </si>
  <si>
    <t>ערב שבת בקשות "חיי שרה "</t>
  </si>
  <si>
    <t>שבת בקשות "חיי שרה "</t>
  </si>
  <si>
    <t>ערב שבת בקשות "תולדות"</t>
  </si>
  <si>
    <t>שבת בקשות "תולדות"</t>
  </si>
  <si>
    <t>ערב שבת בקשות "וישלח"</t>
  </si>
  <si>
    <t>ערב שבת בקשות "וישב"</t>
  </si>
  <si>
    <t>ערב שבת בקשות "מקץ"</t>
  </si>
  <si>
    <t>ערב שבת בקשות "ויגש"</t>
  </si>
  <si>
    <t>ערב שבת בקשות "ויחי"</t>
  </si>
  <si>
    <t>ערב שבת בקשות "שמות"</t>
  </si>
  <si>
    <t>שבת בקשות "שמות"</t>
  </si>
  <si>
    <t>ערב שבת בקשות "וארא"</t>
  </si>
  <si>
    <t>ערב שבת בקשות "בא"</t>
  </si>
  <si>
    <t>שבת בקשות "בא"</t>
  </si>
  <si>
    <t>שבת בקשות "בשלח" שירה</t>
  </si>
  <si>
    <t>שבת בקשות "משפטים" שקלים</t>
  </si>
  <si>
    <t>ערב שבת בקשות "תרומה"</t>
  </si>
  <si>
    <t>ערב שבת בקשות תצווה "זכור"</t>
  </si>
  <si>
    <t xml:space="preserve">הופעות חגים בבתי אבות </t>
  </si>
  <si>
    <t>שבתות חזנות ותפילות חגיגית</t>
  </si>
  <si>
    <t xml:space="preserve">סליחות ראשונות </t>
  </si>
  <si>
    <t>נוגעים בשמים</t>
  </si>
  <si>
    <t>קונצרטי חזנות ושירה ישראלית בליטא- לטביה</t>
  </si>
  <si>
    <t>לך לך</t>
  </si>
  <si>
    <t>וירא</t>
  </si>
  <si>
    <t>חיי שרה</t>
  </si>
  <si>
    <t>תולדות</t>
  </si>
  <si>
    <t>ויצא</t>
  </si>
  <si>
    <t>וישלח</t>
  </si>
  <si>
    <t>וישב</t>
  </si>
  <si>
    <t>מקץ</t>
  </si>
  <si>
    <t>ויגש</t>
  </si>
  <si>
    <t>ויחי</t>
  </si>
  <si>
    <t>שמות</t>
  </si>
  <si>
    <t>וארא</t>
  </si>
  <si>
    <t>בוא</t>
  </si>
  <si>
    <t>בשלח</t>
  </si>
  <si>
    <t>יתרו</t>
  </si>
  <si>
    <t>משפטים</t>
  </si>
  <si>
    <t>תרומה</t>
  </si>
  <si>
    <t>זכור</t>
  </si>
  <si>
    <t>שנה 100</t>
  </si>
  <si>
    <t>יהודי פאז</t>
  </si>
  <si>
    <t>ליל בסיסת</t>
  </si>
  <si>
    <t>יזכור</t>
  </si>
  <si>
    <t>ירושלים של זהב</t>
  </si>
  <si>
    <t>קבלת שבת</t>
  </si>
  <si>
    <t>בקשות</t>
  </si>
  <si>
    <t>שמחת עולם</t>
  </si>
  <si>
    <t>איכה יועם זהבה</t>
  </si>
  <si>
    <t>מר לי מאוד</t>
  </si>
  <si>
    <t>איילת אהבים</t>
  </si>
  <si>
    <t>ידיד נפש</t>
  </si>
  <si>
    <t>דוד ירד לגנו</t>
  </si>
  <si>
    <t>35 שנה לקנף</t>
  </si>
  <si>
    <t>אריאל רגימוב וחברים במופע פיוט יהודי-איראני</t>
  </si>
  <si>
    <t>חנוכה בקהילות</t>
  </si>
  <si>
    <t>חוגגים חנוכה בחומת שמואל</t>
  </si>
  <si>
    <t>בנבל עשור</t>
  </si>
  <si>
    <t>שבת 'קולות מן השמים'</t>
  </si>
  <si>
    <t>שבת הפיוט הירושלמי</t>
  </si>
  <si>
    <t>שבת יום ירושלים</t>
  </si>
  <si>
    <t>חוגגים עצמאות בירושלים - תזמורת המזרח הישראלית מארחת את משה חבושה</t>
  </si>
  <si>
    <t>קונצרט חזנות אשכנזית סוף שנה</t>
  </si>
  <si>
    <t>מוצאי חג ראשון של סוכות בית אל</t>
  </si>
  <si>
    <t>תפילות דוד- היכל התרבות ת"א</t>
  </si>
  <si>
    <t>גאלה: הלפגוט והרשטיק</t>
  </si>
  <si>
    <t>יוסלה ויוסי</t>
  </si>
  <si>
    <t>פסטיבל חצרות- מינהל גינות העיר, ירושלים</t>
  </si>
  <si>
    <t>קונצרט הגאלה - הלפגוט &amp; הרשטיק</t>
  </si>
  <si>
    <t>קונצרט פסח בתל-אביב</t>
  </si>
  <si>
    <t>המיטב של המוסיקה הישראלית והיהודית</t>
  </si>
  <si>
    <t>"יוסל'ה ויוסי" - היצירות המפוארות של המוזיקה היהודית</t>
  </si>
  <si>
    <t>קולות יהודי תימן - אקפלה</t>
  </si>
  <si>
    <t>קולות יהודי תימן - ההרכב המלא</t>
  </si>
  <si>
    <t>שירי אהבה ודבקות</t>
  </si>
  <si>
    <t>הילולת רשב"י ל"ג בעומר</t>
  </si>
  <si>
    <t xml:space="preserve">פס תרבות-רחוב </t>
  </si>
  <si>
    <t>דמעת ליבי</t>
  </si>
  <si>
    <t>סיור סליחות 2023</t>
  </si>
  <si>
    <t>בקשות פרשת זכור</t>
  </si>
  <si>
    <t>מופע לארגון גמלאי תל אביב</t>
  </si>
  <si>
    <t>מופע שלושת הטנורים</t>
  </si>
  <si>
    <t>יום עצמאות ככר מגדיאל</t>
  </si>
  <si>
    <t>שרים ירושלים</t>
  </si>
  <si>
    <t>טו באב</t>
  </si>
  <si>
    <t>פעמי אלול</t>
  </si>
  <si>
    <t>קונצרט שירת הבקשות - לך לך</t>
  </si>
  <si>
    <t>קונצרט שירת הבקשות - וירא</t>
  </si>
  <si>
    <t>קונצרט שירת הבקשות - חיי שרה</t>
  </si>
  <si>
    <t>קונצרט שירת הבקשות - ויצא</t>
  </si>
  <si>
    <t>קונצרט שירת הבקשות - ויחי</t>
  </si>
  <si>
    <t>קונצרט שירת הבקשות  - בשלח</t>
  </si>
  <si>
    <t>קונצרט שירת הבקשות - זכור (בשלח)</t>
  </si>
  <si>
    <t>קונצרט שירת הבקשות - בשלח</t>
  </si>
  <si>
    <t>קונצרט אנסמבל הפיוט</t>
  </si>
  <si>
    <t>קהילות שרות עם הפייטנית שיר יפרח</t>
  </si>
  <si>
    <t>מקלאסיקה אנדלוסית לקלאסיקה ים תיכונית של אום כולתום ופיירוז</t>
  </si>
  <si>
    <t>אנסמבל אנדלוסי - תולדות ומבנה הקסידה</t>
  </si>
  <si>
    <t>קונצרט חשיפה למבנה הנובה</t>
  </si>
  <si>
    <t>לכה דודי</t>
  </si>
  <si>
    <t>קונצרט מוואל עם עבדלפתח בניס</t>
  </si>
  <si>
    <t>אתנחתא מוזיקלית</t>
  </si>
  <si>
    <t>קונצרט עם אוריין שוקרון</t>
  </si>
  <si>
    <t>קונצרט שירת  הבקשות מקץ</t>
  </si>
  <si>
    <t>קונצרט שירת הבקשות- ויגש</t>
  </si>
  <si>
    <t>קונצרט שירת  הבקשות ויגש</t>
  </si>
  <si>
    <t>קונצרט שירת הבקשות- ויחי</t>
  </si>
  <si>
    <t>קונצרט שירת הבקשות ויחי</t>
  </si>
  <si>
    <t>קונצרט שירת הבקשות פרשת וארא</t>
  </si>
  <si>
    <t>קונצרט שירת הבקשות-וארא</t>
  </si>
  <si>
    <t>קונצרט שירת הבקשות שמות</t>
  </si>
  <si>
    <t>קונצרט שירת הבקשות- בא</t>
  </si>
  <si>
    <t>קונצרט שירה משפטים</t>
  </si>
  <si>
    <t>קונצרט שירת הבקשות משפטים</t>
  </si>
  <si>
    <t>קונצרט שירה תרומה</t>
  </si>
  <si>
    <t>קונצרט שירת הבקשות תרומה</t>
  </si>
  <si>
    <t>קונצרט  שירת הבקשות בשלח</t>
  </si>
  <si>
    <t>קונצרט שירת הבקשות זכור</t>
  </si>
  <si>
    <t>קונצרט בקשות - משפטים</t>
  </si>
  <si>
    <t>שירת הבקשות - וישלח</t>
  </si>
  <si>
    <t>קונצרט שירת הבקשות- וישב</t>
  </si>
  <si>
    <t>קונצרט בקשות מרכזי יקנעם</t>
  </si>
  <si>
    <t>קונצרט בקשות מרכזי אשקלון</t>
  </si>
  <si>
    <t>קונצרט בקשות מרכזי שדרות</t>
  </si>
  <si>
    <t>קונצרט שירת הבקשות יתרו</t>
  </si>
  <si>
    <t>קונצרט בקשות מרכזי באר שבע</t>
  </si>
  <si>
    <t>קונצרט שירת הבקשות - פקודי</t>
  </si>
  <si>
    <t>קונצרט מסיבת סיום בקשות</t>
  </si>
  <si>
    <t>פסטיבל למוסיקה סופית - מרוקו</t>
  </si>
  <si>
    <t xml:space="preserve"> </t>
  </si>
  <si>
    <t>עומד בתנאי סף אמנותי ובתנאי הסף הכמותיים</t>
  </si>
  <si>
    <t xml:space="preserve">2025 - תמיכה בדור הבא של חזנים </t>
  </si>
  <si>
    <t>המרכז לתרבות האנדלוסית ולפיוט בישראל</t>
  </si>
  <si>
    <t>תמיכות מוסיקה קולית 2025</t>
  </si>
  <si>
    <t>קהילות שרות פיוט וניגון - תמיכה שוטפת</t>
  </si>
  <si>
    <t>תמיכה שוטפת</t>
  </si>
  <si>
    <t>סדרת המנוים של יובל</t>
  </si>
  <si>
    <t>תמיכה בשירת תימן</t>
  </si>
  <si>
    <t>בקשת תמיכה 2025</t>
  </si>
  <si>
    <t>מוסיקה קולית מסורתית 2025</t>
  </si>
  <si>
    <t xml:space="preserve">מטרוז - המרכז למוסיקה אנדלוסית </t>
  </si>
  <si>
    <t>תמיכה שוטפת 2025</t>
  </si>
  <si>
    <t>עומד בתנאי סף ומומלץ לתמיכה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</si>
</sst>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164" formatCode="_ &quot;₪&quot;\ * #,##0_ ;_ &quot;₪&quot;\ * \-#,##0_ ;_ &quot;₪&quot;\ * &quot;-&quot;_ ;_ @_ "/>
    <numFmt numFmtId="165" formatCode="_ &quot;₪&quot;\ * #,##0.00_ ;_ &quot;₪&quot;\ * \-#,##0.00_ ;_ &quot;₪&quot;\ * &quot;-&quot;??_ ;_ @_ "/>
    <numFmt numFmtId="166" formatCode="_ * #,##0.00_ ;_ * \-#,##0.00_ ;_ * &quot;-&quot;??_ ;_ @_ "/>
    <numFmt numFmtId="167" formatCode="&quot;₪&quot;\ #,##0"/>
    <numFmt numFmtId="168" formatCode="#,##0_ ;\-#,##0\ "/>
    <numFmt numFmtId="169" formatCode="\ #,##0"/>
    <numFmt numFmtId="170" formatCode="#,##0.0_ ;\-#,##0.0\ "/>
    <numFmt numFmtId="171" formatCode="_ &quot;₪&quot;\ * #,##0_ ;_ &quot;₪&quot;\ * \-#,##0_ ;_ &quot;₪&quot;\ * &quot;-&quot;??_ ;_ @_ "/>
    <numFmt numFmtId="172" formatCode="0.0%"/>
    <numFmt numFmtId="173" formatCode="#,##0.00_ ;\-#,##0.00\ "/>
    <numFmt numFmtId="174" formatCode="&quot;₪&quot;#,##0"/>
    <numFmt numFmtId="175" formatCode="[$₪-40D]\ #,##0"/>
    <numFmt numFmtId="176" formatCode="#,##0.0"/>
    <numFmt numFmtId="177" formatCode="_ * #,##0_ ;_ * \-#,##0_ ;_ * &quot;-&quot;??_ ;_ @_ "/>
  </numFmts>
  <fonts count="92">
    <font>
      <sz val="12"/>
      <color theme="1"/>
      <name val="David"/>
      <family val="2"/>
      <charset val="177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2"/>
      <color theme="1"/>
      <name val="David"/>
      <family val="2"/>
      <charset val="177"/>
    </font>
    <font>
      <sz val="10"/>
      <name val="Arial"/>
      <family val="2"/>
    </font>
    <font>
      <sz val="10"/>
      <name val="Arial"/>
      <family val="2"/>
    </font>
    <font>
      <sz val="12"/>
      <name val="David"/>
      <family val="2"/>
    </font>
    <font>
      <sz val="10"/>
      <name val="David"/>
      <family val="2"/>
    </font>
    <font>
      <sz val="11"/>
      <color indexed="8"/>
      <name val="Arial"/>
      <family val="2"/>
      <charset val="177"/>
    </font>
    <font>
      <sz val="11"/>
      <color indexed="9"/>
      <name val="Arial"/>
      <family val="2"/>
      <charset val="177"/>
    </font>
    <font>
      <sz val="11"/>
      <color indexed="20"/>
      <name val="Arial"/>
      <family val="2"/>
      <charset val="177"/>
    </font>
    <font>
      <b/>
      <sz val="11"/>
      <color indexed="52"/>
      <name val="Arial"/>
      <family val="2"/>
      <charset val="177"/>
    </font>
    <font>
      <b/>
      <sz val="11"/>
      <color indexed="9"/>
      <name val="Arial"/>
      <family val="2"/>
      <charset val="177"/>
    </font>
    <font>
      <i/>
      <sz val="11"/>
      <color indexed="23"/>
      <name val="Arial"/>
      <family val="2"/>
      <charset val="177"/>
    </font>
    <font>
      <sz val="11"/>
      <color indexed="17"/>
      <name val="Arial"/>
      <family val="2"/>
      <charset val="177"/>
    </font>
    <font>
      <b/>
      <sz val="15"/>
      <color indexed="56"/>
      <name val="Arial"/>
      <family val="2"/>
      <charset val="177"/>
    </font>
    <font>
      <b/>
      <sz val="13"/>
      <color indexed="56"/>
      <name val="Arial"/>
      <family val="2"/>
      <charset val="177"/>
    </font>
    <font>
      <b/>
      <sz val="11"/>
      <color indexed="56"/>
      <name val="Arial"/>
      <family val="2"/>
      <charset val="177"/>
    </font>
    <font>
      <sz val="11"/>
      <color indexed="62"/>
      <name val="Arial"/>
      <family val="2"/>
      <charset val="177"/>
    </font>
    <font>
      <sz val="11"/>
      <color indexed="52"/>
      <name val="Arial"/>
      <family val="2"/>
      <charset val="177"/>
    </font>
    <font>
      <sz val="11"/>
      <color indexed="60"/>
      <name val="Arial"/>
      <family val="2"/>
      <charset val="177"/>
    </font>
    <font>
      <sz val="11"/>
      <color theme="1"/>
      <name val="Calibri"/>
      <family val="2"/>
      <scheme val="minor"/>
    </font>
    <font>
      <b/>
      <sz val="11"/>
      <color indexed="63"/>
      <name val="Arial"/>
      <family val="2"/>
      <charset val="177"/>
    </font>
    <font>
      <b/>
      <sz val="18"/>
      <color indexed="56"/>
      <name val="Times New Roman"/>
      <family val="2"/>
      <charset val="177"/>
    </font>
    <font>
      <b/>
      <sz val="11"/>
      <color indexed="8"/>
      <name val="Arial"/>
      <family val="2"/>
      <charset val="177"/>
    </font>
    <font>
      <sz val="11"/>
      <color indexed="10"/>
      <name val="Arial"/>
      <family val="2"/>
      <charset val="177"/>
    </font>
    <font>
      <b/>
      <sz val="9"/>
      <color indexed="81"/>
      <name val="Tahoma"/>
      <family val="2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David"/>
      <family val="2"/>
      <charset val="177"/>
    </font>
    <font>
      <b/>
      <sz val="12"/>
      <color indexed="16"/>
      <name val="David"/>
      <family val="2"/>
      <charset val="177"/>
    </font>
    <font>
      <b/>
      <u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i/>
      <u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David"/>
      <family val="2"/>
      <charset val="177"/>
    </font>
    <font>
      <b/>
      <sz val="16"/>
      <color theme="1"/>
      <name val="David"/>
      <family val="2"/>
      <charset val="177"/>
    </font>
    <font>
      <b/>
      <u/>
      <sz val="12"/>
      <color theme="1"/>
      <name val="Calibri"/>
      <family val="2"/>
      <scheme val="minor"/>
    </font>
    <font>
      <sz val="10"/>
      <name val="Arial"/>
      <family val="2"/>
      <charset val="177"/>
    </font>
    <font>
      <sz val="12"/>
      <color indexed="8"/>
      <name val="David"/>
      <family val="2"/>
      <charset val="177"/>
    </font>
    <font>
      <b/>
      <sz val="16"/>
      <color rgb="FFFF0000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1"/>
      <color rgb="FFFF0000"/>
      <name val="Calibri"/>
      <family val="2"/>
      <charset val="177"/>
      <scheme val="minor"/>
    </font>
    <font>
      <sz val="12"/>
      <color rgb="FFFF0000"/>
      <name val="Calibri"/>
      <family val="2"/>
      <scheme val="minor"/>
    </font>
    <font>
      <sz val="14"/>
      <color theme="1"/>
      <name val="David"/>
      <family val="2"/>
    </font>
    <font>
      <sz val="11"/>
      <name val="Arial"/>
      <family val="2"/>
    </font>
    <font>
      <sz val="12"/>
      <name val="Arial"/>
      <family val="2"/>
    </font>
    <font>
      <sz val="18"/>
      <color theme="3"/>
      <name val="Cambria"/>
      <family val="2"/>
      <charset val="177"/>
      <scheme val="major"/>
    </font>
    <font>
      <b/>
      <sz val="15"/>
      <color theme="3"/>
      <name val="Calibri"/>
      <family val="2"/>
      <charset val="177"/>
      <scheme val="minor"/>
    </font>
    <font>
      <b/>
      <sz val="13"/>
      <color theme="3"/>
      <name val="Calibri"/>
      <family val="2"/>
      <charset val="177"/>
      <scheme val="minor"/>
    </font>
    <font>
      <b/>
      <sz val="11"/>
      <color theme="3"/>
      <name val="Calibri"/>
      <family val="2"/>
      <charset val="177"/>
      <scheme val="minor"/>
    </font>
    <font>
      <sz val="11"/>
      <color rgb="FF006100"/>
      <name val="Calibri"/>
      <family val="2"/>
      <charset val="177"/>
      <scheme val="minor"/>
    </font>
    <font>
      <sz val="11"/>
      <color rgb="FF9C0006"/>
      <name val="Calibri"/>
      <family val="2"/>
      <charset val="177"/>
      <scheme val="minor"/>
    </font>
    <font>
      <sz val="11"/>
      <color rgb="FF3F3F76"/>
      <name val="Calibri"/>
      <family val="2"/>
      <charset val="177"/>
      <scheme val="minor"/>
    </font>
    <font>
      <b/>
      <sz val="11"/>
      <color rgb="FF3F3F3F"/>
      <name val="Calibri"/>
      <family val="2"/>
      <charset val="177"/>
      <scheme val="minor"/>
    </font>
    <font>
      <b/>
      <sz val="11"/>
      <color rgb="FFFA7D00"/>
      <name val="Calibri"/>
      <family val="2"/>
      <charset val="177"/>
      <scheme val="minor"/>
    </font>
    <font>
      <sz val="11"/>
      <color rgb="FFFA7D00"/>
      <name val="Calibri"/>
      <family val="2"/>
      <charset val="177"/>
      <scheme val="minor"/>
    </font>
    <font>
      <b/>
      <sz val="11"/>
      <color theme="0"/>
      <name val="Calibri"/>
      <family val="2"/>
      <charset val="177"/>
      <scheme val="minor"/>
    </font>
    <font>
      <i/>
      <sz val="11"/>
      <color rgb="FF7F7F7F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  <font>
      <sz val="11"/>
      <color rgb="FF9C6500"/>
      <name val="Calibri"/>
      <family val="2"/>
      <charset val="177"/>
      <scheme val="minor"/>
    </font>
  </fonts>
  <fills count="6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482">
    <xf numFmtId="175" fontId="0" fillId="0" borderId="0"/>
    <xf numFmtId="9" fontId="14" fillId="0" borderId="0" applyFont="0" applyFill="0" applyBorder="0" applyAlignment="0" applyProtection="0"/>
    <xf numFmtId="175" fontId="15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75" fontId="15" fillId="0" borderId="0"/>
    <xf numFmtId="166" fontId="14" fillId="0" borderId="0" applyFont="0" applyFill="0" applyBorder="0" applyAlignment="0" applyProtection="0"/>
    <xf numFmtId="175" fontId="14" fillId="0" borderId="0"/>
    <xf numFmtId="175" fontId="13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175" fontId="15" fillId="0" borderId="0"/>
    <xf numFmtId="166" fontId="15" fillId="0" borderId="0" applyFont="0" applyFill="0" applyBorder="0" applyAlignment="0" applyProtection="0"/>
    <xf numFmtId="175" fontId="14" fillId="0" borderId="0"/>
    <xf numFmtId="166" fontId="14" fillId="0" borderId="0" applyFont="0" applyFill="0" applyBorder="0" applyAlignment="0" applyProtection="0"/>
    <xf numFmtId="175" fontId="15" fillId="0" borderId="0"/>
    <xf numFmtId="175" fontId="19" fillId="10" borderId="0" applyNumberFormat="0" applyBorder="0" applyAlignment="0" applyProtection="0"/>
    <xf numFmtId="175" fontId="19" fillId="11" borderId="0" applyNumberFormat="0" applyBorder="0" applyAlignment="0" applyProtection="0"/>
    <xf numFmtId="175" fontId="19" fillId="12" borderId="0" applyNumberFormat="0" applyBorder="0" applyAlignment="0" applyProtection="0"/>
    <xf numFmtId="175" fontId="19" fillId="13" borderId="0" applyNumberFormat="0" applyBorder="0" applyAlignment="0" applyProtection="0"/>
    <xf numFmtId="175" fontId="19" fillId="14" borderId="0" applyNumberFormat="0" applyBorder="0" applyAlignment="0" applyProtection="0"/>
    <xf numFmtId="175" fontId="19" fillId="15" borderId="0" applyNumberFormat="0" applyBorder="0" applyAlignment="0" applyProtection="0"/>
    <xf numFmtId="175" fontId="19" fillId="16" borderId="0" applyNumberFormat="0" applyBorder="0" applyAlignment="0" applyProtection="0"/>
    <xf numFmtId="175" fontId="19" fillId="17" borderId="0" applyNumberFormat="0" applyBorder="0" applyAlignment="0" applyProtection="0"/>
    <xf numFmtId="175" fontId="19" fillId="18" borderId="0" applyNumberFormat="0" applyBorder="0" applyAlignment="0" applyProtection="0"/>
    <xf numFmtId="175" fontId="19" fillId="13" borderId="0" applyNumberFormat="0" applyBorder="0" applyAlignment="0" applyProtection="0"/>
    <xf numFmtId="175" fontId="19" fillId="16" borderId="0" applyNumberFormat="0" applyBorder="0" applyAlignment="0" applyProtection="0"/>
    <xf numFmtId="175" fontId="19" fillId="19" borderId="0" applyNumberFormat="0" applyBorder="0" applyAlignment="0" applyProtection="0"/>
    <xf numFmtId="175" fontId="20" fillId="20" borderId="0" applyNumberFormat="0" applyBorder="0" applyAlignment="0" applyProtection="0"/>
    <xf numFmtId="175" fontId="20" fillId="17" borderId="0" applyNumberFormat="0" applyBorder="0" applyAlignment="0" applyProtection="0"/>
    <xf numFmtId="175" fontId="20" fillId="18" borderId="0" applyNumberFormat="0" applyBorder="0" applyAlignment="0" applyProtection="0"/>
    <xf numFmtId="175" fontId="20" fillId="21" borderId="0" applyNumberFormat="0" applyBorder="0" applyAlignment="0" applyProtection="0"/>
    <xf numFmtId="175" fontId="20" fillId="22" borderId="0" applyNumberFormat="0" applyBorder="0" applyAlignment="0" applyProtection="0"/>
    <xf numFmtId="175" fontId="20" fillId="23" borderId="0" applyNumberFormat="0" applyBorder="0" applyAlignment="0" applyProtection="0"/>
    <xf numFmtId="175" fontId="20" fillId="24" borderId="0" applyNumberFormat="0" applyBorder="0" applyAlignment="0" applyProtection="0"/>
    <xf numFmtId="175" fontId="20" fillId="25" borderId="0" applyNumberFormat="0" applyBorder="0" applyAlignment="0" applyProtection="0"/>
    <xf numFmtId="175" fontId="20" fillId="26" borderId="0" applyNumberFormat="0" applyBorder="0" applyAlignment="0" applyProtection="0"/>
    <xf numFmtId="175" fontId="20" fillId="21" borderId="0" applyNumberFormat="0" applyBorder="0" applyAlignment="0" applyProtection="0"/>
    <xf numFmtId="175" fontId="20" fillId="22" borderId="0" applyNumberFormat="0" applyBorder="0" applyAlignment="0" applyProtection="0"/>
    <xf numFmtId="175" fontId="20" fillId="27" borderId="0" applyNumberFormat="0" applyBorder="0" applyAlignment="0" applyProtection="0"/>
    <xf numFmtId="175" fontId="21" fillId="11" borderId="0" applyNumberFormat="0" applyBorder="0" applyAlignment="0" applyProtection="0"/>
    <xf numFmtId="175" fontId="22" fillId="28" borderId="30" applyNumberFormat="0" applyAlignment="0" applyProtection="0"/>
    <xf numFmtId="175" fontId="23" fillId="29" borderId="31" applyNumberFormat="0" applyAlignment="0" applyProtection="0"/>
    <xf numFmtId="166" fontId="14" fillId="0" borderId="0" applyFont="0" applyFill="0" applyBorder="0" applyAlignment="0" applyProtection="0"/>
    <xf numFmtId="175" fontId="24" fillId="0" borderId="0" applyNumberFormat="0" applyFill="0" applyBorder="0" applyAlignment="0" applyProtection="0"/>
    <xf numFmtId="175" fontId="25" fillId="12" borderId="0" applyNumberFormat="0" applyBorder="0" applyAlignment="0" applyProtection="0"/>
    <xf numFmtId="175" fontId="26" fillId="0" borderId="32" applyNumberFormat="0" applyFill="0" applyAlignment="0" applyProtection="0"/>
    <xf numFmtId="175" fontId="27" fillId="0" borderId="33" applyNumberFormat="0" applyFill="0" applyAlignment="0" applyProtection="0"/>
    <xf numFmtId="175" fontId="28" fillId="0" borderId="34" applyNumberFormat="0" applyFill="0" applyAlignment="0" applyProtection="0"/>
    <xf numFmtId="175" fontId="28" fillId="0" borderId="0" applyNumberFormat="0" applyFill="0" applyBorder="0" applyAlignment="0" applyProtection="0"/>
    <xf numFmtId="175" fontId="29" fillId="15" borderId="30" applyNumberFormat="0" applyAlignment="0" applyProtection="0"/>
    <xf numFmtId="175" fontId="30" fillId="0" borderId="35" applyNumberFormat="0" applyFill="0" applyAlignment="0" applyProtection="0"/>
    <xf numFmtId="175" fontId="31" fillId="30" borderId="0" applyNumberFormat="0" applyBorder="0" applyAlignment="0" applyProtection="0"/>
    <xf numFmtId="175" fontId="14" fillId="0" borderId="0"/>
    <xf numFmtId="175" fontId="12" fillId="0" borderId="0"/>
    <xf numFmtId="175" fontId="12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5" fillId="0" borderId="0"/>
    <xf numFmtId="175" fontId="32" fillId="0" borderId="0"/>
    <xf numFmtId="175" fontId="15" fillId="31" borderId="36" applyNumberFormat="0" applyFont="0" applyAlignment="0" applyProtection="0"/>
    <xf numFmtId="175" fontId="33" fillId="28" borderId="37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75" fontId="34" fillId="0" borderId="0" applyNumberFormat="0" applyFill="0" applyBorder="0" applyAlignment="0" applyProtection="0"/>
    <xf numFmtId="175" fontId="35" fillId="0" borderId="38" applyNumberFormat="0" applyFill="0" applyAlignment="0" applyProtection="0"/>
    <xf numFmtId="175" fontId="36" fillId="0" borderId="0" applyNumberFormat="0" applyFill="0" applyBorder="0" applyAlignment="0" applyProtection="0"/>
    <xf numFmtId="175" fontId="14" fillId="0" borderId="0"/>
    <xf numFmtId="175" fontId="14" fillId="0" borderId="0"/>
    <xf numFmtId="175" fontId="15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175" fontId="15" fillId="0" borderId="0"/>
    <xf numFmtId="9" fontId="10" fillId="0" borderId="0" applyFont="0" applyFill="0" applyBorder="0" applyAlignment="0" applyProtection="0"/>
    <xf numFmtId="166" fontId="14" fillId="0" borderId="0" applyFont="0" applyFill="0" applyBorder="0" applyAlignment="0" applyProtection="0"/>
    <xf numFmtId="175" fontId="9" fillId="0" borderId="0"/>
    <xf numFmtId="9" fontId="9" fillId="0" borderId="0" applyFont="0" applyFill="0" applyBorder="0" applyAlignment="0" applyProtection="0"/>
    <xf numFmtId="166" fontId="15" fillId="0" borderId="0" applyFont="0" applyFill="0" applyBorder="0" applyAlignment="0" applyProtection="0"/>
    <xf numFmtId="175" fontId="14" fillId="0" borderId="0"/>
    <xf numFmtId="175" fontId="8" fillId="0" borderId="0"/>
    <xf numFmtId="175" fontId="8" fillId="0" borderId="0"/>
    <xf numFmtId="175" fontId="8" fillId="0" borderId="0"/>
    <xf numFmtId="175" fontId="14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5" fontId="15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7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5" fontId="15" fillId="31" borderId="69" applyNumberFormat="0" applyFont="0" applyAlignment="0" applyProtection="0"/>
    <xf numFmtId="175" fontId="33" fillId="28" borderId="70" applyNumberFormat="0" applyAlignment="0" applyProtection="0"/>
    <xf numFmtId="175" fontId="22" fillId="28" borderId="64" applyNumberFormat="0" applyAlignment="0" applyProtection="0"/>
    <xf numFmtId="175" fontId="29" fillId="15" borderId="68" applyNumberFormat="0" applyAlignment="0" applyProtection="0"/>
    <xf numFmtId="175" fontId="29" fillId="15" borderId="64" applyNumberFormat="0" applyAlignment="0" applyProtection="0"/>
    <xf numFmtId="175" fontId="6" fillId="0" borderId="0"/>
    <xf numFmtId="175" fontId="15" fillId="31" borderId="65" applyNumberFormat="0" applyFont="0" applyAlignment="0" applyProtection="0"/>
    <xf numFmtId="175" fontId="33" fillId="28" borderId="66" applyNumberFormat="0" applyAlignment="0" applyProtection="0"/>
    <xf numFmtId="175" fontId="35" fillId="0" borderId="67" applyNumberFormat="0" applyFill="0" applyAlignment="0" applyProtection="0"/>
    <xf numFmtId="175" fontId="6" fillId="0" borderId="0"/>
    <xf numFmtId="175" fontId="8" fillId="0" borderId="0"/>
    <xf numFmtId="175" fontId="8" fillId="0" borderId="0"/>
    <xf numFmtId="175" fontId="8" fillId="0" borderId="0"/>
    <xf numFmtId="175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5" fontId="8" fillId="0" borderId="0"/>
    <xf numFmtId="9" fontId="8" fillId="0" borderId="0" applyFont="0" applyFill="0" applyBorder="0" applyAlignment="0" applyProtection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5" fontId="15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8" fillId="0" borderId="0"/>
    <xf numFmtId="175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5" fontId="35" fillId="0" borderId="71" applyNumberFormat="0" applyFill="0" applyAlignment="0" applyProtection="0"/>
    <xf numFmtId="175" fontId="22" fillId="28" borderId="68" applyNumberFormat="0" applyAlignment="0" applyProtection="0"/>
    <xf numFmtId="175" fontId="15" fillId="0" borderId="0"/>
    <xf numFmtId="175" fontId="19" fillId="10" borderId="0" applyNumberFormat="0" applyBorder="0" applyAlignment="0" applyProtection="0"/>
    <xf numFmtId="175" fontId="19" fillId="11" borderId="0" applyNumberFormat="0" applyBorder="0" applyAlignment="0" applyProtection="0"/>
    <xf numFmtId="175" fontId="19" fillId="12" borderId="0" applyNumberFormat="0" applyBorder="0" applyAlignment="0" applyProtection="0"/>
    <xf numFmtId="175" fontId="19" fillId="13" borderId="0" applyNumberFormat="0" applyBorder="0" applyAlignment="0" applyProtection="0"/>
    <xf numFmtId="175" fontId="19" fillId="14" borderId="0" applyNumberFormat="0" applyBorder="0" applyAlignment="0" applyProtection="0"/>
    <xf numFmtId="175" fontId="19" fillId="15" borderId="0" applyNumberFormat="0" applyBorder="0" applyAlignment="0" applyProtection="0"/>
    <xf numFmtId="175" fontId="19" fillId="16" borderId="0" applyNumberFormat="0" applyBorder="0" applyAlignment="0" applyProtection="0"/>
    <xf numFmtId="175" fontId="19" fillId="17" borderId="0" applyNumberFormat="0" applyBorder="0" applyAlignment="0" applyProtection="0"/>
    <xf numFmtId="175" fontId="19" fillId="18" borderId="0" applyNumberFormat="0" applyBorder="0" applyAlignment="0" applyProtection="0"/>
    <xf numFmtId="175" fontId="19" fillId="13" borderId="0" applyNumberFormat="0" applyBorder="0" applyAlignment="0" applyProtection="0"/>
    <xf numFmtId="175" fontId="19" fillId="16" borderId="0" applyNumberFormat="0" applyBorder="0" applyAlignment="0" applyProtection="0"/>
    <xf numFmtId="175" fontId="19" fillId="19" borderId="0" applyNumberFormat="0" applyBorder="0" applyAlignment="0" applyProtection="0"/>
    <xf numFmtId="175" fontId="20" fillId="20" borderId="0" applyNumberFormat="0" applyBorder="0" applyAlignment="0" applyProtection="0"/>
    <xf numFmtId="175" fontId="20" fillId="17" borderId="0" applyNumberFormat="0" applyBorder="0" applyAlignment="0" applyProtection="0"/>
    <xf numFmtId="175" fontId="20" fillId="18" borderId="0" applyNumberFormat="0" applyBorder="0" applyAlignment="0" applyProtection="0"/>
    <xf numFmtId="175" fontId="20" fillId="21" borderId="0" applyNumberFormat="0" applyBorder="0" applyAlignment="0" applyProtection="0"/>
    <xf numFmtId="175" fontId="20" fillId="22" borderId="0" applyNumberFormat="0" applyBorder="0" applyAlignment="0" applyProtection="0"/>
    <xf numFmtId="175" fontId="20" fillId="23" borderId="0" applyNumberFormat="0" applyBorder="0" applyAlignment="0" applyProtection="0"/>
    <xf numFmtId="175" fontId="20" fillId="24" borderId="0" applyNumberFormat="0" applyBorder="0" applyAlignment="0" applyProtection="0"/>
    <xf numFmtId="175" fontId="20" fillId="25" borderId="0" applyNumberFormat="0" applyBorder="0" applyAlignment="0" applyProtection="0"/>
    <xf numFmtId="175" fontId="20" fillId="26" borderId="0" applyNumberFormat="0" applyBorder="0" applyAlignment="0" applyProtection="0"/>
    <xf numFmtId="175" fontId="20" fillId="21" borderId="0" applyNumberFormat="0" applyBorder="0" applyAlignment="0" applyProtection="0"/>
    <xf numFmtId="175" fontId="20" fillId="22" borderId="0" applyNumberFormat="0" applyBorder="0" applyAlignment="0" applyProtection="0"/>
    <xf numFmtId="175" fontId="20" fillId="27" borderId="0" applyNumberFormat="0" applyBorder="0" applyAlignment="0" applyProtection="0"/>
    <xf numFmtId="175" fontId="21" fillId="11" borderId="0" applyNumberFormat="0" applyBorder="0" applyAlignment="0" applyProtection="0"/>
    <xf numFmtId="175" fontId="23" fillId="29" borderId="31" applyNumberFormat="0" applyAlignment="0" applyProtection="0"/>
    <xf numFmtId="175" fontId="24" fillId="0" borderId="0" applyNumberFormat="0" applyFill="0" applyBorder="0" applyAlignment="0" applyProtection="0"/>
    <xf numFmtId="175" fontId="25" fillId="12" borderId="0" applyNumberFormat="0" applyBorder="0" applyAlignment="0" applyProtection="0"/>
    <xf numFmtId="175" fontId="26" fillId="0" borderId="32" applyNumberFormat="0" applyFill="0" applyAlignment="0" applyProtection="0"/>
    <xf numFmtId="175" fontId="27" fillId="0" borderId="33" applyNumberFormat="0" applyFill="0" applyAlignment="0" applyProtection="0"/>
    <xf numFmtId="175" fontId="28" fillId="0" borderId="34" applyNumberFormat="0" applyFill="0" applyAlignment="0" applyProtection="0"/>
    <xf numFmtId="175" fontId="28" fillId="0" borderId="0" applyNumberFormat="0" applyFill="0" applyBorder="0" applyAlignment="0" applyProtection="0"/>
    <xf numFmtId="175" fontId="30" fillId="0" borderId="35" applyNumberFormat="0" applyFill="0" applyAlignment="0" applyProtection="0"/>
    <xf numFmtId="175" fontId="31" fillId="30" borderId="0" applyNumberFormat="0" applyBorder="0" applyAlignment="0" applyProtection="0"/>
    <xf numFmtId="175" fontId="14" fillId="0" borderId="0"/>
    <xf numFmtId="175" fontId="15" fillId="0" borderId="0"/>
    <xf numFmtId="175" fontId="15" fillId="0" borderId="0"/>
    <xf numFmtId="175" fontId="14" fillId="0" borderId="0"/>
    <xf numFmtId="175" fontId="14" fillId="0" borderId="0"/>
    <xf numFmtId="175" fontId="15" fillId="0" borderId="0"/>
    <xf numFmtId="175" fontId="15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5" fillId="0" borderId="0"/>
    <xf numFmtId="175" fontId="15" fillId="0" borderId="0"/>
    <xf numFmtId="175" fontId="14" fillId="0" borderId="0"/>
    <xf numFmtId="175" fontId="15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5" fillId="0" borderId="0"/>
    <xf numFmtId="175" fontId="34" fillId="0" borderId="0" applyNumberFormat="0" applyFill="0" applyBorder="0" applyAlignment="0" applyProtection="0"/>
    <xf numFmtId="175" fontId="36" fillId="0" borderId="0" applyNumberFormat="0" applyFill="0" applyBorder="0" applyAlignment="0" applyProtection="0"/>
    <xf numFmtId="166" fontId="17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5" fillId="0" borderId="0" applyFont="0" applyFill="0" applyBorder="0" applyAlignment="0" applyProtection="0"/>
    <xf numFmtId="175" fontId="15" fillId="0" borderId="0"/>
    <xf numFmtId="175" fontId="15" fillId="0" borderId="0"/>
    <xf numFmtId="175" fontId="15" fillId="0" borderId="0"/>
    <xf numFmtId="175" fontId="8" fillId="0" borderId="0"/>
    <xf numFmtId="175" fontId="15" fillId="0" borderId="0"/>
    <xf numFmtId="175" fontId="52" fillId="0" borderId="0"/>
    <xf numFmtId="9" fontId="15" fillId="0" borderId="0" applyFont="0" applyFill="0" applyBorder="0" applyAlignment="0" applyProtection="0"/>
    <xf numFmtId="175" fontId="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175" fontId="5" fillId="0" borderId="0"/>
    <xf numFmtId="175" fontId="8" fillId="0" borderId="0"/>
    <xf numFmtId="175" fontId="15" fillId="0" borderId="0"/>
    <xf numFmtId="175" fontId="72" fillId="0" borderId="0" applyNumberFormat="0" applyFill="0" applyBorder="0" applyAlignment="0" applyProtection="0"/>
    <xf numFmtId="175" fontId="5" fillId="0" borderId="0"/>
    <xf numFmtId="175" fontId="22" fillId="28" borderId="72" applyNumberFormat="0" applyAlignment="0" applyProtection="0"/>
    <xf numFmtId="175" fontId="22" fillId="28" borderId="72" applyNumberFormat="0" applyAlignment="0" applyProtection="0"/>
    <xf numFmtId="175" fontId="29" fillId="15" borderId="72" applyNumberFormat="0" applyAlignment="0" applyProtection="0"/>
    <xf numFmtId="175" fontId="29" fillId="15" borderId="72" applyNumberFormat="0" applyAlignment="0" applyProtection="0"/>
    <xf numFmtId="175" fontId="8" fillId="0" borderId="0"/>
    <xf numFmtId="175" fontId="5" fillId="0" borderId="0"/>
    <xf numFmtId="175" fontId="5" fillId="0" borderId="0"/>
    <xf numFmtId="175" fontId="5" fillId="0" borderId="0"/>
    <xf numFmtId="175" fontId="15" fillId="31" borderId="36" applyNumberFormat="0" applyFont="0" applyAlignment="0" applyProtection="0"/>
    <xf numFmtId="175" fontId="15" fillId="31" borderId="36" applyNumberFormat="0" applyFont="0" applyAlignment="0" applyProtection="0"/>
    <xf numFmtId="175" fontId="33" fillId="28" borderId="37" applyNumberFormat="0" applyAlignment="0" applyProtection="0"/>
    <xf numFmtId="175" fontId="33" fillId="28" borderId="37" applyNumberFormat="0" applyAlignment="0" applyProtection="0"/>
    <xf numFmtId="175" fontId="35" fillId="0" borderId="38" applyNumberFormat="0" applyFill="0" applyAlignment="0" applyProtection="0"/>
    <xf numFmtId="175" fontId="35" fillId="0" borderId="38" applyNumberFormat="0" applyFill="0" applyAlignment="0" applyProtection="0"/>
    <xf numFmtId="175" fontId="22" fillId="28" borderId="72" applyNumberFormat="0" applyAlignment="0" applyProtection="0"/>
    <xf numFmtId="175" fontId="22" fillId="28" borderId="72" applyNumberFormat="0" applyAlignment="0" applyProtection="0"/>
    <xf numFmtId="175" fontId="22" fillId="28" borderId="72" applyNumberFormat="0" applyAlignment="0" applyProtection="0"/>
    <xf numFmtId="175" fontId="29" fillId="15" borderId="72" applyNumberFormat="0" applyAlignment="0" applyProtection="0"/>
    <xf numFmtId="175" fontId="29" fillId="15" borderId="72" applyNumberFormat="0" applyAlignment="0" applyProtection="0"/>
    <xf numFmtId="175" fontId="29" fillId="15" borderId="72" applyNumberFormat="0" applyAlignment="0" applyProtection="0"/>
    <xf numFmtId="175" fontId="68" fillId="0" borderId="0"/>
    <xf numFmtId="175" fontId="68" fillId="0" borderId="0"/>
    <xf numFmtId="175" fontId="68" fillId="0" borderId="0"/>
    <xf numFmtId="175" fontId="68" fillId="0" borderId="0"/>
    <xf numFmtId="175" fontId="68" fillId="0" borderId="0"/>
    <xf numFmtId="175" fontId="69" fillId="0" borderId="0"/>
    <xf numFmtId="175" fontId="69" fillId="0" borderId="0"/>
    <xf numFmtId="175" fontId="69" fillId="0" borderId="0"/>
    <xf numFmtId="175" fontId="19" fillId="0" borderId="0"/>
    <xf numFmtId="175" fontId="19" fillId="0" borderId="0"/>
    <xf numFmtId="175" fontId="6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69" fillId="0" borderId="0"/>
    <xf numFmtId="175" fontId="6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69" fillId="0" borderId="0"/>
    <xf numFmtId="175" fontId="19" fillId="0" borderId="0"/>
    <xf numFmtId="175" fontId="68" fillId="0" borderId="0"/>
    <xf numFmtId="175" fontId="69" fillId="0" borderId="0"/>
    <xf numFmtId="175" fontId="68" fillId="0" borderId="0"/>
    <xf numFmtId="175" fontId="69" fillId="0" borderId="0"/>
    <xf numFmtId="175" fontId="68" fillId="0" borderId="0"/>
    <xf numFmtId="175" fontId="69" fillId="0" borderId="0"/>
    <xf numFmtId="175" fontId="69" fillId="0" borderId="0"/>
    <xf numFmtId="175" fontId="69" fillId="0" borderId="0"/>
    <xf numFmtId="175" fontId="69" fillId="0" borderId="0"/>
    <xf numFmtId="175" fontId="69" fillId="0" borderId="0"/>
    <xf numFmtId="175" fontId="69" fillId="0" borderId="0"/>
    <xf numFmtId="175" fontId="19" fillId="0" borderId="0"/>
    <xf numFmtId="175" fontId="68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68" fillId="31" borderId="79" applyNumberFormat="0" applyFont="0" applyAlignment="0" applyProtection="0"/>
    <xf numFmtId="175" fontId="68" fillId="31" borderId="79" applyNumberFormat="0" applyFont="0" applyAlignment="0" applyProtection="0"/>
    <xf numFmtId="175" fontId="68" fillId="31" borderId="79" applyNumberFormat="0" applyFont="0" applyAlignment="0" applyProtection="0"/>
    <xf numFmtId="175" fontId="33" fillId="28" borderId="80" applyNumberFormat="0" applyAlignment="0" applyProtection="0"/>
    <xf numFmtId="175" fontId="33" fillId="28" borderId="80" applyNumberFormat="0" applyAlignment="0" applyProtection="0"/>
    <xf numFmtId="175" fontId="33" fillId="28" borderId="80" applyNumberFormat="0" applyAlignment="0" applyProtection="0"/>
    <xf numFmtId="175" fontId="35" fillId="0" borderId="81" applyNumberFormat="0" applyFill="0" applyAlignment="0" applyProtection="0"/>
    <xf numFmtId="175" fontId="35" fillId="0" borderId="81" applyNumberFormat="0" applyFill="0" applyAlignment="0" applyProtection="0"/>
    <xf numFmtId="175" fontId="35" fillId="0" borderId="81" applyNumberFormat="0" applyFill="0" applyAlignment="0" applyProtection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8" fillId="0" borderId="0"/>
    <xf numFmtId="0" fontId="15" fillId="0" borderId="0"/>
    <xf numFmtId="0" fontId="14" fillId="0" borderId="0"/>
    <xf numFmtId="0" fontId="15" fillId="0" borderId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7" borderId="0" applyNumberFormat="0" applyBorder="0" applyAlignment="0" applyProtection="0"/>
    <xf numFmtId="0" fontId="21" fillId="11" borderId="0" applyNumberFormat="0" applyBorder="0" applyAlignment="0" applyProtection="0"/>
    <xf numFmtId="0" fontId="22" fillId="28" borderId="83" applyNumberFormat="0" applyAlignment="0" applyProtection="0"/>
    <xf numFmtId="0" fontId="23" fillId="29" borderId="31" applyNumberFormat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26" fillId="0" borderId="32" applyNumberFormat="0" applyFill="0" applyAlignment="0" applyProtection="0"/>
    <xf numFmtId="0" fontId="27" fillId="0" borderId="33" applyNumberFormat="0" applyFill="0" applyAlignment="0" applyProtection="0"/>
    <xf numFmtId="0" fontId="28" fillId="0" borderId="34" applyNumberFormat="0" applyFill="0" applyAlignment="0" applyProtection="0"/>
    <xf numFmtId="0" fontId="28" fillId="0" borderId="0" applyNumberFormat="0" applyFill="0" applyBorder="0" applyAlignment="0" applyProtection="0"/>
    <xf numFmtId="0" fontId="29" fillId="15" borderId="83" applyNumberFormat="0" applyAlignment="0" applyProtection="0"/>
    <xf numFmtId="0" fontId="30" fillId="0" borderId="35" applyNumberFormat="0" applyFill="0" applyAlignment="0" applyProtection="0"/>
    <xf numFmtId="0" fontId="31" fillId="30" borderId="0" applyNumberFormat="0" applyBorder="0" applyAlignment="0" applyProtection="0"/>
    <xf numFmtId="0" fontId="14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4" fillId="0" borderId="0"/>
    <xf numFmtId="0" fontId="15" fillId="31" borderId="84" applyNumberFormat="0" applyFont="0" applyAlignment="0" applyProtection="0"/>
    <xf numFmtId="0" fontId="33" fillId="28" borderId="85" applyNumberFormat="0" applyAlignment="0" applyProtection="0"/>
    <xf numFmtId="0" fontId="34" fillId="0" borderId="0" applyNumberFormat="0" applyFill="0" applyBorder="0" applyAlignment="0" applyProtection="0"/>
    <xf numFmtId="0" fontId="35" fillId="0" borderId="8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15" fillId="31" borderId="84" applyNumberFormat="0" applyFont="0" applyAlignment="0" applyProtection="0"/>
    <xf numFmtId="0" fontId="33" fillId="28" borderId="85" applyNumberFormat="0" applyAlignment="0" applyProtection="0"/>
    <xf numFmtId="0" fontId="22" fillId="28" borderId="83" applyNumberFormat="0" applyAlignment="0" applyProtection="0"/>
    <xf numFmtId="0" fontId="29" fillId="15" borderId="83" applyNumberFormat="0" applyAlignment="0" applyProtection="0"/>
    <xf numFmtId="0" fontId="29" fillId="15" borderId="83" applyNumberFormat="0" applyAlignment="0" applyProtection="0"/>
    <xf numFmtId="0" fontId="4" fillId="0" borderId="0"/>
    <xf numFmtId="0" fontId="15" fillId="31" borderId="84" applyNumberFormat="0" applyFont="0" applyAlignment="0" applyProtection="0"/>
    <xf numFmtId="0" fontId="33" fillId="28" borderId="85" applyNumberFormat="0" applyAlignment="0" applyProtection="0"/>
    <xf numFmtId="0" fontId="35" fillId="0" borderId="86" applyNumberFormat="0" applyFill="0" applyAlignment="0" applyProtection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35" fillId="0" borderId="86" applyNumberFormat="0" applyFill="0" applyAlignment="0" applyProtection="0"/>
    <xf numFmtId="0" fontId="22" fillId="28" borderId="83" applyNumberFormat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8" fillId="0" borderId="0"/>
    <xf numFmtId="0" fontId="15" fillId="0" borderId="0"/>
    <xf numFmtId="0" fontId="52" fillId="0" borderId="0"/>
    <xf numFmtId="0" fontId="22" fillId="28" borderId="83" applyNumberFormat="0" applyAlignment="0" applyProtection="0"/>
    <xf numFmtId="0" fontId="22" fillId="28" borderId="83" applyNumberFormat="0" applyAlignment="0" applyProtection="0"/>
    <xf numFmtId="0" fontId="29" fillId="15" borderId="83" applyNumberFormat="0" applyAlignment="0" applyProtection="0"/>
    <xf numFmtId="0" fontId="29" fillId="15" borderId="83" applyNumberFormat="0" applyAlignment="0" applyProtection="0"/>
    <xf numFmtId="0" fontId="15" fillId="0" borderId="0"/>
    <xf numFmtId="0" fontId="8" fillId="0" borderId="0"/>
    <xf numFmtId="0" fontId="15" fillId="0" borderId="0"/>
    <xf numFmtId="0" fontId="8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31" borderId="84" applyNumberFormat="0" applyFont="0" applyAlignment="0" applyProtection="0"/>
    <xf numFmtId="0" fontId="15" fillId="31" borderId="84" applyNumberFormat="0" applyFont="0" applyAlignment="0" applyProtection="0"/>
    <xf numFmtId="0" fontId="33" fillId="28" borderId="85" applyNumberFormat="0" applyAlignment="0" applyProtection="0"/>
    <xf numFmtId="0" fontId="33" fillId="28" borderId="85" applyNumberFormat="0" applyAlignment="0" applyProtection="0"/>
    <xf numFmtId="0" fontId="35" fillId="0" borderId="86" applyNumberFormat="0" applyFill="0" applyAlignment="0" applyProtection="0"/>
    <xf numFmtId="0" fontId="35" fillId="0" borderId="86" applyNumberFormat="0" applyFill="0" applyAlignment="0" applyProtection="0"/>
    <xf numFmtId="0" fontId="72" fillId="0" borderId="0" applyNumberFormat="0" applyFill="0" applyBorder="0" applyAlignment="0" applyProtection="0"/>
    <xf numFmtId="175" fontId="8" fillId="0" borderId="0"/>
    <xf numFmtId="175" fontId="22" fillId="28" borderId="91" applyNumberFormat="0" applyAlignment="0" applyProtection="0"/>
    <xf numFmtId="175" fontId="3" fillId="0" borderId="0"/>
    <xf numFmtId="175" fontId="15" fillId="31" borderId="79" applyNumberFormat="0" applyFont="0" applyAlignment="0" applyProtection="0"/>
    <xf numFmtId="175" fontId="33" fillId="28" borderId="85" applyNumberFormat="0" applyAlignment="0" applyProtection="0"/>
    <xf numFmtId="175" fontId="35" fillId="0" borderId="81" applyNumberFormat="0" applyFill="0" applyAlignment="0" applyProtection="0"/>
    <xf numFmtId="0" fontId="15" fillId="0" borderId="0"/>
    <xf numFmtId="0" fontId="15" fillId="0" borderId="0"/>
    <xf numFmtId="175" fontId="22" fillId="28" borderId="91" applyNumberFormat="0" applyAlignment="0" applyProtection="0"/>
    <xf numFmtId="175" fontId="3" fillId="0" borderId="0"/>
    <xf numFmtId="175" fontId="15" fillId="31" borderId="79" applyNumberFormat="0" applyFont="0" applyAlignment="0" applyProtection="0"/>
    <xf numFmtId="175" fontId="33" fillId="28" borderId="85" applyNumberFormat="0" applyAlignment="0" applyProtection="0"/>
    <xf numFmtId="175" fontId="3" fillId="0" borderId="0"/>
    <xf numFmtId="175" fontId="15" fillId="31" borderId="79" applyNumberFormat="0" applyFont="0" applyAlignment="0" applyProtection="0"/>
    <xf numFmtId="175" fontId="33" fillId="28" borderId="85" applyNumberFormat="0" applyAlignment="0" applyProtection="0"/>
    <xf numFmtId="175" fontId="35" fillId="0" borderId="81" applyNumberFormat="0" applyFill="0" applyAlignment="0" applyProtection="0"/>
    <xf numFmtId="175" fontId="3" fillId="0" borderId="0"/>
    <xf numFmtId="0" fontId="22" fillId="28" borderId="91" applyNumberFormat="0" applyAlignment="0" applyProtection="0"/>
    <xf numFmtId="175" fontId="3" fillId="0" borderId="0"/>
    <xf numFmtId="0" fontId="29" fillId="15" borderId="91" applyNumberFormat="0" applyAlignment="0" applyProtection="0"/>
    <xf numFmtId="0" fontId="14" fillId="0" borderId="0"/>
    <xf numFmtId="0" fontId="29" fillId="15" borderId="91" applyNumberFormat="0" applyAlignment="0" applyProtection="0"/>
    <xf numFmtId="175" fontId="3" fillId="0" borderId="0"/>
    <xf numFmtId="0" fontId="15" fillId="0" borderId="0"/>
    <xf numFmtId="0" fontId="15" fillId="0" borderId="0"/>
    <xf numFmtId="175" fontId="35" fillId="0" borderId="81" applyNumberFormat="0" applyFill="0" applyAlignment="0" applyProtection="0"/>
    <xf numFmtId="175" fontId="22" fillId="28" borderId="91" applyNumberFormat="0" applyAlignment="0" applyProtection="0"/>
    <xf numFmtId="0" fontId="14" fillId="0" borderId="0"/>
    <xf numFmtId="175" fontId="3" fillId="0" borderId="0"/>
    <xf numFmtId="175" fontId="3" fillId="0" borderId="0"/>
    <xf numFmtId="0" fontId="14" fillId="0" borderId="0"/>
    <xf numFmtId="175" fontId="3" fillId="0" borderId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3" fillId="0" borderId="0"/>
    <xf numFmtId="175" fontId="3" fillId="0" borderId="0"/>
    <xf numFmtId="175" fontId="3" fillId="0" borderId="0"/>
    <xf numFmtId="175" fontId="15" fillId="31" borderId="79" applyNumberFormat="0" applyFont="0" applyAlignment="0" applyProtection="0"/>
    <xf numFmtId="175" fontId="15" fillId="31" borderId="79" applyNumberFormat="0" applyFont="0" applyAlignment="0" applyProtection="0"/>
    <xf numFmtId="175" fontId="33" fillId="28" borderId="85" applyNumberFormat="0" applyAlignment="0" applyProtection="0"/>
    <xf numFmtId="175" fontId="33" fillId="28" borderId="85" applyNumberFormat="0" applyAlignment="0" applyProtection="0"/>
    <xf numFmtId="175" fontId="35" fillId="0" borderId="81" applyNumberFormat="0" applyFill="0" applyAlignment="0" applyProtection="0"/>
    <xf numFmtId="175" fontId="35" fillId="0" borderId="81" applyNumberFormat="0" applyFill="0" applyAlignment="0" applyProtection="0"/>
    <xf numFmtId="0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0" fontId="22" fillId="28" borderId="91" applyNumberFormat="0" applyAlignment="0" applyProtection="0"/>
    <xf numFmtId="0" fontId="22" fillId="28" borderId="72" applyNumberFormat="0" applyAlignment="0" applyProtection="0"/>
    <xf numFmtId="0" fontId="29" fillId="15" borderId="72" applyNumberFormat="0" applyAlignment="0" applyProtection="0"/>
    <xf numFmtId="0" fontId="22" fillId="28" borderId="91" applyNumberFormat="0" applyAlignment="0" applyProtection="0"/>
    <xf numFmtId="175" fontId="22" fillId="28" borderId="91" applyNumberFormat="0" applyAlignment="0" applyProtection="0"/>
    <xf numFmtId="0" fontId="3" fillId="0" borderId="0"/>
    <xf numFmtId="0" fontId="15" fillId="31" borderId="79" applyNumberFormat="0" applyFont="0" applyAlignment="0" applyProtection="0"/>
    <xf numFmtId="0" fontId="35" fillId="0" borderId="81" applyNumberFormat="0" applyFill="0" applyAlignment="0" applyProtection="0"/>
    <xf numFmtId="175" fontId="29" fillId="15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175" fontId="29" fillId="15" borderId="91" applyNumberFormat="0" applyAlignment="0" applyProtection="0"/>
    <xf numFmtId="0" fontId="3" fillId="0" borderId="0"/>
    <xf numFmtId="0" fontId="15" fillId="31" borderId="79" applyNumberFormat="0" applyFont="0" applyAlignment="0" applyProtection="0"/>
    <xf numFmtId="0" fontId="22" fillId="28" borderId="72" applyNumberFormat="0" applyAlignment="0" applyProtection="0"/>
    <xf numFmtId="0" fontId="29" fillId="15" borderId="72" applyNumberFormat="0" applyAlignment="0" applyProtection="0"/>
    <xf numFmtId="0" fontId="29" fillId="15" borderId="72" applyNumberFormat="0" applyAlignment="0" applyProtection="0"/>
    <xf numFmtId="0" fontId="3" fillId="0" borderId="0"/>
    <xf numFmtId="0" fontId="15" fillId="31" borderId="79" applyNumberFormat="0" applyFont="0" applyAlignment="0" applyProtection="0"/>
    <xf numFmtId="0" fontId="35" fillId="0" borderId="81" applyNumberFormat="0" applyFill="0" applyAlignment="0" applyProtection="0"/>
    <xf numFmtId="0" fontId="3" fillId="0" borderId="0"/>
    <xf numFmtId="0" fontId="3" fillId="0" borderId="0"/>
    <xf numFmtId="0" fontId="33" fillId="28" borderId="89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3" fillId="0" borderId="0"/>
    <xf numFmtId="0" fontId="35" fillId="0" borderId="81" applyNumberFormat="0" applyFill="0" applyAlignment="0" applyProtection="0"/>
    <xf numFmtId="0" fontId="22" fillId="28" borderId="72" applyNumberFormat="0" applyAlignment="0" applyProtection="0"/>
    <xf numFmtId="0" fontId="22" fillId="28" borderId="72" applyNumberFormat="0" applyAlignment="0" applyProtection="0"/>
    <xf numFmtId="0" fontId="22" fillId="28" borderId="72" applyNumberFormat="0" applyAlignment="0" applyProtection="0"/>
    <xf numFmtId="0" fontId="29" fillId="15" borderId="72" applyNumberFormat="0" applyAlignment="0" applyProtection="0"/>
    <xf numFmtId="0" fontId="29" fillId="15" borderId="72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31" borderId="79" applyNumberFormat="0" applyFont="0" applyAlignment="0" applyProtection="0"/>
    <xf numFmtId="0" fontId="15" fillId="31" borderId="79" applyNumberFormat="0" applyFont="0" applyAlignment="0" applyProtection="0"/>
    <xf numFmtId="0" fontId="35" fillId="0" borderId="81" applyNumberFormat="0" applyFill="0" applyAlignment="0" applyProtection="0"/>
    <xf numFmtId="0" fontId="35" fillId="0" borderId="81" applyNumberFormat="0" applyFill="0" applyAlignment="0" applyProtection="0"/>
    <xf numFmtId="0" fontId="14" fillId="0" borderId="0"/>
    <xf numFmtId="0" fontId="15" fillId="0" borderId="0"/>
    <xf numFmtId="0" fontId="15" fillId="0" borderId="0"/>
    <xf numFmtId="9" fontId="14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8" fillId="0" borderId="0"/>
    <xf numFmtId="0" fontId="15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175" fontId="14" fillId="0" borderId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175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0" fontId="3" fillId="0" borderId="0"/>
    <xf numFmtId="0" fontId="3" fillId="0" borderId="0"/>
    <xf numFmtId="175" fontId="3" fillId="0" borderId="0"/>
    <xf numFmtId="0" fontId="3" fillId="0" borderId="0"/>
    <xf numFmtId="0" fontId="3" fillId="0" borderId="0"/>
    <xf numFmtId="175" fontId="3" fillId="0" borderId="0"/>
    <xf numFmtId="0" fontId="3" fillId="0" borderId="0"/>
    <xf numFmtId="0" fontId="3" fillId="0" borderId="0"/>
    <xf numFmtId="175" fontId="3" fillId="0" borderId="0"/>
    <xf numFmtId="175" fontId="3" fillId="0" borderId="0"/>
    <xf numFmtId="0" fontId="3" fillId="0" borderId="0"/>
    <xf numFmtId="0" fontId="3" fillId="0" borderId="0"/>
    <xf numFmtId="175" fontId="3" fillId="0" borderId="0"/>
    <xf numFmtId="0" fontId="3" fillId="0" borderId="0"/>
    <xf numFmtId="0" fontId="3" fillId="0" borderId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175" fontId="33" fillId="28" borderId="85" applyNumberFormat="0" applyAlignment="0" applyProtection="0"/>
    <xf numFmtId="175" fontId="33" fillId="28" borderId="85" applyNumberFormat="0" applyAlignment="0" applyProtection="0"/>
    <xf numFmtId="175" fontId="33" fillId="28" borderId="85" applyNumberFormat="0" applyAlignment="0" applyProtection="0"/>
    <xf numFmtId="175" fontId="33" fillId="28" borderId="85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0" fontId="33" fillId="28" borderId="93" applyNumberFormat="0" applyAlignment="0" applyProtection="0"/>
    <xf numFmtId="0" fontId="33" fillId="28" borderId="93" applyNumberForma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0" fontId="33" fillId="28" borderId="93" applyNumberFormat="0" applyAlignment="0" applyProtection="0"/>
    <xf numFmtId="0" fontId="33" fillId="28" borderId="93" applyNumberFormat="0" applyAlignment="0" applyProtection="0"/>
    <xf numFmtId="0" fontId="33" fillId="28" borderId="93" applyNumberFormat="0" applyAlignment="0" applyProtection="0"/>
    <xf numFmtId="175" fontId="35" fillId="0" borderId="94" applyNumberFormat="0" applyFill="0" applyAlignment="0" applyProtection="0"/>
    <xf numFmtId="175" fontId="35" fillId="0" borderId="94" applyNumberFormat="0" applyFill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35" fillId="0" borderId="94" applyNumberFormat="0" applyFill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0" fontId="14" fillId="0" borderId="0"/>
    <xf numFmtId="175" fontId="14" fillId="0" borderId="0"/>
    <xf numFmtId="175" fontId="14" fillId="0" borderId="0"/>
    <xf numFmtId="175" fontId="15" fillId="0" borderId="0"/>
    <xf numFmtId="175" fontId="14" fillId="0" borderId="0"/>
    <xf numFmtId="175" fontId="15" fillId="0" borderId="0"/>
    <xf numFmtId="175" fontId="15" fillId="0" borderId="0"/>
    <xf numFmtId="175" fontId="14" fillId="0" borderId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175" fontId="15" fillId="31" borderId="92" applyNumberFormat="0" applyFon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175" fontId="29" fillId="15" borderId="91" applyNumberFormat="0" applyAlignment="0" applyProtection="0"/>
    <xf numFmtId="175" fontId="22" fillId="28" borderId="91" applyNumberFormat="0" applyAlignment="0" applyProtection="0"/>
    <xf numFmtId="175" fontId="22" fillId="28" borderId="91" applyNumberFormat="0" applyAlignment="0" applyProtection="0"/>
    <xf numFmtId="175" fontId="3" fillId="0" borderId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0" fontId="22" fillId="28" borderId="91" applyNumberFormat="0" applyAlignment="0" applyProtection="0"/>
    <xf numFmtId="175" fontId="22" fillId="28" borderId="91" applyNumberFormat="0" applyAlignment="0" applyProtection="0"/>
    <xf numFmtId="175" fontId="35" fillId="0" borderId="90" applyNumberFormat="0" applyFill="0" applyAlignment="0" applyProtection="0"/>
    <xf numFmtId="0" fontId="33" fillId="28" borderId="93" applyNumberFormat="0" applyAlignment="0" applyProtection="0"/>
    <xf numFmtId="175" fontId="15" fillId="0" borderId="0"/>
    <xf numFmtId="0" fontId="15" fillId="31" borderId="92" applyNumberFormat="0" applyFont="0" applyAlignment="0" applyProtection="0"/>
    <xf numFmtId="175" fontId="22" fillId="28" borderId="91" applyNumberFormat="0" applyAlignment="0" applyProtection="0"/>
    <xf numFmtId="175" fontId="33" fillId="28" borderId="93" applyNumberFormat="0" applyAlignment="0" applyProtection="0"/>
    <xf numFmtId="0" fontId="22" fillId="28" borderId="91" applyNumberFormat="0" applyAlignment="0" applyProtection="0"/>
    <xf numFmtId="175" fontId="15" fillId="0" borderId="0"/>
    <xf numFmtId="0" fontId="33" fillId="28" borderId="93" applyNumberFormat="0" applyAlignment="0" applyProtection="0"/>
    <xf numFmtId="175" fontId="15" fillId="0" borderId="0"/>
    <xf numFmtId="0" fontId="29" fillId="15" borderId="91" applyNumberFormat="0" applyAlignment="0" applyProtection="0"/>
    <xf numFmtId="175" fontId="15" fillId="0" borderId="0"/>
    <xf numFmtId="175" fontId="33" fillId="28" borderId="93" applyNumberFormat="0" applyAlignment="0" applyProtection="0"/>
    <xf numFmtId="175" fontId="3" fillId="0" borderId="0"/>
    <xf numFmtId="0" fontId="33" fillId="28" borderId="93" applyNumberForma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3" fillId="0" borderId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" fillId="0" borderId="0"/>
    <xf numFmtId="0" fontId="35" fillId="0" borderId="94" applyNumberFormat="0" applyFill="0" applyAlignment="0" applyProtection="0"/>
    <xf numFmtId="175" fontId="3" fillId="0" borderId="0"/>
    <xf numFmtId="0" fontId="29" fillId="15" borderId="91" applyNumberFormat="0" applyAlignment="0" applyProtection="0"/>
    <xf numFmtId="0" fontId="33" fillId="28" borderId="93" applyNumberForma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175" fontId="22" fillId="28" borderId="91" applyNumberFormat="0" applyAlignment="0" applyProtection="0"/>
    <xf numFmtId="175" fontId="14" fillId="0" borderId="0"/>
    <xf numFmtId="175" fontId="22" fillId="28" borderId="91" applyNumberFormat="0" applyAlignment="0" applyProtection="0"/>
    <xf numFmtId="175" fontId="3" fillId="0" borderId="0"/>
    <xf numFmtId="0" fontId="22" fillId="28" borderId="91" applyNumberFormat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0" fontId="35" fillId="0" borderId="94" applyNumberFormat="0" applyFill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0" fontId="33" fillId="28" borderId="93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0" fontId="22" fillId="28" borderId="91" applyNumberFormat="0" applyAlignment="0" applyProtection="0"/>
    <xf numFmtId="175" fontId="15" fillId="31" borderId="92" applyNumberFormat="0" applyFont="0" applyAlignment="0" applyProtection="0"/>
    <xf numFmtId="175" fontId="15" fillId="0" borderId="0"/>
    <xf numFmtId="175" fontId="22" fillId="28" borderId="91" applyNumberFormat="0" applyAlignment="0" applyProtection="0"/>
    <xf numFmtId="0" fontId="22" fillId="28" borderId="91" applyNumberFormat="0" applyAlignment="0" applyProtection="0"/>
    <xf numFmtId="175" fontId="15" fillId="0" borderId="0"/>
    <xf numFmtId="0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3" fillId="0" borderId="0"/>
    <xf numFmtId="175" fontId="3" fillId="0" borderId="0"/>
    <xf numFmtId="0" fontId="29" fillId="15" borderId="91" applyNumberFormat="0" applyAlignment="0" applyProtection="0"/>
    <xf numFmtId="175" fontId="15" fillId="31" borderId="92" applyNumberFormat="0" applyFont="0" applyAlignment="0" applyProtection="0"/>
    <xf numFmtId="175" fontId="15" fillId="0" borderId="0"/>
    <xf numFmtId="175" fontId="3" fillId="0" borderId="0"/>
    <xf numFmtId="175" fontId="22" fillId="28" borderId="91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3" fillId="0" borderId="0"/>
    <xf numFmtId="175" fontId="3" fillId="0" borderId="0"/>
    <xf numFmtId="175" fontId="3" fillId="0" borderId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29" fillId="15" borderId="91" applyNumberFormat="0" applyAlignment="0" applyProtection="0"/>
    <xf numFmtId="0" fontId="29" fillId="15" borderId="91" applyNumberFormat="0" applyAlignment="0" applyProtection="0"/>
    <xf numFmtId="175" fontId="35" fillId="0" borderId="94" applyNumberFormat="0" applyFill="0" applyAlignment="0" applyProtection="0"/>
    <xf numFmtId="0" fontId="15" fillId="31" borderId="92" applyNumberFormat="0" applyFont="0" applyAlignment="0" applyProtection="0"/>
    <xf numFmtId="175" fontId="35" fillId="0" borderId="94" applyNumberFormat="0" applyFill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0" fontId="35" fillId="0" borderId="94" applyNumberFormat="0" applyFill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175" fontId="15" fillId="31" borderId="88" applyNumberFormat="0" applyFont="0" applyAlignment="0" applyProtection="0"/>
    <xf numFmtId="175" fontId="15" fillId="31" borderId="92" applyNumberFormat="0" applyFont="0" applyAlignment="0" applyProtection="0"/>
    <xf numFmtId="175" fontId="29" fillId="15" borderId="91" applyNumberForma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0" fontId="22" fillId="28" borderId="91" applyNumberFormat="0" applyAlignment="0" applyProtection="0"/>
    <xf numFmtId="175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22" fillId="28" borderId="87" applyNumberFormat="0" applyAlignment="0" applyProtection="0"/>
    <xf numFmtId="175" fontId="15" fillId="0" borderId="0"/>
    <xf numFmtId="0" fontId="29" fillId="15" borderId="87" applyNumberFormat="0" applyAlignment="0" applyProtection="0"/>
    <xf numFmtId="0" fontId="29" fillId="15" borderId="91" applyNumberFormat="0" applyAlignment="0" applyProtection="0"/>
    <xf numFmtId="175" fontId="29" fillId="15" borderId="91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175" fontId="14" fillId="0" borderId="0"/>
    <xf numFmtId="175" fontId="22" fillId="28" borderId="91" applyNumberFormat="0" applyAlignment="0" applyProtection="0"/>
    <xf numFmtId="175" fontId="15" fillId="0" borderId="0"/>
    <xf numFmtId="175" fontId="14" fillId="0" borderId="0"/>
    <xf numFmtId="175" fontId="22" fillId="28" borderId="87" applyNumberFormat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175" fontId="35" fillId="0" borderId="94" applyNumberFormat="0" applyFill="0" applyAlignment="0" applyProtection="0"/>
    <xf numFmtId="175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15" fillId="31" borderId="88" applyNumberFormat="0" applyFont="0" applyAlignment="0" applyProtection="0"/>
    <xf numFmtId="175" fontId="3" fillId="0" borderId="0"/>
    <xf numFmtId="175" fontId="22" fillId="28" borderId="87" applyNumberFormat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35" fillId="0" borderId="90" applyNumberFormat="0" applyFill="0" applyAlignment="0" applyProtection="0"/>
    <xf numFmtId="175" fontId="29" fillId="15" borderId="87" applyNumberFormat="0" applyAlignment="0" applyProtection="0"/>
    <xf numFmtId="175" fontId="29" fillId="15" borderId="91" applyNumberFormat="0" applyAlignment="0" applyProtection="0"/>
    <xf numFmtId="175" fontId="8" fillId="0" borderId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175" fontId="29" fillId="15" borderId="91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3" fillId="0" borderId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33" fillId="28" borderId="89" applyNumberFormat="0" applyAlignment="0" applyProtection="0"/>
    <xf numFmtId="175" fontId="3" fillId="0" borderId="0"/>
    <xf numFmtId="175" fontId="33" fillId="28" borderId="89" applyNumberFormat="0" applyAlignment="0" applyProtection="0"/>
    <xf numFmtId="175" fontId="3" fillId="0" borderId="0"/>
    <xf numFmtId="175" fontId="22" fillId="28" borderId="87" applyNumberFormat="0" applyAlignment="0" applyProtection="0"/>
    <xf numFmtId="0" fontId="22" fillId="28" borderId="91" applyNumberFormat="0" applyAlignment="0" applyProtection="0"/>
    <xf numFmtId="0" fontId="33" fillId="28" borderId="89" applyNumberFormat="0" applyAlignment="0" applyProtection="0"/>
    <xf numFmtId="0" fontId="22" fillId="28" borderId="91" applyNumberFormat="0" applyAlignment="0" applyProtection="0"/>
    <xf numFmtId="175" fontId="29" fillId="15" borderId="87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15" fillId="31" borderId="88" applyNumberFormat="0" applyFon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29" fillId="15" borderId="87" applyNumberFormat="0" applyAlignment="0" applyProtection="0"/>
    <xf numFmtId="0" fontId="33" fillId="28" borderId="89" applyNumberFormat="0" applyAlignment="0" applyProtection="0"/>
    <xf numFmtId="0" fontId="29" fillId="15" borderId="91" applyNumberFormat="0" applyAlignment="0" applyProtection="0"/>
    <xf numFmtId="0" fontId="33" fillId="28" borderId="89" applyNumberFormat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33" fillId="28" borderId="89" applyNumberFormat="0" applyAlignment="0" applyProtection="0"/>
    <xf numFmtId="0" fontId="33" fillId="28" borderId="89" applyNumberFormat="0" applyAlignment="0" applyProtection="0"/>
    <xf numFmtId="0" fontId="15" fillId="0" borderId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175" fontId="29" fillId="15" borderId="87" applyNumberFormat="0" applyAlignment="0" applyProtection="0"/>
    <xf numFmtId="175" fontId="33" fillId="28" borderId="89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0" fontId="15" fillId="31" borderId="88" applyNumberFormat="0" applyFont="0" applyAlignment="0" applyProtection="0"/>
    <xf numFmtId="175" fontId="15" fillId="31" borderId="88" applyNumberFormat="0" applyFon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175" fontId="22" fillId="28" borderId="87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15" fillId="31" borderId="88" applyNumberFormat="0" applyFont="0" applyAlignment="0" applyProtection="0"/>
    <xf numFmtId="175" fontId="3" fillId="0" borderId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35" fillId="0" borderId="90" applyNumberFormat="0" applyFill="0" applyAlignment="0" applyProtection="0"/>
    <xf numFmtId="175" fontId="29" fillId="15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0" borderId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3" fillId="0" borderId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3" fillId="0" borderId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" fillId="0" borderId="0"/>
    <xf numFmtId="175" fontId="3" fillId="0" borderId="0"/>
    <xf numFmtId="175" fontId="33" fillId="28" borderId="89" applyNumberFormat="0" applyAlignment="0" applyProtection="0"/>
    <xf numFmtId="175" fontId="3" fillId="0" borderId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33" fillId="28" borderId="89" applyNumberFormat="0" applyAlignment="0" applyProtection="0"/>
    <xf numFmtId="0" fontId="22" fillId="28" borderId="87" applyNumberFormat="0" applyAlignment="0" applyProtection="0"/>
    <xf numFmtId="175" fontId="29" fillId="15" borderId="87" applyNumberFormat="0" applyAlignment="0" applyProtection="0"/>
    <xf numFmtId="175" fontId="33" fillId="28" borderId="89" applyNumberFormat="0" applyAlignment="0" applyProtection="0"/>
    <xf numFmtId="175" fontId="3" fillId="0" borderId="0"/>
    <xf numFmtId="175" fontId="3" fillId="0" borderId="0"/>
    <xf numFmtId="175" fontId="3" fillId="0" borderId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3" fillId="0" borderId="0"/>
    <xf numFmtId="175" fontId="3" fillId="0" borderId="0"/>
    <xf numFmtId="175" fontId="3" fillId="0" borderId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175" fontId="15" fillId="31" borderId="88" applyNumberFormat="0" applyFon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29" fillId="15" borderId="87" applyNumberFormat="0" applyAlignment="0" applyProtection="0"/>
    <xf numFmtId="0" fontId="33" fillId="28" borderId="89" applyNumberFormat="0" applyAlignment="0" applyProtection="0"/>
    <xf numFmtId="0" fontId="29" fillId="15" borderId="87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33" fillId="28" borderId="89" applyNumberForma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29" fillId="15" borderId="91" applyNumberFormat="0" applyAlignment="0" applyProtection="0"/>
    <xf numFmtId="175" fontId="22" fillId="28" borderId="91" applyNumberFormat="0" applyAlignment="0" applyProtection="0"/>
    <xf numFmtId="175" fontId="14" fillId="0" borderId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175" fontId="22" fillId="28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15" fillId="31" borderId="92" applyNumberFormat="0" applyFont="0" applyAlignment="0" applyProtection="0"/>
    <xf numFmtId="175" fontId="22" fillId="28" borderId="91" applyNumberFormat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35" fillId="0" borderId="94" applyNumberFormat="0" applyFill="0" applyAlignment="0" applyProtection="0"/>
    <xf numFmtId="175" fontId="29" fillId="15" borderId="91" applyNumberFormat="0" applyAlignment="0" applyProtection="0"/>
    <xf numFmtId="0" fontId="33" fillId="28" borderId="93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22" fillId="28" borderId="91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175" fontId="29" fillId="15" borderId="91" applyNumberFormat="0" applyAlignment="0" applyProtection="0"/>
    <xf numFmtId="175" fontId="33" fillId="28" borderId="93" applyNumberFormat="0" applyAlignment="0" applyProtection="0"/>
    <xf numFmtId="175" fontId="22" fillId="28" borderId="91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15" fillId="0" borderId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22" fillId="28" borderId="91" applyNumberFormat="0" applyAlignment="0" applyProtection="0"/>
    <xf numFmtId="175" fontId="15" fillId="31" borderId="92" applyNumberFormat="0" applyFon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29" fillId="15" borderId="91" applyNumberFormat="0" applyAlignment="0" applyProtection="0"/>
    <xf numFmtId="0" fontId="29" fillId="15" borderId="91" applyNumberFormat="0" applyAlignment="0" applyProtection="0"/>
    <xf numFmtId="0" fontId="35" fillId="0" borderId="94" applyNumberFormat="0" applyFill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175" fontId="22" fillId="28" borderId="91" applyNumberFormat="0" applyAlignment="0" applyProtection="0"/>
    <xf numFmtId="0" fontId="15" fillId="31" borderId="92" applyNumberFormat="0" applyFon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22" fillId="28" borderId="91" applyNumberFormat="0" applyAlignment="0" applyProtection="0"/>
    <xf numFmtId="175" fontId="15" fillId="0" borderId="0"/>
    <xf numFmtId="175" fontId="22" fillId="28" borderId="91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0" fontId="15" fillId="31" borderId="92" applyNumberFormat="0" applyFont="0" applyAlignment="0" applyProtection="0"/>
    <xf numFmtId="175" fontId="15" fillId="31" borderId="92" applyNumberFormat="0" applyFon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175" fontId="22" fillId="28" borderId="91" applyNumberForma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175" fontId="22" fillId="28" borderId="91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15" fillId="31" borderId="92" applyNumberFormat="0" applyFont="0" applyAlignment="0" applyProtection="0"/>
    <xf numFmtId="175" fontId="22" fillId="28" borderId="91" applyNumberFormat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35" fillId="0" borderId="94" applyNumberFormat="0" applyFill="0" applyAlignment="0" applyProtection="0"/>
    <xf numFmtId="175" fontId="29" fillId="15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175" fontId="15" fillId="0" borderId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22" fillId="28" borderId="91" applyNumberForma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22" fillId="28" borderId="91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0" fontId="33" fillId="28" borderId="93" applyNumberFormat="0" applyAlignment="0" applyProtection="0"/>
    <xf numFmtId="0" fontId="22" fillId="28" borderId="91" applyNumberFormat="0" applyAlignment="0" applyProtection="0"/>
    <xf numFmtId="175" fontId="29" fillId="15" borderId="91" applyNumberFormat="0" applyAlignment="0" applyProtection="0"/>
    <xf numFmtId="175" fontId="33" fillId="28" borderId="93" applyNumberFormat="0" applyAlignment="0" applyProtection="0"/>
    <xf numFmtId="175" fontId="22" fillId="28" borderId="91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22" fillId="28" borderId="91" applyNumberFormat="0" applyAlignment="0" applyProtection="0"/>
    <xf numFmtId="175" fontId="15" fillId="31" borderId="92" applyNumberFormat="0" applyFon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29" fillId="15" borderId="91" applyNumberFormat="0" applyAlignment="0" applyProtection="0"/>
    <xf numFmtId="0" fontId="33" fillId="28" borderId="93" applyNumberFormat="0" applyAlignment="0" applyProtection="0"/>
    <xf numFmtId="0" fontId="29" fillId="15" borderId="91" applyNumberForma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35" fillId="0" borderId="94" applyNumberFormat="0" applyFill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22" fillId="28" borderId="91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175" fontId="29" fillId="15" borderId="91" applyNumberFormat="0" applyAlignment="0" applyProtection="0"/>
    <xf numFmtId="175" fontId="33" fillId="28" borderId="93" applyNumberFormat="0" applyAlignment="0" applyProtection="0"/>
    <xf numFmtId="175" fontId="22" fillId="28" borderId="91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15" fillId="0" borderId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22" fillId="28" borderId="91" applyNumberFormat="0" applyAlignment="0" applyProtection="0"/>
    <xf numFmtId="175" fontId="15" fillId="31" borderId="92" applyNumberFormat="0" applyFon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29" fillId="15" borderId="91" applyNumberFormat="0" applyAlignment="0" applyProtection="0"/>
    <xf numFmtId="0" fontId="29" fillId="15" borderId="91" applyNumberFormat="0" applyAlignment="0" applyProtection="0"/>
    <xf numFmtId="0" fontId="35" fillId="0" borderId="94" applyNumberFormat="0" applyFill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175" fontId="22" fillId="28" borderId="91" applyNumberFormat="0" applyAlignment="0" applyProtection="0"/>
    <xf numFmtId="0" fontId="15" fillId="31" borderId="92" applyNumberFormat="0" applyFont="0" applyAlignment="0" applyProtection="0"/>
    <xf numFmtId="175" fontId="29" fillId="15" borderId="91" applyNumberFormat="0" applyAlignment="0" applyProtection="0"/>
    <xf numFmtId="175" fontId="33" fillId="28" borderId="93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22" fillId="28" borderId="91" applyNumberFormat="0" applyAlignment="0" applyProtection="0"/>
    <xf numFmtId="175" fontId="22" fillId="28" borderId="91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0" fontId="15" fillId="31" borderId="92" applyNumberFormat="0" applyFont="0" applyAlignment="0" applyProtection="0"/>
    <xf numFmtId="175" fontId="15" fillId="31" borderId="92" applyNumberFormat="0" applyFon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175" fontId="22" fillId="28" borderId="91" applyNumberForma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175" fontId="22" fillId="28" borderId="91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15" fillId="31" borderId="92" applyNumberFormat="0" applyFont="0" applyAlignment="0" applyProtection="0"/>
    <xf numFmtId="175" fontId="22" fillId="28" borderId="91" applyNumberFormat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35" fillId="0" borderId="94" applyNumberFormat="0" applyFill="0" applyAlignment="0" applyProtection="0"/>
    <xf numFmtId="175" fontId="29" fillId="15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22" fillId="28" borderId="91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0" fontId="33" fillId="28" borderId="93" applyNumberFormat="0" applyAlignment="0" applyProtection="0"/>
    <xf numFmtId="0" fontId="22" fillId="28" borderId="91" applyNumberFormat="0" applyAlignment="0" applyProtection="0"/>
    <xf numFmtId="175" fontId="29" fillId="15" borderId="91" applyNumberFormat="0" applyAlignment="0" applyProtection="0"/>
    <xf numFmtId="175" fontId="33" fillId="28" borderId="93" applyNumberFormat="0" applyAlignment="0" applyProtection="0"/>
    <xf numFmtId="175" fontId="22" fillId="28" borderId="91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22" fillId="28" borderId="91" applyNumberFormat="0" applyAlignment="0" applyProtection="0"/>
    <xf numFmtId="175" fontId="15" fillId="31" borderId="92" applyNumberFormat="0" applyFon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29" fillId="15" borderId="91" applyNumberFormat="0" applyAlignment="0" applyProtection="0"/>
    <xf numFmtId="0" fontId="33" fillId="28" borderId="93" applyNumberFormat="0" applyAlignment="0" applyProtection="0"/>
    <xf numFmtId="0" fontId="29" fillId="15" borderId="91" applyNumberForma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175" fontId="33" fillId="28" borderId="93" applyNumberFormat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22" fillId="28" borderId="91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175" fontId="29" fillId="15" borderId="91" applyNumberFormat="0" applyAlignment="0" applyProtection="0"/>
    <xf numFmtId="175" fontId="33" fillId="28" borderId="93" applyNumberFormat="0" applyAlignment="0" applyProtection="0"/>
    <xf numFmtId="175" fontId="22" fillId="28" borderId="91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22" fillId="28" borderId="91" applyNumberFormat="0" applyAlignment="0" applyProtection="0"/>
    <xf numFmtId="175" fontId="15" fillId="31" borderId="92" applyNumberFormat="0" applyFon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29" fillId="15" borderId="91" applyNumberFormat="0" applyAlignment="0" applyProtection="0"/>
    <xf numFmtId="0" fontId="29" fillId="15" borderId="91" applyNumberFormat="0" applyAlignment="0" applyProtection="0"/>
    <xf numFmtId="0" fontId="35" fillId="0" borderId="94" applyNumberFormat="0" applyFill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175" fontId="22" fillId="28" borderId="91" applyNumberFormat="0" applyAlignment="0" applyProtection="0"/>
    <xf numFmtId="0" fontId="15" fillId="31" borderId="92" applyNumberFormat="0" applyFont="0" applyAlignment="0" applyProtection="0"/>
    <xf numFmtId="175" fontId="29" fillId="15" borderId="91" applyNumberFormat="0" applyAlignment="0" applyProtection="0"/>
    <xf numFmtId="175" fontId="33" fillId="28" borderId="93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22" fillId="28" borderId="91" applyNumberFormat="0" applyAlignment="0" applyProtection="0"/>
    <xf numFmtId="175" fontId="22" fillId="28" borderId="91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0" fontId="15" fillId="31" borderId="92" applyNumberFormat="0" applyFont="0" applyAlignment="0" applyProtection="0"/>
    <xf numFmtId="175" fontId="15" fillId="31" borderId="92" applyNumberFormat="0" applyFon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175" fontId="22" fillId="28" borderId="91" applyNumberForma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175" fontId="22" fillId="28" borderId="91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15" fillId="31" borderId="92" applyNumberFormat="0" applyFont="0" applyAlignment="0" applyProtection="0"/>
    <xf numFmtId="175" fontId="22" fillId="28" borderId="91" applyNumberFormat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35" fillId="0" borderId="94" applyNumberFormat="0" applyFill="0" applyAlignment="0" applyProtection="0"/>
    <xf numFmtId="175" fontId="29" fillId="15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22" fillId="28" borderId="91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0" fontId="33" fillId="28" borderId="93" applyNumberFormat="0" applyAlignment="0" applyProtection="0"/>
    <xf numFmtId="0" fontId="22" fillId="28" borderId="91" applyNumberFormat="0" applyAlignment="0" applyProtection="0"/>
    <xf numFmtId="175" fontId="29" fillId="15" borderId="91" applyNumberFormat="0" applyAlignment="0" applyProtection="0"/>
    <xf numFmtId="175" fontId="33" fillId="28" borderId="93" applyNumberFormat="0" applyAlignment="0" applyProtection="0"/>
    <xf numFmtId="175" fontId="22" fillId="28" borderId="91" applyNumberFormat="0" applyAlignment="0" applyProtection="0"/>
    <xf numFmtId="175" fontId="22" fillId="28" borderId="91" applyNumberFormat="0" applyAlignment="0" applyProtection="0"/>
    <xf numFmtId="175" fontId="29" fillId="15" borderId="91" applyNumberFormat="0" applyAlignment="0" applyProtection="0"/>
    <xf numFmtId="175" fontId="29" fillId="15" borderId="91" applyNumberForma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22" fillId="28" borderId="91" applyNumberFormat="0" applyAlignment="0" applyProtection="0"/>
    <xf numFmtId="175" fontId="15" fillId="31" borderId="92" applyNumberFormat="0" applyFont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175" fontId="29" fillId="15" borderId="91" applyNumberFormat="0" applyAlignment="0" applyProtection="0"/>
    <xf numFmtId="0" fontId="33" fillId="28" borderId="93" applyNumberFormat="0" applyAlignment="0" applyProtection="0"/>
    <xf numFmtId="0" fontId="29" fillId="15" borderId="91" applyNumberForma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15" fillId="31" borderId="92" applyNumberFormat="0" applyFont="0" applyAlignment="0" applyProtection="0"/>
    <xf numFmtId="175" fontId="33" fillId="28" borderId="93" applyNumberFormat="0" applyAlignment="0" applyProtection="0"/>
    <xf numFmtId="175" fontId="35" fillId="0" borderId="94" applyNumberFormat="0" applyFill="0" applyAlignment="0" applyProtection="0"/>
    <xf numFmtId="175" fontId="35" fillId="0" borderId="94" applyNumberFormat="0" applyFill="0" applyAlignment="0" applyProtection="0"/>
    <xf numFmtId="175" fontId="33" fillId="28" borderId="93" applyNumberFormat="0" applyAlignment="0" applyProtection="0"/>
    <xf numFmtId="0" fontId="35" fillId="0" borderId="94" applyNumberFormat="0" applyFill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0" fontId="33" fillId="28" borderId="93" applyNumberFormat="0" applyAlignment="0" applyProtection="0"/>
    <xf numFmtId="0" fontId="33" fillId="28" borderId="93" applyNumberFormat="0" applyAlignment="0" applyProtection="0"/>
    <xf numFmtId="0" fontId="35" fillId="0" borderId="94" applyNumberFormat="0" applyFill="0" applyAlignment="0" applyProtection="0"/>
    <xf numFmtId="0" fontId="35" fillId="0" borderId="94" applyNumberFormat="0" applyFill="0" applyAlignment="0" applyProtection="0"/>
    <xf numFmtId="175" fontId="33" fillId="28" borderId="93" applyNumberFormat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29" fillId="15" borderId="91" applyNumberFormat="0" applyAlignment="0" applyProtection="0"/>
    <xf numFmtId="175" fontId="33" fillId="28" borderId="93" applyNumberFormat="0" applyAlignment="0" applyProtection="0"/>
    <xf numFmtId="175" fontId="33" fillId="28" borderId="93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2" fillId="28" borderId="91" applyNumberFormat="0" applyAlignment="0" applyProtection="0"/>
    <xf numFmtId="0" fontId="29" fillId="15" borderId="91" applyNumberFormat="0" applyAlignment="0" applyProtection="0"/>
    <xf numFmtId="0" fontId="29" fillId="15" borderId="91" applyNumberFormat="0" applyAlignment="0" applyProtection="0"/>
    <xf numFmtId="0" fontId="15" fillId="31" borderId="92" applyNumberFormat="0" applyFont="0" applyAlignment="0" applyProtection="0"/>
    <xf numFmtId="0" fontId="15" fillId="31" borderId="92" applyNumberFormat="0" applyFont="0" applyAlignment="0" applyProtection="0"/>
    <xf numFmtId="175" fontId="14" fillId="0" borderId="0"/>
    <xf numFmtId="0" fontId="14" fillId="0" borderId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175" fontId="15" fillId="31" borderId="88" applyNumberFormat="0" applyFon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175" fontId="29" fillId="15" borderId="87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0" fontId="22" fillId="28" borderId="87" applyNumberFormat="0" applyAlignment="0" applyProtection="0"/>
    <xf numFmtId="175" fontId="22" fillId="28" borderId="87" applyNumberFormat="0" applyAlignment="0" applyProtection="0"/>
    <xf numFmtId="0" fontId="33" fillId="28" borderId="89" applyNumberFormat="0" applyAlignment="0" applyProtection="0"/>
    <xf numFmtId="0" fontId="15" fillId="31" borderId="88" applyNumberFormat="0" applyFont="0" applyAlignment="0" applyProtection="0"/>
    <xf numFmtId="175" fontId="22" fillId="28" borderId="87" applyNumberFormat="0" applyAlignment="0" applyProtection="0"/>
    <xf numFmtId="175" fontId="33" fillId="28" borderId="89" applyNumberFormat="0" applyAlignment="0" applyProtection="0"/>
    <xf numFmtId="0" fontId="22" fillId="28" borderId="87" applyNumberFormat="0" applyAlignment="0" applyProtection="0"/>
    <xf numFmtId="0" fontId="33" fillId="28" borderId="89" applyNumberFormat="0" applyAlignment="0" applyProtection="0"/>
    <xf numFmtId="0" fontId="29" fillId="15" borderId="87" applyNumberFormat="0" applyAlignment="0" applyProtection="0"/>
    <xf numFmtId="175" fontId="33" fillId="28" borderId="89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29" fillId="15" borderId="87" applyNumberFormat="0" applyAlignment="0" applyProtection="0"/>
    <xf numFmtId="0" fontId="33" fillId="28" borderId="89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0" fontId="22" fillId="28" borderId="87" applyNumberForma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0" fontId="35" fillId="0" borderId="90" applyNumberFormat="0" applyFill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0" fontId="33" fillId="28" borderId="89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0" fontId="22" fillId="28" borderId="87" applyNumberFormat="0" applyAlignment="0" applyProtection="0"/>
    <xf numFmtId="175" fontId="15" fillId="31" borderId="88" applyNumberFormat="0" applyFont="0" applyAlignment="0" applyProtection="0"/>
    <xf numFmtId="175" fontId="22" fillId="28" borderId="87" applyNumberFormat="0" applyAlignment="0" applyProtection="0"/>
    <xf numFmtId="0" fontId="22" fillId="28" borderId="87" applyNumberFormat="0" applyAlignment="0" applyProtection="0"/>
    <xf numFmtId="0" fontId="35" fillId="0" borderId="90" applyNumberFormat="0" applyFill="0" applyAlignment="0" applyProtection="0"/>
    <xf numFmtId="175" fontId="35" fillId="0" borderId="90" applyNumberFormat="0" applyFill="0" applyAlignment="0" applyProtection="0"/>
    <xf numFmtId="0" fontId="29" fillId="15" borderId="87" applyNumberFormat="0" applyAlignment="0" applyProtection="0"/>
    <xf numFmtId="175" fontId="15" fillId="31" borderId="88" applyNumberFormat="0" applyFon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0" fontId="29" fillId="15" borderId="87" applyNumberFormat="0" applyAlignment="0" applyProtection="0"/>
    <xf numFmtId="175" fontId="35" fillId="0" borderId="90" applyNumberFormat="0" applyFill="0" applyAlignment="0" applyProtection="0"/>
    <xf numFmtId="0" fontId="15" fillId="31" borderId="88" applyNumberFormat="0" applyFont="0" applyAlignment="0" applyProtection="0"/>
    <xf numFmtId="175" fontId="35" fillId="0" borderId="90" applyNumberFormat="0" applyFill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0" fontId="35" fillId="0" borderId="90" applyNumberFormat="0" applyFill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29" fillId="15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0" fontId="22" fillId="28" borderId="87" applyNumberFormat="0" applyAlignment="0" applyProtection="0"/>
    <xf numFmtId="175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29" fillId="15" borderId="87" applyNumberFormat="0" applyAlignment="0" applyProtection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175" fontId="35" fillId="0" borderId="90" applyNumberFormat="0" applyFill="0" applyAlignment="0" applyProtection="0"/>
    <xf numFmtId="175" fontId="15" fillId="31" borderId="88" applyNumberFormat="0" applyFont="0" applyAlignment="0" applyProtection="0"/>
    <xf numFmtId="0" fontId="15" fillId="31" borderId="88" applyNumberFormat="0" applyFon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0" fontId="29" fillId="15" borderId="87" applyNumberFormat="0" applyAlignment="0" applyProtection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175" fontId="22" fillId="28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15" fillId="31" borderId="88" applyNumberFormat="0" applyFont="0" applyAlignment="0" applyProtection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35" fillId="0" borderId="90" applyNumberFormat="0" applyFill="0" applyAlignment="0" applyProtection="0"/>
    <xf numFmtId="175" fontId="29" fillId="15" borderId="87" applyNumberFormat="0" applyAlignment="0" applyProtection="0"/>
    <xf numFmtId="0" fontId="33" fillId="28" borderId="89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175" fontId="29" fillId="15" borderId="87" applyNumberForma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175" fontId="15" fillId="31" borderId="88" applyNumberFormat="0" applyFon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29" fillId="15" borderId="87" applyNumberFormat="0" applyAlignment="0" applyProtection="0"/>
    <xf numFmtId="0" fontId="29" fillId="15" borderId="87" applyNumberFormat="0" applyAlignment="0" applyProtection="0"/>
    <xf numFmtId="0" fontId="35" fillId="0" borderId="90" applyNumberFormat="0" applyFill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0" fontId="15" fillId="31" borderId="88" applyNumberFormat="0" applyFont="0" applyAlignment="0" applyProtection="0"/>
    <xf numFmtId="175" fontId="15" fillId="31" borderId="88" applyNumberFormat="0" applyFon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175" fontId="22" fillId="28" borderId="87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15" fillId="31" borderId="88" applyNumberFormat="0" applyFont="0" applyAlignment="0" applyProtection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35" fillId="0" borderId="90" applyNumberFormat="0" applyFill="0" applyAlignment="0" applyProtection="0"/>
    <xf numFmtId="175" fontId="29" fillId="15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33" fillId="28" borderId="89" applyNumberFormat="0" applyAlignment="0" applyProtection="0"/>
    <xf numFmtId="0" fontId="22" fillId="28" borderId="87" applyNumberFormat="0" applyAlignment="0" applyProtection="0"/>
    <xf numFmtId="175" fontId="29" fillId="15" borderId="87" applyNumberForma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175" fontId="15" fillId="31" borderId="88" applyNumberFormat="0" applyFon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29" fillId="15" borderId="87" applyNumberFormat="0" applyAlignment="0" applyProtection="0"/>
    <xf numFmtId="0" fontId="33" fillId="28" borderId="89" applyNumberFormat="0" applyAlignment="0" applyProtection="0"/>
    <xf numFmtId="0" fontId="29" fillId="15" borderId="87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35" fillId="0" borderId="90" applyNumberFormat="0" applyFill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175" fontId="29" fillId="15" borderId="87" applyNumberForma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175" fontId="15" fillId="31" borderId="88" applyNumberFormat="0" applyFon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29" fillId="15" borderId="87" applyNumberFormat="0" applyAlignment="0" applyProtection="0"/>
    <xf numFmtId="0" fontId="29" fillId="15" borderId="87" applyNumberFormat="0" applyAlignment="0" applyProtection="0"/>
    <xf numFmtId="0" fontId="35" fillId="0" borderId="90" applyNumberFormat="0" applyFill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175" fontId="29" fillId="15" borderId="87" applyNumberFormat="0" applyAlignment="0" applyProtection="0"/>
    <xf numFmtId="175" fontId="33" fillId="28" borderId="89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0" fontId="15" fillId="31" borderId="88" applyNumberFormat="0" applyFont="0" applyAlignment="0" applyProtection="0"/>
    <xf numFmtId="175" fontId="15" fillId="31" borderId="88" applyNumberFormat="0" applyFon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175" fontId="22" fillId="28" borderId="87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15" fillId="31" borderId="88" applyNumberFormat="0" applyFont="0" applyAlignment="0" applyProtection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35" fillId="0" borderId="90" applyNumberFormat="0" applyFill="0" applyAlignment="0" applyProtection="0"/>
    <xf numFmtId="175" fontId="29" fillId="15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33" fillId="28" borderId="89" applyNumberFormat="0" applyAlignment="0" applyProtection="0"/>
    <xf numFmtId="0" fontId="22" fillId="28" borderId="87" applyNumberFormat="0" applyAlignment="0" applyProtection="0"/>
    <xf numFmtId="175" fontId="29" fillId="15" borderId="87" applyNumberForma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175" fontId="15" fillId="31" borderId="88" applyNumberFormat="0" applyFon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29" fillId="15" borderId="87" applyNumberFormat="0" applyAlignment="0" applyProtection="0"/>
    <xf numFmtId="0" fontId="33" fillId="28" borderId="89" applyNumberFormat="0" applyAlignment="0" applyProtection="0"/>
    <xf numFmtId="0" fontId="29" fillId="15" borderId="87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33" fillId="28" borderId="89" applyNumberForma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175" fontId="29" fillId="15" borderId="87" applyNumberForma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175" fontId="15" fillId="31" borderId="88" applyNumberFormat="0" applyFon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29" fillId="15" borderId="87" applyNumberFormat="0" applyAlignment="0" applyProtection="0"/>
    <xf numFmtId="0" fontId="29" fillId="15" borderId="87" applyNumberFormat="0" applyAlignment="0" applyProtection="0"/>
    <xf numFmtId="0" fontId="35" fillId="0" borderId="90" applyNumberFormat="0" applyFill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175" fontId="29" fillId="15" borderId="87" applyNumberFormat="0" applyAlignment="0" applyProtection="0"/>
    <xf numFmtId="175" fontId="33" fillId="28" borderId="89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0" fontId="15" fillId="31" borderId="88" applyNumberFormat="0" applyFont="0" applyAlignment="0" applyProtection="0"/>
    <xf numFmtId="175" fontId="15" fillId="31" borderId="88" applyNumberFormat="0" applyFon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175" fontId="22" fillId="28" borderId="87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15" fillId="31" borderId="88" applyNumberFormat="0" applyFont="0" applyAlignment="0" applyProtection="0"/>
    <xf numFmtId="175" fontId="22" fillId="28" borderId="87" applyNumberForma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35" fillId="0" borderId="90" applyNumberFormat="0" applyFill="0" applyAlignment="0" applyProtection="0"/>
    <xf numFmtId="175" fontId="29" fillId="15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33" fillId="28" borderId="89" applyNumberFormat="0" applyAlignment="0" applyProtection="0"/>
    <xf numFmtId="0" fontId="22" fillId="28" borderId="87" applyNumberFormat="0" applyAlignment="0" applyProtection="0"/>
    <xf numFmtId="175" fontId="29" fillId="15" borderId="87" applyNumberFormat="0" applyAlignment="0" applyProtection="0"/>
    <xf numFmtId="175" fontId="33" fillId="28" borderId="89" applyNumberFormat="0" applyAlignment="0" applyProtection="0"/>
    <xf numFmtId="175" fontId="22" fillId="28" borderId="87" applyNumberFormat="0" applyAlignment="0" applyProtection="0"/>
    <xf numFmtId="175" fontId="22" fillId="28" borderId="87" applyNumberFormat="0" applyAlignment="0" applyProtection="0"/>
    <xf numFmtId="175" fontId="29" fillId="15" borderId="87" applyNumberFormat="0" applyAlignment="0" applyProtection="0"/>
    <xf numFmtId="175" fontId="29" fillId="15" borderId="87" applyNumberForma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22" fillId="28" borderId="87" applyNumberFormat="0" applyAlignment="0" applyProtection="0"/>
    <xf numFmtId="175" fontId="15" fillId="31" borderId="88" applyNumberFormat="0" applyFont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175" fontId="29" fillId="15" borderId="87" applyNumberFormat="0" applyAlignment="0" applyProtection="0"/>
    <xf numFmtId="0" fontId="33" fillId="28" borderId="89" applyNumberFormat="0" applyAlignment="0" applyProtection="0"/>
    <xf numFmtId="0" fontId="29" fillId="15" borderId="87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15" fillId="31" borderId="88" applyNumberFormat="0" applyFont="0" applyAlignment="0" applyProtection="0"/>
    <xf numFmtId="175" fontId="33" fillId="28" borderId="89" applyNumberFormat="0" applyAlignment="0" applyProtection="0"/>
    <xf numFmtId="175" fontId="35" fillId="0" borderId="90" applyNumberFormat="0" applyFill="0" applyAlignment="0" applyProtection="0"/>
    <xf numFmtId="175" fontId="35" fillId="0" borderId="90" applyNumberFormat="0" applyFill="0" applyAlignment="0" applyProtection="0"/>
    <xf numFmtId="175" fontId="33" fillId="28" borderId="89" applyNumberFormat="0" applyAlignment="0" applyProtection="0"/>
    <xf numFmtId="0" fontId="35" fillId="0" borderId="90" applyNumberFormat="0" applyFill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33" fillId="28" borderId="89" applyNumberFormat="0" applyAlignment="0" applyProtection="0"/>
    <xf numFmtId="0" fontId="33" fillId="28" borderId="89" applyNumberFormat="0" applyAlignment="0" applyProtection="0"/>
    <xf numFmtId="0" fontId="35" fillId="0" borderId="90" applyNumberFormat="0" applyFill="0" applyAlignment="0" applyProtection="0"/>
    <xf numFmtId="0" fontId="35" fillId="0" borderId="90" applyNumberFormat="0" applyFill="0" applyAlignment="0" applyProtection="0"/>
    <xf numFmtId="175" fontId="33" fillId="28" borderId="89" applyNumberForma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29" fillId="15" borderId="87" applyNumberFormat="0" applyAlignment="0" applyProtection="0"/>
    <xf numFmtId="175" fontId="33" fillId="28" borderId="89" applyNumberFormat="0" applyAlignment="0" applyProtection="0"/>
    <xf numFmtId="175" fontId="33" fillId="28" borderId="89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2" fillId="28" borderId="87" applyNumberFormat="0" applyAlignment="0" applyProtection="0"/>
    <xf numFmtId="0" fontId="29" fillId="15" borderId="87" applyNumberFormat="0" applyAlignment="0" applyProtection="0"/>
    <xf numFmtId="0" fontId="29" fillId="15" borderId="87" applyNumberFormat="0" applyAlignment="0" applyProtection="0"/>
    <xf numFmtId="0" fontId="15" fillId="31" borderId="88" applyNumberFormat="0" applyFont="0" applyAlignment="0" applyProtection="0"/>
    <xf numFmtId="0" fontId="15" fillId="31" borderId="88" applyNumberFormat="0" applyFont="0" applyAlignment="0" applyProtection="0"/>
    <xf numFmtId="0" fontId="14" fillId="0" borderId="0"/>
    <xf numFmtId="0" fontId="14" fillId="0" borderId="0"/>
    <xf numFmtId="175" fontId="22" fillId="28" borderId="95" applyNumberFormat="0" applyAlignment="0" applyProtection="0"/>
    <xf numFmtId="175" fontId="29" fillId="15" borderId="95" applyNumberFormat="0" applyAlignment="0" applyProtection="0"/>
    <xf numFmtId="175" fontId="2" fillId="0" borderId="0"/>
    <xf numFmtId="175" fontId="15" fillId="31" borderId="96" applyNumberFormat="0" applyFont="0" applyAlignment="0" applyProtection="0"/>
    <xf numFmtId="175" fontId="33" fillId="28" borderId="97" applyNumberFormat="0" applyAlignment="0" applyProtection="0"/>
    <xf numFmtId="175" fontId="35" fillId="0" borderId="98" applyNumberFormat="0" applyFill="0" applyAlignment="0" applyProtection="0"/>
    <xf numFmtId="175" fontId="2" fillId="0" borderId="0"/>
    <xf numFmtId="175" fontId="15" fillId="31" borderId="96" applyNumberFormat="0" applyFont="0" applyAlignment="0" applyProtection="0"/>
    <xf numFmtId="175" fontId="33" fillId="28" borderId="97" applyNumberFormat="0" applyAlignment="0" applyProtection="0"/>
    <xf numFmtId="175" fontId="22" fillId="28" borderId="95" applyNumberFormat="0" applyAlignment="0" applyProtection="0"/>
    <xf numFmtId="175" fontId="29" fillId="15" borderId="95" applyNumberFormat="0" applyAlignment="0" applyProtection="0"/>
    <xf numFmtId="175" fontId="29" fillId="15" borderId="95" applyNumberFormat="0" applyAlignment="0" applyProtection="0"/>
    <xf numFmtId="175" fontId="2" fillId="0" borderId="0"/>
    <xf numFmtId="175" fontId="15" fillId="31" borderId="96" applyNumberFormat="0" applyFont="0" applyAlignment="0" applyProtection="0"/>
    <xf numFmtId="175" fontId="33" fillId="28" borderId="97" applyNumberFormat="0" applyAlignment="0" applyProtection="0"/>
    <xf numFmtId="175" fontId="35" fillId="0" borderId="98" applyNumberFormat="0" applyFill="0" applyAlignment="0" applyProtection="0"/>
    <xf numFmtId="175" fontId="2" fillId="0" borderId="0"/>
    <xf numFmtId="175" fontId="2" fillId="0" borderId="0"/>
    <xf numFmtId="175" fontId="2" fillId="0" borderId="0"/>
    <xf numFmtId="175" fontId="35" fillId="0" borderId="98" applyNumberFormat="0" applyFill="0" applyAlignment="0" applyProtection="0"/>
    <xf numFmtId="175" fontId="22" fillId="28" borderId="95" applyNumberFormat="0" applyAlignment="0" applyProtection="0"/>
    <xf numFmtId="175" fontId="2" fillId="0" borderId="0"/>
    <xf numFmtId="175" fontId="2" fillId="0" borderId="0"/>
    <xf numFmtId="175" fontId="2" fillId="0" borderId="0"/>
    <xf numFmtId="175" fontId="22" fillId="28" borderId="99" applyNumberFormat="0" applyAlignment="0" applyProtection="0"/>
    <xf numFmtId="175" fontId="22" fillId="28" borderId="99" applyNumberFormat="0" applyAlignment="0" applyProtection="0"/>
    <xf numFmtId="175" fontId="29" fillId="15" borderId="99" applyNumberFormat="0" applyAlignment="0" applyProtection="0"/>
    <xf numFmtId="175" fontId="29" fillId="15" borderId="99" applyNumberFormat="0" applyAlignment="0" applyProtection="0"/>
    <xf numFmtId="175" fontId="2" fillId="0" borderId="0"/>
    <xf numFmtId="175" fontId="2" fillId="0" borderId="0"/>
    <xf numFmtId="175" fontId="2" fillId="0" borderId="0"/>
    <xf numFmtId="175" fontId="15" fillId="31" borderId="96" applyNumberFormat="0" applyFont="0" applyAlignment="0" applyProtection="0"/>
    <xf numFmtId="175" fontId="15" fillId="31" borderId="96" applyNumberFormat="0" applyFont="0" applyAlignment="0" applyProtection="0"/>
    <xf numFmtId="175" fontId="33" fillId="28" borderId="97" applyNumberFormat="0" applyAlignment="0" applyProtection="0"/>
    <xf numFmtId="175" fontId="33" fillId="28" borderId="97" applyNumberFormat="0" applyAlignment="0" applyProtection="0"/>
    <xf numFmtId="175" fontId="35" fillId="0" borderId="98" applyNumberFormat="0" applyFill="0" applyAlignment="0" applyProtection="0"/>
    <xf numFmtId="175" fontId="35" fillId="0" borderId="98" applyNumberFormat="0" applyFill="0" applyAlignment="0" applyProtection="0"/>
    <xf numFmtId="0" fontId="15" fillId="31" borderId="100" applyNumberFormat="0" applyFont="0" applyAlignment="0" applyProtection="0"/>
    <xf numFmtId="175" fontId="15" fillId="31" borderId="100" applyNumberFormat="0" applyFont="0" applyAlignment="0" applyProtection="0"/>
    <xf numFmtId="0" fontId="22" fillId="28" borderId="99" applyNumberFormat="0" applyAlignment="0" applyProtection="0"/>
    <xf numFmtId="0" fontId="29" fillId="15" borderId="99" applyNumberFormat="0" applyAlignment="0" applyProtection="0"/>
    <xf numFmtId="0" fontId="2" fillId="0" borderId="0"/>
    <xf numFmtId="0" fontId="15" fillId="31" borderId="100" applyNumberFormat="0" applyFont="0" applyAlignment="0" applyProtection="0"/>
    <xf numFmtId="0" fontId="33" fillId="28" borderId="101" applyNumberFormat="0" applyAlignment="0" applyProtection="0"/>
    <xf numFmtId="0" fontId="35" fillId="0" borderId="102" applyNumberFormat="0" applyFill="0" applyAlignment="0" applyProtection="0"/>
    <xf numFmtId="175" fontId="22" fillId="28" borderId="99" applyNumberFormat="0" applyAlignment="0" applyProtection="0"/>
    <xf numFmtId="0" fontId="2" fillId="0" borderId="0"/>
    <xf numFmtId="0" fontId="15" fillId="31" borderId="100" applyNumberFormat="0" applyFont="0" applyAlignment="0" applyProtection="0"/>
    <xf numFmtId="0" fontId="33" fillId="28" borderId="101" applyNumberFormat="0" applyAlignment="0" applyProtection="0"/>
    <xf numFmtId="0" fontId="22" fillId="28" borderId="99" applyNumberFormat="0" applyAlignment="0" applyProtection="0"/>
    <xf numFmtId="0" fontId="29" fillId="15" borderId="99" applyNumberFormat="0" applyAlignment="0" applyProtection="0"/>
    <xf numFmtId="0" fontId="29" fillId="15" borderId="99" applyNumberFormat="0" applyAlignment="0" applyProtection="0"/>
    <xf numFmtId="0" fontId="2" fillId="0" borderId="0"/>
    <xf numFmtId="0" fontId="15" fillId="31" borderId="100" applyNumberFormat="0" applyFont="0" applyAlignment="0" applyProtection="0"/>
    <xf numFmtId="0" fontId="33" fillId="28" borderId="101" applyNumberFormat="0" applyAlignment="0" applyProtection="0"/>
    <xf numFmtId="0" fontId="35" fillId="0" borderId="102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35" fillId="0" borderId="102" applyNumberFormat="0" applyFill="0" applyAlignment="0" applyProtection="0"/>
    <xf numFmtId="0" fontId="22" fillId="28" borderId="99" applyNumberFormat="0" applyAlignment="0" applyProtection="0"/>
    <xf numFmtId="175" fontId="35" fillId="0" borderId="102" applyNumberFormat="0" applyFill="0" applyAlignment="0" applyProtection="0"/>
    <xf numFmtId="175" fontId="33" fillId="28" borderId="101" applyNumberFormat="0" applyAlignment="0" applyProtection="0"/>
    <xf numFmtId="175" fontId="15" fillId="31" borderId="100" applyNumberFormat="0" applyFont="0" applyAlignment="0" applyProtection="0"/>
    <xf numFmtId="175" fontId="2" fillId="0" borderId="0"/>
    <xf numFmtId="175" fontId="22" fillId="28" borderId="99" applyNumberFormat="0" applyAlignment="0" applyProtection="0"/>
    <xf numFmtId="0" fontId="15" fillId="31" borderId="100" applyNumberFormat="0" applyFont="0" applyAlignment="0" applyProtection="0"/>
    <xf numFmtId="0" fontId="29" fillId="15" borderId="99" applyNumberFormat="0" applyAlignment="0" applyProtection="0"/>
    <xf numFmtId="175" fontId="35" fillId="0" borderId="102" applyNumberFormat="0" applyFill="0" applyAlignment="0" applyProtection="0"/>
    <xf numFmtId="175" fontId="29" fillId="15" borderId="99" applyNumberFormat="0" applyAlignment="0" applyProtection="0"/>
    <xf numFmtId="0" fontId="22" fillId="28" borderId="99" applyNumberFormat="0" applyAlignment="0" applyProtection="0"/>
    <xf numFmtId="0" fontId="22" fillId="28" borderId="99" applyNumberFormat="0" applyAlignment="0" applyProtection="0"/>
    <xf numFmtId="0" fontId="29" fillId="15" borderId="99" applyNumberFormat="0" applyAlignment="0" applyProtection="0"/>
    <xf numFmtId="0" fontId="29" fillId="15" borderId="99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31" borderId="100" applyNumberFormat="0" applyFont="0" applyAlignment="0" applyProtection="0"/>
    <xf numFmtId="0" fontId="15" fillId="31" borderId="100" applyNumberFormat="0" applyFont="0" applyAlignment="0" applyProtection="0"/>
    <xf numFmtId="0" fontId="33" fillId="28" borderId="101" applyNumberFormat="0" applyAlignment="0" applyProtection="0"/>
    <xf numFmtId="0" fontId="33" fillId="28" borderId="101" applyNumberFormat="0" applyAlignment="0" applyProtection="0"/>
    <xf numFmtId="0" fontId="35" fillId="0" borderId="102" applyNumberFormat="0" applyFill="0" applyAlignment="0" applyProtection="0"/>
    <xf numFmtId="0" fontId="35" fillId="0" borderId="102" applyNumberFormat="0" applyFill="0" applyAlignment="0" applyProtection="0"/>
    <xf numFmtId="175" fontId="35" fillId="0" borderId="102" applyNumberFormat="0" applyFill="0" applyAlignment="0" applyProtection="0"/>
    <xf numFmtId="175" fontId="2" fillId="0" borderId="0"/>
    <xf numFmtId="175" fontId="15" fillId="31" borderId="100" applyNumberFormat="0" applyFont="0" applyAlignment="0" applyProtection="0"/>
    <xf numFmtId="175" fontId="33" fillId="28" borderId="101" applyNumberFormat="0" applyAlignment="0" applyProtection="0"/>
    <xf numFmtId="175" fontId="22" fillId="28" borderId="99" applyNumberFormat="0" applyAlignment="0" applyProtection="0"/>
    <xf numFmtId="175" fontId="29" fillId="15" borderId="99" applyNumberFormat="0" applyAlignment="0" applyProtection="0"/>
    <xf numFmtId="175" fontId="29" fillId="15" borderId="99" applyNumberFormat="0" applyAlignment="0" applyProtection="0"/>
    <xf numFmtId="175" fontId="2" fillId="0" borderId="0"/>
    <xf numFmtId="175" fontId="15" fillId="31" borderId="100" applyNumberFormat="0" applyFont="0" applyAlignment="0" applyProtection="0"/>
    <xf numFmtId="175" fontId="33" fillId="28" borderId="101" applyNumberFormat="0" applyAlignment="0" applyProtection="0"/>
    <xf numFmtId="175" fontId="35" fillId="0" borderId="102" applyNumberFormat="0" applyFill="0" applyAlignment="0" applyProtection="0"/>
    <xf numFmtId="175" fontId="2" fillId="0" borderId="0"/>
    <xf numFmtId="175" fontId="2" fillId="0" borderId="0"/>
    <xf numFmtId="175" fontId="33" fillId="28" borderId="101" applyNumberFormat="0" applyAlignment="0" applyProtection="0"/>
    <xf numFmtId="175" fontId="2" fillId="0" borderId="0"/>
    <xf numFmtId="175" fontId="35" fillId="0" borderId="102" applyNumberFormat="0" applyFill="0" applyAlignment="0" applyProtection="0"/>
    <xf numFmtId="175" fontId="22" fillId="28" borderId="99" applyNumberFormat="0" applyAlignment="0" applyProtection="0"/>
    <xf numFmtId="0" fontId="35" fillId="0" borderId="102" applyNumberFormat="0" applyFill="0" applyAlignment="0" applyProtection="0"/>
    <xf numFmtId="0" fontId="22" fillId="28" borderId="99" applyNumberFormat="0" applyAlignment="0" applyProtection="0"/>
    <xf numFmtId="0" fontId="33" fillId="28" borderId="97" applyNumberFormat="0" applyAlignment="0" applyProtection="0"/>
    <xf numFmtId="0" fontId="22" fillId="28" borderId="99" applyNumberFormat="0" applyAlignment="0" applyProtection="0"/>
    <xf numFmtId="175" fontId="29" fillId="15" borderId="99" applyNumberFormat="0" applyAlignment="0" applyProtection="0"/>
    <xf numFmtId="175" fontId="33" fillId="28" borderId="101" applyNumberFormat="0" applyAlignment="0" applyProtection="0"/>
    <xf numFmtId="175" fontId="2" fillId="0" borderId="0"/>
    <xf numFmtId="175" fontId="2" fillId="0" borderId="0"/>
    <xf numFmtId="175" fontId="2" fillId="0" borderId="0"/>
    <xf numFmtId="175" fontId="22" fillId="28" borderId="99" applyNumberFormat="0" applyAlignment="0" applyProtection="0"/>
    <xf numFmtId="175" fontId="22" fillId="28" borderId="99" applyNumberFormat="0" applyAlignment="0" applyProtection="0"/>
    <xf numFmtId="175" fontId="29" fillId="15" borderId="99" applyNumberFormat="0" applyAlignment="0" applyProtection="0"/>
    <xf numFmtId="175" fontId="29" fillId="15" borderId="99" applyNumberFormat="0" applyAlignment="0" applyProtection="0"/>
    <xf numFmtId="175" fontId="2" fillId="0" borderId="0"/>
    <xf numFmtId="175" fontId="2" fillId="0" borderId="0"/>
    <xf numFmtId="175" fontId="2" fillId="0" borderId="0"/>
    <xf numFmtId="175" fontId="15" fillId="31" borderId="100" applyNumberFormat="0" applyFont="0" applyAlignment="0" applyProtection="0"/>
    <xf numFmtId="175" fontId="15" fillId="31" borderId="100" applyNumberFormat="0" applyFont="0" applyAlignment="0" applyProtection="0"/>
    <xf numFmtId="175" fontId="33" fillId="28" borderId="101" applyNumberFormat="0" applyAlignment="0" applyProtection="0"/>
    <xf numFmtId="175" fontId="33" fillId="28" borderId="101" applyNumberFormat="0" applyAlignment="0" applyProtection="0"/>
    <xf numFmtId="175" fontId="35" fillId="0" borderId="102" applyNumberFormat="0" applyFill="0" applyAlignment="0" applyProtection="0"/>
    <xf numFmtId="175" fontId="35" fillId="0" borderId="102" applyNumberFormat="0" applyFill="0" applyAlignment="0" applyProtection="0"/>
    <xf numFmtId="175" fontId="22" fillId="28" borderId="99" applyNumberFormat="0" applyAlignment="0" applyProtection="0"/>
    <xf numFmtId="175" fontId="15" fillId="31" borderId="100" applyNumberFormat="0" applyFont="0" applyAlignment="0" applyProtection="0"/>
    <xf numFmtId="175" fontId="35" fillId="0" borderId="102" applyNumberFormat="0" applyFill="0" applyAlignment="0" applyProtection="0"/>
    <xf numFmtId="175" fontId="33" fillId="28" borderId="101" applyNumberFormat="0" applyAlignment="0" applyProtection="0"/>
    <xf numFmtId="175" fontId="29" fillId="15" borderId="99" applyNumberFormat="0" applyAlignment="0" applyProtection="0"/>
    <xf numFmtId="0" fontId="33" fillId="28" borderId="97" applyNumberFormat="0" applyAlignment="0" applyProtection="0"/>
    <xf numFmtId="0" fontId="29" fillId="15" borderId="99" applyNumberFormat="0" applyAlignment="0" applyProtection="0"/>
    <xf numFmtId="0" fontId="33" fillId="28" borderId="97" applyNumberFormat="0" applyAlignment="0" applyProtection="0"/>
    <xf numFmtId="0" fontId="35" fillId="0" borderId="102" applyNumberFormat="0" applyFill="0" applyAlignment="0" applyProtection="0"/>
    <xf numFmtId="0" fontId="15" fillId="31" borderId="100" applyNumberFormat="0" applyFont="0" applyAlignment="0" applyProtection="0"/>
    <xf numFmtId="0" fontId="29" fillId="15" borderId="99" applyNumberFormat="0" applyAlignment="0" applyProtection="0"/>
    <xf numFmtId="175" fontId="15" fillId="31" borderId="100" applyNumberFormat="0" applyFont="0" applyAlignment="0" applyProtection="0"/>
    <xf numFmtId="175" fontId="15" fillId="31" borderId="100" applyNumberFormat="0" applyFont="0" applyAlignment="0" applyProtection="0"/>
    <xf numFmtId="175" fontId="15" fillId="31" borderId="100" applyNumberFormat="0" applyFont="0" applyAlignment="0" applyProtection="0"/>
    <xf numFmtId="175" fontId="33" fillId="28" borderId="101" applyNumberFormat="0" applyAlignment="0" applyProtection="0"/>
    <xf numFmtId="175" fontId="35" fillId="0" borderId="102" applyNumberFormat="0" applyFill="0" applyAlignment="0" applyProtection="0"/>
    <xf numFmtId="175" fontId="35" fillId="0" borderId="102" applyNumberFormat="0" applyFill="0" applyAlignment="0" applyProtection="0"/>
    <xf numFmtId="175" fontId="33" fillId="28" borderId="101" applyNumberFormat="0" applyAlignment="0" applyProtection="0"/>
    <xf numFmtId="0" fontId="35" fillId="0" borderId="102" applyNumberFormat="0" applyFill="0" applyAlignment="0" applyProtection="0"/>
    <xf numFmtId="0" fontId="22" fillId="28" borderId="99" applyNumberFormat="0" applyAlignment="0" applyProtection="0"/>
    <xf numFmtId="0" fontId="22" fillId="28" borderId="99" applyNumberFormat="0" applyAlignment="0" applyProtection="0"/>
    <xf numFmtId="0" fontId="22" fillId="28" borderId="99" applyNumberFormat="0" applyAlignment="0" applyProtection="0"/>
    <xf numFmtId="0" fontId="29" fillId="15" borderId="99" applyNumberFormat="0" applyAlignment="0" applyProtection="0"/>
    <xf numFmtId="0" fontId="29" fillId="15" borderId="99" applyNumberFormat="0" applyAlignment="0" applyProtection="0"/>
    <xf numFmtId="0" fontId="15" fillId="31" borderId="100" applyNumberFormat="0" applyFont="0" applyAlignment="0" applyProtection="0"/>
    <xf numFmtId="0" fontId="15" fillId="31" borderId="100" applyNumberFormat="0" applyFont="0" applyAlignment="0" applyProtection="0"/>
    <xf numFmtId="0" fontId="33" fillId="28" borderId="97" applyNumberFormat="0" applyAlignment="0" applyProtection="0"/>
    <xf numFmtId="0" fontId="33" fillId="28" borderId="97" applyNumberFormat="0" applyAlignment="0" applyProtection="0"/>
    <xf numFmtId="0" fontId="35" fillId="0" borderId="102" applyNumberFormat="0" applyFill="0" applyAlignment="0" applyProtection="0"/>
    <xf numFmtId="0" fontId="35" fillId="0" borderId="102" applyNumberFormat="0" applyFill="0" applyAlignment="0" applyProtection="0"/>
    <xf numFmtId="0" fontId="77" fillId="0" borderId="0" applyNumberFormat="0" applyFill="0" applyBorder="0" applyAlignment="0" applyProtection="0"/>
    <xf numFmtId="0" fontId="78" fillId="0" borderId="113" applyNumberFormat="0" applyFill="0" applyAlignment="0" applyProtection="0"/>
    <xf numFmtId="0" fontId="79" fillId="0" borderId="114" applyNumberFormat="0" applyFill="0" applyAlignment="0" applyProtection="0"/>
    <xf numFmtId="0" fontId="80" fillId="0" borderId="115" applyNumberFormat="0" applyFill="0" applyAlignment="0" applyProtection="0"/>
    <xf numFmtId="0" fontId="80" fillId="0" borderId="0" applyNumberFormat="0" applyFill="0" applyBorder="0" applyAlignment="0" applyProtection="0"/>
    <xf numFmtId="0" fontId="81" fillId="38" borderId="0" applyNumberFormat="0" applyBorder="0" applyAlignment="0" applyProtection="0"/>
    <xf numFmtId="0" fontId="82" fillId="39" borderId="0" applyNumberFormat="0" applyBorder="0" applyAlignment="0" applyProtection="0"/>
    <xf numFmtId="0" fontId="83" fillId="41" borderId="116" applyNumberFormat="0" applyAlignment="0" applyProtection="0"/>
    <xf numFmtId="0" fontId="84" fillId="42" borderId="117" applyNumberFormat="0" applyAlignment="0" applyProtection="0"/>
    <xf numFmtId="0" fontId="85" fillId="42" borderId="116" applyNumberFormat="0" applyAlignment="0" applyProtection="0"/>
    <xf numFmtId="0" fontId="86" fillId="0" borderId="118" applyNumberFormat="0" applyFill="0" applyAlignment="0" applyProtection="0"/>
    <xf numFmtId="0" fontId="87" fillId="43" borderId="119" applyNumberFormat="0" applyAlignment="0" applyProtection="0"/>
    <xf numFmtId="0" fontId="72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121" applyNumberFormat="0" applyFill="0" applyAlignment="0" applyProtection="0"/>
    <xf numFmtId="0" fontId="90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90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90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90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90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90" fillId="65" borderId="0" applyNumberFormat="0" applyBorder="0" applyAlignment="0" applyProtection="0"/>
    <xf numFmtId="0" fontId="1" fillId="66" borderId="0" applyNumberFormat="0" applyBorder="0" applyAlignment="0" applyProtection="0"/>
    <xf numFmtId="0" fontId="1" fillId="67" borderId="0" applyNumberFormat="0" applyBorder="0" applyAlignment="0" applyProtection="0"/>
    <xf numFmtId="0" fontId="19" fillId="0" borderId="0"/>
    <xf numFmtId="166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91" fillId="40" borderId="0" applyNumberFormat="0" applyBorder="0" applyAlignment="0" applyProtection="0"/>
    <xf numFmtId="0" fontId="19" fillId="0" borderId="0"/>
    <xf numFmtId="0" fontId="1" fillId="44" borderId="120" applyNumberFormat="0" applyFont="0" applyAlignment="0" applyProtection="0"/>
    <xf numFmtId="0" fontId="90" fillId="48" borderId="0" applyNumberFormat="0" applyBorder="0" applyAlignment="0" applyProtection="0"/>
    <xf numFmtId="0" fontId="90" fillId="52" borderId="0" applyNumberFormat="0" applyBorder="0" applyAlignment="0" applyProtection="0"/>
    <xf numFmtId="0" fontId="90" fillId="56" borderId="0" applyNumberFormat="0" applyBorder="0" applyAlignment="0" applyProtection="0"/>
    <xf numFmtId="0" fontId="90" fillId="60" borderId="0" applyNumberFormat="0" applyBorder="0" applyAlignment="0" applyProtection="0"/>
    <xf numFmtId="0" fontId="90" fillId="64" borderId="0" applyNumberFormat="0" applyBorder="0" applyAlignment="0" applyProtection="0"/>
    <xf numFmtId="0" fontId="90" fillId="68" borderId="0" applyNumberFormat="0" applyBorder="0" applyAlignment="0" applyProtection="0"/>
  </cellStyleXfs>
  <cellXfs count="523">
    <xf numFmtId="175" fontId="0" fillId="0" borderId="0" xfId="0"/>
    <xf numFmtId="1" fontId="46" fillId="3" borderId="19" xfId="6" applyNumberFormat="1" applyFont="1" applyFill="1" applyBorder="1" applyAlignment="1">
      <alignment horizontal="center" vertical="center"/>
    </xf>
    <xf numFmtId="1" fontId="46" fillId="3" borderId="8" xfId="6" applyNumberFormat="1" applyFont="1" applyFill="1" applyBorder="1" applyAlignment="1">
      <alignment horizontal="center" vertical="center"/>
    </xf>
    <xf numFmtId="175" fontId="43" fillId="0" borderId="3" xfId="0" applyFont="1" applyBorder="1"/>
    <xf numFmtId="175" fontId="43" fillId="0" borderId="4" xfId="0" applyFont="1" applyBorder="1"/>
    <xf numFmtId="1" fontId="46" fillId="3" borderId="10" xfId="6" applyNumberFormat="1" applyFont="1" applyFill="1" applyBorder="1" applyAlignment="1">
      <alignment horizontal="center" vertical="center"/>
    </xf>
    <xf numFmtId="167" fontId="46" fillId="3" borderId="16" xfId="6" applyNumberFormat="1" applyFont="1" applyFill="1" applyBorder="1" applyAlignment="1">
      <alignment horizontal="center" vertical="center"/>
    </xf>
    <xf numFmtId="169" fontId="43" fillId="0" borderId="0" xfId="0" applyNumberFormat="1" applyFont="1"/>
    <xf numFmtId="49" fontId="48" fillId="4" borderId="43" xfId="83" applyNumberFormat="1" applyFont="1" applyFill="1" applyBorder="1" applyAlignment="1" applyProtection="1">
      <alignment horizontal="right" vertical="center" readingOrder="2"/>
    </xf>
    <xf numFmtId="3" fontId="48" fillId="4" borderId="43" xfId="83" applyNumberFormat="1" applyFont="1" applyFill="1" applyBorder="1" applyAlignment="1" applyProtection="1">
      <alignment horizontal="center" vertical="center" readingOrder="2"/>
      <protection locked="0"/>
    </xf>
    <xf numFmtId="3" fontId="48" fillId="4" borderId="43" xfId="83" applyNumberFormat="1" applyFont="1" applyFill="1" applyBorder="1" applyAlignment="1" applyProtection="1">
      <alignment horizontal="center" vertical="center" readingOrder="2"/>
    </xf>
    <xf numFmtId="4" fontId="48" fillId="4" borderId="43" xfId="83" applyNumberFormat="1" applyFont="1" applyFill="1" applyBorder="1" applyAlignment="1" applyProtection="1">
      <alignment horizontal="center" vertical="center" readingOrder="2"/>
    </xf>
    <xf numFmtId="3" fontId="46" fillId="7" borderId="25" xfId="10" applyNumberFormat="1" applyFont="1" applyFill="1" applyBorder="1" applyAlignment="1" applyProtection="1">
      <alignment horizontal="center" vertical="center"/>
    </xf>
    <xf numFmtId="1" fontId="48" fillId="4" borderId="43" xfId="83" applyNumberFormat="1" applyFont="1" applyFill="1" applyBorder="1" applyAlignment="1" applyProtection="1">
      <alignment horizontal="right" vertical="center" readingOrder="2"/>
    </xf>
    <xf numFmtId="167" fontId="46" fillId="3" borderId="0" xfId="6" applyNumberFormat="1" applyFont="1" applyFill="1" applyAlignment="1">
      <alignment horizontal="center" vertical="center"/>
    </xf>
    <xf numFmtId="3" fontId="48" fillId="0" borderId="0" xfId="6" applyNumberFormat="1" applyFont="1"/>
    <xf numFmtId="9" fontId="48" fillId="0" borderId="0" xfId="6" applyNumberFormat="1" applyFont="1"/>
    <xf numFmtId="1" fontId="46" fillId="4" borderId="20" xfId="6" applyNumberFormat="1" applyFont="1" applyFill="1" applyBorder="1" applyAlignment="1">
      <alignment horizontal="center" vertical="center"/>
    </xf>
    <xf numFmtId="1" fontId="46" fillId="4" borderId="21" xfId="6" applyNumberFormat="1" applyFont="1" applyFill="1" applyBorder="1" applyAlignment="1">
      <alignment horizontal="right" vertical="center"/>
    </xf>
    <xf numFmtId="168" fontId="46" fillId="4" borderId="21" xfId="14" applyNumberFormat="1" applyFont="1" applyFill="1" applyBorder="1" applyAlignment="1" applyProtection="1">
      <alignment horizontal="center" vertical="center"/>
    </xf>
    <xf numFmtId="9" fontId="46" fillId="4" borderId="21" xfId="6" applyNumberFormat="1" applyFont="1" applyFill="1" applyBorder="1" applyAlignment="1">
      <alignment horizontal="center" vertical="center"/>
    </xf>
    <xf numFmtId="3" fontId="46" fillId="4" borderId="21" xfId="6" applyNumberFormat="1" applyFont="1" applyFill="1" applyBorder="1" applyAlignment="1">
      <alignment horizontal="center" vertical="center"/>
    </xf>
    <xf numFmtId="1" fontId="46" fillId="4" borderId="8" xfId="6" applyNumberFormat="1" applyFont="1" applyFill="1" applyBorder="1" applyAlignment="1">
      <alignment horizontal="right" vertical="center"/>
    </xf>
    <xf numFmtId="168" fontId="48" fillId="0" borderId="0" xfId="6" applyNumberFormat="1" applyFont="1" applyAlignment="1">
      <alignment vertical="center"/>
    </xf>
    <xf numFmtId="10" fontId="48" fillId="0" borderId="0" xfId="1" applyNumberFormat="1" applyFont="1" applyAlignment="1" applyProtection="1">
      <alignment vertical="center"/>
    </xf>
    <xf numFmtId="9" fontId="48" fillId="0" borderId="0" xfId="1" applyFont="1" applyAlignment="1" applyProtection="1">
      <alignment vertical="center"/>
    </xf>
    <xf numFmtId="3" fontId="48" fillId="0" borderId="0" xfId="6" applyNumberFormat="1" applyFont="1" applyAlignment="1">
      <alignment vertical="center"/>
    </xf>
    <xf numFmtId="167" fontId="48" fillId="0" borderId="0" xfId="6" applyNumberFormat="1" applyFont="1" applyAlignment="1">
      <alignment vertical="center"/>
    </xf>
    <xf numFmtId="1" fontId="46" fillId="4" borderId="9" xfId="6" applyNumberFormat="1" applyFont="1" applyFill="1" applyBorder="1" applyAlignment="1">
      <alignment horizontal="center" vertical="center"/>
    </xf>
    <xf numFmtId="1" fontId="46" fillId="4" borderId="10" xfId="6" applyNumberFormat="1" applyFont="1" applyFill="1" applyBorder="1" applyAlignment="1">
      <alignment horizontal="right" vertical="center"/>
    </xf>
    <xf numFmtId="1" fontId="46" fillId="4" borderId="12" xfId="6" applyNumberFormat="1" applyFont="1" applyFill="1" applyBorder="1" applyAlignment="1">
      <alignment horizontal="center" vertical="center"/>
    </xf>
    <xf numFmtId="1" fontId="46" fillId="4" borderId="13" xfId="6" applyNumberFormat="1" applyFont="1" applyFill="1" applyBorder="1" applyAlignment="1">
      <alignment horizontal="right" vertical="center"/>
    </xf>
    <xf numFmtId="168" fontId="46" fillId="4" borderId="13" xfId="14" applyNumberFormat="1" applyFont="1" applyFill="1" applyBorder="1" applyAlignment="1" applyProtection="1">
      <alignment horizontal="center" vertical="center"/>
    </xf>
    <xf numFmtId="9" fontId="46" fillId="4" borderId="13" xfId="6" applyNumberFormat="1" applyFont="1" applyFill="1" applyBorder="1" applyAlignment="1">
      <alignment horizontal="center" vertical="center"/>
    </xf>
    <xf numFmtId="3" fontId="46" fillId="4" borderId="13" xfId="6" applyNumberFormat="1" applyFont="1" applyFill="1" applyBorder="1" applyAlignment="1">
      <alignment horizontal="center" vertical="center"/>
    </xf>
    <xf numFmtId="1" fontId="46" fillId="4" borderId="16" xfId="6" applyNumberFormat="1" applyFont="1" applyFill="1" applyBorder="1" applyAlignment="1">
      <alignment horizontal="right" vertical="center"/>
    </xf>
    <xf numFmtId="167" fontId="51" fillId="9" borderId="25" xfId="10" applyNumberFormat="1" applyFont="1" applyFill="1" applyBorder="1" applyAlignment="1" applyProtection="1">
      <alignment horizontal="center" vertical="center"/>
    </xf>
    <xf numFmtId="9" fontId="51" fillId="9" borderId="25" xfId="1" applyFont="1" applyFill="1" applyBorder="1" applyAlignment="1" applyProtection="1">
      <alignment horizontal="center" vertical="center"/>
    </xf>
    <xf numFmtId="1" fontId="46" fillId="4" borderId="57" xfId="6" applyNumberFormat="1" applyFont="1" applyFill="1" applyBorder="1" applyAlignment="1">
      <alignment horizontal="right" vertical="center"/>
    </xf>
    <xf numFmtId="1" fontId="46" fillId="4" borderId="44" xfId="6" applyNumberFormat="1" applyFont="1" applyFill="1" applyBorder="1" applyAlignment="1">
      <alignment horizontal="center" vertical="center"/>
    </xf>
    <xf numFmtId="1" fontId="46" fillId="4" borderId="1" xfId="6" applyNumberFormat="1" applyFont="1" applyFill="1" applyBorder="1" applyAlignment="1">
      <alignment horizontal="right" vertical="center"/>
    </xf>
    <xf numFmtId="167" fontId="48" fillId="0" borderId="43" xfId="16" applyNumberFormat="1" applyFont="1" applyFill="1" applyBorder="1" applyAlignment="1" applyProtection="1">
      <alignment horizontal="center" vertical="center" readingOrder="1"/>
      <protection locked="0"/>
    </xf>
    <xf numFmtId="167" fontId="46" fillId="4" borderId="1" xfId="10" applyNumberFormat="1" applyFont="1" applyFill="1" applyBorder="1" applyAlignment="1" applyProtection="1">
      <alignment horizontal="center" vertical="center"/>
    </xf>
    <xf numFmtId="172" fontId="46" fillId="4" borderId="1" xfId="10" applyNumberFormat="1" applyFont="1" applyFill="1" applyBorder="1" applyAlignment="1" applyProtection="1">
      <alignment horizontal="center" vertical="center"/>
    </xf>
    <xf numFmtId="167" fontId="46" fillId="3" borderId="1" xfId="10" applyNumberFormat="1" applyFont="1" applyFill="1" applyBorder="1" applyAlignment="1" applyProtection="1">
      <alignment horizontal="center" vertical="center"/>
    </xf>
    <xf numFmtId="167" fontId="51" fillId="9" borderId="53" xfId="10" applyNumberFormat="1" applyFont="1" applyFill="1" applyBorder="1" applyAlignment="1">
      <alignment horizontal="center" vertical="center"/>
    </xf>
    <xf numFmtId="167" fontId="51" fillId="9" borderId="52" xfId="10" applyNumberFormat="1" applyFont="1" applyFill="1" applyBorder="1" applyAlignment="1">
      <alignment horizontal="center" vertical="center"/>
    </xf>
    <xf numFmtId="167" fontId="51" fillId="9" borderId="51" xfId="10" applyNumberFormat="1" applyFont="1" applyFill="1" applyBorder="1" applyAlignment="1">
      <alignment horizontal="center" vertical="center"/>
    </xf>
    <xf numFmtId="1" fontId="46" fillId="3" borderId="0" xfId="6" applyNumberFormat="1" applyFont="1" applyFill="1" applyAlignment="1">
      <alignment horizontal="center" vertical="center"/>
    </xf>
    <xf numFmtId="1" fontId="46" fillId="4" borderId="44" xfId="6" applyNumberFormat="1" applyFont="1" applyFill="1" applyBorder="1" applyAlignment="1">
      <alignment horizontal="center"/>
    </xf>
    <xf numFmtId="167" fontId="48" fillId="36" borderId="1" xfId="10" applyNumberFormat="1" applyFont="1" applyFill="1" applyBorder="1" applyAlignment="1" applyProtection="1">
      <alignment horizontal="center"/>
    </xf>
    <xf numFmtId="1" fontId="48" fillId="36" borderId="1" xfId="10" applyNumberFormat="1" applyFont="1" applyFill="1" applyBorder="1" applyAlignment="1" applyProtection="1">
      <alignment horizontal="center"/>
    </xf>
    <xf numFmtId="167" fontId="46" fillId="4" borderId="1" xfId="66" applyNumberFormat="1" applyFont="1" applyFill="1" applyBorder="1" applyAlignment="1" applyProtection="1">
      <alignment horizontal="center"/>
    </xf>
    <xf numFmtId="9" fontId="48" fillId="36" borderId="1" xfId="96" applyFont="1" applyFill="1" applyBorder="1" applyAlignment="1" applyProtection="1">
      <alignment horizontal="center"/>
    </xf>
    <xf numFmtId="3" fontId="51" fillId="9" borderId="25" xfId="6" applyNumberFormat="1" applyFont="1" applyFill="1" applyBorder="1" applyAlignment="1">
      <alignment horizontal="center" vertical="center"/>
    </xf>
    <xf numFmtId="9" fontId="51" fillId="9" borderId="25" xfId="96" applyFont="1" applyFill="1" applyBorder="1" applyAlignment="1">
      <alignment horizontal="center" vertical="center"/>
    </xf>
    <xf numFmtId="1" fontId="46" fillId="4" borderId="9" xfId="6" applyNumberFormat="1" applyFont="1" applyFill="1" applyBorder="1" applyAlignment="1">
      <alignment horizontal="center"/>
    </xf>
    <xf numFmtId="3" fontId="48" fillId="0" borderId="1" xfId="16" applyNumberFormat="1" applyFont="1" applyFill="1" applyBorder="1" applyAlignment="1" applyProtection="1">
      <alignment horizontal="center" vertical="center" readingOrder="1"/>
      <protection locked="0"/>
    </xf>
    <xf numFmtId="1" fontId="46" fillId="4" borderId="40" xfId="6" applyNumberFormat="1" applyFont="1" applyFill="1" applyBorder="1" applyAlignment="1">
      <alignment horizontal="center"/>
    </xf>
    <xf numFmtId="167" fontId="48" fillId="0" borderId="1" xfId="16" applyNumberFormat="1" applyFont="1" applyFill="1" applyBorder="1" applyAlignment="1" applyProtection="1">
      <alignment horizontal="center" vertical="center" readingOrder="1"/>
      <protection locked="0"/>
    </xf>
    <xf numFmtId="167" fontId="46" fillId="4" borderId="1" xfId="78" applyNumberFormat="1" applyFont="1" applyFill="1" applyBorder="1" applyAlignment="1" applyProtection="1">
      <alignment horizontal="center"/>
    </xf>
    <xf numFmtId="167" fontId="46" fillId="3" borderId="1" xfId="6" applyNumberFormat="1" applyFont="1" applyFill="1" applyBorder="1" applyAlignment="1">
      <alignment horizontal="center"/>
    </xf>
    <xf numFmtId="10" fontId="46" fillId="3" borderId="1" xfId="10" applyNumberFormat="1" applyFont="1" applyFill="1" applyBorder="1" applyAlignment="1" applyProtection="1">
      <alignment horizontal="center"/>
    </xf>
    <xf numFmtId="9" fontId="51" fillId="9" borderId="25" xfId="66" applyFont="1" applyFill="1" applyBorder="1" applyAlignment="1">
      <alignment horizontal="center" vertical="center"/>
    </xf>
    <xf numFmtId="1" fontId="48" fillId="4" borderId="11" xfId="6" applyNumberFormat="1" applyFont="1" applyFill="1" applyBorder="1" applyAlignment="1">
      <alignment horizontal="center"/>
    </xf>
    <xf numFmtId="167" fontId="46" fillId="3" borderId="1" xfId="10" applyNumberFormat="1" applyFont="1" applyFill="1" applyBorder="1" applyAlignment="1" applyProtection="1">
      <alignment horizontal="center"/>
    </xf>
    <xf numFmtId="167" fontId="46" fillId="3" borderId="50" xfId="10" applyNumberFormat="1" applyFont="1" applyFill="1" applyBorder="1" applyAlignment="1" applyProtection="1">
      <alignment horizontal="center"/>
    </xf>
    <xf numFmtId="164" fontId="46" fillId="3" borderId="11" xfId="16" applyNumberFormat="1" applyFont="1" applyFill="1" applyBorder="1" applyAlignment="1" applyProtection="1">
      <alignment horizontal="center"/>
    </xf>
    <xf numFmtId="9" fontId="46" fillId="3" borderId="17" xfId="96" applyFont="1" applyFill="1" applyBorder="1" applyAlignment="1" applyProtection="1">
      <alignment horizontal="center"/>
    </xf>
    <xf numFmtId="1" fontId="48" fillId="4" borderId="9" xfId="6" applyNumberFormat="1" applyFont="1" applyFill="1" applyBorder="1" applyAlignment="1">
      <alignment horizontal="center"/>
    </xf>
    <xf numFmtId="164" fontId="46" fillId="3" borderId="9" xfId="16" applyNumberFormat="1" applyFont="1" applyFill="1" applyBorder="1" applyAlignment="1" applyProtection="1">
      <alignment horizontal="center"/>
    </xf>
    <xf numFmtId="1" fontId="48" fillId="4" borderId="12" xfId="6" applyNumberFormat="1" applyFont="1" applyFill="1" applyBorder="1" applyAlignment="1">
      <alignment horizontal="center"/>
    </xf>
    <xf numFmtId="167" fontId="46" fillId="3" borderId="15" xfId="10" applyNumberFormat="1" applyFont="1" applyFill="1" applyBorder="1" applyAlignment="1" applyProtection="1">
      <alignment horizontal="center"/>
    </xf>
    <xf numFmtId="164" fontId="46" fillId="3" borderId="12" xfId="16" applyNumberFormat="1" applyFont="1" applyFill="1" applyBorder="1" applyAlignment="1" applyProtection="1">
      <alignment horizontal="center"/>
    </xf>
    <xf numFmtId="9" fontId="51" fillId="9" borderId="14" xfId="6" applyNumberFormat="1" applyFont="1" applyFill="1" applyBorder="1" applyAlignment="1">
      <alignment horizontal="center" vertical="center"/>
    </xf>
    <xf numFmtId="167" fontId="51" fillId="9" borderId="14" xfId="6" applyNumberFormat="1" applyFont="1" applyFill="1" applyBorder="1" applyAlignment="1">
      <alignment horizontal="center" vertical="center"/>
    </xf>
    <xf numFmtId="167" fontId="51" fillId="9" borderId="14" xfId="10" applyNumberFormat="1" applyFont="1" applyFill="1" applyBorder="1" applyAlignment="1">
      <alignment horizontal="center" vertical="center"/>
    </xf>
    <xf numFmtId="167" fontId="51" fillId="9" borderId="55" xfId="10" applyNumberFormat="1" applyFont="1" applyFill="1" applyBorder="1" applyAlignment="1">
      <alignment horizontal="center" vertical="center"/>
    </xf>
    <xf numFmtId="9" fontId="51" fillId="9" borderId="18" xfId="10" applyFont="1" applyFill="1" applyBorder="1" applyAlignment="1">
      <alignment horizontal="center" vertical="center"/>
    </xf>
    <xf numFmtId="10" fontId="48" fillId="3" borderId="1" xfId="10" applyNumberFormat="1" applyFont="1" applyFill="1" applyBorder="1" applyAlignment="1" applyProtection="1">
      <alignment horizontal="center"/>
    </xf>
    <xf numFmtId="9" fontId="46" fillId="7" borderId="25" xfId="10" applyFont="1" applyFill="1" applyBorder="1" applyAlignment="1">
      <alignment horizontal="center" vertical="center"/>
    </xf>
    <xf numFmtId="9" fontId="46" fillId="7" borderId="45" xfId="10" applyFont="1" applyFill="1" applyBorder="1" applyAlignment="1">
      <alignment horizontal="center" vertical="center"/>
    </xf>
    <xf numFmtId="1" fontId="46" fillId="9" borderId="8" xfId="74" applyNumberFormat="1" applyFont="1" applyFill="1" applyBorder="1" applyAlignment="1">
      <alignment horizontal="center" vertical="center"/>
    </xf>
    <xf numFmtId="9" fontId="46" fillId="4" borderId="8" xfId="10" applyFont="1" applyFill="1" applyBorder="1" applyAlignment="1" applyProtection="1">
      <alignment horizontal="center" vertical="center" wrapText="1"/>
    </xf>
    <xf numFmtId="9" fontId="46" fillId="4" borderId="16" xfId="10" applyFont="1" applyFill="1" applyBorder="1" applyAlignment="1" applyProtection="1">
      <alignment horizontal="center" vertical="center" wrapText="1"/>
    </xf>
    <xf numFmtId="171" fontId="46" fillId="7" borderId="19" xfId="14" applyNumberFormat="1" applyFont="1" applyFill="1" applyBorder="1" applyAlignment="1">
      <alignment horizontal="center" vertical="center"/>
    </xf>
    <xf numFmtId="1" fontId="46" fillId="4" borderId="0" xfId="6" applyNumberFormat="1" applyFont="1" applyFill="1" applyAlignment="1">
      <alignment horizontal="center" vertical="center" wrapText="1"/>
    </xf>
    <xf numFmtId="1" fontId="48" fillId="4" borderId="43" xfId="6" applyNumberFormat="1" applyFont="1" applyFill="1" applyBorder="1" applyAlignment="1">
      <alignment horizontal="center"/>
    </xf>
    <xf numFmtId="1" fontId="48" fillId="4" borderId="1" xfId="6" applyNumberFormat="1" applyFont="1" applyFill="1" applyBorder="1" applyAlignment="1">
      <alignment horizontal="right"/>
    </xf>
    <xf numFmtId="1" fontId="48" fillId="4" borderId="60" xfId="6" applyNumberFormat="1" applyFont="1" applyFill="1" applyBorder="1" applyAlignment="1">
      <alignment horizontal="center"/>
    </xf>
    <xf numFmtId="1" fontId="42" fillId="7" borderId="5" xfId="6" applyNumberFormat="1" applyFont="1" applyFill="1" applyBorder="1" applyAlignment="1">
      <alignment horizontal="center" vertical="center" wrapText="1"/>
    </xf>
    <xf numFmtId="1" fontId="42" fillId="7" borderId="24" xfId="6" applyNumberFormat="1" applyFont="1" applyFill="1" applyBorder="1" applyAlignment="1">
      <alignment horizontal="center" vertical="center" wrapText="1"/>
    </xf>
    <xf numFmtId="1" fontId="42" fillId="7" borderId="27" xfId="6" applyNumberFormat="1" applyFont="1" applyFill="1" applyBorder="1" applyAlignment="1">
      <alignment horizontal="center" vertical="center" wrapText="1"/>
    </xf>
    <xf numFmtId="1" fontId="46" fillId="4" borderId="20" xfId="6" applyNumberFormat="1" applyFont="1" applyFill="1" applyBorder="1" applyAlignment="1">
      <alignment horizontal="center" vertical="center" wrapText="1"/>
    </xf>
    <xf numFmtId="9" fontId="46" fillId="4" borderId="21" xfId="10" applyFont="1" applyFill="1" applyBorder="1" applyAlignment="1" applyProtection="1">
      <alignment horizontal="center" vertical="center" wrapText="1"/>
    </xf>
    <xf numFmtId="1" fontId="46" fillId="4" borderId="8" xfId="6" applyNumberFormat="1" applyFont="1" applyFill="1" applyBorder="1" applyAlignment="1">
      <alignment horizontal="center" vertical="center" wrapText="1"/>
    </xf>
    <xf numFmtId="1" fontId="46" fillId="4" borderId="24" xfId="6" applyNumberFormat="1" applyFont="1" applyFill="1" applyBorder="1" applyAlignment="1">
      <alignment horizontal="center" vertical="center" wrapText="1"/>
    </xf>
    <xf numFmtId="1" fontId="46" fillId="4" borderId="19" xfId="6" applyNumberFormat="1" applyFont="1" applyFill="1" applyBorder="1" applyAlignment="1">
      <alignment horizontal="center" vertical="center" wrapText="1"/>
    </xf>
    <xf numFmtId="1" fontId="46" fillId="4" borderId="12" xfId="6" applyNumberFormat="1" applyFont="1" applyFill="1" applyBorder="1" applyAlignment="1">
      <alignment horizontal="center" vertical="center" wrapText="1"/>
    </xf>
    <xf numFmtId="9" fontId="46" fillId="4" borderId="13" xfId="10" applyFont="1" applyFill="1" applyBorder="1" applyAlignment="1" applyProtection="1">
      <alignment horizontal="center" vertical="center" wrapText="1"/>
    </xf>
    <xf numFmtId="1" fontId="46" fillId="4" borderId="16" xfId="6" applyNumberFormat="1" applyFont="1" applyFill="1" applyBorder="1" applyAlignment="1">
      <alignment horizontal="center" vertical="center" wrapText="1"/>
    </xf>
    <xf numFmtId="1" fontId="46" fillId="9" borderId="24" xfId="74" applyNumberFormat="1" applyFont="1" applyFill="1" applyBorder="1" applyAlignment="1">
      <alignment horizontal="center" vertical="center"/>
    </xf>
    <xf numFmtId="1" fontId="46" fillId="9" borderId="19" xfId="74" applyNumberFormat="1" applyFont="1" applyFill="1" applyBorder="1" applyAlignment="1">
      <alignment horizontal="center" vertical="center"/>
    </xf>
    <xf numFmtId="1" fontId="46" fillId="4" borderId="11" xfId="6" applyNumberFormat="1" applyFont="1" applyFill="1" applyBorder="1" applyAlignment="1">
      <alignment horizontal="center" vertical="center" wrapText="1"/>
    </xf>
    <xf numFmtId="9" fontId="46" fillId="4" borderId="17" xfId="10" applyFont="1" applyFill="1" applyBorder="1" applyAlignment="1" applyProtection="1">
      <alignment horizontal="center" vertical="center" wrapText="1"/>
    </xf>
    <xf numFmtId="1" fontId="46" fillId="4" borderId="24" xfId="61" applyNumberFormat="1" applyFont="1" applyFill="1" applyBorder="1" applyAlignment="1">
      <alignment horizontal="center" vertical="center" wrapText="1"/>
    </xf>
    <xf numFmtId="1" fontId="46" fillId="9" borderId="5" xfId="74" applyNumberFormat="1" applyFont="1" applyFill="1" applyBorder="1" applyAlignment="1">
      <alignment horizontal="center" vertical="center"/>
    </xf>
    <xf numFmtId="1" fontId="46" fillId="9" borderId="6" xfId="74" applyNumberFormat="1" applyFont="1" applyFill="1" applyBorder="1" applyAlignment="1">
      <alignment horizontal="center" vertical="center"/>
    </xf>
    <xf numFmtId="1" fontId="46" fillId="4" borderId="9" xfId="6" applyNumberFormat="1" applyFont="1" applyFill="1" applyBorder="1" applyAlignment="1">
      <alignment horizontal="center" vertical="center" wrapText="1"/>
    </xf>
    <xf numFmtId="9" fontId="46" fillId="4" borderId="10" xfId="10" applyFont="1" applyFill="1" applyBorder="1" applyAlignment="1" applyProtection="1">
      <alignment horizontal="center" vertical="center" wrapText="1"/>
    </xf>
    <xf numFmtId="9" fontId="42" fillId="4" borderId="20" xfId="75" applyNumberFormat="1" applyFont="1" applyFill="1" applyBorder="1" applyAlignment="1">
      <alignment horizontal="center" vertical="center" wrapText="1"/>
    </xf>
    <xf numFmtId="9" fontId="42" fillId="4" borderId="12" xfId="75" applyNumberFormat="1" applyFont="1" applyFill="1" applyBorder="1" applyAlignment="1">
      <alignment horizontal="center" vertical="center" wrapText="1"/>
    </xf>
    <xf numFmtId="9" fontId="52" fillId="0" borderId="0" xfId="10" applyFont="1"/>
    <xf numFmtId="175" fontId="42" fillId="6" borderId="21" xfId="13" applyFont="1" applyFill="1" applyBorder="1" applyAlignment="1">
      <alignment horizontal="center" vertical="center" wrapText="1"/>
    </xf>
    <xf numFmtId="3" fontId="48" fillId="3" borderId="1" xfId="10" applyNumberFormat="1" applyFont="1" applyFill="1" applyBorder="1" applyAlignment="1" applyProtection="1">
      <alignment horizontal="center"/>
    </xf>
    <xf numFmtId="9" fontId="48" fillId="4" borderId="43" xfId="83" applyNumberFormat="1" applyFont="1" applyFill="1" applyBorder="1" applyAlignment="1" applyProtection="1">
      <alignment horizontal="center" vertical="center" readingOrder="2"/>
    </xf>
    <xf numFmtId="9" fontId="46" fillId="7" borderId="25" xfId="1" applyFont="1" applyFill="1" applyBorder="1" applyAlignment="1" applyProtection="1">
      <alignment horizontal="center" vertical="center"/>
    </xf>
    <xf numFmtId="9" fontId="48" fillId="4" borderId="56" xfId="83" applyNumberFormat="1" applyFont="1" applyFill="1" applyBorder="1" applyAlignment="1" applyProtection="1">
      <alignment horizontal="center" vertical="center" readingOrder="2"/>
    </xf>
    <xf numFmtId="9" fontId="46" fillId="7" borderId="19" xfId="1" applyFont="1" applyFill="1" applyBorder="1" applyAlignment="1" applyProtection="1">
      <alignment horizontal="center" vertical="center"/>
    </xf>
    <xf numFmtId="1" fontId="51" fillId="5" borderId="8" xfId="0" applyNumberFormat="1" applyFont="1" applyFill="1" applyBorder="1" applyAlignment="1" applyProtection="1">
      <alignment horizontal="center" vertical="center"/>
      <protection locked="0"/>
    </xf>
    <xf numFmtId="167" fontId="51" fillId="5" borderId="16" xfId="0" applyNumberFormat="1" applyFont="1" applyFill="1" applyBorder="1" applyAlignment="1" applyProtection="1">
      <alignment horizontal="center" vertical="center"/>
      <protection locked="0"/>
    </xf>
    <xf numFmtId="1" fontId="46" fillId="9" borderId="5" xfId="13" applyNumberFormat="1" applyFont="1" applyFill="1" applyBorder="1" applyAlignment="1">
      <alignment horizontal="center" vertical="center"/>
    </xf>
    <xf numFmtId="1" fontId="46" fillId="9" borderId="23" xfId="13" applyNumberFormat="1" applyFont="1" applyFill="1" applyBorder="1" applyAlignment="1">
      <alignment horizontal="center" vertical="center"/>
    </xf>
    <xf numFmtId="9" fontId="43" fillId="3" borderId="8" xfId="1" applyFont="1" applyFill="1" applyBorder="1" applyAlignment="1" applyProtection="1">
      <alignment horizontal="center" vertical="center" wrapText="1"/>
    </xf>
    <xf numFmtId="9" fontId="43" fillId="3" borderId="10" xfId="1" applyFont="1" applyFill="1" applyBorder="1" applyAlignment="1" applyProtection="1">
      <alignment horizontal="center" vertical="center" wrapText="1"/>
    </xf>
    <xf numFmtId="9" fontId="43" fillId="3" borderId="16" xfId="1" applyFont="1" applyFill="1" applyBorder="1" applyAlignment="1" applyProtection="1">
      <alignment horizontal="center" vertical="center" wrapText="1"/>
    </xf>
    <xf numFmtId="9" fontId="42" fillId="3" borderId="19" xfId="1" applyFont="1" applyFill="1" applyBorder="1" applyAlignment="1" applyProtection="1">
      <alignment horizontal="center" vertical="center" wrapText="1"/>
    </xf>
    <xf numFmtId="1" fontId="46" fillId="9" borderId="5" xfId="13" applyNumberFormat="1" applyFont="1" applyFill="1" applyBorder="1" applyAlignment="1">
      <alignment horizontal="center" vertical="center" wrapText="1"/>
    </xf>
    <xf numFmtId="1" fontId="46" fillId="9" borderId="23" xfId="13" applyNumberFormat="1" applyFont="1" applyFill="1" applyBorder="1" applyAlignment="1">
      <alignment horizontal="center" vertical="center" wrapText="1"/>
    </xf>
    <xf numFmtId="1" fontId="46" fillId="9" borderId="24" xfId="13" applyNumberFormat="1" applyFont="1" applyFill="1" applyBorder="1" applyAlignment="1">
      <alignment horizontal="center" vertical="center"/>
    </xf>
    <xf numFmtId="1" fontId="46" fillId="9" borderId="19" xfId="13" applyNumberFormat="1" applyFont="1" applyFill="1" applyBorder="1" applyAlignment="1">
      <alignment horizontal="center" vertical="center"/>
    </xf>
    <xf numFmtId="14" fontId="43" fillId="3" borderId="1" xfId="0" applyNumberFormat="1" applyFont="1" applyFill="1" applyBorder="1" applyAlignment="1">
      <alignment horizontal="center"/>
    </xf>
    <xf numFmtId="14" fontId="43" fillId="3" borderId="17" xfId="0" applyNumberFormat="1" applyFont="1" applyFill="1" applyBorder="1" applyAlignment="1">
      <alignment horizontal="center"/>
    </xf>
    <xf numFmtId="14" fontId="43" fillId="3" borderId="10" xfId="0" applyNumberFormat="1" applyFont="1" applyFill="1" applyBorder="1" applyAlignment="1">
      <alignment horizontal="center"/>
    </xf>
    <xf numFmtId="14" fontId="43" fillId="3" borderId="13" xfId="0" applyNumberFormat="1" applyFont="1" applyFill="1" applyBorder="1" applyAlignment="1">
      <alignment horizontal="center"/>
    </xf>
    <xf numFmtId="14" fontId="43" fillId="3" borderId="16" xfId="0" applyNumberFormat="1" applyFont="1" applyFill="1" applyBorder="1" applyAlignment="1">
      <alignment horizontal="center"/>
    </xf>
    <xf numFmtId="49" fontId="48" fillId="4" borderId="1" xfId="83" applyNumberFormat="1" applyFont="1" applyFill="1" applyBorder="1" applyAlignment="1" applyProtection="1">
      <alignment horizontal="right" vertical="center" readingOrder="2"/>
    </xf>
    <xf numFmtId="3" fontId="48" fillId="4" borderId="1" xfId="83" applyNumberFormat="1" applyFont="1" applyFill="1" applyBorder="1" applyAlignment="1" applyProtection="1">
      <alignment horizontal="center" vertical="center" readingOrder="2"/>
      <protection locked="0"/>
    </xf>
    <xf numFmtId="4" fontId="48" fillId="4" borderId="1" xfId="83" applyNumberFormat="1" applyFont="1" applyFill="1" applyBorder="1" applyAlignment="1" applyProtection="1">
      <alignment horizontal="center" vertical="center" readingOrder="2"/>
    </xf>
    <xf numFmtId="3" fontId="48" fillId="4" borderId="1" xfId="83" applyNumberFormat="1" applyFont="1" applyFill="1" applyBorder="1" applyAlignment="1" applyProtection="1">
      <alignment horizontal="center" vertical="center" readingOrder="2"/>
    </xf>
    <xf numFmtId="9" fontId="48" fillId="4" borderId="1" xfId="83" applyNumberFormat="1" applyFont="1" applyFill="1" applyBorder="1" applyAlignment="1" applyProtection="1">
      <alignment horizontal="center" vertical="center" readingOrder="2"/>
    </xf>
    <xf numFmtId="1" fontId="60" fillId="33" borderId="24" xfId="6" applyNumberFormat="1" applyFont="1" applyFill="1" applyBorder="1" applyAlignment="1">
      <alignment horizontal="center" vertical="center"/>
    </xf>
    <xf numFmtId="1" fontId="60" fillId="33" borderId="25" xfId="6" applyNumberFormat="1" applyFont="1" applyFill="1" applyBorder="1" applyAlignment="1">
      <alignment horizontal="center" vertical="center"/>
    </xf>
    <xf numFmtId="9" fontId="59" fillId="0" borderId="21" xfId="10" applyFont="1" applyBorder="1" applyAlignment="1" applyProtection="1">
      <alignment horizontal="center" vertical="center"/>
    </xf>
    <xf numFmtId="9" fontId="59" fillId="0" borderId="25" xfId="10" applyFont="1" applyBorder="1" applyAlignment="1" applyProtection="1">
      <alignment horizontal="center" vertical="center"/>
    </xf>
    <xf numFmtId="174" fontId="59" fillId="0" borderId="24" xfId="6" applyNumberFormat="1" applyFont="1" applyBorder="1" applyAlignment="1">
      <alignment horizontal="center" vertical="center"/>
    </xf>
    <xf numFmtId="9" fontId="46" fillId="4" borderId="19" xfId="10" applyFont="1" applyFill="1" applyBorder="1" applyAlignment="1" applyProtection="1">
      <alignment horizontal="center" vertical="center" wrapText="1"/>
    </xf>
    <xf numFmtId="10" fontId="46" fillId="7" borderId="25" xfId="10" applyNumberFormat="1" applyFont="1" applyFill="1" applyBorder="1" applyAlignment="1" applyProtection="1">
      <alignment horizontal="center" vertical="center"/>
    </xf>
    <xf numFmtId="174" fontId="46" fillId="4" borderId="19" xfId="10" applyNumberFormat="1" applyFont="1" applyFill="1" applyBorder="1" applyAlignment="1" applyProtection="1">
      <alignment horizontal="center" vertical="center" wrapText="1"/>
    </xf>
    <xf numFmtId="169" fontId="43" fillId="0" borderId="0" xfId="0" applyNumberFormat="1" applyFont="1" applyAlignment="1">
      <alignment horizontal="center" vertical="center"/>
    </xf>
    <xf numFmtId="22" fontId="43" fillId="0" borderId="0" xfId="0" applyNumberFormat="1" applyFont="1"/>
    <xf numFmtId="1" fontId="43" fillId="4" borderId="20" xfId="1" applyNumberFormat="1" applyFont="1" applyFill="1" applyBorder="1" applyAlignment="1" applyProtection="1">
      <alignment horizontal="center" vertical="center" wrapText="1" readingOrder="2"/>
    </xf>
    <xf numFmtId="1" fontId="43" fillId="4" borderId="9" xfId="1" applyNumberFormat="1" applyFont="1" applyFill="1" applyBorder="1" applyAlignment="1" applyProtection="1">
      <alignment horizontal="center" vertical="center" wrapText="1" readingOrder="2"/>
    </xf>
    <xf numFmtId="1" fontId="43" fillId="4" borderId="22" xfId="1" applyNumberFormat="1" applyFont="1" applyFill="1" applyBorder="1" applyAlignment="1" applyProtection="1">
      <alignment horizontal="center" vertical="center" wrapText="1" readingOrder="2"/>
    </xf>
    <xf numFmtId="4" fontId="43" fillId="3" borderId="8" xfId="1" applyNumberFormat="1" applyFont="1" applyFill="1" applyBorder="1" applyAlignment="1" applyProtection="1">
      <alignment horizontal="center" vertical="center" wrapText="1"/>
    </xf>
    <xf numFmtId="4" fontId="43" fillId="3" borderId="10" xfId="1" applyNumberFormat="1" applyFont="1" applyFill="1" applyBorder="1" applyAlignment="1" applyProtection="1">
      <alignment horizontal="center" vertical="center" wrapText="1"/>
    </xf>
    <xf numFmtId="4" fontId="43" fillId="3" borderId="18" xfId="1" applyNumberFormat="1" applyFont="1" applyFill="1" applyBorder="1" applyAlignment="1" applyProtection="1">
      <alignment horizontal="center" vertical="center" wrapText="1"/>
    </xf>
    <xf numFmtId="4" fontId="48" fillId="4" borderId="1" xfId="83" applyNumberFormat="1" applyFont="1" applyFill="1" applyBorder="1" applyAlignment="1" applyProtection="1">
      <alignment horizontal="center" vertical="center" readingOrder="2"/>
      <protection locked="0"/>
    </xf>
    <xf numFmtId="1" fontId="48" fillId="4" borderId="1" xfId="83" applyNumberFormat="1" applyFont="1" applyFill="1" applyBorder="1" applyAlignment="1" applyProtection="1">
      <alignment horizontal="center" vertical="center" readingOrder="2"/>
      <protection locked="0"/>
    </xf>
    <xf numFmtId="164" fontId="48" fillId="3" borderId="1" xfId="16" applyNumberFormat="1" applyFont="1" applyFill="1" applyBorder="1" applyAlignment="1" applyProtection="1">
      <alignment horizontal="center" vertical="center"/>
    </xf>
    <xf numFmtId="9" fontId="48" fillId="3" borderId="50" xfId="10" applyFont="1" applyFill="1" applyBorder="1" applyAlignment="1" applyProtection="1">
      <alignment horizontal="center" vertical="center"/>
    </xf>
    <xf numFmtId="164" fontId="46" fillId="3" borderId="17" xfId="16" applyNumberFormat="1" applyFont="1" applyFill="1" applyBorder="1" applyAlignment="1" applyProtection="1">
      <alignment horizontal="center" vertical="center"/>
    </xf>
    <xf numFmtId="164" fontId="46" fillId="3" borderId="10" xfId="16" applyNumberFormat="1" applyFont="1" applyFill="1" applyBorder="1" applyAlignment="1" applyProtection="1">
      <alignment horizontal="center" vertical="center"/>
    </xf>
    <xf numFmtId="9" fontId="48" fillId="3" borderId="54" xfId="10" applyFont="1" applyFill="1" applyBorder="1" applyAlignment="1" applyProtection="1">
      <alignment horizontal="center" vertical="center"/>
    </xf>
    <xf numFmtId="10" fontId="48" fillId="4" borderId="1" xfId="1" applyNumberFormat="1" applyFont="1" applyFill="1" applyBorder="1" applyAlignment="1" applyProtection="1">
      <alignment horizontal="center" vertical="center" readingOrder="1"/>
    </xf>
    <xf numFmtId="10" fontId="48" fillId="4" borderId="1" xfId="1" applyNumberFormat="1" applyFont="1" applyFill="1" applyBorder="1" applyAlignment="1" applyProtection="1">
      <alignment horizontal="center" vertical="center"/>
    </xf>
    <xf numFmtId="10" fontId="48" fillId="4" borderId="48" xfId="1" applyNumberFormat="1" applyFont="1" applyFill="1" applyBorder="1" applyAlignment="1" applyProtection="1">
      <alignment horizontal="center" vertical="center"/>
    </xf>
    <xf numFmtId="3" fontId="52" fillId="0" borderId="0" xfId="6" applyNumberFormat="1" applyFont="1"/>
    <xf numFmtId="3" fontId="56" fillId="0" borderId="0" xfId="6" applyNumberFormat="1" applyFont="1"/>
    <xf numFmtId="3" fontId="56" fillId="0" borderId="0" xfId="6" applyNumberFormat="1" applyFont="1" applyAlignment="1">
      <alignment horizontal="center" wrapText="1"/>
    </xf>
    <xf numFmtId="3" fontId="43" fillId="0" borderId="0" xfId="76" applyNumberFormat="1" applyFont="1"/>
    <xf numFmtId="3" fontId="43" fillId="0" borderId="0" xfId="0" applyNumberFormat="1" applyFont="1" applyAlignment="1">
      <alignment horizontal="center" vertical="center"/>
    </xf>
    <xf numFmtId="3" fontId="43" fillId="0" borderId="0" xfId="0" applyNumberFormat="1" applyFont="1"/>
    <xf numFmtId="3" fontId="44" fillId="0" borderId="0" xfId="0" applyNumberFormat="1" applyFont="1"/>
    <xf numFmtId="3" fontId="39" fillId="0" borderId="0" xfId="0" applyNumberFormat="1" applyFont="1" applyAlignment="1">
      <alignment vertical="center" wrapText="1"/>
    </xf>
    <xf numFmtId="3" fontId="39" fillId="0" borderId="0" xfId="0" applyNumberFormat="1" applyFont="1" applyAlignment="1">
      <alignment horizontal="center" vertical="center" wrapText="1"/>
    </xf>
    <xf numFmtId="3" fontId="43" fillId="2" borderId="0" xfId="0" applyNumberFormat="1" applyFont="1" applyFill="1"/>
    <xf numFmtId="3" fontId="44" fillId="6" borderId="20" xfId="13" applyNumberFormat="1" applyFont="1" applyFill="1" applyBorder="1" applyAlignment="1">
      <alignment horizontal="center" vertical="center" wrapText="1"/>
    </xf>
    <xf numFmtId="3" fontId="44" fillId="6" borderId="12" xfId="13" applyNumberFormat="1" applyFont="1" applyFill="1" applyBorder="1" applyAlignment="1">
      <alignment horizontal="center" vertical="center" wrapText="1"/>
    </xf>
    <xf numFmtId="3" fontId="43" fillId="4" borderId="11" xfId="0" applyNumberFormat="1" applyFont="1" applyFill="1" applyBorder="1" applyAlignment="1">
      <alignment horizontal="center" vertical="center" wrapText="1"/>
    </xf>
    <xf numFmtId="3" fontId="43" fillId="4" borderId="9" xfId="0" applyNumberFormat="1" applyFont="1" applyFill="1" applyBorder="1" applyAlignment="1">
      <alignment horizontal="center" vertical="center" wrapText="1"/>
    </xf>
    <xf numFmtId="3" fontId="43" fillId="4" borderId="12" xfId="0" applyNumberFormat="1" applyFont="1" applyFill="1" applyBorder="1" applyAlignment="1">
      <alignment horizontal="center" vertical="center" wrapText="1"/>
    </xf>
    <xf numFmtId="3" fontId="43" fillId="4" borderId="20" xfId="0" applyNumberFormat="1" applyFont="1" applyFill="1" applyBorder="1" applyAlignment="1">
      <alignment horizontal="center" vertical="center" wrapText="1"/>
    </xf>
    <xf numFmtId="3" fontId="43" fillId="3" borderId="59" xfId="1" applyNumberFormat="1" applyFont="1" applyFill="1" applyBorder="1" applyAlignment="1" applyProtection="1">
      <alignment horizontal="center" vertical="center" wrapText="1"/>
    </xf>
    <xf numFmtId="3" fontId="43" fillId="3" borderId="78" xfId="1" applyNumberFormat="1" applyFont="1" applyFill="1" applyBorder="1" applyAlignment="1" applyProtection="1">
      <alignment horizontal="center" vertical="center" wrapText="1"/>
    </xf>
    <xf numFmtId="3" fontId="42" fillId="4" borderId="24" xfId="0" applyNumberFormat="1" applyFont="1" applyFill="1" applyBorder="1" applyAlignment="1">
      <alignment horizontal="center" vertical="center" wrapText="1"/>
    </xf>
    <xf numFmtId="3" fontId="43" fillId="0" borderId="0" xfId="0" applyNumberFormat="1" applyFont="1" applyAlignment="1">
      <alignment horizontal="center" vertical="center" wrapText="1"/>
    </xf>
    <xf numFmtId="3" fontId="43" fillId="0" borderId="0" xfId="0" applyNumberFormat="1" applyFont="1" applyAlignment="1">
      <alignment wrapText="1"/>
    </xf>
    <xf numFmtId="3" fontId="43" fillId="0" borderId="2" xfId="0" applyNumberFormat="1" applyFont="1" applyBorder="1"/>
    <xf numFmtId="3" fontId="43" fillId="0" borderId="3" xfId="0" applyNumberFormat="1" applyFont="1" applyBorder="1"/>
    <xf numFmtId="3" fontId="43" fillId="0" borderId="4" xfId="0" applyNumberFormat="1" applyFont="1" applyBorder="1"/>
    <xf numFmtId="3" fontId="43" fillId="0" borderId="0" xfId="0" applyNumberFormat="1" applyFont="1" applyAlignment="1">
      <alignment horizontal="center" wrapText="1"/>
    </xf>
    <xf numFmtId="3" fontId="43" fillId="0" borderId="0" xfId="0" applyNumberFormat="1" applyFont="1" applyAlignment="1">
      <alignment horizontal="center"/>
    </xf>
    <xf numFmtId="3" fontId="58" fillId="0" borderId="20" xfId="0" applyNumberFormat="1" applyFont="1" applyBorder="1" applyAlignment="1">
      <alignment horizontal="center" wrapText="1"/>
    </xf>
    <xf numFmtId="3" fontId="42" fillId="0" borderId="21" xfId="0" applyNumberFormat="1" applyFont="1" applyBorder="1" applyAlignment="1">
      <alignment horizontal="center"/>
    </xf>
    <xf numFmtId="3" fontId="42" fillId="0" borderId="8" xfId="0" applyNumberFormat="1" applyFont="1" applyBorder="1" applyAlignment="1">
      <alignment horizontal="center"/>
    </xf>
    <xf numFmtId="3" fontId="43" fillId="0" borderId="12" xfId="0" applyNumberFormat="1" applyFont="1" applyBorder="1"/>
    <xf numFmtId="3" fontId="43" fillId="0" borderId="13" xfId="0" applyNumberFormat="1" applyFont="1" applyBorder="1" applyAlignment="1">
      <alignment horizontal="center"/>
    </xf>
    <xf numFmtId="3" fontId="43" fillId="0" borderId="16" xfId="0" applyNumberFormat="1" applyFont="1" applyBorder="1" applyAlignment="1">
      <alignment horizontal="center"/>
    </xf>
    <xf numFmtId="3" fontId="43" fillId="0" borderId="28" xfId="0" applyNumberFormat="1" applyFont="1" applyBorder="1"/>
    <xf numFmtId="3" fontId="42" fillId="6" borderId="6" xfId="13" applyNumberFormat="1" applyFont="1" applyFill="1" applyBorder="1" applyAlignment="1">
      <alignment horizontal="center" vertical="center" wrapText="1"/>
    </xf>
    <xf numFmtId="3" fontId="42" fillId="6" borderId="23" xfId="13" applyNumberFormat="1" applyFont="1" applyFill="1" applyBorder="1" applyAlignment="1">
      <alignment horizontal="center" vertical="center" wrapText="1"/>
    </xf>
    <xf numFmtId="3" fontId="42" fillId="6" borderId="8" xfId="13" applyNumberFormat="1" applyFont="1" applyFill="1" applyBorder="1" applyAlignment="1">
      <alignment horizontal="center" vertical="center" wrapText="1"/>
    </xf>
    <xf numFmtId="3" fontId="42" fillId="6" borderId="0" xfId="13" applyNumberFormat="1" applyFont="1" applyFill="1" applyAlignment="1">
      <alignment horizontal="center" vertical="center" wrapText="1"/>
    </xf>
    <xf numFmtId="3" fontId="43" fillId="0" borderId="29" xfId="0" applyNumberFormat="1" applyFont="1" applyBorder="1"/>
    <xf numFmtId="3" fontId="47" fillId="6" borderId="13" xfId="13" applyNumberFormat="1" applyFont="1" applyFill="1" applyBorder="1" applyAlignment="1">
      <alignment horizontal="center" vertical="center" wrapText="1"/>
    </xf>
    <xf numFmtId="3" fontId="42" fillId="6" borderId="16" xfId="13" applyNumberFormat="1" applyFont="1" applyFill="1" applyBorder="1" applyAlignment="1">
      <alignment horizontal="center" vertical="center" wrapText="1"/>
    </xf>
    <xf numFmtId="3" fontId="17" fillId="4" borderId="43" xfId="83" applyNumberFormat="1" applyFont="1" applyFill="1" applyBorder="1" applyAlignment="1" applyProtection="1">
      <alignment horizontal="center" vertical="center" readingOrder="2"/>
    </xf>
    <xf numFmtId="3" fontId="48" fillId="4" borderId="43" xfId="83" applyNumberFormat="1" applyFont="1" applyFill="1" applyBorder="1" applyAlignment="1" applyProtection="1">
      <alignment horizontal="right" vertical="center" readingOrder="2"/>
      <protection locked="0"/>
    </xf>
    <xf numFmtId="3" fontId="48" fillId="4" borderId="43" xfId="83" applyNumberFormat="1" applyFont="1" applyFill="1" applyBorder="1" applyAlignment="1" applyProtection="1">
      <alignment horizontal="right" vertical="center" readingOrder="2"/>
    </xf>
    <xf numFmtId="3" fontId="43" fillId="0" borderId="0" xfId="0" quotePrefix="1" applyNumberFormat="1" applyFont="1"/>
    <xf numFmtId="3" fontId="42" fillId="2" borderId="25" xfId="13" applyNumberFormat="1" applyFont="1" applyFill="1" applyBorder="1" applyAlignment="1">
      <alignment horizontal="center" vertical="center" wrapText="1"/>
    </xf>
    <xf numFmtId="3" fontId="47" fillId="2" borderId="14" xfId="13" applyNumberFormat="1" applyFont="1" applyFill="1" applyBorder="1" applyAlignment="1">
      <alignment horizontal="center" vertical="center" wrapText="1"/>
    </xf>
    <xf numFmtId="3" fontId="43" fillId="0" borderId="2" xfId="0" applyNumberFormat="1" applyFont="1" applyBorder="1" applyAlignment="1">
      <alignment horizontal="center" vertical="center"/>
    </xf>
    <xf numFmtId="3" fontId="43" fillId="0" borderId="3" xfId="0" applyNumberFormat="1" applyFont="1" applyBorder="1" applyAlignment="1">
      <alignment horizontal="center" vertical="center"/>
    </xf>
    <xf numFmtId="3" fontId="43" fillId="0" borderId="4" xfId="0" applyNumberFormat="1" applyFont="1" applyBorder="1" applyAlignment="1">
      <alignment horizontal="center" vertical="center"/>
    </xf>
    <xf numFmtId="3" fontId="43" fillId="0" borderId="41" xfId="0" applyNumberFormat="1" applyFont="1" applyBorder="1"/>
    <xf numFmtId="3" fontId="43" fillId="0" borderId="39" xfId="0" applyNumberFormat="1" applyFont="1" applyBorder="1"/>
    <xf numFmtId="3" fontId="42" fillId="6" borderId="25" xfId="13" applyNumberFormat="1" applyFont="1" applyFill="1" applyBorder="1" applyAlignment="1">
      <alignment horizontal="center" vertical="center" wrapText="1"/>
    </xf>
    <xf numFmtId="3" fontId="47" fillId="6" borderId="14" xfId="13" applyNumberFormat="1" applyFont="1" applyFill="1" applyBorder="1" applyAlignment="1">
      <alignment horizontal="center" vertical="center" wrapText="1"/>
    </xf>
    <xf numFmtId="3" fontId="48" fillId="4" borderId="1" xfId="83" applyNumberFormat="1" applyFont="1" applyFill="1" applyBorder="1" applyAlignment="1" applyProtection="1">
      <alignment horizontal="right" vertical="center" readingOrder="2"/>
    </xf>
    <xf numFmtId="3" fontId="48" fillId="4" borderId="11" xfId="83" applyNumberFormat="1" applyFont="1" applyFill="1" applyBorder="1" applyAlignment="1" applyProtection="1">
      <alignment horizontal="center" vertical="center" readingOrder="2"/>
    </xf>
    <xf numFmtId="3" fontId="48" fillId="4" borderId="9" xfId="83" applyNumberFormat="1" applyFont="1" applyFill="1" applyBorder="1" applyAlignment="1" applyProtection="1">
      <alignment horizontal="center" vertical="center" readingOrder="2"/>
    </xf>
    <xf numFmtId="3" fontId="52" fillId="0" borderId="0" xfId="13" applyNumberFormat="1" applyFont="1"/>
    <xf numFmtId="3" fontId="52" fillId="0" borderId="20" xfId="13" applyNumberFormat="1" applyFont="1" applyBorder="1"/>
    <xf numFmtId="3" fontId="42" fillId="6" borderId="21" xfId="13" applyNumberFormat="1" applyFont="1" applyFill="1" applyBorder="1" applyAlignment="1">
      <alignment horizontal="center" vertical="center" wrapText="1"/>
    </xf>
    <xf numFmtId="3" fontId="52" fillId="0" borderId="22" xfId="13" applyNumberFormat="1" applyFont="1" applyBorder="1"/>
    <xf numFmtId="3" fontId="52" fillId="0" borderId="0" xfId="74" applyNumberFormat="1" applyFont="1"/>
    <xf numFmtId="3" fontId="44" fillId="6" borderId="20" xfId="74" applyNumberFormat="1" applyFont="1" applyFill="1" applyBorder="1" applyAlignment="1">
      <alignment horizontal="center" vertical="center" wrapText="1"/>
    </xf>
    <xf numFmtId="3" fontId="44" fillId="6" borderId="9" xfId="74" applyNumberFormat="1" applyFont="1" applyFill="1" applyBorder="1" applyAlignment="1">
      <alignment horizontal="center" vertical="center" wrapText="1"/>
    </xf>
    <xf numFmtId="3" fontId="56" fillId="0" borderId="0" xfId="74" applyNumberFormat="1" applyFont="1"/>
    <xf numFmtId="3" fontId="59" fillId="0" borderId="20" xfId="6" applyNumberFormat="1" applyFont="1" applyBorder="1" applyAlignment="1">
      <alignment horizontal="center" vertical="center"/>
    </xf>
    <xf numFmtId="3" fontId="59" fillId="0" borderId="24" xfId="6" applyNumberFormat="1" applyFont="1" applyBorder="1" applyAlignment="1">
      <alignment horizontal="center" vertical="center"/>
    </xf>
    <xf numFmtId="3" fontId="56" fillId="0" borderId="26" xfId="74" applyNumberFormat="1" applyFont="1" applyBorder="1" applyAlignment="1">
      <alignment horizontal="right" vertical="center" wrapText="1"/>
    </xf>
    <xf numFmtId="3" fontId="18" fillId="0" borderId="0" xfId="74" applyNumberFormat="1" applyFont="1"/>
    <xf numFmtId="3" fontId="42" fillId="6" borderId="2" xfId="60" applyNumberFormat="1" applyFont="1" applyFill="1" applyBorder="1" applyAlignment="1">
      <alignment horizontal="center" vertical="center" wrapText="1"/>
    </xf>
    <xf numFmtId="3" fontId="42" fillId="6" borderId="21" xfId="74" applyNumberFormat="1" applyFont="1" applyFill="1" applyBorder="1" applyAlignment="1">
      <alignment horizontal="center" vertical="center" wrapText="1"/>
    </xf>
    <xf numFmtId="3" fontId="42" fillId="6" borderId="13" xfId="74" applyNumberFormat="1" applyFont="1" applyFill="1" applyBorder="1" applyAlignment="1">
      <alignment horizontal="center" vertical="center" wrapText="1"/>
    </xf>
    <xf numFmtId="3" fontId="44" fillId="6" borderId="12" xfId="74" applyNumberFormat="1" applyFont="1" applyFill="1" applyBorder="1" applyAlignment="1">
      <alignment horizontal="center" vertical="center" wrapText="1"/>
    </xf>
    <xf numFmtId="3" fontId="42" fillId="2" borderId="7" xfId="74" applyNumberFormat="1" applyFont="1" applyFill="1" applyBorder="1" applyAlignment="1">
      <alignment horizontal="center" vertical="center" wrapText="1"/>
    </xf>
    <xf numFmtId="3" fontId="42" fillId="2" borderId="15" xfId="74" applyNumberFormat="1" applyFont="1" applyFill="1" applyBorder="1" applyAlignment="1">
      <alignment horizontal="center" vertical="center" wrapText="1"/>
    </xf>
    <xf numFmtId="3" fontId="42" fillId="2" borderId="7" xfId="61" applyNumberFormat="1" applyFont="1" applyFill="1" applyBorder="1" applyAlignment="1">
      <alignment horizontal="center" vertical="center" wrapText="1"/>
    </xf>
    <xf numFmtId="3" fontId="42" fillId="2" borderId="15" xfId="61" applyNumberFormat="1" applyFont="1" applyFill="1" applyBorder="1" applyAlignment="1">
      <alignment horizontal="center" vertical="center" wrapText="1"/>
    </xf>
    <xf numFmtId="3" fontId="42" fillId="6" borderId="7" xfId="77" applyNumberFormat="1" applyFont="1" applyFill="1" applyBorder="1" applyAlignment="1">
      <alignment horizontal="center" vertical="center" wrapText="1"/>
    </xf>
    <xf numFmtId="3" fontId="42" fillId="0" borderId="0" xfId="76" applyNumberFormat="1" applyFont="1"/>
    <xf numFmtId="3" fontId="42" fillId="2" borderId="13" xfId="76" applyNumberFormat="1" applyFont="1" applyFill="1" applyBorder="1" applyAlignment="1">
      <alignment horizontal="center" vertical="center" wrapText="1"/>
    </xf>
    <xf numFmtId="3" fontId="42" fillId="6" borderId="15" xfId="77" applyNumberFormat="1" applyFont="1" applyFill="1" applyBorder="1" applyAlignment="1">
      <alignment horizontal="center" vertical="center" wrapText="1"/>
    </xf>
    <xf numFmtId="3" fontId="48" fillId="4" borderId="1" xfId="10" applyNumberFormat="1" applyFont="1" applyFill="1" applyBorder="1" applyAlignment="1" applyProtection="1">
      <alignment horizontal="center"/>
    </xf>
    <xf numFmtId="3" fontId="46" fillId="4" borderId="1" xfId="78" applyNumberFormat="1" applyFont="1" applyFill="1" applyBorder="1" applyAlignment="1" applyProtection="1">
      <alignment horizontal="center"/>
    </xf>
    <xf numFmtId="3" fontId="52" fillId="0" borderId="20" xfId="6" applyNumberFormat="1" applyFont="1" applyBorder="1"/>
    <xf numFmtId="3" fontId="52" fillId="0" borderId="12" xfId="6" applyNumberFormat="1" applyFont="1" applyBorder="1"/>
    <xf numFmtId="3" fontId="52" fillId="2" borderId="0" xfId="6" applyNumberFormat="1" applyFont="1" applyFill="1"/>
    <xf numFmtId="3" fontId="42" fillId="6" borderId="21" xfId="77" applyNumberFormat="1" applyFont="1" applyFill="1" applyBorder="1" applyAlignment="1">
      <alignment horizontal="center" vertical="center" wrapText="1"/>
    </xf>
    <xf numFmtId="3" fontId="49" fillId="8" borderId="21" xfId="76" applyNumberFormat="1" applyFont="1" applyFill="1" applyBorder="1" applyAlignment="1">
      <alignment horizontal="center" vertical="center" wrapText="1"/>
    </xf>
    <xf numFmtId="3" fontId="42" fillId="6" borderId="13" xfId="77" applyNumberFormat="1" applyFont="1" applyFill="1" applyBorder="1" applyAlignment="1">
      <alignment horizontal="center" vertical="center" wrapText="1"/>
    </xf>
    <xf numFmtId="3" fontId="70" fillId="0" borderId="0" xfId="76" applyNumberFormat="1" applyFont="1" applyAlignment="1">
      <alignment horizontal="right" vertical="center"/>
    </xf>
    <xf numFmtId="3" fontId="43" fillId="0" borderId="0" xfId="76" applyNumberFormat="1" applyFont="1" applyAlignment="1">
      <alignment horizontal="center" vertical="center"/>
    </xf>
    <xf numFmtId="3" fontId="43" fillId="0" borderId="48" xfId="76" applyNumberFormat="1" applyFont="1" applyBorder="1" applyAlignment="1">
      <alignment horizontal="center" vertical="center"/>
    </xf>
    <xf numFmtId="3" fontId="42" fillId="6" borderId="14" xfId="77" applyNumberFormat="1" applyFont="1" applyFill="1" applyBorder="1" applyAlignment="1">
      <alignment horizontal="center" vertical="center" wrapText="1"/>
    </xf>
    <xf numFmtId="3" fontId="53" fillId="0" borderId="0" xfId="76" applyNumberFormat="1" applyFont="1"/>
    <xf numFmtId="3" fontId="53" fillId="0" borderId="1" xfId="76" applyNumberFormat="1" applyFont="1" applyBorder="1"/>
    <xf numFmtId="3" fontId="43" fillId="0" borderId="0" xfId="55" applyNumberFormat="1" applyFont="1"/>
    <xf numFmtId="3" fontId="49" fillId="8" borderId="21" xfId="55" applyNumberFormat="1" applyFont="1" applyFill="1" applyBorder="1" applyAlignment="1">
      <alignment horizontal="center" vertical="center" wrapText="1"/>
    </xf>
    <xf numFmtId="3" fontId="42" fillId="0" borderId="0" xfId="55" applyNumberFormat="1" applyFont="1"/>
    <xf numFmtId="3" fontId="42" fillId="2" borderId="13" xfId="55" applyNumberFormat="1" applyFont="1" applyFill="1" applyBorder="1" applyAlignment="1">
      <alignment horizontal="center" vertical="center" wrapText="1"/>
    </xf>
    <xf numFmtId="3" fontId="46" fillId="4" borderId="1" xfId="66" applyNumberFormat="1" applyFont="1" applyFill="1" applyBorder="1" applyAlignment="1" applyProtection="1">
      <alignment horizontal="center"/>
    </xf>
    <xf numFmtId="3" fontId="48" fillId="0" borderId="21" xfId="6" applyNumberFormat="1" applyFont="1" applyBorder="1"/>
    <xf numFmtId="3" fontId="42" fillId="2" borderId="13" xfId="77" applyNumberFormat="1" applyFont="1" applyFill="1" applyBorder="1" applyAlignment="1">
      <alignment horizontal="center" vertical="center" wrapText="1"/>
    </xf>
    <xf numFmtId="3" fontId="48" fillId="0" borderId="43" xfId="16" applyNumberFormat="1" applyFont="1" applyFill="1" applyBorder="1" applyAlignment="1" applyProtection="1">
      <alignment horizontal="center" vertical="center" wrapText="1" readingOrder="1"/>
      <protection locked="0"/>
    </xf>
    <xf numFmtId="3" fontId="48" fillId="0" borderId="43" xfId="16" applyNumberFormat="1" applyFont="1" applyFill="1" applyBorder="1" applyAlignment="1" applyProtection="1">
      <alignment horizontal="center" vertical="center" readingOrder="1"/>
      <protection locked="0"/>
    </xf>
    <xf numFmtId="3" fontId="42" fillId="6" borderId="28" xfId="77" applyNumberFormat="1" applyFont="1" applyFill="1" applyBorder="1" applyAlignment="1">
      <alignment horizontal="center" vertical="center" wrapText="1"/>
    </xf>
    <xf numFmtId="3" fontId="42" fillId="6" borderId="49" xfId="74" applyNumberFormat="1" applyFont="1" applyFill="1" applyBorder="1" applyAlignment="1">
      <alignment horizontal="center" vertical="center" wrapText="1"/>
    </xf>
    <xf numFmtId="3" fontId="42" fillId="6" borderId="49" xfId="77" applyNumberFormat="1" applyFont="1" applyFill="1" applyBorder="1" applyAlignment="1">
      <alignment horizontal="center" vertical="center" wrapText="1"/>
    </xf>
    <xf numFmtId="3" fontId="42" fillId="6" borderId="23" xfId="77" applyNumberFormat="1" applyFont="1" applyFill="1" applyBorder="1" applyAlignment="1">
      <alignment horizontal="center" vertical="center" wrapText="1"/>
    </xf>
    <xf numFmtId="3" fontId="48" fillId="0" borderId="25" xfId="6" applyNumberFormat="1" applyFont="1" applyBorder="1"/>
    <xf numFmtId="3" fontId="48" fillId="0" borderId="19" xfId="6" applyNumberFormat="1" applyFont="1" applyBorder="1"/>
    <xf numFmtId="3" fontId="44" fillId="6" borderId="24" xfId="13" applyNumberFormat="1" applyFont="1" applyFill="1" applyBorder="1" applyAlignment="1">
      <alignment horizontal="center" vertical="center" wrapText="1"/>
    </xf>
    <xf numFmtId="3" fontId="43" fillId="0" borderId="25" xfId="0" applyNumberFormat="1" applyFont="1" applyBorder="1"/>
    <xf numFmtId="3" fontId="44" fillId="6" borderId="9" xfId="13" applyNumberFormat="1" applyFont="1" applyFill="1" applyBorder="1" applyAlignment="1">
      <alignment horizontal="center" vertical="center" wrapText="1"/>
    </xf>
    <xf numFmtId="3" fontId="44" fillId="6" borderId="2" xfId="13" applyNumberFormat="1" applyFont="1" applyFill="1" applyBorder="1" applyAlignment="1">
      <alignment horizontal="centerContinuous" vertical="center" wrapText="1"/>
    </xf>
    <xf numFmtId="3" fontId="44" fillId="6" borderId="4" xfId="13" applyNumberFormat="1" applyFont="1" applyFill="1" applyBorder="1" applyAlignment="1">
      <alignment horizontal="centerContinuous" vertical="center" wrapText="1"/>
    </xf>
    <xf numFmtId="3" fontId="48" fillId="5" borderId="43" xfId="83" applyNumberFormat="1" applyFont="1" applyFill="1" applyBorder="1" applyAlignment="1" applyProtection="1">
      <alignment horizontal="right" vertical="center" readingOrder="2"/>
      <protection locked="0"/>
    </xf>
    <xf numFmtId="3" fontId="49" fillId="8" borderId="2" xfId="6" applyNumberFormat="1" applyFont="1" applyFill="1" applyBorder="1" applyAlignment="1">
      <alignment horizontal="centerContinuous"/>
    </xf>
    <xf numFmtId="3" fontId="49" fillId="8" borderId="3" xfId="6" applyNumberFormat="1" applyFont="1" applyFill="1" applyBorder="1" applyAlignment="1">
      <alignment horizontal="centerContinuous"/>
    </xf>
    <xf numFmtId="3" fontId="49" fillId="8" borderId="46" xfId="6" applyNumberFormat="1" applyFont="1" applyFill="1" applyBorder="1" applyAlignment="1">
      <alignment horizontal="centerContinuous"/>
    </xf>
    <xf numFmtId="0" fontId="14" fillId="0" borderId="0" xfId="322"/>
    <xf numFmtId="0" fontId="43" fillId="0" borderId="0" xfId="322" applyFont="1"/>
    <xf numFmtId="0" fontId="43" fillId="0" borderId="0" xfId="322" applyFont="1" applyAlignment="1">
      <alignment horizontal="center" vertical="center" wrapText="1"/>
    </xf>
    <xf numFmtId="10" fontId="46" fillId="3" borderId="50" xfId="10" applyNumberFormat="1" applyFont="1" applyFill="1" applyBorder="1" applyAlignment="1" applyProtection="1">
      <alignment horizontal="center" vertical="center"/>
    </xf>
    <xf numFmtId="3" fontId="48" fillId="4" borderId="1" xfId="14" applyNumberFormat="1" applyFont="1" applyFill="1" applyBorder="1" applyAlignment="1" applyProtection="1">
      <alignment horizontal="center" vertical="center"/>
      <protection locked="0"/>
    </xf>
    <xf numFmtId="4" fontId="48" fillId="4" borderId="1" xfId="83" applyNumberFormat="1" applyFont="1" applyFill="1" applyBorder="1" applyAlignment="1" applyProtection="1">
      <alignment horizontal="center" vertical="center" readingOrder="1"/>
      <protection locked="0"/>
    </xf>
    <xf numFmtId="4" fontId="48" fillId="4" borderId="43" xfId="83" applyNumberFormat="1" applyFont="1" applyFill="1" applyBorder="1" applyAlignment="1" applyProtection="1">
      <alignment horizontal="center" vertical="center" readingOrder="1"/>
      <protection locked="0"/>
    </xf>
    <xf numFmtId="3" fontId="48" fillId="4" borderId="1" xfId="83" applyNumberFormat="1" applyFont="1" applyFill="1" applyBorder="1" applyAlignment="1" applyProtection="1">
      <alignment horizontal="center" vertical="center" readingOrder="1"/>
      <protection locked="0"/>
    </xf>
    <xf numFmtId="3" fontId="48" fillId="4" borderId="43" xfId="83" applyNumberFormat="1" applyFont="1" applyFill="1" applyBorder="1" applyAlignment="1" applyProtection="1">
      <alignment horizontal="center" vertical="center" readingOrder="1"/>
      <protection locked="0"/>
    </xf>
    <xf numFmtId="3" fontId="70" fillId="0" borderId="0" xfId="0" applyNumberFormat="1" applyFont="1" applyAlignment="1">
      <alignment horizontal="right" vertical="center"/>
    </xf>
    <xf numFmtId="1" fontId="43" fillId="4" borderId="11" xfId="1" applyNumberFormat="1" applyFont="1" applyFill="1" applyBorder="1" applyAlignment="1" applyProtection="1">
      <alignment horizontal="center" vertical="center" wrapText="1" readingOrder="2"/>
    </xf>
    <xf numFmtId="4" fontId="43" fillId="3" borderId="17" xfId="1" applyNumberFormat="1" applyFont="1" applyFill="1" applyBorder="1" applyAlignment="1" applyProtection="1">
      <alignment horizontal="center" vertical="center" wrapText="1"/>
    </xf>
    <xf numFmtId="1" fontId="46" fillId="9" borderId="24" xfId="13" applyNumberFormat="1" applyFont="1" applyFill="1" applyBorder="1" applyAlignment="1">
      <alignment horizontal="center" vertical="center" wrapText="1"/>
    </xf>
    <xf numFmtId="1" fontId="46" fillId="9" borderId="19" xfId="13" applyNumberFormat="1" applyFont="1" applyFill="1" applyBorder="1" applyAlignment="1">
      <alignment horizontal="center" vertical="center" wrapText="1"/>
    </xf>
    <xf numFmtId="9" fontId="43" fillId="3" borderId="17" xfId="1" applyFont="1" applyFill="1" applyBorder="1" applyAlignment="1" applyProtection="1">
      <alignment horizontal="center" vertical="center" wrapText="1"/>
    </xf>
    <xf numFmtId="1" fontId="43" fillId="4" borderId="24" xfId="1" applyNumberFormat="1" applyFont="1" applyFill="1" applyBorder="1" applyAlignment="1" applyProtection="1">
      <alignment horizontal="center" vertical="center" wrapText="1" readingOrder="2"/>
    </xf>
    <xf numFmtId="4" fontId="43" fillId="3" borderId="19" xfId="1" applyNumberFormat="1" applyFont="1" applyFill="1" applyBorder="1" applyAlignment="1" applyProtection="1">
      <alignment horizontal="center" vertical="center" wrapText="1"/>
    </xf>
    <xf numFmtId="9" fontId="43" fillId="4" borderId="9" xfId="1" applyFont="1" applyFill="1" applyBorder="1" applyAlignment="1" applyProtection="1">
      <alignment horizontal="center" vertical="center" wrapText="1" readingOrder="2"/>
    </xf>
    <xf numFmtId="9" fontId="43" fillId="4" borderId="22" xfId="1" applyFont="1" applyFill="1" applyBorder="1" applyAlignment="1" applyProtection="1">
      <alignment horizontal="center" vertical="center" wrapText="1" readingOrder="2"/>
    </xf>
    <xf numFmtId="9" fontId="43" fillId="4" borderId="20" xfId="1" applyFont="1" applyFill="1" applyBorder="1" applyAlignment="1" applyProtection="1">
      <alignment horizontal="center" vertical="center" wrapText="1" readingOrder="2"/>
    </xf>
    <xf numFmtId="1" fontId="48" fillId="4" borderId="43" xfId="83" applyNumberFormat="1" applyFont="1" applyFill="1" applyBorder="1" applyAlignment="1" applyProtection="1">
      <alignment horizontal="center" vertical="center" readingOrder="2"/>
      <protection locked="0"/>
    </xf>
    <xf numFmtId="10" fontId="48" fillId="4" borderId="43" xfId="83" applyNumberFormat="1" applyFont="1" applyFill="1" applyBorder="1" applyAlignment="1" applyProtection="1">
      <alignment horizontal="center" vertical="center" readingOrder="2"/>
    </xf>
    <xf numFmtId="0" fontId="14" fillId="0" borderId="0" xfId="662"/>
    <xf numFmtId="175" fontId="14" fillId="0" borderId="0" xfId="664"/>
    <xf numFmtId="3" fontId="43" fillId="0" borderId="0" xfId="664" applyNumberFormat="1" applyFont="1"/>
    <xf numFmtId="176" fontId="43" fillId="0" borderId="0" xfId="664" applyNumberFormat="1" applyFont="1"/>
    <xf numFmtId="9" fontId="43" fillId="0" borderId="0" xfId="664" applyNumberFormat="1" applyFont="1"/>
    <xf numFmtId="3" fontId="43" fillId="0" borderId="0" xfId="664" applyNumberFormat="1" applyFont="1" applyAlignment="1">
      <alignment wrapText="1"/>
    </xf>
    <xf numFmtId="0" fontId="43" fillId="0" borderId="0" xfId="322" applyFont="1" applyAlignment="1">
      <alignment wrapText="1"/>
    </xf>
    <xf numFmtId="4" fontId="48" fillId="4" borderId="43" xfId="83" applyNumberFormat="1" applyFont="1" applyFill="1" applyBorder="1" applyAlignment="1" applyProtection="1">
      <alignment horizontal="center" vertical="center" readingOrder="2"/>
      <protection locked="0"/>
    </xf>
    <xf numFmtId="3" fontId="44" fillId="6" borderId="22" xfId="13" applyNumberFormat="1" applyFont="1" applyFill="1" applyBorder="1" applyAlignment="1">
      <alignment horizontal="center" vertical="center" wrapText="1"/>
    </xf>
    <xf numFmtId="2" fontId="46" fillId="3" borderId="18" xfId="6" applyNumberFormat="1" applyFont="1" applyFill="1" applyBorder="1" applyAlignment="1">
      <alignment horizontal="center" vertical="center"/>
    </xf>
    <xf numFmtId="2" fontId="46" fillId="3" borderId="8" xfId="6" applyNumberFormat="1" applyFont="1" applyFill="1" applyBorder="1" applyAlignment="1">
      <alignment horizontal="center" vertical="center"/>
    </xf>
    <xf numFmtId="10" fontId="48" fillId="4" borderId="1" xfId="83" applyNumberFormat="1" applyFont="1" applyFill="1" applyBorder="1" applyAlignment="1" applyProtection="1">
      <alignment horizontal="center" vertical="center" readingOrder="2"/>
    </xf>
    <xf numFmtId="3" fontId="73" fillId="0" borderId="0" xfId="0" applyNumberFormat="1" applyFont="1"/>
    <xf numFmtId="3" fontId="44" fillId="6" borderId="82" xfId="0" applyNumberFormat="1" applyFont="1" applyFill="1" applyBorder="1"/>
    <xf numFmtId="17" fontId="44" fillId="35" borderId="82" xfId="0" applyNumberFormat="1" applyFont="1" applyFill="1" applyBorder="1" applyAlignment="1">
      <alignment horizontal="center" vertical="center"/>
    </xf>
    <xf numFmtId="3" fontId="44" fillId="37" borderId="82" xfId="0" applyNumberFormat="1" applyFont="1" applyFill="1" applyBorder="1"/>
    <xf numFmtId="3" fontId="44" fillId="37" borderId="82" xfId="0" applyNumberFormat="1" applyFont="1" applyFill="1" applyBorder="1" applyAlignment="1">
      <alignment horizontal="center"/>
    </xf>
    <xf numFmtId="3" fontId="44" fillId="7" borderId="82" xfId="0" applyNumberFormat="1" applyFont="1" applyFill="1" applyBorder="1" applyAlignment="1">
      <alignment horizontal="center"/>
    </xf>
    <xf numFmtId="3" fontId="43" fillId="5" borderId="82" xfId="0" applyNumberFormat="1" applyFont="1" applyFill="1" applyBorder="1" applyAlignment="1">
      <alignment horizontal="center" vertical="center"/>
    </xf>
    <xf numFmtId="3" fontId="43" fillId="0" borderId="82" xfId="0" applyNumberFormat="1" applyFont="1" applyBorder="1" applyAlignment="1">
      <alignment horizontal="center" vertical="center"/>
    </xf>
    <xf numFmtId="3" fontId="43" fillId="35" borderId="82" xfId="0" applyNumberFormat="1" applyFont="1" applyFill="1" applyBorder="1" applyAlignment="1">
      <alignment horizontal="center" vertical="center"/>
    </xf>
    <xf numFmtId="3" fontId="43" fillId="34" borderId="82" xfId="0" applyNumberFormat="1" applyFont="1" applyFill="1" applyBorder="1" applyAlignment="1">
      <alignment horizontal="center" vertical="center"/>
    </xf>
    <xf numFmtId="3" fontId="42" fillId="0" borderId="82" xfId="0" applyNumberFormat="1" applyFont="1" applyBorder="1" applyAlignment="1">
      <alignment horizontal="center"/>
    </xf>
    <xf numFmtId="175" fontId="74" fillId="0" borderId="0" xfId="0" applyFont="1"/>
    <xf numFmtId="175" fontId="74" fillId="0" borderId="0" xfId="0" applyFont="1" applyProtection="1">
      <protection locked="0"/>
    </xf>
    <xf numFmtId="3" fontId="48" fillId="0" borderId="43" xfId="16" applyNumberFormat="1" applyFont="1" applyFill="1" applyBorder="1" applyAlignment="1" applyProtection="1">
      <alignment horizontal="right" vertical="center" wrapText="1" readingOrder="2"/>
      <protection locked="0"/>
    </xf>
    <xf numFmtId="3" fontId="43" fillId="7" borderId="0" xfId="0" applyNumberFormat="1" applyFont="1" applyFill="1" applyAlignment="1">
      <alignment horizontal="center"/>
    </xf>
    <xf numFmtId="169" fontId="43" fillId="0" borderId="0" xfId="0" applyNumberFormat="1" applyFont="1" applyAlignment="1">
      <alignment horizontal="center" readingOrder="2"/>
    </xf>
    <xf numFmtId="3" fontId="43" fillId="0" borderId="106" xfId="0" applyNumberFormat="1" applyFont="1" applyBorder="1" applyAlignment="1">
      <alignment horizontal="center"/>
    </xf>
    <xf numFmtId="3" fontId="43" fillId="0" borderId="106" xfId="0" applyNumberFormat="1" applyFont="1" applyBorder="1" applyAlignment="1">
      <alignment horizontal="right"/>
    </xf>
    <xf numFmtId="3" fontId="39" fillId="0" borderId="106" xfId="0" applyNumberFormat="1" applyFont="1" applyBorder="1" applyAlignment="1">
      <alignment horizontal="centerContinuous" vertical="center" wrapText="1"/>
    </xf>
    <xf numFmtId="14" fontId="43" fillId="3" borderId="107" xfId="0" applyNumberFormat="1" applyFont="1" applyFill="1" applyBorder="1" applyAlignment="1">
      <alignment horizontal="center"/>
    </xf>
    <xf numFmtId="3" fontId="43" fillId="0" borderId="107" xfId="0" applyNumberFormat="1" applyFont="1" applyBorder="1" applyAlignment="1">
      <alignment horizontal="center" vertical="center" wrapText="1"/>
    </xf>
    <xf numFmtId="3" fontId="43" fillId="0" borderId="107" xfId="0" applyNumberFormat="1" applyFont="1" applyBorder="1" applyAlignment="1">
      <alignment horizontal="center" vertical="center"/>
    </xf>
    <xf numFmtId="1" fontId="43" fillId="0" borderId="107" xfId="0" applyNumberFormat="1" applyFont="1" applyBorder="1"/>
    <xf numFmtId="9" fontId="43" fillId="0" borderId="107" xfId="0" applyNumberFormat="1" applyFont="1" applyBorder="1" applyAlignment="1">
      <alignment horizontal="center" vertical="center"/>
    </xf>
    <xf numFmtId="1" fontId="46" fillId="9" borderId="107" xfId="13" applyNumberFormat="1" applyFont="1" applyFill="1" applyBorder="1" applyAlignment="1">
      <alignment horizontal="center" vertical="center" wrapText="1"/>
    </xf>
    <xf numFmtId="1" fontId="43" fillId="4" borderId="107" xfId="1" applyNumberFormat="1" applyFont="1" applyFill="1" applyBorder="1" applyAlignment="1" applyProtection="1">
      <alignment horizontal="center" vertical="center" wrapText="1" readingOrder="2"/>
    </xf>
    <xf numFmtId="4" fontId="43" fillId="3" borderId="107" xfId="1" applyNumberFormat="1" applyFont="1" applyFill="1" applyBorder="1" applyAlignment="1" applyProtection="1">
      <alignment horizontal="center" vertical="center" wrapText="1"/>
    </xf>
    <xf numFmtId="9" fontId="43" fillId="4" borderId="107" xfId="1" applyFont="1" applyFill="1" applyBorder="1" applyAlignment="1" applyProtection="1">
      <alignment horizontal="center" vertical="center" wrapText="1" readingOrder="2"/>
    </xf>
    <xf numFmtId="3" fontId="43" fillId="3" borderId="107" xfId="1" applyNumberFormat="1" applyFont="1" applyFill="1" applyBorder="1" applyAlignment="1" applyProtection="1">
      <alignment horizontal="center" vertical="center" wrapText="1"/>
    </xf>
    <xf numFmtId="49" fontId="48" fillId="4" borderId="105" xfId="83" applyNumberFormat="1" applyFont="1" applyFill="1" applyBorder="1" applyAlignment="1" applyProtection="1">
      <alignment horizontal="right" vertical="center" readingOrder="2"/>
    </xf>
    <xf numFmtId="3" fontId="48" fillId="4" borderId="105" xfId="83" applyNumberFormat="1" applyFont="1" applyFill="1" applyBorder="1" applyAlignment="1" applyProtection="1">
      <alignment horizontal="right" vertical="center" readingOrder="2"/>
    </xf>
    <xf numFmtId="4" fontId="48" fillId="4" borderId="105" xfId="83" applyNumberFormat="1" applyFont="1" applyFill="1" applyBorder="1" applyAlignment="1" applyProtection="1">
      <alignment horizontal="center" vertical="center" readingOrder="1"/>
      <protection locked="0"/>
    </xf>
    <xf numFmtId="3" fontId="48" fillId="4" borderId="105" xfId="83" applyNumberFormat="1" applyFont="1" applyFill="1" applyBorder="1" applyAlignment="1" applyProtection="1">
      <alignment horizontal="center" vertical="center" readingOrder="1"/>
      <protection locked="0"/>
    </xf>
    <xf numFmtId="3" fontId="48" fillId="4" borderId="105" xfId="83" applyNumberFormat="1" applyFont="1" applyFill="1" applyBorder="1" applyAlignment="1" applyProtection="1">
      <alignment horizontal="center" vertical="center" readingOrder="2"/>
      <protection locked="0"/>
    </xf>
    <xf numFmtId="3" fontId="48" fillId="4" borderId="107" xfId="83" applyNumberFormat="1" applyFont="1" applyFill="1" applyBorder="1" applyAlignment="1" applyProtection="1">
      <alignment horizontal="center" vertical="center" readingOrder="2"/>
      <protection locked="0"/>
    </xf>
    <xf numFmtId="1" fontId="48" fillId="4" borderId="107" xfId="83" applyNumberFormat="1" applyFont="1" applyFill="1" applyBorder="1" applyAlignment="1" applyProtection="1">
      <alignment horizontal="center" vertical="center" readingOrder="2"/>
      <protection locked="0"/>
    </xf>
    <xf numFmtId="4" fontId="48" fillId="4" borderId="105" xfId="83" applyNumberFormat="1" applyFont="1" applyFill="1" applyBorder="1" applyAlignment="1" applyProtection="1">
      <alignment horizontal="center" vertical="center" readingOrder="2"/>
    </xf>
    <xf numFmtId="9" fontId="48" fillId="4" borderId="108" xfId="83" applyNumberFormat="1" applyFont="1" applyFill="1" applyBorder="1" applyAlignment="1" applyProtection="1">
      <alignment horizontal="center" vertical="center" readingOrder="2"/>
    </xf>
    <xf numFmtId="4" fontId="48" fillId="4" borderId="105" xfId="83" applyNumberFormat="1" applyFont="1" applyFill="1" applyBorder="1" applyAlignment="1" applyProtection="1">
      <alignment horizontal="center" vertical="center" readingOrder="2"/>
      <protection locked="0"/>
    </xf>
    <xf numFmtId="3" fontId="52" fillId="0" borderId="109" xfId="13" applyNumberFormat="1" applyFont="1" applyBorder="1"/>
    <xf numFmtId="9" fontId="42" fillId="6" borderId="110" xfId="10" applyFont="1" applyFill="1" applyBorder="1" applyAlignment="1" applyProtection="1">
      <alignment horizontal="center" vertical="center" wrapText="1"/>
    </xf>
    <xf numFmtId="167" fontId="42" fillId="6" borderId="111" xfId="10" applyNumberFormat="1" applyFont="1" applyFill="1" applyBorder="1" applyAlignment="1" applyProtection="1">
      <alignment horizontal="center" vertical="center" wrapText="1"/>
    </xf>
    <xf numFmtId="3" fontId="52" fillId="0" borderId="107" xfId="13" applyNumberFormat="1" applyFont="1" applyBorder="1"/>
    <xf numFmtId="1" fontId="46" fillId="4" borderId="107" xfId="6" applyNumberFormat="1" applyFont="1" applyFill="1" applyBorder="1" applyAlignment="1">
      <alignment horizontal="center"/>
    </xf>
    <xf numFmtId="1" fontId="46" fillId="4" borderId="107" xfId="6" applyNumberFormat="1" applyFont="1" applyFill="1" applyBorder="1" applyAlignment="1">
      <alignment horizontal="right"/>
    </xf>
    <xf numFmtId="10" fontId="48" fillId="3" borderId="107" xfId="10" applyNumberFormat="1" applyFont="1" applyFill="1" applyBorder="1" applyAlignment="1" applyProtection="1">
      <alignment horizontal="center"/>
    </xf>
    <xf numFmtId="10" fontId="46" fillId="3" borderId="107" xfId="10" applyNumberFormat="1" applyFont="1" applyFill="1" applyBorder="1" applyAlignment="1" applyProtection="1">
      <alignment horizontal="center"/>
    </xf>
    <xf numFmtId="167" fontId="46" fillId="3" borderId="107" xfId="14" applyNumberFormat="1" applyFont="1" applyFill="1" applyBorder="1" applyAlignment="1" applyProtection="1">
      <alignment horizontal="center"/>
    </xf>
    <xf numFmtId="3" fontId="42" fillId="6" borderId="107" xfId="74" applyNumberFormat="1" applyFont="1" applyFill="1" applyBorder="1" applyAlignment="1">
      <alignment horizontal="center" vertical="center" wrapText="1"/>
    </xf>
    <xf numFmtId="3" fontId="56" fillId="5" borderId="107" xfId="6" applyNumberFormat="1" applyFont="1" applyFill="1" applyBorder="1" applyAlignment="1" applyProtection="1">
      <alignment horizontal="center"/>
      <protection locked="0"/>
    </xf>
    <xf numFmtId="3" fontId="48" fillId="0" borderId="107" xfId="16" applyNumberFormat="1" applyFont="1" applyFill="1" applyBorder="1" applyAlignment="1" applyProtection="1">
      <alignment horizontal="center" vertical="center" readingOrder="1"/>
      <protection locked="0"/>
    </xf>
    <xf numFmtId="10" fontId="48" fillId="4" borderId="107" xfId="1" applyNumberFormat="1" applyFont="1" applyFill="1" applyBorder="1" applyAlignment="1" applyProtection="1">
      <alignment horizontal="center" vertical="center" readingOrder="1"/>
    </xf>
    <xf numFmtId="164" fontId="48" fillId="3" borderId="107" xfId="16" applyNumberFormat="1" applyFont="1" applyFill="1" applyBorder="1" applyAlignment="1" applyProtection="1">
      <alignment horizontal="center" vertical="center"/>
    </xf>
    <xf numFmtId="3" fontId="48" fillId="0" borderId="110" xfId="16" applyNumberFormat="1" applyFont="1" applyFill="1" applyBorder="1" applyAlignment="1" applyProtection="1">
      <alignment horizontal="center" vertical="center" readingOrder="1"/>
      <protection locked="0"/>
    </xf>
    <xf numFmtId="164" fontId="48" fillId="3" borderId="110" xfId="16" applyNumberFormat="1" applyFont="1" applyFill="1" applyBorder="1" applyAlignment="1" applyProtection="1">
      <alignment horizontal="center" vertical="center"/>
    </xf>
    <xf numFmtId="167" fontId="46" fillId="3" borderId="107" xfId="10" applyNumberFormat="1" applyFont="1" applyFill="1" applyBorder="1" applyAlignment="1" applyProtection="1">
      <alignment horizontal="center"/>
    </xf>
    <xf numFmtId="167" fontId="46" fillId="3" borderId="103" xfId="10" applyNumberFormat="1" applyFont="1" applyFill="1" applyBorder="1" applyAlignment="1" applyProtection="1">
      <alignment horizontal="center"/>
    </xf>
    <xf numFmtId="3" fontId="41" fillId="0" borderId="110" xfId="0" applyNumberFormat="1" applyFont="1" applyBorder="1" applyAlignment="1">
      <alignment horizontal="center" vertical="center" wrapText="1"/>
    </xf>
    <xf numFmtId="3" fontId="65" fillId="0" borderId="107" xfId="55" applyNumberFormat="1" applyFont="1" applyBorder="1" applyAlignment="1">
      <alignment horizontal="center" vertical="center"/>
    </xf>
    <xf numFmtId="2" fontId="65" fillId="0" borderId="107" xfId="55" applyNumberFormat="1" applyFont="1" applyBorder="1" applyAlignment="1">
      <alignment horizontal="center"/>
    </xf>
    <xf numFmtId="167" fontId="48" fillId="36" borderId="107" xfId="10" applyNumberFormat="1" applyFont="1" applyFill="1" applyBorder="1" applyAlignment="1" applyProtection="1">
      <alignment horizontal="center"/>
    </xf>
    <xf numFmtId="167" fontId="48" fillId="4" borderId="107" xfId="10" applyNumberFormat="1" applyFont="1" applyFill="1" applyBorder="1" applyAlignment="1" applyProtection="1">
      <alignment horizontal="center"/>
    </xf>
    <xf numFmtId="3" fontId="66" fillId="0" borderId="107" xfId="55" applyNumberFormat="1" applyFont="1" applyBorder="1" applyAlignment="1">
      <alignment horizontal="center" vertical="center"/>
    </xf>
    <xf numFmtId="1" fontId="48" fillId="36" borderId="107" xfId="10" applyNumberFormat="1" applyFont="1" applyFill="1" applyBorder="1" applyAlignment="1" applyProtection="1">
      <alignment horizontal="center"/>
    </xf>
    <xf numFmtId="3" fontId="46" fillId="4" borderId="107" xfId="66" applyNumberFormat="1" applyFont="1" applyFill="1" applyBorder="1" applyAlignment="1" applyProtection="1">
      <alignment horizontal="center"/>
    </xf>
    <xf numFmtId="167" fontId="46" fillId="4" borderId="107" xfId="66" applyNumberFormat="1" applyFont="1" applyFill="1" applyBorder="1" applyAlignment="1" applyProtection="1">
      <alignment horizontal="center"/>
    </xf>
    <xf numFmtId="0" fontId="76" fillId="0" borderId="107" xfId="325" applyFont="1" applyBorder="1" applyAlignment="1" applyProtection="1">
      <alignment horizontal="center" vertical="center"/>
      <protection locked="0"/>
    </xf>
    <xf numFmtId="0" fontId="75" fillId="0" borderId="107" xfId="325" applyFont="1" applyBorder="1" applyAlignment="1" applyProtection="1">
      <alignment vertical="center"/>
      <protection locked="0"/>
    </xf>
    <xf numFmtId="1" fontId="46" fillId="4" borderId="107" xfId="6" applyNumberFormat="1" applyFont="1" applyFill="1" applyBorder="1" applyAlignment="1">
      <alignment horizontal="right" vertical="center"/>
    </xf>
    <xf numFmtId="168" fontId="46" fillId="4" borderId="107" xfId="14" applyNumberFormat="1" applyFont="1" applyFill="1" applyBorder="1" applyAlignment="1" applyProtection="1">
      <alignment horizontal="center" vertical="center"/>
    </xf>
    <xf numFmtId="9" fontId="46" fillId="4" borderId="107" xfId="6" applyNumberFormat="1" applyFont="1" applyFill="1" applyBorder="1" applyAlignment="1">
      <alignment horizontal="center" vertical="center"/>
    </xf>
    <xf numFmtId="3" fontId="46" fillId="4" borderId="107" xfId="6" applyNumberFormat="1" applyFont="1" applyFill="1" applyBorder="1" applyAlignment="1">
      <alignment horizontal="center" vertical="center"/>
    </xf>
    <xf numFmtId="170" fontId="43" fillId="3" borderId="107" xfId="83" applyNumberFormat="1" applyFont="1" applyFill="1" applyBorder="1" applyAlignment="1" applyProtection="1">
      <alignment horizontal="center" vertical="center" wrapText="1"/>
    </xf>
    <xf numFmtId="173" fontId="43" fillId="3" borderId="107" xfId="83" applyNumberFormat="1" applyFont="1" applyFill="1" applyBorder="1" applyAlignment="1" applyProtection="1">
      <alignment horizontal="center" vertical="center" wrapText="1"/>
    </xf>
    <xf numFmtId="3" fontId="43" fillId="4" borderId="107" xfId="1" applyNumberFormat="1" applyFont="1" applyFill="1" applyBorder="1" applyAlignment="1" applyProtection="1">
      <alignment horizontal="center" vertical="center" wrapText="1" readingOrder="2"/>
    </xf>
    <xf numFmtId="1" fontId="48" fillId="4" borderId="105" xfId="83" applyNumberFormat="1" applyFont="1" applyFill="1" applyBorder="1" applyAlignment="1" applyProtection="1">
      <alignment horizontal="center" vertical="center" readingOrder="2"/>
      <protection locked="0"/>
    </xf>
    <xf numFmtId="9" fontId="46" fillId="3" borderId="43" xfId="1" applyFont="1" applyFill="1" applyBorder="1" applyAlignment="1" applyProtection="1">
      <alignment horizontal="center"/>
    </xf>
    <xf numFmtId="10" fontId="51" fillId="9" borderId="14" xfId="6" applyNumberFormat="1" applyFont="1" applyFill="1" applyBorder="1" applyAlignment="1">
      <alignment horizontal="center" vertical="center"/>
    </xf>
    <xf numFmtId="167" fontId="46" fillId="3" borderId="43" xfId="1" applyNumberFormat="1" applyFont="1" applyFill="1" applyBorder="1" applyAlignment="1" applyProtection="1">
      <alignment horizontal="center"/>
    </xf>
    <xf numFmtId="164" fontId="46" fillId="3" borderId="43" xfId="16" applyNumberFormat="1" applyFont="1" applyFill="1" applyBorder="1" applyAlignment="1" applyProtection="1">
      <alignment horizontal="center"/>
    </xf>
    <xf numFmtId="177" fontId="48" fillId="4" borderId="43" xfId="83" applyNumberFormat="1" applyFont="1" applyFill="1" applyBorder="1" applyAlignment="1" applyProtection="1">
      <alignment horizontal="center" vertical="center" readingOrder="2"/>
      <protection locked="0"/>
    </xf>
    <xf numFmtId="3" fontId="44" fillId="6" borderId="62" xfId="13" applyNumberFormat="1" applyFont="1" applyFill="1" applyBorder="1" applyAlignment="1">
      <alignment horizontal="center" vertical="center" wrapText="1"/>
    </xf>
    <xf numFmtId="175" fontId="44" fillId="6" borderId="73" xfId="13" applyFont="1" applyFill="1" applyBorder="1" applyAlignment="1">
      <alignment horizontal="center" vertical="center" wrapText="1"/>
    </xf>
    <xf numFmtId="175" fontId="44" fillId="6" borderId="74" xfId="13" applyFont="1" applyFill="1" applyBorder="1" applyAlignment="1">
      <alignment horizontal="center" vertical="center" wrapText="1"/>
    </xf>
    <xf numFmtId="3" fontId="42" fillId="0" borderId="103" xfId="0" applyNumberFormat="1" applyFont="1" applyBorder="1" applyAlignment="1">
      <alignment horizontal="center"/>
    </xf>
    <xf numFmtId="175" fontId="42" fillId="0" borderId="104" xfId="0" applyFont="1" applyBorder="1" applyAlignment="1">
      <alignment horizontal="center"/>
    </xf>
    <xf numFmtId="175" fontId="42" fillId="0" borderId="105" xfId="0" applyFont="1" applyBorder="1" applyAlignment="1">
      <alignment horizontal="center"/>
    </xf>
    <xf numFmtId="3" fontId="38" fillId="6" borderId="2" xfId="13" applyNumberFormat="1" applyFont="1" applyFill="1" applyBorder="1" applyAlignment="1">
      <alignment horizontal="center" vertical="center" wrapText="1"/>
    </xf>
    <xf numFmtId="175" fontId="38" fillId="6" borderId="3" xfId="13" applyFont="1" applyFill="1" applyBorder="1" applyAlignment="1">
      <alignment horizontal="center" vertical="center" wrapText="1"/>
    </xf>
    <xf numFmtId="175" fontId="38" fillId="6" borderId="4" xfId="13" applyFont="1" applyFill="1" applyBorder="1" applyAlignment="1">
      <alignment horizontal="center" vertical="center" wrapText="1"/>
    </xf>
    <xf numFmtId="3" fontId="43" fillId="0" borderId="103" xfId="0" applyNumberFormat="1" applyFont="1" applyBorder="1" applyAlignment="1">
      <alignment horizontal="right"/>
    </xf>
    <xf numFmtId="175" fontId="43" fillId="0" borderId="104" xfId="0" applyFont="1" applyBorder="1" applyAlignment="1">
      <alignment horizontal="right"/>
    </xf>
    <xf numFmtId="175" fontId="43" fillId="0" borderId="105" xfId="0" applyFont="1" applyBorder="1" applyAlignment="1">
      <alignment horizontal="right"/>
    </xf>
    <xf numFmtId="3" fontId="40" fillId="34" borderId="2" xfId="0" applyNumberFormat="1" applyFont="1" applyFill="1" applyBorder="1" applyAlignment="1">
      <alignment horizontal="center" vertical="center" wrapText="1"/>
    </xf>
    <xf numFmtId="175" fontId="40" fillId="34" borderId="3" xfId="0" applyFont="1" applyFill="1" applyBorder="1" applyAlignment="1">
      <alignment horizontal="center" vertical="center" wrapText="1"/>
    </xf>
    <xf numFmtId="175" fontId="40" fillId="34" borderId="4" xfId="0" applyFont="1" applyFill="1" applyBorder="1" applyAlignment="1">
      <alignment horizontal="center" vertical="center" wrapText="1"/>
    </xf>
    <xf numFmtId="3" fontId="45" fillId="6" borderId="75" xfId="0" applyNumberFormat="1" applyFont="1" applyFill="1" applyBorder="1" applyAlignment="1">
      <alignment horizontal="center"/>
    </xf>
    <xf numFmtId="175" fontId="45" fillId="6" borderId="75" xfId="0" applyFont="1" applyFill="1" applyBorder="1" applyAlignment="1">
      <alignment horizontal="center"/>
    </xf>
    <xf numFmtId="3" fontId="44" fillId="7" borderId="103" xfId="0" applyNumberFormat="1" applyFont="1" applyFill="1" applyBorder="1" applyAlignment="1">
      <alignment horizontal="center"/>
    </xf>
    <xf numFmtId="175" fontId="44" fillId="7" borderId="104" xfId="0" applyFont="1" applyFill="1" applyBorder="1" applyAlignment="1">
      <alignment horizontal="center"/>
    </xf>
    <xf numFmtId="175" fontId="44" fillId="7" borderId="105" xfId="0" applyFont="1" applyFill="1" applyBorder="1" applyAlignment="1">
      <alignment horizontal="center"/>
    </xf>
    <xf numFmtId="3" fontId="43" fillId="0" borderId="103" xfId="0" applyNumberFormat="1" applyFont="1" applyBorder="1" applyAlignment="1">
      <alignment horizontal="right" wrapText="1"/>
    </xf>
    <xf numFmtId="175" fontId="43" fillId="0" borderId="104" xfId="0" applyFont="1" applyBorder="1" applyAlignment="1">
      <alignment horizontal="right" wrapText="1"/>
    </xf>
    <xf numFmtId="175" fontId="43" fillId="0" borderId="105" xfId="0" applyFont="1" applyBorder="1" applyAlignment="1">
      <alignment horizontal="right" wrapText="1"/>
    </xf>
    <xf numFmtId="3" fontId="44" fillId="6" borderId="2" xfId="13" applyNumberFormat="1" applyFont="1" applyFill="1" applyBorder="1" applyAlignment="1">
      <alignment horizontal="center" vertical="center" wrapText="1"/>
    </xf>
    <xf numFmtId="175" fontId="44" fillId="6" borderId="4" xfId="13" applyFont="1" applyFill="1" applyBorder="1" applyAlignment="1">
      <alignment horizontal="center" vertical="center" wrapText="1"/>
    </xf>
    <xf numFmtId="175" fontId="44" fillId="6" borderId="3" xfId="13" applyFont="1" applyFill="1" applyBorder="1" applyAlignment="1">
      <alignment horizontal="center" vertical="center" wrapText="1"/>
    </xf>
    <xf numFmtId="3" fontId="42" fillId="0" borderId="103" xfId="0" applyNumberFormat="1" applyFont="1" applyBorder="1" applyAlignment="1">
      <alignment horizontal="center" vertical="center"/>
    </xf>
    <xf numFmtId="175" fontId="42" fillId="0" borderId="104" xfId="0" applyFont="1" applyBorder="1" applyAlignment="1">
      <alignment horizontal="center" vertical="center"/>
    </xf>
    <xf numFmtId="175" fontId="42" fillId="0" borderId="105" xfId="0" applyFont="1" applyBorder="1" applyAlignment="1">
      <alignment horizontal="center" vertical="center"/>
    </xf>
    <xf numFmtId="3" fontId="42" fillId="6" borderId="6" xfId="13" applyNumberFormat="1" applyFont="1" applyFill="1" applyBorder="1" applyAlignment="1">
      <alignment horizontal="center" vertical="center" wrapText="1"/>
    </xf>
    <xf numFmtId="175" fontId="42" fillId="6" borderId="14" xfId="13" applyFont="1" applyFill="1" applyBorder="1" applyAlignment="1">
      <alignment horizontal="center" vertical="center" wrapText="1"/>
    </xf>
    <xf numFmtId="3" fontId="42" fillId="6" borderId="5" xfId="13" applyNumberFormat="1" applyFont="1" applyFill="1" applyBorder="1" applyAlignment="1">
      <alignment horizontal="center" vertical="center" wrapText="1"/>
    </xf>
    <xf numFmtId="175" fontId="42" fillId="6" borderId="22" xfId="13" applyFont="1" applyFill="1" applyBorder="1" applyAlignment="1">
      <alignment horizontal="center" vertical="center" wrapText="1"/>
    </xf>
    <xf numFmtId="3" fontId="42" fillId="2" borderId="6" xfId="13" applyNumberFormat="1" applyFont="1" applyFill="1" applyBorder="1" applyAlignment="1">
      <alignment horizontal="center" vertical="center" wrapText="1"/>
    </xf>
    <xf numFmtId="175" fontId="42" fillId="2" borderId="14" xfId="13" applyFont="1" applyFill="1" applyBorder="1" applyAlignment="1">
      <alignment horizontal="center" vertical="center" wrapText="1"/>
    </xf>
    <xf numFmtId="3" fontId="42" fillId="6" borderId="47" xfId="13" applyNumberFormat="1" applyFont="1" applyFill="1" applyBorder="1" applyAlignment="1">
      <alignment horizontal="center" vertical="center" wrapText="1"/>
    </xf>
    <xf numFmtId="175" fontId="42" fillId="6" borderId="42" xfId="13" applyFont="1" applyFill="1" applyBorder="1" applyAlignment="1">
      <alignment horizontal="center" vertical="center" wrapText="1"/>
    </xf>
    <xf numFmtId="3" fontId="42" fillId="6" borderId="14" xfId="13" applyNumberFormat="1" applyFont="1" applyFill="1" applyBorder="1" applyAlignment="1">
      <alignment horizontal="center" vertical="center" wrapText="1"/>
    </xf>
    <xf numFmtId="3" fontId="42" fillId="6" borderId="23" xfId="13" applyNumberFormat="1" applyFont="1" applyFill="1" applyBorder="1" applyAlignment="1">
      <alignment horizontal="center" vertical="center" wrapText="1"/>
    </xf>
    <xf numFmtId="175" fontId="42" fillId="6" borderId="18" xfId="13" applyFont="1" applyFill="1" applyBorder="1" applyAlignment="1">
      <alignment horizontal="center" vertical="center" wrapText="1"/>
    </xf>
    <xf numFmtId="3" fontId="49" fillId="8" borderId="2" xfId="6" applyNumberFormat="1" applyFont="1" applyFill="1" applyBorder="1" applyAlignment="1">
      <alignment horizontal="center"/>
    </xf>
    <xf numFmtId="175" fontId="49" fillId="8" borderId="3" xfId="6" applyFont="1" applyFill="1" applyBorder="1" applyAlignment="1">
      <alignment horizontal="center"/>
    </xf>
    <xf numFmtId="175" fontId="49" fillId="8" borderId="46" xfId="6" applyFont="1" applyFill="1" applyBorder="1" applyAlignment="1">
      <alignment horizontal="center"/>
    </xf>
    <xf numFmtId="175" fontId="42" fillId="6" borderId="1" xfId="13" applyFont="1" applyFill="1" applyBorder="1" applyAlignment="1">
      <alignment horizontal="center" vertical="center" wrapText="1"/>
    </xf>
    <xf numFmtId="3" fontId="54" fillId="8" borderId="63" xfId="6" applyNumberFormat="1" applyFont="1" applyFill="1" applyBorder="1" applyAlignment="1">
      <alignment horizontal="center"/>
    </xf>
    <xf numFmtId="175" fontId="54" fillId="8" borderId="61" xfId="6" applyFont="1" applyFill="1" applyBorder="1" applyAlignment="1">
      <alignment horizontal="center"/>
    </xf>
    <xf numFmtId="3" fontId="44" fillId="6" borderId="2" xfId="74" applyNumberFormat="1" applyFont="1" applyFill="1" applyBorder="1" applyAlignment="1">
      <alignment horizontal="center" vertical="center" wrapText="1"/>
    </xf>
    <xf numFmtId="175" fontId="44" fillId="6" borderId="3" xfId="74" applyFont="1" applyFill="1" applyBorder="1" applyAlignment="1">
      <alignment horizontal="center" vertical="center" wrapText="1"/>
    </xf>
    <xf numFmtId="175" fontId="44" fillId="6" borderId="4" xfId="74" applyFont="1" applyFill="1" applyBorder="1" applyAlignment="1">
      <alignment horizontal="center" vertical="center" wrapText="1"/>
    </xf>
    <xf numFmtId="1" fontId="42" fillId="7" borderId="2" xfId="6" applyNumberFormat="1" applyFont="1" applyFill="1" applyBorder="1" applyAlignment="1">
      <alignment horizontal="center" vertical="center" wrapText="1"/>
    </xf>
    <xf numFmtId="1" fontId="42" fillId="7" borderId="3" xfId="6" applyNumberFormat="1" applyFont="1" applyFill="1" applyBorder="1" applyAlignment="1">
      <alignment horizontal="center" vertical="center" wrapText="1"/>
    </xf>
    <xf numFmtId="1" fontId="42" fillId="7" borderId="4" xfId="6" applyNumberFormat="1" applyFont="1" applyFill="1" applyBorder="1" applyAlignment="1">
      <alignment horizontal="center" vertical="center" wrapText="1"/>
    </xf>
    <xf numFmtId="1" fontId="42" fillId="7" borderId="2" xfId="6" applyNumberFormat="1" applyFont="1" applyFill="1" applyBorder="1" applyAlignment="1">
      <alignment horizontal="center" vertical="center"/>
    </xf>
    <xf numFmtId="1" fontId="42" fillId="7" borderId="4" xfId="6" applyNumberFormat="1" applyFont="1" applyFill="1" applyBorder="1" applyAlignment="1">
      <alignment horizontal="center" vertical="center"/>
    </xf>
    <xf numFmtId="1" fontId="42" fillId="7" borderId="2" xfId="61" applyNumberFormat="1" applyFont="1" applyFill="1" applyBorder="1" applyAlignment="1">
      <alignment horizontal="center" vertical="center" wrapText="1"/>
    </xf>
    <xf numFmtId="1" fontId="42" fillId="7" borderId="4" xfId="61" applyNumberFormat="1" applyFont="1" applyFill="1" applyBorder="1" applyAlignment="1">
      <alignment horizontal="center" vertical="center" wrapText="1"/>
    </xf>
    <xf numFmtId="3" fontId="59" fillId="0" borderId="23" xfId="6" applyNumberFormat="1" applyFont="1" applyBorder="1" applyAlignment="1">
      <alignment horizontal="center" vertical="center" wrapText="1"/>
    </xf>
    <xf numFmtId="175" fontId="59" fillId="0" borderId="18" xfId="6" applyFont="1" applyBorder="1" applyAlignment="1">
      <alignment horizontal="center" vertical="center" wrapText="1"/>
    </xf>
    <xf numFmtId="3" fontId="56" fillId="0" borderId="112" xfId="74" applyNumberFormat="1" applyFont="1" applyBorder="1" applyAlignment="1">
      <alignment horizontal="center" vertical="center" wrapText="1"/>
    </xf>
    <xf numFmtId="175" fontId="56" fillId="0" borderId="76" xfId="74" applyFont="1" applyBorder="1" applyAlignment="1">
      <alignment horizontal="center" vertical="center" wrapText="1"/>
    </xf>
    <xf numFmtId="3" fontId="59" fillId="32" borderId="2" xfId="6" applyNumberFormat="1" applyFont="1" applyFill="1" applyBorder="1" applyAlignment="1">
      <alignment horizontal="center"/>
    </xf>
    <xf numFmtId="175" fontId="59" fillId="32" borderId="3" xfId="6" applyFont="1" applyFill="1" applyBorder="1" applyAlignment="1">
      <alignment horizontal="center"/>
    </xf>
    <xf numFmtId="175" fontId="59" fillId="32" borderId="4" xfId="6" applyFont="1" applyFill="1" applyBorder="1" applyAlignment="1">
      <alignment horizontal="center"/>
    </xf>
    <xf numFmtId="1" fontId="60" fillId="33" borderId="45" xfId="6" applyNumberFormat="1" applyFont="1" applyFill="1" applyBorder="1" applyAlignment="1">
      <alignment horizontal="center" vertical="center"/>
    </xf>
    <xf numFmtId="1" fontId="60" fillId="33" borderId="4" xfId="6" applyNumberFormat="1" applyFont="1" applyFill="1" applyBorder="1" applyAlignment="1">
      <alignment horizontal="center" vertical="center"/>
    </xf>
    <xf numFmtId="3" fontId="56" fillId="0" borderId="0" xfId="6" applyNumberFormat="1" applyFont="1" applyAlignment="1">
      <alignment horizontal="center" wrapText="1"/>
    </xf>
    <xf numFmtId="175" fontId="56" fillId="0" borderId="0" xfId="6" applyFont="1" applyAlignment="1">
      <alignment horizontal="center" wrapText="1"/>
    </xf>
    <xf numFmtId="3" fontId="54" fillId="8" borderId="2" xfId="6" applyNumberFormat="1" applyFont="1" applyFill="1" applyBorder="1" applyAlignment="1">
      <alignment horizontal="center"/>
    </xf>
    <xf numFmtId="175" fontId="54" fillId="8" borderId="46" xfId="6" applyFont="1" applyFill="1" applyBorder="1" applyAlignment="1">
      <alignment horizontal="center"/>
    </xf>
    <xf numFmtId="3" fontId="57" fillId="0" borderId="58" xfId="6" applyNumberFormat="1" applyFont="1" applyBorder="1" applyAlignment="1">
      <alignment horizontal="center" vertical="center" wrapText="1"/>
    </xf>
    <xf numFmtId="175" fontId="57" fillId="0" borderId="0" xfId="6" applyFont="1" applyAlignment="1">
      <alignment horizontal="center" vertical="center" wrapText="1"/>
    </xf>
    <xf numFmtId="175" fontId="57" fillId="0" borderId="58" xfId="6" applyFont="1" applyBorder="1" applyAlignment="1">
      <alignment horizontal="center" vertical="center" wrapText="1"/>
    </xf>
    <xf numFmtId="3" fontId="42" fillId="6" borderId="6" xfId="72" applyNumberFormat="1" applyFont="1" applyFill="1" applyBorder="1" applyAlignment="1">
      <alignment horizontal="center" vertical="center" wrapText="1"/>
    </xf>
    <xf numFmtId="175" fontId="42" fillId="6" borderId="14" xfId="72" applyFont="1" applyFill="1" applyBorder="1" applyAlignment="1">
      <alignment horizontal="center" vertical="center" wrapText="1"/>
    </xf>
    <xf numFmtId="3" fontId="42" fillId="6" borderId="6" xfId="74" applyNumberFormat="1" applyFont="1" applyFill="1" applyBorder="1" applyAlignment="1">
      <alignment horizontal="center" vertical="center" wrapText="1"/>
    </xf>
    <xf numFmtId="175" fontId="42" fillId="6" borderId="14" xfId="74" applyFont="1" applyFill="1" applyBorder="1" applyAlignment="1">
      <alignment horizontal="center" vertical="center" wrapText="1"/>
    </xf>
    <xf numFmtId="3" fontId="42" fillId="6" borderId="23" xfId="74" applyNumberFormat="1" applyFont="1" applyFill="1" applyBorder="1" applyAlignment="1">
      <alignment horizontal="center" vertical="center" wrapText="1"/>
    </xf>
    <xf numFmtId="175" fontId="42" fillId="6" borderId="18" xfId="74" applyFont="1" applyFill="1" applyBorder="1" applyAlignment="1">
      <alignment horizontal="center" vertical="center" wrapText="1"/>
    </xf>
    <xf numFmtId="3" fontId="42" fillId="6" borderId="6" xfId="61" applyNumberFormat="1" applyFont="1" applyFill="1" applyBorder="1" applyAlignment="1">
      <alignment horizontal="center" vertical="center" wrapText="1"/>
    </xf>
    <xf numFmtId="175" fontId="42" fillId="6" borderId="14" xfId="61" applyFont="1" applyFill="1" applyBorder="1" applyAlignment="1">
      <alignment horizontal="center" vertical="center" wrapText="1"/>
    </xf>
    <xf numFmtId="3" fontId="42" fillId="6" borderId="23" xfId="61" applyNumberFormat="1" applyFont="1" applyFill="1" applyBorder="1" applyAlignment="1">
      <alignment horizontal="center" vertical="center" wrapText="1"/>
    </xf>
    <xf numFmtId="175" fontId="42" fillId="6" borderId="18" xfId="61" applyFont="1" applyFill="1" applyBorder="1" applyAlignment="1">
      <alignment horizontal="center" vertical="center" wrapText="1"/>
    </xf>
    <xf numFmtId="3" fontId="49" fillId="8" borderId="29" xfId="6" applyNumberFormat="1" applyFont="1" applyFill="1" applyBorder="1" applyAlignment="1">
      <alignment horizontal="center"/>
    </xf>
    <xf numFmtId="175" fontId="49" fillId="8" borderId="42" xfId="6" applyFont="1" applyFill="1" applyBorder="1" applyAlignment="1">
      <alignment horizontal="center"/>
    </xf>
    <xf numFmtId="3" fontId="49" fillId="8" borderId="77" xfId="6" applyNumberFormat="1" applyFont="1" applyFill="1" applyBorder="1" applyAlignment="1">
      <alignment horizontal="center"/>
    </xf>
    <xf numFmtId="175" fontId="49" fillId="8" borderId="39" xfId="6" applyFont="1" applyFill="1" applyBorder="1" applyAlignment="1">
      <alignment horizontal="center"/>
    </xf>
    <xf numFmtId="3" fontId="42" fillId="6" borderId="5" xfId="61" applyNumberFormat="1" applyFont="1" applyFill="1" applyBorder="1" applyAlignment="1">
      <alignment horizontal="center" vertical="center" wrapText="1"/>
    </xf>
    <xf numFmtId="175" fontId="42" fillId="6" borderId="22" xfId="61" applyFont="1" applyFill="1" applyBorder="1" applyAlignment="1">
      <alignment horizontal="center" vertical="center" wrapText="1"/>
    </xf>
    <xf numFmtId="3" fontId="55" fillId="0" borderId="0" xfId="76" applyNumberFormat="1" applyFont="1" applyAlignment="1">
      <alignment horizontal="center"/>
    </xf>
    <xf numFmtId="175" fontId="55" fillId="0" borderId="0" xfId="76" applyFont="1" applyAlignment="1">
      <alignment horizontal="center"/>
    </xf>
    <xf numFmtId="3" fontId="49" fillId="8" borderId="45" xfId="6" applyNumberFormat="1" applyFont="1" applyFill="1" applyBorder="1" applyAlignment="1">
      <alignment horizontal="center"/>
    </xf>
    <xf numFmtId="3" fontId="49" fillId="8" borderId="2" xfId="76" applyNumberFormat="1" applyFont="1" applyFill="1" applyBorder="1" applyAlignment="1">
      <alignment horizontal="center" vertical="center" wrapText="1"/>
    </xf>
    <xf numFmtId="175" fontId="49" fillId="8" borderId="3" xfId="76" applyFont="1" applyFill="1" applyBorder="1" applyAlignment="1">
      <alignment horizontal="center" vertical="center" wrapText="1"/>
    </xf>
    <xf numFmtId="175" fontId="49" fillId="8" borderId="4" xfId="76" applyFont="1" applyFill="1" applyBorder="1" applyAlignment="1">
      <alignment horizontal="center" vertical="center" wrapText="1"/>
    </xf>
    <xf numFmtId="3" fontId="42" fillId="6" borderId="5" xfId="77" applyNumberFormat="1" applyFont="1" applyFill="1" applyBorder="1" applyAlignment="1">
      <alignment horizontal="center" vertical="center" wrapText="1"/>
    </xf>
    <xf numFmtId="175" fontId="42" fillId="6" borderId="22" xfId="77" applyFont="1" applyFill="1" applyBorder="1" applyAlignment="1">
      <alignment horizontal="center" vertical="center" wrapText="1"/>
    </xf>
    <xf numFmtId="3" fontId="42" fillId="6" borderId="6" xfId="77" applyNumberFormat="1" applyFont="1" applyFill="1" applyBorder="1" applyAlignment="1">
      <alignment horizontal="center" vertical="center" wrapText="1"/>
    </xf>
    <xf numFmtId="175" fontId="42" fillId="6" borderId="14" xfId="77" applyFont="1" applyFill="1" applyBorder="1" applyAlignment="1">
      <alignment horizontal="center" vertical="center" wrapText="1"/>
    </xf>
    <xf numFmtId="3" fontId="42" fillId="6" borderId="23" xfId="77" applyNumberFormat="1" applyFont="1" applyFill="1" applyBorder="1" applyAlignment="1">
      <alignment horizontal="center" vertical="center" wrapText="1"/>
    </xf>
    <xf numFmtId="175" fontId="42" fillId="6" borderId="18" xfId="77" applyFont="1" applyFill="1" applyBorder="1" applyAlignment="1">
      <alignment horizontal="center" vertical="center" wrapText="1"/>
    </xf>
    <xf numFmtId="3" fontId="54" fillId="8" borderId="2" xfId="76" applyNumberFormat="1" applyFont="1" applyFill="1" applyBorder="1" applyAlignment="1">
      <alignment horizontal="center" vertical="center" wrapText="1"/>
    </xf>
    <xf numFmtId="175" fontId="54" fillId="8" borderId="3" xfId="76" applyFont="1" applyFill="1" applyBorder="1" applyAlignment="1">
      <alignment horizontal="center" vertical="center" wrapText="1"/>
    </xf>
    <xf numFmtId="175" fontId="54" fillId="8" borderId="4" xfId="76" applyFont="1" applyFill="1" applyBorder="1" applyAlignment="1">
      <alignment horizontal="center" vertical="center" wrapText="1"/>
    </xf>
    <xf numFmtId="3" fontId="41" fillId="0" borderId="110" xfId="0" applyNumberFormat="1" applyFont="1" applyBorder="1" applyAlignment="1">
      <alignment horizontal="center" vertical="center" wrapText="1"/>
    </xf>
    <xf numFmtId="175" fontId="41" fillId="0" borderId="1" xfId="0" applyFont="1" applyBorder="1" applyAlignment="1">
      <alignment horizontal="center" vertical="center" wrapText="1"/>
    </xf>
    <xf numFmtId="3" fontId="42" fillId="6" borderId="6" xfId="73" applyNumberFormat="1" applyFont="1" applyFill="1" applyBorder="1" applyAlignment="1">
      <alignment horizontal="center" vertical="center" wrapText="1"/>
    </xf>
    <xf numFmtId="175" fontId="42" fillId="6" borderId="14" xfId="73" applyFont="1" applyFill="1" applyBorder="1" applyAlignment="1">
      <alignment horizontal="center" vertical="center" wrapText="1"/>
    </xf>
    <xf numFmtId="3" fontId="42" fillId="6" borderId="23" xfId="73" applyNumberFormat="1" applyFont="1" applyFill="1" applyBorder="1" applyAlignment="1">
      <alignment horizontal="center" vertical="center" wrapText="1"/>
    </xf>
    <xf numFmtId="175" fontId="42" fillId="6" borderId="18" xfId="73" applyFont="1" applyFill="1" applyBorder="1" applyAlignment="1">
      <alignment horizontal="center" vertical="center" wrapText="1"/>
    </xf>
    <xf numFmtId="3" fontId="49" fillId="8" borderId="2" xfId="55" applyNumberFormat="1" applyFont="1" applyFill="1" applyBorder="1" applyAlignment="1">
      <alignment horizontal="center" vertical="center" wrapText="1"/>
    </xf>
    <xf numFmtId="175" fontId="49" fillId="8" borderId="3" xfId="55" applyFont="1" applyFill="1" applyBorder="1" applyAlignment="1">
      <alignment horizontal="center" vertical="center" wrapText="1"/>
    </xf>
    <xf numFmtId="175" fontId="49" fillId="8" borderId="4" xfId="55" applyFont="1" applyFill="1" applyBorder="1" applyAlignment="1">
      <alignment horizontal="center" vertical="center" wrapText="1"/>
    </xf>
    <xf numFmtId="3" fontId="50" fillId="8" borderId="106" xfId="6" applyNumberFormat="1" applyFont="1" applyFill="1" applyBorder="1" applyAlignment="1">
      <alignment horizontal="center"/>
    </xf>
    <xf numFmtId="175" fontId="50" fillId="8" borderId="106" xfId="6" applyFont="1" applyFill="1" applyBorder="1" applyAlignment="1">
      <alignment horizontal="center"/>
    </xf>
    <xf numFmtId="3" fontId="50" fillId="8" borderId="41" xfId="6" applyNumberFormat="1" applyFont="1" applyFill="1" applyBorder="1" applyAlignment="1">
      <alignment horizontal="center"/>
    </xf>
    <xf numFmtId="175" fontId="50" fillId="8" borderId="47" xfId="6" applyFont="1" applyFill="1" applyBorder="1" applyAlignment="1">
      <alignment horizontal="center"/>
    </xf>
    <xf numFmtId="3" fontId="42" fillId="5" borderId="23" xfId="13" applyNumberFormat="1" applyFont="1" applyFill="1" applyBorder="1" applyAlignment="1">
      <alignment horizontal="center" vertical="center" wrapText="1"/>
    </xf>
    <xf numFmtId="3" fontId="42" fillId="5" borderId="18" xfId="13" applyNumberFormat="1" applyFont="1" applyFill="1" applyBorder="1" applyAlignment="1">
      <alignment horizontal="center" vertical="center" wrapText="1"/>
    </xf>
    <xf numFmtId="3" fontId="42" fillId="5" borderId="6" xfId="13" applyNumberFormat="1" applyFont="1" applyFill="1" applyBorder="1" applyAlignment="1">
      <alignment horizontal="center" vertical="center" wrapText="1"/>
    </xf>
    <xf numFmtId="3" fontId="42" fillId="5" borderId="14" xfId="13" applyNumberFormat="1" applyFont="1" applyFill="1" applyBorder="1" applyAlignment="1">
      <alignment horizontal="center" vertical="center" wrapText="1"/>
    </xf>
    <xf numFmtId="3" fontId="44" fillId="6" borderId="0" xfId="13" applyNumberFormat="1" applyFont="1" applyFill="1" applyAlignment="1">
      <alignment horizontal="center" vertical="center" wrapText="1"/>
    </xf>
    <xf numFmtId="175" fontId="44" fillId="6" borderId="0" xfId="13" applyFont="1" applyFill="1" applyAlignment="1">
      <alignment horizontal="center" vertical="center" wrapText="1"/>
    </xf>
    <xf numFmtId="3" fontId="42" fillId="2" borderId="14" xfId="13" applyNumberFormat="1" applyFont="1" applyFill="1" applyBorder="1" applyAlignment="1">
      <alignment horizontal="center" vertical="center" wrapText="1"/>
    </xf>
  </cellXfs>
  <cellStyles count="2482">
    <cellStyle name="20% - Accent1" xfId="18" xr:uid="{00000000-0005-0000-0000-000000000000}"/>
    <cellStyle name="20% - Accent1 2" xfId="162" xr:uid="{00000000-0005-0000-0000-000001000000}"/>
    <cellStyle name="20% - Accent1 3" xfId="331" xr:uid="{00000000-0005-0000-0000-000002000000}"/>
    <cellStyle name="20% - Accent2" xfId="19" xr:uid="{00000000-0005-0000-0000-000003000000}"/>
    <cellStyle name="20% - Accent2 2" xfId="163" xr:uid="{00000000-0005-0000-0000-000004000000}"/>
    <cellStyle name="20% - Accent2 3" xfId="332" xr:uid="{00000000-0005-0000-0000-000005000000}"/>
    <cellStyle name="20% - Accent3" xfId="20" xr:uid="{00000000-0005-0000-0000-000006000000}"/>
    <cellStyle name="20% - Accent3 2" xfId="164" xr:uid="{00000000-0005-0000-0000-000007000000}"/>
    <cellStyle name="20% - Accent3 3" xfId="333" xr:uid="{00000000-0005-0000-0000-000008000000}"/>
    <cellStyle name="20% - Accent4" xfId="21" xr:uid="{00000000-0005-0000-0000-000009000000}"/>
    <cellStyle name="20% - Accent4 2" xfId="165" xr:uid="{00000000-0005-0000-0000-00000A000000}"/>
    <cellStyle name="20% - Accent4 3" xfId="334" xr:uid="{00000000-0005-0000-0000-00000B000000}"/>
    <cellStyle name="20% - Accent5" xfId="22" xr:uid="{00000000-0005-0000-0000-00000C000000}"/>
    <cellStyle name="20% - Accent5 2" xfId="166" xr:uid="{00000000-0005-0000-0000-00000D000000}"/>
    <cellStyle name="20% - Accent5 3" xfId="335" xr:uid="{00000000-0005-0000-0000-00000E000000}"/>
    <cellStyle name="20% - Accent6" xfId="23" xr:uid="{00000000-0005-0000-0000-00000F000000}"/>
    <cellStyle name="20% - Accent6 2" xfId="167" xr:uid="{00000000-0005-0000-0000-000010000000}"/>
    <cellStyle name="20% - Accent6 3" xfId="336" xr:uid="{00000000-0005-0000-0000-000011000000}"/>
    <cellStyle name="20% - הדגשה1" xfId="2453" builtinId="30" customBuiltin="1"/>
    <cellStyle name="20% - הדגשה2" xfId="2456" builtinId="34" customBuiltin="1"/>
    <cellStyle name="20% - הדגשה3" xfId="2459" builtinId="38" customBuiltin="1"/>
    <cellStyle name="20% - הדגשה4" xfId="2462" builtinId="42" customBuiltin="1"/>
    <cellStyle name="20% - הדגשה5" xfId="2465" builtinId="46" customBuiltin="1"/>
    <cellStyle name="20% - הדגשה6" xfId="2468" builtinId="50" customBuiltin="1"/>
    <cellStyle name="40% - Accent1" xfId="24" xr:uid="{00000000-0005-0000-0000-000012000000}"/>
    <cellStyle name="40% - Accent1 2" xfId="168" xr:uid="{00000000-0005-0000-0000-000013000000}"/>
    <cellStyle name="40% - Accent1 3" xfId="337" xr:uid="{00000000-0005-0000-0000-000014000000}"/>
    <cellStyle name="40% - Accent2" xfId="25" xr:uid="{00000000-0005-0000-0000-000015000000}"/>
    <cellStyle name="40% - Accent2 2" xfId="169" xr:uid="{00000000-0005-0000-0000-000016000000}"/>
    <cellStyle name="40% - Accent2 3" xfId="338" xr:uid="{00000000-0005-0000-0000-000017000000}"/>
    <cellStyle name="40% - Accent3" xfId="26" xr:uid="{00000000-0005-0000-0000-000018000000}"/>
    <cellStyle name="40% - Accent3 2" xfId="170" xr:uid="{00000000-0005-0000-0000-000019000000}"/>
    <cellStyle name="40% - Accent3 3" xfId="339" xr:uid="{00000000-0005-0000-0000-00001A000000}"/>
    <cellStyle name="40% - Accent4" xfId="27" xr:uid="{00000000-0005-0000-0000-00001B000000}"/>
    <cellStyle name="40% - Accent4 2" xfId="171" xr:uid="{00000000-0005-0000-0000-00001C000000}"/>
    <cellStyle name="40% - Accent4 3" xfId="340" xr:uid="{00000000-0005-0000-0000-00001D000000}"/>
    <cellStyle name="40% - Accent5" xfId="28" xr:uid="{00000000-0005-0000-0000-00001E000000}"/>
    <cellStyle name="40% - Accent5 2" xfId="172" xr:uid="{00000000-0005-0000-0000-00001F000000}"/>
    <cellStyle name="40% - Accent5 3" xfId="341" xr:uid="{00000000-0005-0000-0000-000020000000}"/>
    <cellStyle name="40% - Accent6" xfId="29" xr:uid="{00000000-0005-0000-0000-000021000000}"/>
    <cellStyle name="40% - Accent6 2" xfId="173" xr:uid="{00000000-0005-0000-0000-000022000000}"/>
    <cellStyle name="40% - Accent6 3" xfId="342" xr:uid="{00000000-0005-0000-0000-000023000000}"/>
    <cellStyle name="40% - הדגשה1" xfId="2454" builtinId="31" customBuiltin="1"/>
    <cellStyle name="40% - הדגשה2" xfId="2457" builtinId="35" customBuiltin="1"/>
    <cellStyle name="40% - הדגשה3" xfId="2460" builtinId="39" customBuiltin="1"/>
    <cellStyle name="40% - הדגשה4" xfId="2463" builtinId="43" customBuiltin="1"/>
    <cellStyle name="40% - הדגשה5" xfId="2466" builtinId="47" customBuiltin="1"/>
    <cellStyle name="40% - הדגשה6" xfId="2469" builtinId="51" customBuiltin="1"/>
    <cellStyle name="60% - Accent1" xfId="30" xr:uid="{00000000-0005-0000-0000-000024000000}"/>
    <cellStyle name="60% - Accent1 2" xfId="174" xr:uid="{00000000-0005-0000-0000-000025000000}"/>
    <cellStyle name="60% - Accent1 3" xfId="343" xr:uid="{00000000-0005-0000-0000-000026000000}"/>
    <cellStyle name="60% - Accent2" xfId="31" xr:uid="{00000000-0005-0000-0000-000027000000}"/>
    <cellStyle name="60% - Accent2 2" xfId="175" xr:uid="{00000000-0005-0000-0000-000028000000}"/>
    <cellStyle name="60% - Accent2 3" xfId="344" xr:uid="{00000000-0005-0000-0000-000029000000}"/>
    <cellStyle name="60% - Accent3" xfId="32" xr:uid="{00000000-0005-0000-0000-00002A000000}"/>
    <cellStyle name="60% - Accent3 2" xfId="176" xr:uid="{00000000-0005-0000-0000-00002B000000}"/>
    <cellStyle name="60% - Accent3 3" xfId="345" xr:uid="{00000000-0005-0000-0000-00002C000000}"/>
    <cellStyle name="60% - Accent4" xfId="33" xr:uid="{00000000-0005-0000-0000-00002D000000}"/>
    <cellStyle name="60% - Accent4 2" xfId="177" xr:uid="{00000000-0005-0000-0000-00002E000000}"/>
    <cellStyle name="60% - Accent4 3" xfId="346" xr:uid="{00000000-0005-0000-0000-00002F000000}"/>
    <cellStyle name="60% - Accent5" xfId="34" xr:uid="{00000000-0005-0000-0000-000030000000}"/>
    <cellStyle name="60% - Accent5 2" xfId="178" xr:uid="{00000000-0005-0000-0000-000031000000}"/>
    <cellStyle name="60% - Accent5 3" xfId="347" xr:uid="{00000000-0005-0000-0000-000032000000}"/>
    <cellStyle name="60% - Accent6" xfId="35" xr:uid="{00000000-0005-0000-0000-000033000000}"/>
    <cellStyle name="60% - Accent6 2" xfId="179" xr:uid="{00000000-0005-0000-0000-000034000000}"/>
    <cellStyle name="60% - Accent6 3" xfId="348" xr:uid="{00000000-0005-0000-0000-000035000000}"/>
    <cellStyle name="60% - הדגשה1 2" xfId="2476" xr:uid="{00000000-0005-0000-0000-0000B1090000}"/>
    <cellStyle name="60% - הדגשה2 2" xfId="2477" xr:uid="{00000000-0005-0000-0000-0000B2090000}"/>
    <cellStyle name="60% - הדגשה3 2" xfId="2478" xr:uid="{00000000-0005-0000-0000-0000B3090000}"/>
    <cellStyle name="60% - הדגשה4 2" xfId="2479" xr:uid="{00000000-0005-0000-0000-0000B4090000}"/>
    <cellStyle name="60% - הדגשה5 2" xfId="2480" xr:uid="{00000000-0005-0000-0000-0000B5090000}"/>
    <cellStyle name="60% - הדגשה6 2" xfId="2481" xr:uid="{00000000-0005-0000-0000-0000B6090000}"/>
    <cellStyle name="Accent1" xfId="36" xr:uid="{00000000-0005-0000-0000-000036000000}"/>
    <cellStyle name="Accent1 2" xfId="180" xr:uid="{00000000-0005-0000-0000-000037000000}"/>
    <cellStyle name="Accent1 3" xfId="349" xr:uid="{00000000-0005-0000-0000-000038000000}"/>
    <cellStyle name="Accent2" xfId="37" xr:uid="{00000000-0005-0000-0000-000039000000}"/>
    <cellStyle name="Accent2 2" xfId="181" xr:uid="{00000000-0005-0000-0000-00003A000000}"/>
    <cellStyle name="Accent2 3" xfId="350" xr:uid="{00000000-0005-0000-0000-00003B000000}"/>
    <cellStyle name="Accent3" xfId="38" xr:uid="{00000000-0005-0000-0000-00003C000000}"/>
    <cellStyle name="Accent3 2" xfId="182" xr:uid="{00000000-0005-0000-0000-00003D000000}"/>
    <cellStyle name="Accent3 3" xfId="351" xr:uid="{00000000-0005-0000-0000-00003E000000}"/>
    <cellStyle name="Accent4" xfId="39" xr:uid="{00000000-0005-0000-0000-00003F000000}"/>
    <cellStyle name="Accent4 2" xfId="183" xr:uid="{00000000-0005-0000-0000-000040000000}"/>
    <cellStyle name="Accent4 3" xfId="352" xr:uid="{00000000-0005-0000-0000-000041000000}"/>
    <cellStyle name="Accent5" xfId="40" xr:uid="{00000000-0005-0000-0000-000042000000}"/>
    <cellStyle name="Accent5 2" xfId="184" xr:uid="{00000000-0005-0000-0000-000043000000}"/>
    <cellStyle name="Accent5 3" xfId="353" xr:uid="{00000000-0005-0000-0000-000044000000}"/>
    <cellStyle name="Accent6" xfId="41" xr:uid="{00000000-0005-0000-0000-000045000000}"/>
    <cellStyle name="Accent6 2" xfId="185" xr:uid="{00000000-0005-0000-0000-000046000000}"/>
    <cellStyle name="Accent6 3" xfId="354" xr:uid="{00000000-0005-0000-0000-000047000000}"/>
    <cellStyle name="Bad" xfId="42" xr:uid="{00000000-0005-0000-0000-000048000000}"/>
    <cellStyle name="Bad 2" xfId="186" xr:uid="{00000000-0005-0000-0000-000049000000}"/>
    <cellStyle name="Bad 3" xfId="355" xr:uid="{00000000-0005-0000-0000-00004A000000}"/>
    <cellStyle name="Calculation" xfId="43" xr:uid="{00000000-0005-0000-0000-00004B000000}"/>
    <cellStyle name="Calculation 2" xfId="117" xr:uid="{00000000-0005-0000-0000-00004C000000}"/>
    <cellStyle name="Calculation 2 2" xfId="241" xr:uid="{00000000-0005-0000-0000-00004D000000}"/>
    <cellStyle name="Calculation 2 2 10" xfId="1033" xr:uid="{00000000-0005-0000-0000-00004E000000}"/>
    <cellStyle name="Calculation 2 2 10 2" xfId="1706" xr:uid="{00000000-0005-0000-0000-00004F000000}"/>
    <cellStyle name="Calculation 2 2 11" xfId="503" xr:uid="{00000000-0005-0000-0000-000050000000}"/>
    <cellStyle name="Calculation 2 2 12" xfId="2307" xr:uid="{00000000-0005-0000-0000-000051000000}"/>
    <cellStyle name="Calculation 2 2 2" xfId="455" xr:uid="{00000000-0005-0000-0000-000052000000}"/>
    <cellStyle name="Calculation 2 2 2 2" xfId="583" xr:uid="{00000000-0005-0000-0000-000053000000}"/>
    <cellStyle name="Calculation 2 2 2 2 2" xfId="988" xr:uid="{00000000-0005-0000-0000-000054000000}"/>
    <cellStyle name="Calculation 2 2 2 2 2 2" xfId="1210" xr:uid="{00000000-0005-0000-0000-000055000000}"/>
    <cellStyle name="Calculation 2 2 2 2 2 2 2" xfId="1880" xr:uid="{00000000-0005-0000-0000-000056000000}"/>
    <cellStyle name="Calculation 2 2 2 2 2 3" xfId="1388" xr:uid="{00000000-0005-0000-0000-000057000000}"/>
    <cellStyle name="Calculation 2 2 2 2 2 3 2" xfId="2057" xr:uid="{00000000-0005-0000-0000-000058000000}"/>
    <cellStyle name="Calculation 2 2 2 2 2 4" xfId="1577" xr:uid="{00000000-0005-0000-0000-000059000000}"/>
    <cellStyle name="Calculation 2 2 2 2 2 4 2" xfId="2246" xr:uid="{00000000-0005-0000-0000-00005A000000}"/>
    <cellStyle name="Calculation 2 2 2 2 3" xfId="1016" xr:uid="{00000000-0005-0000-0000-00005B000000}"/>
    <cellStyle name="Calculation 2 2 2 2 3 2" xfId="1230" xr:uid="{00000000-0005-0000-0000-00005C000000}"/>
    <cellStyle name="Calculation 2 2 2 2 3 2 2" xfId="1900" xr:uid="{00000000-0005-0000-0000-00005D000000}"/>
    <cellStyle name="Calculation 2 2 2 2 3 3" xfId="1416" xr:uid="{00000000-0005-0000-0000-00005E000000}"/>
    <cellStyle name="Calculation 2 2 2 2 3 3 2" xfId="2085" xr:uid="{00000000-0005-0000-0000-00005F000000}"/>
    <cellStyle name="Calculation 2 2 2 2 3 4" xfId="1605" xr:uid="{00000000-0005-0000-0000-000060000000}"/>
    <cellStyle name="Calculation 2 2 2 2 3 4 2" xfId="2274" xr:uid="{00000000-0005-0000-0000-000061000000}"/>
    <cellStyle name="Calculation 2 2 2 2 4" xfId="1103" xr:uid="{00000000-0005-0000-0000-000062000000}"/>
    <cellStyle name="Calculation 2 2 2 2 4 2" xfId="1775" xr:uid="{00000000-0005-0000-0000-000063000000}"/>
    <cellStyle name="Calculation 2 2 2 2 5" xfId="1284" xr:uid="{00000000-0005-0000-0000-000064000000}"/>
    <cellStyle name="Calculation 2 2 2 2 5 2" xfId="1953" xr:uid="{00000000-0005-0000-0000-000065000000}"/>
    <cellStyle name="Calculation 2 2 2 2 6" xfId="1473" xr:uid="{00000000-0005-0000-0000-000066000000}"/>
    <cellStyle name="Calculation 2 2 2 2 6 2" xfId="2142" xr:uid="{00000000-0005-0000-0000-000067000000}"/>
    <cellStyle name="Calculation 2 2 2 2 7" xfId="870" xr:uid="{00000000-0005-0000-0000-000068000000}"/>
    <cellStyle name="Calculation 2 2 2 2 8" xfId="2427" xr:uid="{00000000-0005-0000-0000-000069000000}"/>
    <cellStyle name="Calculation 2 2 2 3" xfId="553" xr:uid="{00000000-0005-0000-0000-00006A000000}"/>
    <cellStyle name="Calculation 2 2 2 3 2" xfId="1150" xr:uid="{00000000-0005-0000-0000-00006B000000}"/>
    <cellStyle name="Calculation 2 2 2 3 2 2" xfId="1821" xr:uid="{00000000-0005-0000-0000-00006C000000}"/>
    <cellStyle name="Calculation 2 2 2 3 3" xfId="1330" xr:uid="{00000000-0005-0000-0000-00006D000000}"/>
    <cellStyle name="Calculation 2 2 2 3 3 2" xfId="1999" xr:uid="{00000000-0005-0000-0000-00006E000000}"/>
    <cellStyle name="Calculation 2 2 2 3 4" xfId="1519" xr:uid="{00000000-0005-0000-0000-00006F000000}"/>
    <cellStyle name="Calculation 2 2 2 3 4 2" xfId="2188" xr:uid="{00000000-0005-0000-0000-000070000000}"/>
    <cellStyle name="Calculation 2 2 2 3 5" xfId="918" xr:uid="{00000000-0005-0000-0000-000071000000}"/>
    <cellStyle name="Calculation 2 2 2 4" xfId="823" xr:uid="{00000000-0005-0000-0000-000072000000}"/>
    <cellStyle name="Calculation 2 2 2 5" xfId="1047" xr:uid="{00000000-0005-0000-0000-000073000000}"/>
    <cellStyle name="Calculation 2 2 2 5 2" xfId="1720" xr:uid="{00000000-0005-0000-0000-000074000000}"/>
    <cellStyle name="Calculation 2 2 2 6" xfId="720" xr:uid="{00000000-0005-0000-0000-000075000000}"/>
    <cellStyle name="Calculation 2 2 2 6 2" xfId="1641" xr:uid="{00000000-0005-0000-0000-000076000000}"/>
    <cellStyle name="Calculation 2 2 2 7" xfId="691" xr:uid="{00000000-0005-0000-0000-000077000000}"/>
    <cellStyle name="Calculation 2 2 2 7 2" xfId="1629" xr:uid="{00000000-0005-0000-0000-000078000000}"/>
    <cellStyle name="Calculation 2 2 2 8" xfId="525" xr:uid="{00000000-0005-0000-0000-000079000000}"/>
    <cellStyle name="Calculation 2 2 2 9" xfId="2352" xr:uid="{00000000-0005-0000-0000-00007A000000}"/>
    <cellStyle name="Calculation 2 2 3" xfId="510" xr:uid="{00000000-0005-0000-0000-00007B000000}"/>
    <cellStyle name="Calculation 2 2 3 2" xfId="956" xr:uid="{00000000-0005-0000-0000-00007C000000}"/>
    <cellStyle name="Calculation 2 2 3 2 2" xfId="1181" xr:uid="{00000000-0005-0000-0000-00007D000000}"/>
    <cellStyle name="Calculation 2 2 3 2 2 2" xfId="1851" xr:uid="{00000000-0005-0000-0000-00007E000000}"/>
    <cellStyle name="Calculation 2 2 3 2 3" xfId="1359" xr:uid="{00000000-0005-0000-0000-00007F000000}"/>
    <cellStyle name="Calculation 2 2 3 2 3 2" xfId="2028" xr:uid="{00000000-0005-0000-0000-000080000000}"/>
    <cellStyle name="Calculation 2 2 3 2 4" xfId="1548" xr:uid="{00000000-0005-0000-0000-000081000000}"/>
    <cellStyle name="Calculation 2 2 3 2 4 2" xfId="2217" xr:uid="{00000000-0005-0000-0000-000082000000}"/>
    <cellStyle name="Calculation 2 2 3 3" xfId="1075" xr:uid="{00000000-0005-0000-0000-000083000000}"/>
    <cellStyle name="Calculation 2 2 3 3 2" xfId="1748" xr:uid="{00000000-0005-0000-0000-000084000000}"/>
    <cellStyle name="Calculation 2 2 3 4" xfId="1256" xr:uid="{00000000-0005-0000-0000-000085000000}"/>
    <cellStyle name="Calculation 2 2 3 4 2" xfId="1926" xr:uid="{00000000-0005-0000-0000-000086000000}"/>
    <cellStyle name="Calculation 2 2 3 5" xfId="1446" xr:uid="{00000000-0005-0000-0000-000087000000}"/>
    <cellStyle name="Calculation 2 2 3 5 2" xfId="2115" xr:uid="{00000000-0005-0000-0000-000088000000}"/>
    <cellStyle name="Calculation 2 2 3 6" xfId="2395" xr:uid="{00000000-0005-0000-0000-000089000000}"/>
    <cellStyle name="Calculation 2 2 4" xfId="852" xr:uid="{00000000-0005-0000-0000-00008A000000}"/>
    <cellStyle name="Calculation 2 2 4 2" xfId="968" xr:uid="{00000000-0005-0000-0000-00008B000000}"/>
    <cellStyle name="Calculation 2 2 4 2 2" xfId="1190" xr:uid="{00000000-0005-0000-0000-00008C000000}"/>
    <cellStyle name="Calculation 2 2 4 2 2 2" xfId="1860" xr:uid="{00000000-0005-0000-0000-00008D000000}"/>
    <cellStyle name="Calculation 2 2 4 2 3" xfId="1368" xr:uid="{00000000-0005-0000-0000-00008E000000}"/>
    <cellStyle name="Calculation 2 2 4 2 3 2" xfId="2037" xr:uid="{00000000-0005-0000-0000-00008F000000}"/>
    <cellStyle name="Calculation 2 2 4 2 4" xfId="1557" xr:uid="{00000000-0005-0000-0000-000090000000}"/>
    <cellStyle name="Calculation 2 2 4 2 4 2" xfId="2226" xr:uid="{00000000-0005-0000-0000-000091000000}"/>
    <cellStyle name="Calculation 2 2 4 3" xfId="1085" xr:uid="{00000000-0005-0000-0000-000092000000}"/>
    <cellStyle name="Calculation 2 2 4 3 2" xfId="1757" xr:uid="{00000000-0005-0000-0000-000093000000}"/>
    <cellStyle name="Calculation 2 2 4 4" xfId="1266" xr:uid="{00000000-0005-0000-0000-000094000000}"/>
    <cellStyle name="Calculation 2 2 4 4 2" xfId="1935" xr:uid="{00000000-0005-0000-0000-000095000000}"/>
    <cellStyle name="Calculation 2 2 4 5" xfId="1455" xr:uid="{00000000-0005-0000-0000-000096000000}"/>
    <cellStyle name="Calculation 2 2 4 5 2" xfId="2124" xr:uid="{00000000-0005-0000-0000-000097000000}"/>
    <cellStyle name="Calculation 2 2 4 6" xfId="2407" xr:uid="{00000000-0005-0000-0000-000098000000}"/>
    <cellStyle name="Calculation 2 2 5" xfId="887" xr:uid="{00000000-0005-0000-0000-000099000000}"/>
    <cellStyle name="Calculation 2 2 5 2" xfId="1120" xr:uid="{00000000-0005-0000-0000-00009A000000}"/>
    <cellStyle name="Calculation 2 2 5 2 2" xfId="1791" xr:uid="{00000000-0005-0000-0000-00009B000000}"/>
    <cellStyle name="Calculation 2 2 5 3" xfId="1300" xr:uid="{00000000-0005-0000-0000-00009C000000}"/>
    <cellStyle name="Calculation 2 2 5 3 2" xfId="1969" xr:uid="{00000000-0005-0000-0000-00009D000000}"/>
    <cellStyle name="Calculation 2 2 5 4" xfId="1489" xr:uid="{00000000-0005-0000-0000-00009E000000}"/>
    <cellStyle name="Calculation 2 2 5 4 2" xfId="2158" xr:uid="{00000000-0005-0000-0000-00009F000000}"/>
    <cellStyle name="Calculation 2 2 6" xfId="885" xr:uid="{00000000-0005-0000-0000-0000A0000000}"/>
    <cellStyle name="Calculation 2 2 6 2" xfId="1117" xr:uid="{00000000-0005-0000-0000-0000A1000000}"/>
    <cellStyle name="Calculation 2 2 6 2 2" xfId="1789" xr:uid="{00000000-0005-0000-0000-0000A2000000}"/>
    <cellStyle name="Calculation 2 2 6 3" xfId="1298" xr:uid="{00000000-0005-0000-0000-0000A3000000}"/>
    <cellStyle name="Calculation 2 2 6 3 2" xfId="1967" xr:uid="{00000000-0005-0000-0000-0000A4000000}"/>
    <cellStyle name="Calculation 2 2 6 4" xfId="1487" xr:uid="{00000000-0005-0000-0000-0000A5000000}"/>
    <cellStyle name="Calculation 2 2 6 4 2" xfId="2156" xr:uid="{00000000-0005-0000-0000-0000A6000000}"/>
    <cellStyle name="Calculation 2 2 7" xfId="748" xr:uid="{00000000-0005-0000-0000-0000A7000000}"/>
    <cellStyle name="Calculation 2 2 7 2" xfId="1661" xr:uid="{00000000-0005-0000-0000-0000A8000000}"/>
    <cellStyle name="Calculation 2 2 8" xfId="678" xr:uid="{00000000-0005-0000-0000-0000A9000000}"/>
    <cellStyle name="Calculation 2 2 8 2" xfId="1621" xr:uid="{00000000-0005-0000-0000-0000AA000000}"/>
    <cellStyle name="Calculation 2 2 9" xfId="736" xr:uid="{00000000-0005-0000-0000-0000AB000000}"/>
    <cellStyle name="Calculation 2 2 9 2" xfId="1654" xr:uid="{00000000-0005-0000-0000-0000AC000000}"/>
    <cellStyle name="Calculation 2 3" xfId="413" xr:uid="{00000000-0005-0000-0000-0000AD000000}"/>
    <cellStyle name="Calculation 2 3 2" xfId="584" xr:uid="{00000000-0005-0000-0000-0000AE000000}"/>
    <cellStyle name="Calculation 2 3 2 2" xfId="947" xr:uid="{00000000-0005-0000-0000-0000AF000000}"/>
    <cellStyle name="Calculation 2 3 2 2 2" xfId="1175" xr:uid="{00000000-0005-0000-0000-0000B0000000}"/>
    <cellStyle name="Calculation 2 3 2 2 2 2" xfId="1845" xr:uid="{00000000-0005-0000-0000-0000B1000000}"/>
    <cellStyle name="Calculation 2 3 2 2 3" xfId="1353" xr:uid="{00000000-0005-0000-0000-0000B2000000}"/>
    <cellStyle name="Calculation 2 3 2 2 3 2" xfId="2022" xr:uid="{00000000-0005-0000-0000-0000B3000000}"/>
    <cellStyle name="Calculation 2 3 2 2 4" xfId="1542" xr:uid="{00000000-0005-0000-0000-0000B4000000}"/>
    <cellStyle name="Calculation 2 3 2 2 4 2" xfId="2211" xr:uid="{00000000-0005-0000-0000-0000B5000000}"/>
    <cellStyle name="Calculation 2 3 2 3" xfId="1004" xr:uid="{00000000-0005-0000-0000-0000B6000000}"/>
    <cellStyle name="Calculation 2 3 2 3 2" xfId="1223" xr:uid="{00000000-0005-0000-0000-0000B7000000}"/>
    <cellStyle name="Calculation 2 3 2 3 2 2" xfId="1893" xr:uid="{00000000-0005-0000-0000-0000B8000000}"/>
    <cellStyle name="Calculation 2 3 2 3 3" xfId="1404" xr:uid="{00000000-0005-0000-0000-0000B9000000}"/>
    <cellStyle name="Calculation 2 3 2 3 3 2" xfId="2073" xr:uid="{00000000-0005-0000-0000-0000BA000000}"/>
    <cellStyle name="Calculation 2 3 2 3 4" xfId="1593" xr:uid="{00000000-0005-0000-0000-0000BB000000}"/>
    <cellStyle name="Calculation 2 3 2 3 4 2" xfId="2262" xr:uid="{00000000-0005-0000-0000-0000BC000000}"/>
    <cellStyle name="Calculation 2 3 2 4" xfId="1070" xr:uid="{00000000-0005-0000-0000-0000BD000000}"/>
    <cellStyle name="Calculation 2 3 2 4 2" xfId="1743" xr:uid="{00000000-0005-0000-0000-0000BE000000}"/>
    <cellStyle name="Calculation 2 3 2 5" xfId="1251" xr:uid="{00000000-0005-0000-0000-0000BF000000}"/>
    <cellStyle name="Calculation 2 3 2 5 2" xfId="1921" xr:uid="{00000000-0005-0000-0000-0000C0000000}"/>
    <cellStyle name="Calculation 2 3 2 6" xfId="1441" xr:uid="{00000000-0005-0000-0000-0000C1000000}"/>
    <cellStyle name="Calculation 2 3 2 6 2" xfId="2110" xr:uid="{00000000-0005-0000-0000-0000C2000000}"/>
    <cellStyle name="Calculation 2 3 2 7" xfId="845" xr:uid="{00000000-0005-0000-0000-0000C3000000}"/>
    <cellStyle name="Calculation 2 3 2 8" xfId="2386" xr:uid="{00000000-0005-0000-0000-0000C4000000}"/>
    <cellStyle name="Calculation 2 3 3" xfId="539" xr:uid="{00000000-0005-0000-0000-0000C5000000}"/>
    <cellStyle name="Calculation 2 3 3 2" xfId="1133" xr:uid="{00000000-0005-0000-0000-0000C6000000}"/>
    <cellStyle name="Calculation 2 3 3 2 2" xfId="1804" xr:uid="{00000000-0005-0000-0000-0000C7000000}"/>
    <cellStyle name="Calculation 2 3 3 3" xfId="1313" xr:uid="{00000000-0005-0000-0000-0000C8000000}"/>
    <cellStyle name="Calculation 2 3 3 3 2" xfId="1982" xr:uid="{00000000-0005-0000-0000-0000C9000000}"/>
    <cellStyle name="Calculation 2 3 3 4" xfId="1502" xr:uid="{00000000-0005-0000-0000-0000CA000000}"/>
    <cellStyle name="Calculation 2 3 3 4 2" xfId="2171" xr:uid="{00000000-0005-0000-0000-0000CB000000}"/>
    <cellStyle name="Calculation 2 3 3 5" xfId="900" xr:uid="{00000000-0005-0000-0000-0000CC000000}"/>
    <cellStyle name="Calculation 2 3 4" xfId="801" xr:uid="{00000000-0005-0000-0000-0000CD000000}"/>
    <cellStyle name="Calculation 2 3 5" xfId="1027" xr:uid="{00000000-0005-0000-0000-0000CE000000}"/>
    <cellStyle name="Calculation 2 3 5 2" xfId="1700" xr:uid="{00000000-0005-0000-0000-0000CF000000}"/>
    <cellStyle name="Calculation 2 3 6" xfId="797" xr:uid="{00000000-0005-0000-0000-0000D0000000}"/>
    <cellStyle name="Calculation 2 3 6 2" xfId="1689" xr:uid="{00000000-0005-0000-0000-0000D1000000}"/>
    <cellStyle name="Calculation 2 3 7" xfId="675" xr:uid="{00000000-0005-0000-0000-0000D2000000}"/>
    <cellStyle name="Calculation 2 3 7 2" xfId="1618" xr:uid="{00000000-0005-0000-0000-0000D3000000}"/>
    <cellStyle name="Calculation 2 3 8" xfId="534" xr:uid="{00000000-0005-0000-0000-0000D4000000}"/>
    <cellStyle name="Calculation 2 3 9" xfId="2331" xr:uid="{00000000-0005-0000-0000-0000D5000000}"/>
    <cellStyle name="Calculation 2 4" xfId="837" xr:uid="{00000000-0005-0000-0000-0000D6000000}"/>
    <cellStyle name="Calculation 2 4 2" xfId="933" xr:uid="{00000000-0005-0000-0000-0000D7000000}"/>
    <cellStyle name="Calculation 2 4 2 2" xfId="1165" xr:uid="{00000000-0005-0000-0000-0000D8000000}"/>
    <cellStyle name="Calculation 2 4 2 2 2" xfId="1835" xr:uid="{00000000-0005-0000-0000-0000D9000000}"/>
    <cellStyle name="Calculation 2 4 2 3" xfId="1343" xr:uid="{00000000-0005-0000-0000-0000DA000000}"/>
    <cellStyle name="Calculation 2 4 2 3 2" xfId="2012" xr:uid="{00000000-0005-0000-0000-0000DB000000}"/>
    <cellStyle name="Calculation 2 4 2 4" xfId="1532" xr:uid="{00000000-0005-0000-0000-0000DC000000}"/>
    <cellStyle name="Calculation 2 4 2 4 2" xfId="2201" xr:uid="{00000000-0005-0000-0000-0000DD000000}"/>
    <cellStyle name="Calculation 2 4 3" xfId="1060" xr:uid="{00000000-0005-0000-0000-0000DE000000}"/>
    <cellStyle name="Calculation 2 4 3 2" xfId="1733" xr:uid="{00000000-0005-0000-0000-0000DF000000}"/>
    <cellStyle name="Calculation 2 4 4" xfId="1241" xr:uid="{00000000-0005-0000-0000-0000E0000000}"/>
    <cellStyle name="Calculation 2 4 4 2" xfId="1911" xr:uid="{00000000-0005-0000-0000-0000E1000000}"/>
    <cellStyle name="Calculation 2 4 5" xfId="1431" xr:uid="{00000000-0005-0000-0000-0000E2000000}"/>
    <cellStyle name="Calculation 2 4 5 2" xfId="2100" xr:uid="{00000000-0005-0000-0000-0000E3000000}"/>
    <cellStyle name="Calculation 2 4 6" xfId="2372" xr:uid="{00000000-0005-0000-0000-0000E4000000}"/>
    <cellStyle name="Calculation 2 5" xfId="702" xr:uid="{00000000-0005-0000-0000-0000E5000000}"/>
    <cellStyle name="Calculation 2 6" xfId="529" xr:uid="{00000000-0005-0000-0000-0000E6000000}"/>
    <cellStyle name="Calculation 2 7" xfId="2291" xr:uid="{00000000-0005-0000-0000-0000E7000000}"/>
    <cellStyle name="Calculation 2_בחירה מרשימה" xfId="255" xr:uid="{00000000-0005-0000-0000-0000E8000000}"/>
    <cellStyle name="Calculation 3" xfId="160" xr:uid="{00000000-0005-0000-0000-0000E9000000}"/>
    <cellStyle name="Calculation 3 2" xfId="240" xr:uid="{00000000-0005-0000-0000-0000EA000000}"/>
    <cellStyle name="Calculation 3 2 10" xfId="1162" xr:uid="{00000000-0005-0000-0000-0000EB000000}"/>
    <cellStyle name="Calculation 3 2 10 2" xfId="1832" xr:uid="{00000000-0005-0000-0000-0000EC000000}"/>
    <cellStyle name="Calculation 3 2 11" xfId="478" xr:uid="{00000000-0005-0000-0000-0000ED000000}"/>
    <cellStyle name="Calculation 3 2 12" xfId="2306" xr:uid="{00000000-0005-0000-0000-0000EE000000}"/>
    <cellStyle name="Calculation 3 2 2" xfId="456" xr:uid="{00000000-0005-0000-0000-0000EF000000}"/>
    <cellStyle name="Calculation 3 2 2 2" xfId="585" xr:uid="{00000000-0005-0000-0000-0000F0000000}"/>
    <cellStyle name="Calculation 3 2 2 2 2" xfId="989" xr:uid="{00000000-0005-0000-0000-0000F1000000}"/>
    <cellStyle name="Calculation 3 2 2 2 2 2" xfId="1211" xr:uid="{00000000-0005-0000-0000-0000F2000000}"/>
    <cellStyle name="Calculation 3 2 2 2 2 2 2" xfId="1881" xr:uid="{00000000-0005-0000-0000-0000F3000000}"/>
    <cellStyle name="Calculation 3 2 2 2 2 3" xfId="1389" xr:uid="{00000000-0005-0000-0000-0000F4000000}"/>
    <cellStyle name="Calculation 3 2 2 2 2 3 2" xfId="2058" xr:uid="{00000000-0005-0000-0000-0000F5000000}"/>
    <cellStyle name="Calculation 3 2 2 2 2 4" xfId="1578" xr:uid="{00000000-0005-0000-0000-0000F6000000}"/>
    <cellStyle name="Calculation 3 2 2 2 2 4 2" xfId="2247" xr:uid="{00000000-0005-0000-0000-0000F7000000}"/>
    <cellStyle name="Calculation 3 2 2 2 3" xfId="1017" xr:uid="{00000000-0005-0000-0000-0000F8000000}"/>
    <cellStyle name="Calculation 3 2 2 2 3 2" xfId="1231" xr:uid="{00000000-0005-0000-0000-0000F9000000}"/>
    <cellStyle name="Calculation 3 2 2 2 3 2 2" xfId="1901" xr:uid="{00000000-0005-0000-0000-0000FA000000}"/>
    <cellStyle name="Calculation 3 2 2 2 3 3" xfId="1417" xr:uid="{00000000-0005-0000-0000-0000FB000000}"/>
    <cellStyle name="Calculation 3 2 2 2 3 3 2" xfId="2086" xr:uid="{00000000-0005-0000-0000-0000FC000000}"/>
    <cellStyle name="Calculation 3 2 2 2 3 4" xfId="1606" xr:uid="{00000000-0005-0000-0000-0000FD000000}"/>
    <cellStyle name="Calculation 3 2 2 2 3 4 2" xfId="2275" xr:uid="{00000000-0005-0000-0000-0000FE000000}"/>
    <cellStyle name="Calculation 3 2 2 2 4" xfId="1104" xr:uid="{00000000-0005-0000-0000-0000FF000000}"/>
    <cellStyle name="Calculation 3 2 2 2 4 2" xfId="1776" xr:uid="{00000000-0005-0000-0000-000000010000}"/>
    <cellStyle name="Calculation 3 2 2 2 5" xfId="1285" xr:uid="{00000000-0005-0000-0000-000001010000}"/>
    <cellStyle name="Calculation 3 2 2 2 5 2" xfId="1954" xr:uid="{00000000-0005-0000-0000-000002010000}"/>
    <cellStyle name="Calculation 3 2 2 2 6" xfId="1474" xr:uid="{00000000-0005-0000-0000-000003010000}"/>
    <cellStyle name="Calculation 3 2 2 2 6 2" xfId="2143" xr:uid="{00000000-0005-0000-0000-000004010000}"/>
    <cellStyle name="Calculation 3 2 2 2 7" xfId="871" xr:uid="{00000000-0005-0000-0000-000005010000}"/>
    <cellStyle name="Calculation 3 2 2 2 8" xfId="2428" xr:uid="{00000000-0005-0000-0000-000006010000}"/>
    <cellStyle name="Calculation 3 2 2 3" xfId="554" xr:uid="{00000000-0005-0000-0000-000007010000}"/>
    <cellStyle name="Calculation 3 2 2 3 2" xfId="1151" xr:uid="{00000000-0005-0000-0000-000008010000}"/>
    <cellStyle name="Calculation 3 2 2 3 2 2" xfId="1822" xr:uid="{00000000-0005-0000-0000-000009010000}"/>
    <cellStyle name="Calculation 3 2 2 3 3" xfId="1331" xr:uid="{00000000-0005-0000-0000-00000A010000}"/>
    <cellStyle name="Calculation 3 2 2 3 3 2" xfId="2000" xr:uid="{00000000-0005-0000-0000-00000B010000}"/>
    <cellStyle name="Calculation 3 2 2 3 4" xfId="1520" xr:uid="{00000000-0005-0000-0000-00000C010000}"/>
    <cellStyle name="Calculation 3 2 2 3 4 2" xfId="2189" xr:uid="{00000000-0005-0000-0000-00000D010000}"/>
    <cellStyle name="Calculation 3 2 2 3 5" xfId="919" xr:uid="{00000000-0005-0000-0000-00000E010000}"/>
    <cellStyle name="Calculation 3 2 2 4" xfId="824" xr:uid="{00000000-0005-0000-0000-00000F010000}"/>
    <cellStyle name="Calculation 3 2 2 5" xfId="1048" xr:uid="{00000000-0005-0000-0000-000010010000}"/>
    <cellStyle name="Calculation 3 2 2 5 2" xfId="1721" xr:uid="{00000000-0005-0000-0000-000011010000}"/>
    <cellStyle name="Calculation 3 2 2 6" xfId="779" xr:uid="{00000000-0005-0000-0000-000012010000}"/>
    <cellStyle name="Calculation 3 2 2 6 2" xfId="1681" xr:uid="{00000000-0005-0000-0000-000013010000}"/>
    <cellStyle name="Calculation 3 2 2 7" xfId="798" xr:uid="{00000000-0005-0000-0000-000014010000}"/>
    <cellStyle name="Calculation 3 2 2 7 2" xfId="1690" xr:uid="{00000000-0005-0000-0000-000015010000}"/>
    <cellStyle name="Calculation 3 2 2 8" xfId="522" xr:uid="{00000000-0005-0000-0000-000016010000}"/>
    <cellStyle name="Calculation 3 2 2 9" xfId="2353" xr:uid="{00000000-0005-0000-0000-000017010000}"/>
    <cellStyle name="Calculation 3 2 3" xfId="509" xr:uid="{00000000-0005-0000-0000-000018010000}"/>
    <cellStyle name="Calculation 3 2 3 2" xfId="955" xr:uid="{00000000-0005-0000-0000-000019010000}"/>
    <cellStyle name="Calculation 3 2 3 2 2" xfId="1180" xr:uid="{00000000-0005-0000-0000-00001A010000}"/>
    <cellStyle name="Calculation 3 2 3 2 2 2" xfId="1850" xr:uid="{00000000-0005-0000-0000-00001B010000}"/>
    <cellStyle name="Calculation 3 2 3 2 3" xfId="1358" xr:uid="{00000000-0005-0000-0000-00001C010000}"/>
    <cellStyle name="Calculation 3 2 3 2 3 2" xfId="2027" xr:uid="{00000000-0005-0000-0000-00001D010000}"/>
    <cellStyle name="Calculation 3 2 3 2 4" xfId="1547" xr:uid="{00000000-0005-0000-0000-00001E010000}"/>
    <cellStyle name="Calculation 3 2 3 2 4 2" xfId="2216" xr:uid="{00000000-0005-0000-0000-00001F010000}"/>
    <cellStyle name="Calculation 3 2 3 3" xfId="1074" xr:uid="{00000000-0005-0000-0000-000020010000}"/>
    <cellStyle name="Calculation 3 2 3 3 2" xfId="1747" xr:uid="{00000000-0005-0000-0000-000021010000}"/>
    <cellStyle name="Calculation 3 2 3 4" xfId="1255" xr:uid="{00000000-0005-0000-0000-000022010000}"/>
    <cellStyle name="Calculation 3 2 3 4 2" xfId="1925" xr:uid="{00000000-0005-0000-0000-000023010000}"/>
    <cellStyle name="Calculation 3 2 3 5" xfId="1445" xr:uid="{00000000-0005-0000-0000-000024010000}"/>
    <cellStyle name="Calculation 3 2 3 5 2" xfId="2114" xr:uid="{00000000-0005-0000-0000-000025010000}"/>
    <cellStyle name="Calculation 3 2 3 6" xfId="2394" xr:uid="{00000000-0005-0000-0000-000026010000}"/>
    <cellStyle name="Calculation 3 2 4" xfId="794" xr:uid="{00000000-0005-0000-0000-000027010000}"/>
    <cellStyle name="Calculation 3 2 4 2" xfId="897" xr:uid="{00000000-0005-0000-0000-000028010000}"/>
    <cellStyle name="Calculation 3 2 4 2 2" xfId="1130" xr:uid="{00000000-0005-0000-0000-000029010000}"/>
    <cellStyle name="Calculation 3 2 4 2 2 2" xfId="1801" xr:uid="{00000000-0005-0000-0000-00002A010000}"/>
    <cellStyle name="Calculation 3 2 4 2 3" xfId="1310" xr:uid="{00000000-0005-0000-0000-00002B010000}"/>
    <cellStyle name="Calculation 3 2 4 2 3 2" xfId="1979" xr:uid="{00000000-0005-0000-0000-00002C010000}"/>
    <cellStyle name="Calculation 3 2 4 2 4" xfId="1499" xr:uid="{00000000-0005-0000-0000-00002D010000}"/>
    <cellStyle name="Calculation 3 2 4 2 4 2" xfId="2168" xr:uid="{00000000-0005-0000-0000-00002E010000}"/>
    <cellStyle name="Calculation 3 2 4 3" xfId="1023" xr:uid="{00000000-0005-0000-0000-00002F010000}"/>
    <cellStyle name="Calculation 3 2 4 3 2" xfId="1697" xr:uid="{00000000-0005-0000-0000-000030010000}"/>
    <cellStyle name="Calculation 3 2 4 4" xfId="716" xr:uid="{00000000-0005-0000-0000-000031010000}"/>
    <cellStyle name="Calculation 3 2 4 4 2" xfId="1639" xr:uid="{00000000-0005-0000-0000-000032010000}"/>
    <cellStyle name="Calculation 3 2 4 5" xfId="791" xr:uid="{00000000-0005-0000-0000-000033010000}"/>
    <cellStyle name="Calculation 3 2 4 5 2" xfId="1686" xr:uid="{00000000-0005-0000-0000-000034010000}"/>
    <cellStyle name="Calculation 3 2 4 6" xfId="2327" xr:uid="{00000000-0005-0000-0000-000035010000}"/>
    <cellStyle name="Calculation 3 2 5" xfId="886" xr:uid="{00000000-0005-0000-0000-000036010000}"/>
    <cellStyle name="Calculation 3 2 5 2" xfId="1119" xr:uid="{00000000-0005-0000-0000-000037010000}"/>
    <cellStyle name="Calculation 3 2 5 2 2" xfId="1790" xr:uid="{00000000-0005-0000-0000-000038010000}"/>
    <cellStyle name="Calculation 3 2 5 3" xfId="1299" xr:uid="{00000000-0005-0000-0000-000039010000}"/>
    <cellStyle name="Calculation 3 2 5 3 2" xfId="1968" xr:uid="{00000000-0005-0000-0000-00003A010000}"/>
    <cellStyle name="Calculation 3 2 5 4" xfId="1488" xr:uid="{00000000-0005-0000-0000-00003B010000}"/>
    <cellStyle name="Calculation 3 2 5 4 2" xfId="2157" xr:uid="{00000000-0005-0000-0000-00003C010000}"/>
    <cellStyle name="Calculation 3 2 6" xfId="906" xr:uid="{00000000-0005-0000-0000-00003D010000}"/>
    <cellStyle name="Calculation 3 2 6 2" xfId="1139" xr:uid="{00000000-0005-0000-0000-00003E010000}"/>
    <cellStyle name="Calculation 3 2 6 2 2" xfId="1810" xr:uid="{00000000-0005-0000-0000-00003F010000}"/>
    <cellStyle name="Calculation 3 2 6 3" xfId="1319" xr:uid="{00000000-0005-0000-0000-000040010000}"/>
    <cellStyle name="Calculation 3 2 6 3 2" xfId="1988" xr:uid="{00000000-0005-0000-0000-000041010000}"/>
    <cellStyle name="Calculation 3 2 6 4" xfId="1508" xr:uid="{00000000-0005-0000-0000-000042010000}"/>
    <cellStyle name="Calculation 3 2 6 4 2" xfId="2177" xr:uid="{00000000-0005-0000-0000-000043010000}"/>
    <cellStyle name="Calculation 3 2 7" xfId="747" xr:uid="{00000000-0005-0000-0000-000044010000}"/>
    <cellStyle name="Calculation 3 2 7 2" xfId="1660" xr:uid="{00000000-0005-0000-0000-000045010000}"/>
    <cellStyle name="Calculation 3 2 8" xfId="689" xr:uid="{00000000-0005-0000-0000-000046010000}"/>
    <cellStyle name="Calculation 3 2 8 2" xfId="1627" xr:uid="{00000000-0005-0000-0000-000047010000}"/>
    <cellStyle name="Calculation 3 2 9" xfId="718" xr:uid="{00000000-0005-0000-0000-000048010000}"/>
    <cellStyle name="Calculation 3 2 9 2" xfId="1640" xr:uid="{00000000-0005-0000-0000-000049010000}"/>
    <cellStyle name="Calculation 3 3" xfId="447" xr:uid="{00000000-0005-0000-0000-00004A010000}"/>
    <cellStyle name="Calculation 3 3 2" xfId="586" xr:uid="{00000000-0005-0000-0000-00004B010000}"/>
    <cellStyle name="Calculation 3 3 2 2" xfId="987" xr:uid="{00000000-0005-0000-0000-00004C010000}"/>
    <cellStyle name="Calculation 3 3 2 2 2" xfId="1209" xr:uid="{00000000-0005-0000-0000-00004D010000}"/>
    <cellStyle name="Calculation 3 3 2 2 2 2" xfId="1879" xr:uid="{00000000-0005-0000-0000-00004E010000}"/>
    <cellStyle name="Calculation 3 3 2 2 3" xfId="1387" xr:uid="{00000000-0005-0000-0000-00004F010000}"/>
    <cellStyle name="Calculation 3 3 2 2 3 2" xfId="2056" xr:uid="{00000000-0005-0000-0000-000050010000}"/>
    <cellStyle name="Calculation 3 3 2 2 4" xfId="1576" xr:uid="{00000000-0005-0000-0000-000051010000}"/>
    <cellStyle name="Calculation 3 3 2 2 4 2" xfId="2245" xr:uid="{00000000-0005-0000-0000-000052010000}"/>
    <cellStyle name="Calculation 3 3 2 3" xfId="1015" xr:uid="{00000000-0005-0000-0000-000053010000}"/>
    <cellStyle name="Calculation 3 3 2 3 2" xfId="1229" xr:uid="{00000000-0005-0000-0000-000054010000}"/>
    <cellStyle name="Calculation 3 3 2 3 2 2" xfId="1899" xr:uid="{00000000-0005-0000-0000-000055010000}"/>
    <cellStyle name="Calculation 3 3 2 3 3" xfId="1415" xr:uid="{00000000-0005-0000-0000-000056010000}"/>
    <cellStyle name="Calculation 3 3 2 3 3 2" xfId="2084" xr:uid="{00000000-0005-0000-0000-000057010000}"/>
    <cellStyle name="Calculation 3 3 2 3 4" xfId="1604" xr:uid="{00000000-0005-0000-0000-000058010000}"/>
    <cellStyle name="Calculation 3 3 2 3 4 2" xfId="2273" xr:uid="{00000000-0005-0000-0000-000059010000}"/>
    <cellStyle name="Calculation 3 3 2 4" xfId="1102" xr:uid="{00000000-0005-0000-0000-00005A010000}"/>
    <cellStyle name="Calculation 3 3 2 4 2" xfId="1774" xr:uid="{00000000-0005-0000-0000-00005B010000}"/>
    <cellStyle name="Calculation 3 3 2 5" xfId="1283" xr:uid="{00000000-0005-0000-0000-00005C010000}"/>
    <cellStyle name="Calculation 3 3 2 5 2" xfId="1952" xr:uid="{00000000-0005-0000-0000-00005D010000}"/>
    <cellStyle name="Calculation 3 3 2 6" xfId="1472" xr:uid="{00000000-0005-0000-0000-00005E010000}"/>
    <cellStyle name="Calculation 3 3 2 6 2" xfId="2141" xr:uid="{00000000-0005-0000-0000-00005F010000}"/>
    <cellStyle name="Calculation 3 3 2 7" xfId="869" xr:uid="{00000000-0005-0000-0000-000060010000}"/>
    <cellStyle name="Calculation 3 3 2 8" xfId="2426" xr:uid="{00000000-0005-0000-0000-000061010000}"/>
    <cellStyle name="Calculation 3 3 3" xfId="552" xr:uid="{00000000-0005-0000-0000-000062010000}"/>
    <cellStyle name="Calculation 3 3 3 2" xfId="1141" xr:uid="{00000000-0005-0000-0000-000063010000}"/>
    <cellStyle name="Calculation 3 3 3 2 2" xfId="1812" xr:uid="{00000000-0005-0000-0000-000064010000}"/>
    <cellStyle name="Calculation 3 3 3 3" xfId="1321" xr:uid="{00000000-0005-0000-0000-000065010000}"/>
    <cellStyle name="Calculation 3 3 3 3 2" xfId="1990" xr:uid="{00000000-0005-0000-0000-000066010000}"/>
    <cellStyle name="Calculation 3 3 3 4" xfId="1510" xr:uid="{00000000-0005-0000-0000-000067010000}"/>
    <cellStyle name="Calculation 3 3 3 4 2" xfId="2179" xr:uid="{00000000-0005-0000-0000-000068010000}"/>
    <cellStyle name="Calculation 3 3 3 5" xfId="908" xr:uid="{00000000-0005-0000-0000-000069010000}"/>
    <cellStyle name="Calculation 3 3 4" xfId="811" xr:uid="{00000000-0005-0000-0000-00006A010000}"/>
    <cellStyle name="Calculation 3 3 5" xfId="1037" xr:uid="{00000000-0005-0000-0000-00006B010000}"/>
    <cellStyle name="Calculation 3 3 5 2" xfId="1710" xr:uid="{00000000-0005-0000-0000-00006C010000}"/>
    <cellStyle name="Calculation 3 3 6" xfId="683" xr:uid="{00000000-0005-0000-0000-00006D010000}"/>
    <cellStyle name="Calculation 3 3 6 2" xfId="1623" xr:uid="{00000000-0005-0000-0000-00006E010000}"/>
    <cellStyle name="Calculation 3 3 7" xfId="676" xr:uid="{00000000-0005-0000-0000-00006F010000}"/>
    <cellStyle name="Calculation 3 3 7 2" xfId="1619" xr:uid="{00000000-0005-0000-0000-000070010000}"/>
    <cellStyle name="Calculation 3 3 8" xfId="528" xr:uid="{00000000-0005-0000-0000-000071010000}"/>
    <cellStyle name="Calculation 3 3 9" xfId="2342" xr:uid="{00000000-0005-0000-0000-000072010000}"/>
    <cellStyle name="Calculation 3 4" xfId="844" xr:uid="{00000000-0005-0000-0000-000073010000}"/>
    <cellStyle name="Calculation 3 4 2" xfId="945" xr:uid="{00000000-0005-0000-0000-000074010000}"/>
    <cellStyle name="Calculation 3 4 2 2" xfId="1173" xr:uid="{00000000-0005-0000-0000-000075010000}"/>
    <cellStyle name="Calculation 3 4 2 2 2" xfId="1843" xr:uid="{00000000-0005-0000-0000-000076010000}"/>
    <cellStyle name="Calculation 3 4 2 3" xfId="1351" xr:uid="{00000000-0005-0000-0000-000077010000}"/>
    <cellStyle name="Calculation 3 4 2 3 2" xfId="2020" xr:uid="{00000000-0005-0000-0000-000078010000}"/>
    <cellStyle name="Calculation 3 4 2 4" xfId="1540" xr:uid="{00000000-0005-0000-0000-000079010000}"/>
    <cellStyle name="Calculation 3 4 2 4 2" xfId="2209" xr:uid="{00000000-0005-0000-0000-00007A010000}"/>
    <cellStyle name="Calculation 3 4 3" xfId="1068" xr:uid="{00000000-0005-0000-0000-00007B010000}"/>
    <cellStyle name="Calculation 3 4 3 2" xfId="1741" xr:uid="{00000000-0005-0000-0000-00007C010000}"/>
    <cellStyle name="Calculation 3 4 4" xfId="1249" xr:uid="{00000000-0005-0000-0000-00007D010000}"/>
    <cellStyle name="Calculation 3 4 4 2" xfId="1919" xr:uid="{00000000-0005-0000-0000-00007E010000}"/>
    <cellStyle name="Calculation 3 4 5" xfId="1439" xr:uid="{00000000-0005-0000-0000-00007F010000}"/>
    <cellStyle name="Calculation 3 4 5 2" xfId="2108" xr:uid="{00000000-0005-0000-0000-000080010000}"/>
    <cellStyle name="Calculation 3 4 6" xfId="2384" xr:uid="{00000000-0005-0000-0000-000081010000}"/>
    <cellStyle name="Calculation 3 5" xfId="724" xr:uid="{00000000-0005-0000-0000-000082010000}"/>
    <cellStyle name="Calculation 3 6" xfId="485" xr:uid="{00000000-0005-0000-0000-000083010000}"/>
    <cellStyle name="Calculation 3 7" xfId="2302" xr:uid="{00000000-0005-0000-0000-000084010000}"/>
    <cellStyle name="Calculation 3_בחירה מרשימה" xfId="256" xr:uid="{00000000-0005-0000-0000-000085010000}"/>
    <cellStyle name="Calculation 4" xfId="356" xr:uid="{00000000-0005-0000-0000-000086010000}"/>
    <cellStyle name="Calculation 4 2" xfId="587" xr:uid="{00000000-0005-0000-0000-000087010000}"/>
    <cellStyle name="Calculation 4 2 2" xfId="949" xr:uid="{00000000-0005-0000-0000-000088010000}"/>
    <cellStyle name="Calculation 4 2 2 2" xfId="1177" xr:uid="{00000000-0005-0000-0000-000089010000}"/>
    <cellStyle name="Calculation 4 2 2 2 2" xfId="1847" xr:uid="{00000000-0005-0000-0000-00008A010000}"/>
    <cellStyle name="Calculation 4 2 2 3" xfId="1355" xr:uid="{00000000-0005-0000-0000-00008B010000}"/>
    <cellStyle name="Calculation 4 2 2 3 2" xfId="2024" xr:uid="{00000000-0005-0000-0000-00008C010000}"/>
    <cellStyle name="Calculation 4 2 2 4" xfId="1544" xr:uid="{00000000-0005-0000-0000-00008D010000}"/>
    <cellStyle name="Calculation 4 2 2 4 2" xfId="2213" xr:uid="{00000000-0005-0000-0000-00008E010000}"/>
    <cellStyle name="Calculation 4 2 3" xfId="1005" xr:uid="{00000000-0005-0000-0000-00008F010000}"/>
    <cellStyle name="Calculation 4 2 3 2" xfId="1224" xr:uid="{00000000-0005-0000-0000-000090010000}"/>
    <cellStyle name="Calculation 4 2 3 2 2" xfId="1894" xr:uid="{00000000-0005-0000-0000-000091010000}"/>
    <cellStyle name="Calculation 4 2 3 3" xfId="1405" xr:uid="{00000000-0005-0000-0000-000092010000}"/>
    <cellStyle name="Calculation 4 2 3 3 2" xfId="2074" xr:uid="{00000000-0005-0000-0000-000093010000}"/>
    <cellStyle name="Calculation 4 2 3 4" xfId="1594" xr:uid="{00000000-0005-0000-0000-000094010000}"/>
    <cellStyle name="Calculation 4 2 3 4 2" xfId="2263" xr:uid="{00000000-0005-0000-0000-000095010000}"/>
    <cellStyle name="Calculation 4 2 4" xfId="1071" xr:uid="{00000000-0005-0000-0000-000096010000}"/>
    <cellStyle name="Calculation 4 2 4 2" xfId="1744" xr:uid="{00000000-0005-0000-0000-000097010000}"/>
    <cellStyle name="Calculation 4 2 5" xfId="1252" xr:uid="{00000000-0005-0000-0000-000098010000}"/>
    <cellStyle name="Calculation 4 2 5 2" xfId="1922" xr:uid="{00000000-0005-0000-0000-000099010000}"/>
    <cellStyle name="Calculation 4 2 6" xfId="1442" xr:uid="{00000000-0005-0000-0000-00009A010000}"/>
    <cellStyle name="Calculation 4 2 6 2" xfId="2111" xr:uid="{00000000-0005-0000-0000-00009B010000}"/>
    <cellStyle name="Calculation 4 2 7" xfId="847" xr:uid="{00000000-0005-0000-0000-00009C010000}"/>
    <cellStyle name="Calculation 4 2 8" xfId="2388" xr:uid="{00000000-0005-0000-0000-00009D010000}"/>
    <cellStyle name="Calculation 4 3" xfId="526" xr:uid="{00000000-0005-0000-0000-00009E010000}"/>
    <cellStyle name="Calculation 4 3 2" xfId="1125" xr:uid="{00000000-0005-0000-0000-00009F010000}"/>
    <cellStyle name="Calculation 4 3 2 2" xfId="1796" xr:uid="{00000000-0005-0000-0000-0000A0010000}"/>
    <cellStyle name="Calculation 4 3 3" xfId="1305" xr:uid="{00000000-0005-0000-0000-0000A1010000}"/>
    <cellStyle name="Calculation 4 3 3 2" xfId="1974" xr:uid="{00000000-0005-0000-0000-0000A2010000}"/>
    <cellStyle name="Calculation 4 3 4" xfId="1494" xr:uid="{00000000-0005-0000-0000-0000A3010000}"/>
    <cellStyle name="Calculation 4 3 4 2" xfId="2163" xr:uid="{00000000-0005-0000-0000-0000A4010000}"/>
    <cellStyle name="Calculation 4 3 5" xfId="892" xr:uid="{00000000-0005-0000-0000-0000A5010000}"/>
    <cellStyle name="Calculation 4 4" xfId="782" xr:uid="{00000000-0005-0000-0000-0000A6010000}"/>
    <cellStyle name="Calculation 4 5" xfId="672" xr:uid="{00000000-0005-0000-0000-0000A7010000}"/>
    <cellStyle name="Calculation 4 5 2" xfId="1615" xr:uid="{00000000-0005-0000-0000-0000A8010000}"/>
    <cellStyle name="Calculation 4 6" xfId="733" xr:uid="{00000000-0005-0000-0000-0000A9010000}"/>
    <cellStyle name="Calculation 4 6 2" xfId="1652" xr:uid="{00000000-0005-0000-0000-0000AA010000}"/>
    <cellStyle name="Calculation 4 7" xfId="737" xr:uid="{00000000-0005-0000-0000-0000AB010000}"/>
    <cellStyle name="Calculation 4 7 2" xfId="1655" xr:uid="{00000000-0005-0000-0000-0000AC010000}"/>
    <cellStyle name="Calculation 4 8" xfId="494" xr:uid="{00000000-0005-0000-0000-0000AD010000}"/>
    <cellStyle name="Calculation 4 9" xfId="2321" xr:uid="{00000000-0005-0000-0000-0000AE010000}"/>
    <cellStyle name="Calculation 5" xfId="816" xr:uid="{00000000-0005-0000-0000-0000AF010000}"/>
    <cellStyle name="Calculation 5 2" xfId="913" xr:uid="{00000000-0005-0000-0000-0000B0010000}"/>
    <cellStyle name="Calculation 5 2 2" xfId="1145" xr:uid="{00000000-0005-0000-0000-0000B1010000}"/>
    <cellStyle name="Calculation 5 2 2 2" xfId="1816" xr:uid="{00000000-0005-0000-0000-0000B2010000}"/>
    <cellStyle name="Calculation 5 2 3" xfId="1325" xr:uid="{00000000-0005-0000-0000-0000B3010000}"/>
    <cellStyle name="Calculation 5 2 3 2" xfId="1994" xr:uid="{00000000-0005-0000-0000-0000B4010000}"/>
    <cellStyle name="Calculation 5 2 4" xfId="1514" xr:uid="{00000000-0005-0000-0000-0000B5010000}"/>
    <cellStyle name="Calculation 5 2 4 2" xfId="2183" xr:uid="{00000000-0005-0000-0000-0000B6010000}"/>
    <cellStyle name="Calculation 5 3" xfId="1041" xr:uid="{00000000-0005-0000-0000-0000B7010000}"/>
    <cellStyle name="Calculation 5 3 2" xfId="1714" xr:uid="{00000000-0005-0000-0000-0000B8010000}"/>
    <cellStyle name="Calculation 5 4" xfId="684" xr:uid="{00000000-0005-0000-0000-0000B9010000}"/>
    <cellStyle name="Calculation 5 4 2" xfId="1624" xr:uid="{00000000-0005-0000-0000-0000BA010000}"/>
    <cellStyle name="Calculation 5 5" xfId="679" xr:uid="{00000000-0005-0000-0000-0000BB010000}"/>
    <cellStyle name="Calculation 5 5 2" xfId="1622" xr:uid="{00000000-0005-0000-0000-0000BC010000}"/>
    <cellStyle name="Calculation 5 6" xfId="2347" xr:uid="{00000000-0005-0000-0000-0000BD010000}"/>
    <cellStyle name="Calculation 6" xfId="879" xr:uid="{00000000-0005-0000-0000-0000BE010000}"/>
    <cellStyle name="Calculation 6 2" xfId="1112" xr:uid="{00000000-0005-0000-0000-0000BF010000}"/>
    <cellStyle name="Calculation 6 2 2" xfId="1784" xr:uid="{00000000-0005-0000-0000-0000C0010000}"/>
    <cellStyle name="Calculation 6 3" xfId="1292" xr:uid="{00000000-0005-0000-0000-0000C1010000}"/>
    <cellStyle name="Calculation 6 3 2" xfId="1961" xr:uid="{00000000-0005-0000-0000-0000C2010000}"/>
    <cellStyle name="Calculation 6 4" xfId="1481" xr:uid="{00000000-0005-0000-0000-0000C3010000}"/>
    <cellStyle name="Calculation 6 4 2" xfId="2150" xr:uid="{00000000-0005-0000-0000-0000C4010000}"/>
    <cellStyle name="Calculation 7" xfId="2282" xr:uid="{00000000-0005-0000-0000-0000C5010000}"/>
    <cellStyle name="Calculation_בחירה מרשימה" xfId="254" xr:uid="{00000000-0005-0000-0000-0000C6010000}"/>
    <cellStyle name="Check Cell" xfId="44" xr:uid="{00000000-0005-0000-0000-0000C7010000}"/>
    <cellStyle name="Check Cell 2" xfId="187" xr:uid="{00000000-0005-0000-0000-0000C8010000}"/>
    <cellStyle name="Check Cell 3" xfId="357" xr:uid="{00000000-0005-0000-0000-0000C9010000}"/>
    <cellStyle name="Comma" xfId="83" builtinId="3"/>
    <cellStyle name="Comma 2" xfId="7" xr:uid="{00000000-0005-0000-0000-0000CB010000}"/>
    <cellStyle name="Comma 2 2" xfId="45" xr:uid="{00000000-0005-0000-0000-0000CC010000}"/>
    <cellStyle name="Comma 2 3" xfId="16" xr:uid="{00000000-0005-0000-0000-0000CD010000}"/>
    <cellStyle name="Comma 2 4" xfId="220" xr:uid="{00000000-0005-0000-0000-0000CE010000}"/>
    <cellStyle name="Comma 3" xfId="14" xr:uid="{00000000-0005-0000-0000-0000CF010000}"/>
    <cellStyle name="Comma 3 2" xfId="221" xr:uid="{00000000-0005-0000-0000-0000D0010000}"/>
    <cellStyle name="Comma 4" xfId="86" xr:uid="{00000000-0005-0000-0000-0000D1010000}"/>
    <cellStyle name="Comma 5" xfId="2471" xr:uid="{00000000-0005-0000-0000-0000B7090000}"/>
    <cellStyle name="Currency 2" xfId="222" xr:uid="{00000000-0005-0000-0000-0000D2010000}"/>
    <cellStyle name="Currency 3" xfId="223" xr:uid="{00000000-0005-0000-0000-0000D3010000}"/>
    <cellStyle name="Explanatory Text" xfId="46" xr:uid="{00000000-0005-0000-0000-0000D4010000}"/>
    <cellStyle name="Explanatory Text 2" xfId="188" xr:uid="{00000000-0005-0000-0000-0000D5010000}"/>
    <cellStyle name="Explanatory Text 3" xfId="358" xr:uid="{00000000-0005-0000-0000-0000D6010000}"/>
    <cellStyle name="Good" xfId="47" xr:uid="{00000000-0005-0000-0000-0000D7010000}"/>
    <cellStyle name="Good 2" xfId="189" xr:uid="{00000000-0005-0000-0000-0000D8010000}"/>
    <cellStyle name="Good 3" xfId="359" xr:uid="{00000000-0005-0000-0000-0000D9010000}"/>
    <cellStyle name="Heading 1" xfId="48" xr:uid="{00000000-0005-0000-0000-0000DA010000}"/>
    <cellStyle name="Heading 1 2" xfId="190" xr:uid="{00000000-0005-0000-0000-0000DB010000}"/>
    <cellStyle name="Heading 1 3" xfId="360" xr:uid="{00000000-0005-0000-0000-0000DC010000}"/>
    <cellStyle name="Heading 2" xfId="49" xr:uid="{00000000-0005-0000-0000-0000DD010000}"/>
    <cellStyle name="Heading 2 2" xfId="191" xr:uid="{00000000-0005-0000-0000-0000DE010000}"/>
    <cellStyle name="Heading 2 3" xfId="361" xr:uid="{00000000-0005-0000-0000-0000DF010000}"/>
    <cellStyle name="Heading 3" xfId="50" xr:uid="{00000000-0005-0000-0000-0000E0010000}"/>
    <cellStyle name="Heading 3 2" xfId="192" xr:uid="{00000000-0005-0000-0000-0000E1010000}"/>
    <cellStyle name="Heading 3 3" xfId="362" xr:uid="{00000000-0005-0000-0000-0000E2010000}"/>
    <cellStyle name="Heading 4" xfId="51" xr:uid="{00000000-0005-0000-0000-0000E3010000}"/>
    <cellStyle name="Heading 4 2" xfId="193" xr:uid="{00000000-0005-0000-0000-0000E4010000}"/>
    <cellStyle name="Heading 4 3" xfId="363" xr:uid="{00000000-0005-0000-0000-0000E5010000}"/>
    <cellStyle name="Input" xfId="52" xr:uid="{00000000-0005-0000-0000-0000E6010000}"/>
    <cellStyle name="Input 2" xfId="119" xr:uid="{00000000-0005-0000-0000-0000E7010000}"/>
    <cellStyle name="Input 2 2" xfId="242" xr:uid="{00000000-0005-0000-0000-0000E8010000}"/>
    <cellStyle name="Input 2 2 10" xfId="774" xr:uid="{00000000-0005-0000-0000-0000E9010000}"/>
    <cellStyle name="Input 2 2 10 2" xfId="1676" xr:uid="{00000000-0005-0000-0000-0000EA010000}"/>
    <cellStyle name="Input 2 2 11" xfId="536" xr:uid="{00000000-0005-0000-0000-0000EB010000}"/>
    <cellStyle name="Input 2 2 12" xfId="2308" xr:uid="{00000000-0005-0000-0000-0000EC010000}"/>
    <cellStyle name="Input 2 2 2" xfId="457" xr:uid="{00000000-0005-0000-0000-0000ED010000}"/>
    <cellStyle name="Input 2 2 2 2" xfId="588" xr:uid="{00000000-0005-0000-0000-0000EE010000}"/>
    <cellStyle name="Input 2 2 2 2 2" xfId="990" xr:uid="{00000000-0005-0000-0000-0000EF010000}"/>
    <cellStyle name="Input 2 2 2 2 2 2" xfId="1212" xr:uid="{00000000-0005-0000-0000-0000F0010000}"/>
    <cellStyle name="Input 2 2 2 2 2 2 2" xfId="1882" xr:uid="{00000000-0005-0000-0000-0000F1010000}"/>
    <cellStyle name="Input 2 2 2 2 2 3" xfId="1390" xr:uid="{00000000-0005-0000-0000-0000F2010000}"/>
    <cellStyle name="Input 2 2 2 2 2 3 2" xfId="2059" xr:uid="{00000000-0005-0000-0000-0000F3010000}"/>
    <cellStyle name="Input 2 2 2 2 2 4" xfId="1579" xr:uid="{00000000-0005-0000-0000-0000F4010000}"/>
    <cellStyle name="Input 2 2 2 2 2 4 2" xfId="2248" xr:uid="{00000000-0005-0000-0000-0000F5010000}"/>
    <cellStyle name="Input 2 2 2 2 3" xfId="1018" xr:uid="{00000000-0005-0000-0000-0000F6010000}"/>
    <cellStyle name="Input 2 2 2 2 3 2" xfId="1232" xr:uid="{00000000-0005-0000-0000-0000F7010000}"/>
    <cellStyle name="Input 2 2 2 2 3 2 2" xfId="1902" xr:uid="{00000000-0005-0000-0000-0000F8010000}"/>
    <cellStyle name="Input 2 2 2 2 3 3" xfId="1418" xr:uid="{00000000-0005-0000-0000-0000F9010000}"/>
    <cellStyle name="Input 2 2 2 2 3 3 2" xfId="2087" xr:uid="{00000000-0005-0000-0000-0000FA010000}"/>
    <cellStyle name="Input 2 2 2 2 3 4" xfId="1607" xr:uid="{00000000-0005-0000-0000-0000FB010000}"/>
    <cellStyle name="Input 2 2 2 2 3 4 2" xfId="2276" xr:uid="{00000000-0005-0000-0000-0000FC010000}"/>
    <cellStyle name="Input 2 2 2 2 4" xfId="1105" xr:uid="{00000000-0005-0000-0000-0000FD010000}"/>
    <cellStyle name="Input 2 2 2 2 4 2" xfId="1777" xr:uid="{00000000-0005-0000-0000-0000FE010000}"/>
    <cellStyle name="Input 2 2 2 2 5" xfId="1286" xr:uid="{00000000-0005-0000-0000-0000FF010000}"/>
    <cellStyle name="Input 2 2 2 2 5 2" xfId="1955" xr:uid="{00000000-0005-0000-0000-000000020000}"/>
    <cellStyle name="Input 2 2 2 2 6" xfId="1475" xr:uid="{00000000-0005-0000-0000-000001020000}"/>
    <cellStyle name="Input 2 2 2 2 6 2" xfId="2144" xr:uid="{00000000-0005-0000-0000-000002020000}"/>
    <cellStyle name="Input 2 2 2 2 7" xfId="872" xr:uid="{00000000-0005-0000-0000-000003020000}"/>
    <cellStyle name="Input 2 2 2 2 8" xfId="2429" xr:uid="{00000000-0005-0000-0000-000004020000}"/>
    <cellStyle name="Input 2 2 2 3" xfId="555" xr:uid="{00000000-0005-0000-0000-000005020000}"/>
    <cellStyle name="Input 2 2 2 3 2" xfId="1152" xr:uid="{00000000-0005-0000-0000-000006020000}"/>
    <cellStyle name="Input 2 2 2 3 2 2" xfId="1823" xr:uid="{00000000-0005-0000-0000-000007020000}"/>
    <cellStyle name="Input 2 2 2 3 3" xfId="1332" xr:uid="{00000000-0005-0000-0000-000008020000}"/>
    <cellStyle name="Input 2 2 2 3 3 2" xfId="2001" xr:uid="{00000000-0005-0000-0000-000009020000}"/>
    <cellStyle name="Input 2 2 2 3 4" xfId="1521" xr:uid="{00000000-0005-0000-0000-00000A020000}"/>
    <cellStyle name="Input 2 2 2 3 4 2" xfId="2190" xr:uid="{00000000-0005-0000-0000-00000B020000}"/>
    <cellStyle name="Input 2 2 2 3 5" xfId="920" xr:uid="{00000000-0005-0000-0000-00000C020000}"/>
    <cellStyle name="Input 2 2 2 4" xfId="825" xr:uid="{00000000-0005-0000-0000-00000D020000}"/>
    <cellStyle name="Input 2 2 2 5" xfId="1049" xr:uid="{00000000-0005-0000-0000-00000E020000}"/>
    <cellStyle name="Input 2 2 2 5 2" xfId="1722" xr:uid="{00000000-0005-0000-0000-00000F020000}"/>
    <cellStyle name="Input 2 2 2 6" xfId="796" xr:uid="{00000000-0005-0000-0000-000010020000}"/>
    <cellStyle name="Input 2 2 2 6 2" xfId="1688" xr:uid="{00000000-0005-0000-0000-000011020000}"/>
    <cellStyle name="Input 2 2 2 7" xfId="785" xr:uid="{00000000-0005-0000-0000-000012020000}"/>
    <cellStyle name="Input 2 2 2 7 2" xfId="1684" xr:uid="{00000000-0005-0000-0000-000013020000}"/>
    <cellStyle name="Input 2 2 2 8" xfId="549" xr:uid="{00000000-0005-0000-0000-000014020000}"/>
    <cellStyle name="Input 2 2 2 9" xfId="2354" xr:uid="{00000000-0005-0000-0000-000015020000}"/>
    <cellStyle name="Input 2 2 3" xfId="511" xr:uid="{00000000-0005-0000-0000-000016020000}"/>
    <cellStyle name="Input 2 2 3 2" xfId="957" xr:uid="{00000000-0005-0000-0000-000017020000}"/>
    <cellStyle name="Input 2 2 3 2 2" xfId="1182" xr:uid="{00000000-0005-0000-0000-000018020000}"/>
    <cellStyle name="Input 2 2 3 2 2 2" xfId="1852" xr:uid="{00000000-0005-0000-0000-000019020000}"/>
    <cellStyle name="Input 2 2 3 2 3" xfId="1360" xr:uid="{00000000-0005-0000-0000-00001A020000}"/>
    <cellStyle name="Input 2 2 3 2 3 2" xfId="2029" xr:uid="{00000000-0005-0000-0000-00001B020000}"/>
    <cellStyle name="Input 2 2 3 2 4" xfId="1549" xr:uid="{00000000-0005-0000-0000-00001C020000}"/>
    <cellStyle name="Input 2 2 3 2 4 2" xfId="2218" xr:uid="{00000000-0005-0000-0000-00001D020000}"/>
    <cellStyle name="Input 2 2 3 3" xfId="1076" xr:uid="{00000000-0005-0000-0000-00001E020000}"/>
    <cellStyle name="Input 2 2 3 3 2" xfId="1749" xr:uid="{00000000-0005-0000-0000-00001F020000}"/>
    <cellStyle name="Input 2 2 3 4" xfId="1257" xr:uid="{00000000-0005-0000-0000-000020020000}"/>
    <cellStyle name="Input 2 2 3 4 2" xfId="1927" xr:uid="{00000000-0005-0000-0000-000021020000}"/>
    <cellStyle name="Input 2 2 3 5" xfId="1447" xr:uid="{00000000-0005-0000-0000-000022020000}"/>
    <cellStyle name="Input 2 2 3 5 2" xfId="2116" xr:uid="{00000000-0005-0000-0000-000023020000}"/>
    <cellStyle name="Input 2 2 3 6" xfId="2396" xr:uid="{00000000-0005-0000-0000-000024020000}"/>
    <cellStyle name="Input 2 2 4" xfId="856" xr:uid="{00000000-0005-0000-0000-000025020000}"/>
    <cellStyle name="Input 2 2 4 2" xfId="972" xr:uid="{00000000-0005-0000-0000-000026020000}"/>
    <cellStyle name="Input 2 2 4 2 2" xfId="1194" xr:uid="{00000000-0005-0000-0000-000027020000}"/>
    <cellStyle name="Input 2 2 4 2 2 2" xfId="1864" xr:uid="{00000000-0005-0000-0000-000028020000}"/>
    <cellStyle name="Input 2 2 4 2 3" xfId="1372" xr:uid="{00000000-0005-0000-0000-000029020000}"/>
    <cellStyle name="Input 2 2 4 2 3 2" xfId="2041" xr:uid="{00000000-0005-0000-0000-00002A020000}"/>
    <cellStyle name="Input 2 2 4 2 4" xfId="1561" xr:uid="{00000000-0005-0000-0000-00002B020000}"/>
    <cellStyle name="Input 2 2 4 2 4 2" xfId="2230" xr:uid="{00000000-0005-0000-0000-00002C020000}"/>
    <cellStyle name="Input 2 2 4 3" xfId="1089" xr:uid="{00000000-0005-0000-0000-00002D020000}"/>
    <cellStyle name="Input 2 2 4 3 2" xfId="1761" xr:uid="{00000000-0005-0000-0000-00002E020000}"/>
    <cellStyle name="Input 2 2 4 4" xfId="1270" xr:uid="{00000000-0005-0000-0000-00002F020000}"/>
    <cellStyle name="Input 2 2 4 4 2" xfId="1939" xr:uid="{00000000-0005-0000-0000-000030020000}"/>
    <cellStyle name="Input 2 2 4 5" xfId="1459" xr:uid="{00000000-0005-0000-0000-000031020000}"/>
    <cellStyle name="Input 2 2 4 5 2" xfId="2128" xr:uid="{00000000-0005-0000-0000-000032020000}"/>
    <cellStyle name="Input 2 2 4 6" xfId="2411" xr:uid="{00000000-0005-0000-0000-000033020000}"/>
    <cellStyle name="Input 2 2 5" xfId="888" xr:uid="{00000000-0005-0000-0000-000034020000}"/>
    <cellStyle name="Input 2 2 5 2" xfId="1121" xr:uid="{00000000-0005-0000-0000-000035020000}"/>
    <cellStyle name="Input 2 2 5 2 2" xfId="1792" xr:uid="{00000000-0005-0000-0000-000036020000}"/>
    <cellStyle name="Input 2 2 5 3" xfId="1301" xr:uid="{00000000-0005-0000-0000-000037020000}"/>
    <cellStyle name="Input 2 2 5 3 2" xfId="1970" xr:uid="{00000000-0005-0000-0000-000038020000}"/>
    <cellStyle name="Input 2 2 5 4" xfId="1490" xr:uid="{00000000-0005-0000-0000-000039020000}"/>
    <cellStyle name="Input 2 2 5 4 2" xfId="2159" xr:uid="{00000000-0005-0000-0000-00003A020000}"/>
    <cellStyle name="Input 2 2 6" xfId="883" xr:uid="{00000000-0005-0000-0000-00003B020000}"/>
    <cellStyle name="Input 2 2 6 2" xfId="1115" xr:uid="{00000000-0005-0000-0000-00003C020000}"/>
    <cellStyle name="Input 2 2 6 2 2" xfId="1787" xr:uid="{00000000-0005-0000-0000-00003D020000}"/>
    <cellStyle name="Input 2 2 6 3" xfId="1296" xr:uid="{00000000-0005-0000-0000-00003E020000}"/>
    <cellStyle name="Input 2 2 6 3 2" xfId="1965" xr:uid="{00000000-0005-0000-0000-00003F020000}"/>
    <cellStyle name="Input 2 2 6 4" xfId="1485" xr:uid="{00000000-0005-0000-0000-000040020000}"/>
    <cellStyle name="Input 2 2 6 4 2" xfId="2154" xr:uid="{00000000-0005-0000-0000-000041020000}"/>
    <cellStyle name="Input 2 2 7" xfId="749" xr:uid="{00000000-0005-0000-0000-000042020000}"/>
    <cellStyle name="Input 2 2 7 2" xfId="1662" xr:uid="{00000000-0005-0000-0000-000043020000}"/>
    <cellStyle name="Input 2 2 8" xfId="760" xr:uid="{00000000-0005-0000-0000-000044020000}"/>
    <cellStyle name="Input 2 2 8 2" xfId="1664" xr:uid="{00000000-0005-0000-0000-000045020000}"/>
    <cellStyle name="Input 2 2 9" xfId="786" xr:uid="{00000000-0005-0000-0000-000046020000}"/>
    <cellStyle name="Input 2 2 9 2" xfId="1685" xr:uid="{00000000-0005-0000-0000-000047020000}"/>
    <cellStyle name="Input 2 3" xfId="415" xr:uid="{00000000-0005-0000-0000-000048020000}"/>
    <cellStyle name="Input 2 3 2" xfId="589" xr:uid="{00000000-0005-0000-0000-000049020000}"/>
    <cellStyle name="Input 2 3 2 2" xfId="974" xr:uid="{00000000-0005-0000-0000-00004A020000}"/>
    <cellStyle name="Input 2 3 2 2 2" xfId="1196" xr:uid="{00000000-0005-0000-0000-00004B020000}"/>
    <cellStyle name="Input 2 3 2 2 2 2" xfId="1866" xr:uid="{00000000-0005-0000-0000-00004C020000}"/>
    <cellStyle name="Input 2 3 2 2 3" xfId="1374" xr:uid="{00000000-0005-0000-0000-00004D020000}"/>
    <cellStyle name="Input 2 3 2 2 3 2" xfId="2043" xr:uid="{00000000-0005-0000-0000-00004E020000}"/>
    <cellStyle name="Input 2 3 2 2 4" xfId="1563" xr:uid="{00000000-0005-0000-0000-00004F020000}"/>
    <cellStyle name="Input 2 3 2 2 4 2" xfId="2232" xr:uid="{00000000-0005-0000-0000-000050020000}"/>
    <cellStyle name="Input 2 3 2 3" xfId="1010" xr:uid="{00000000-0005-0000-0000-000051020000}"/>
    <cellStyle name="Input 2 3 2 3 2" xfId="1226" xr:uid="{00000000-0005-0000-0000-000052020000}"/>
    <cellStyle name="Input 2 3 2 3 2 2" xfId="1896" xr:uid="{00000000-0005-0000-0000-000053020000}"/>
    <cellStyle name="Input 2 3 2 3 3" xfId="1410" xr:uid="{00000000-0005-0000-0000-000054020000}"/>
    <cellStyle name="Input 2 3 2 3 3 2" xfId="2079" xr:uid="{00000000-0005-0000-0000-000055020000}"/>
    <cellStyle name="Input 2 3 2 3 4" xfId="1599" xr:uid="{00000000-0005-0000-0000-000056020000}"/>
    <cellStyle name="Input 2 3 2 3 4 2" xfId="2268" xr:uid="{00000000-0005-0000-0000-000057020000}"/>
    <cellStyle name="Input 2 3 2 4" xfId="1090" xr:uid="{00000000-0005-0000-0000-000058020000}"/>
    <cellStyle name="Input 2 3 2 4 2" xfId="1762" xr:uid="{00000000-0005-0000-0000-000059020000}"/>
    <cellStyle name="Input 2 3 2 5" xfId="1271" xr:uid="{00000000-0005-0000-0000-00005A020000}"/>
    <cellStyle name="Input 2 3 2 5 2" xfId="1940" xr:uid="{00000000-0005-0000-0000-00005B020000}"/>
    <cellStyle name="Input 2 3 2 6" xfId="1460" xr:uid="{00000000-0005-0000-0000-00005C020000}"/>
    <cellStyle name="Input 2 3 2 6 2" xfId="2129" xr:uid="{00000000-0005-0000-0000-00005D020000}"/>
    <cellStyle name="Input 2 3 2 7" xfId="858" xr:uid="{00000000-0005-0000-0000-00005E020000}"/>
    <cellStyle name="Input 2 3 2 8" xfId="2413" xr:uid="{00000000-0005-0000-0000-00005F020000}"/>
    <cellStyle name="Input 2 3 3" xfId="541" xr:uid="{00000000-0005-0000-0000-000060020000}"/>
    <cellStyle name="Input 2 3 3 2" xfId="1135" xr:uid="{00000000-0005-0000-0000-000061020000}"/>
    <cellStyle name="Input 2 3 3 2 2" xfId="1806" xr:uid="{00000000-0005-0000-0000-000062020000}"/>
    <cellStyle name="Input 2 3 3 3" xfId="1315" xr:uid="{00000000-0005-0000-0000-000063020000}"/>
    <cellStyle name="Input 2 3 3 3 2" xfId="1984" xr:uid="{00000000-0005-0000-0000-000064020000}"/>
    <cellStyle name="Input 2 3 3 4" xfId="1504" xr:uid="{00000000-0005-0000-0000-000065020000}"/>
    <cellStyle name="Input 2 3 3 4 2" xfId="2173" xr:uid="{00000000-0005-0000-0000-000066020000}"/>
    <cellStyle name="Input 2 3 3 5" xfId="902" xr:uid="{00000000-0005-0000-0000-000067020000}"/>
    <cellStyle name="Input 2 3 4" xfId="803" xr:uid="{00000000-0005-0000-0000-000068020000}"/>
    <cellStyle name="Input 2 3 5" xfId="1029" xr:uid="{00000000-0005-0000-0000-000069020000}"/>
    <cellStyle name="Input 2 3 5 2" xfId="1702" xr:uid="{00000000-0005-0000-0000-00006A020000}"/>
    <cellStyle name="Input 2 3 6" xfId="673" xr:uid="{00000000-0005-0000-0000-00006B020000}"/>
    <cellStyle name="Input 2 3 6 2" xfId="1616" xr:uid="{00000000-0005-0000-0000-00006C020000}"/>
    <cellStyle name="Input 2 3 7" xfId="722" xr:uid="{00000000-0005-0000-0000-00006D020000}"/>
    <cellStyle name="Input 2 3 7 2" xfId="1643" xr:uid="{00000000-0005-0000-0000-00006E020000}"/>
    <cellStyle name="Input 2 3 8" xfId="498" xr:uid="{00000000-0005-0000-0000-00006F020000}"/>
    <cellStyle name="Input 2 3 9" xfId="2333" xr:uid="{00000000-0005-0000-0000-000070020000}"/>
    <cellStyle name="Input 2 4" xfId="839" xr:uid="{00000000-0005-0000-0000-000071020000}"/>
    <cellStyle name="Input 2 4 2" xfId="935" xr:uid="{00000000-0005-0000-0000-000072020000}"/>
    <cellStyle name="Input 2 4 2 2" xfId="1167" xr:uid="{00000000-0005-0000-0000-000073020000}"/>
    <cellStyle name="Input 2 4 2 2 2" xfId="1837" xr:uid="{00000000-0005-0000-0000-000074020000}"/>
    <cellStyle name="Input 2 4 2 3" xfId="1345" xr:uid="{00000000-0005-0000-0000-000075020000}"/>
    <cellStyle name="Input 2 4 2 3 2" xfId="2014" xr:uid="{00000000-0005-0000-0000-000076020000}"/>
    <cellStyle name="Input 2 4 2 4" xfId="1534" xr:uid="{00000000-0005-0000-0000-000077020000}"/>
    <cellStyle name="Input 2 4 2 4 2" xfId="2203" xr:uid="{00000000-0005-0000-0000-000078020000}"/>
    <cellStyle name="Input 2 4 3" xfId="1062" xr:uid="{00000000-0005-0000-0000-000079020000}"/>
    <cellStyle name="Input 2 4 3 2" xfId="1735" xr:uid="{00000000-0005-0000-0000-00007A020000}"/>
    <cellStyle name="Input 2 4 4" xfId="1243" xr:uid="{00000000-0005-0000-0000-00007B020000}"/>
    <cellStyle name="Input 2 4 4 2" xfId="1913" xr:uid="{00000000-0005-0000-0000-00007C020000}"/>
    <cellStyle name="Input 2 4 5" xfId="1433" xr:uid="{00000000-0005-0000-0000-00007D020000}"/>
    <cellStyle name="Input 2 4 5 2" xfId="2102" xr:uid="{00000000-0005-0000-0000-00007E020000}"/>
    <cellStyle name="Input 2 4 6" xfId="2374" xr:uid="{00000000-0005-0000-0000-00007F020000}"/>
    <cellStyle name="Input 2 5" xfId="704" xr:uid="{00000000-0005-0000-0000-000080020000}"/>
    <cellStyle name="Input 2 6" xfId="524" xr:uid="{00000000-0005-0000-0000-000081020000}"/>
    <cellStyle name="Input 2 7" xfId="2293" xr:uid="{00000000-0005-0000-0000-000082020000}"/>
    <cellStyle name="Input 2_בחירה מרשימה" xfId="258" xr:uid="{00000000-0005-0000-0000-000083020000}"/>
    <cellStyle name="Input 3" xfId="118" xr:uid="{00000000-0005-0000-0000-000084020000}"/>
    <cellStyle name="Input 3 2" xfId="243" xr:uid="{00000000-0005-0000-0000-000085020000}"/>
    <cellStyle name="Input 3 2 10" xfId="777" xr:uid="{00000000-0005-0000-0000-000086020000}"/>
    <cellStyle name="Input 3 2 10 2" xfId="1679" xr:uid="{00000000-0005-0000-0000-000087020000}"/>
    <cellStyle name="Input 3 2 11" xfId="533" xr:uid="{00000000-0005-0000-0000-000088020000}"/>
    <cellStyle name="Input 3 2 12" xfId="2309" xr:uid="{00000000-0005-0000-0000-000089020000}"/>
    <cellStyle name="Input 3 2 2" xfId="458" xr:uid="{00000000-0005-0000-0000-00008A020000}"/>
    <cellStyle name="Input 3 2 2 2" xfId="590" xr:uid="{00000000-0005-0000-0000-00008B020000}"/>
    <cellStyle name="Input 3 2 2 2 2" xfId="991" xr:uid="{00000000-0005-0000-0000-00008C020000}"/>
    <cellStyle name="Input 3 2 2 2 2 2" xfId="1213" xr:uid="{00000000-0005-0000-0000-00008D020000}"/>
    <cellStyle name="Input 3 2 2 2 2 2 2" xfId="1883" xr:uid="{00000000-0005-0000-0000-00008E020000}"/>
    <cellStyle name="Input 3 2 2 2 2 3" xfId="1391" xr:uid="{00000000-0005-0000-0000-00008F020000}"/>
    <cellStyle name="Input 3 2 2 2 2 3 2" xfId="2060" xr:uid="{00000000-0005-0000-0000-000090020000}"/>
    <cellStyle name="Input 3 2 2 2 2 4" xfId="1580" xr:uid="{00000000-0005-0000-0000-000091020000}"/>
    <cellStyle name="Input 3 2 2 2 2 4 2" xfId="2249" xr:uid="{00000000-0005-0000-0000-000092020000}"/>
    <cellStyle name="Input 3 2 2 2 3" xfId="1019" xr:uid="{00000000-0005-0000-0000-000093020000}"/>
    <cellStyle name="Input 3 2 2 2 3 2" xfId="1233" xr:uid="{00000000-0005-0000-0000-000094020000}"/>
    <cellStyle name="Input 3 2 2 2 3 2 2" xfId="1903" xr:uid="{00000000-0005-0000-0000-000095020000}"/>
    <cellStyle name="Input 3 2 2 2 3 3" xfId="1419" xr:uid="{00000000-0005-0000-0000-000096020000}"/>
    <cellStyle name="Input 3 2 2 2 3 3 2" xfId="2088" xr:uid="{00000000-0005-0000-0000-000097020000}"/>
    <cellStyle name="Input 3 2 2 2 3 4" xfId="1608" xr:uid="{00000000-0005-0000-0000-000098020000}"/>
    <cellStyle name="Input 3 2 2 2 3 4 2" xfId="2277" xr:uid="{00000000-0005-0000-0000-000099020000}"/>
    <cellStyle name="Input 3 2 2 2 4" xfId="1106" xr:uid="{00000000-0005-0000-0000-00009A020000}"/>
    <cellStyle name="Input 3 2 2 2 4 2" xfId="1778" xr:uid="{00000000-0005-0000-0000-00009B020000}"/>
    <cellStyle name="Input 3 2 2 2 5" xfId="1287" xr:uid="{00000000-0005-0000-0000-00009C020000}"/>
    <cellStyle name="Input 3 2 2 2 5 2" xfId="1956" xr:uid="{00000000-0005-0000-0000-00009D020000}"/>
    <cellStyle name="Input 3 2 2 2 6" xfId="1476" xr:uid="{00000000-0005-0000-0000-00009E020000}"/>
    <cellStyle name="Input 3 2 2 2 6 2" xfId="2145" xr:uid="{00000000-0005-0000-0000-00009F020000}"/>
    <cellStyle name="Input 3 2 2 2 7" xfId="873" xr:uid="{00000000-0005-0000-0000-0000A0020000}"/>
    <cellStyle name="Input 3 2 2 2 8" xfId="2430" xr:uid="{00000000-0005-0000-0000-0000A1020000}"/>
    <cellStyle name="Input 3 2 2 3" xfId="556" xr:uid="{00000000-0005-0000-0000-0000A2020000}"/>
    <cellStyle name="Input 3 2 2 3 2" xfId="1153" xr:uid="{00000000-0005-0000-0000-0000A3020000}"/>
    <cellStyle name="Input 3 2 2 3 2 2" xfId="1824" xr:uid="{00000000-0005-0000-0000-0000A4020000}"/>
    <cellStyle name="Input 3 2 2 3 3" xfId="1333" xr:uid="{00000000-0005-0000-0000-0000A5020000}"/>
    <cellStyle name="Input 3 2 2 3 3 2" xfId="2002" xr:uid="{00000000-0005-0000-0000-0000A6020000}"/>
    <cellStyle name="Input 3 2 2 3 4" xfId="1522" xr:uid="{00000000-0005-0000-0000-0000A7020000}"/>
    <cellStyle name="Input 3 2 2 3 4 2" xfId="2191" xr:uid="{00000000-0005-0000-0000-0000A8020000}"/>
    <cellStyle name="Input 3 2 2 3 5" xfId="921" xr:uid="{00000000-0005-0000-0000-0000A9020000}"/>
    <cellStyle name="Input 3 2 2 4" xfId="826" xr:uid="{00000000-0005-0000-0000-0000AA020000}"/>
    <cellStyle name="Input 3 2 2 5" xfId="1050" xr:uid="{00000000-0005-0000-0000-0000AB020000}"/>
    <cellStyle name="Input 3 2 2 5 2" xfId="1723" xr:uid="{00000000-0005-0000-0000-0000AC020000}"/>
    <cellStyle name="Input 3 2 2 6" xfId="712" xr:uid="{00000000-0005-0000-0000-0000AD020000}"/>
    <cellStyle name="Input 3 2 2 6 2" xfId="1635" xr:uid="{00000000-0005-0000-0000-0000AE020000}"/>
    <cellStyle name="Input 3 2 2 7" xfId="743" xr:uid="{00000000-0005-0000-0000-0000AF020000}"/>
    <cellStyle name="Input 3 2 2 7 2" xfId="1658" xr:uid="{00000000-0005-0000-0000-0000B0020000}"/>
    <cellStyle name="Input 3 2 2 8" xfId="548" xr:uid="{00000000-0005-0000-0000-0000B1020000}"/>
    <cellStyle name="Input 3 2 2 9" xfId="2355" xr:uid="{00000000-0005-0000-0000-0000B2020000}"/>
    <cellStyle name="Input 3 2 3" xfId="512" xr:uid="{00000000-0005-0000-0000-0000B3020000}"/>
    <cellStyle name="Input 3 2 3 2" xfId="958" xr:uid="{00000000-0005-0000-0000-0000B4020000}"/>
    <cellStyle name="Input 3 2 3 2 2" xfId="1183" xr:uid="{00000000-0005-0000-0000-0000B5020000}"/>
    <cellStyle name="Input 3 2 3 2 2 2" xfId="1853" xr:uid="{00000000-0005-0000-0000-0000B6020000}"/>
    <cellStyle name="Input 3 2 3 2 3" xfId="1361" xr:uid="{00000000-0005-0000-0000-0000B7020000}"/>
    <cellStyle name="Input 3 2 3 2 3 2" xfId="2030" xr:uid="{00000000-0005-0000-0000-0000B8020000}"/>
    <cellStyle name="Input 3 2 3 2 4" xfId="1550" xr:uid="{00000000-0005-0000-0000-0000B9020000}"/>
    <cellStyle name="Input 3 2 3 2 4 2" xfId="2219" xr:uid="{00000000-0005-0000-0000-0000BA020000}"/>
    <cellStyle name="Input 3 2 3 3" xfId="1077" xr:uid="{00000000-0005-0000-0000-0000BB020000}"/>
    <cellStyle name="Input 3 2 3 3 2" xfId="1750" xr:uid="{00000000-0005-0000-0000-0000BC020000}"/>
    <cellStyle name="Input 3 2 3 4" xfId="1258" xr:uid="{00000000-0005-0000-0000-0000BD020000}"/>
    <cellStyle name="Input 3 2 3 4 2" xfId="1928" xr:uid="{00000000-0005-0000-0000-0000BE020000}"/>
    <cellStyle name="Input 3 2 3 5" xfId="1448" xr:uid="{00000000-0005-0000-0000-0000BF020000}"/>
    <cellStyle name="Input 3 2 3 5 2" xfId="2117" xr:uid="{00000000-0005-0000-0000-0000C0020000}"/>
    <cellStyle name="Input 3 2 3 6" xfId="2397" xr:uid="{00000000-0005-0000-0000-0000C1020000}"/>
    <cellStyle name="Input 3 2 4" xfId="848" xr:uid="{00000000-0005-0000-0000-0000C2020000}"/>
    <cellStyle name="Input 3 2 4 2" xfId="950" xr:uid="{00000000-0005-0000-0000-0000C3020000}"/>
    <cellStyle name="Input 3 2 4 2 2" xfId="1178" xr:uid="{00000000-0005-0000-0000-0000C4020000}"/>
    <cellStyle name="Input 3 2 4 2 2 2" xfId="1848" xr:uid="{00000000-0005-0000-0000-0000C5020000}"/>
    <cellStyle name="Input 3 2 4 2 3" xfId="1356" xr:uid="{00000000-0005-0000-0000-0000C6020000}"/>
    <cellStyle name="Input 3 2 4 2 3 2" xfId="2025" xr:uid="{00000000-0005-0000-0000-0000C7020000}"/>
    <cellStyle name="Input 3 2 4 2 4" xfId="1545" xr:uid="{00000000-0005-0000-0000-0000C8020000}"/>
    <cellStyle name="Input 3 2 4 2 4 2" xfId="2214" xr:uid="{00000000-0005-0000-0000-0000C9020000}"/>
    <cellStyle name="Input 3 2 4 3" xfId="1072" xr:uid="{00000000-0005-0000-0000-0000CA020000}"/>
    <cellStyle name="Input 3 2 4 3 2" xfId="1745" xr:uid="{00000000-0005-0000-0000-0000CB020000}"/>
    <cellStyle name="Input 3 2 4 4" xfId="1253" xr:uid="{00000000-0005-0000-0000-0000CC020000}"/>
    <cellStyle name="Input 3 2 4 4 2" xfId="1923" xr:uid="{00000000-0005-0000-0000-0000CD020000}"/>
    <cellStyle name="Input 3 2 4 5" xfId="1443" xr:uid="{00000000-0005-0000-0000-0000CE020000}"/>
    <cellStyle name="Input 3 2 4 5 2" xfId="2112" xr:uid="{00000000-0005-0000-0000-0000CF020000}"/>
    <cellStyle name="Input 3 2 4 6" xfId="2389" xr:uid="{00000000-0005-0000-0000-0000D0020000}"/>
    <cellStyle name="Input 3 2 5" xfId="889" xr:uid="{00000000-0005-0000-0000-0000D1020000}"/>
    <cellStyle name="Input 3 2 5 2" xfId="1122" xr:uid="{00000000-0005-0000-0000-0000D2020000}"/>
    <cellStyle name="Input 3 2 5 2 2" xfId="1793" xr:uid="{00000000-0005-0000-0000-0000D3020000}"/>
    <cellStyle name="Input 3 2 5 3" xfId="1302" xr:uid="{00000000-0005-0000-0000-0000D4020000}"/>
    <cellStyle name="Input 3 2 5 3 2" xfId="1971" xr:uid="{00000000-0005-0000-0000-0000D5020000}"/>
    <cellStyle name="Input 3 2 5 4" xfId="1491" xr:uid="{00000000-0005-0000-0000-0000D6020000}"/>
    <cellStyle name="Input 3 2 5 4 2" xfId="2160" xr:uid="{00000000-0005-0000-0000-0000D7020000}"/>
    <cellStyle name="Input 3 2 6" xfId="881" xr:uid="{00000000-0005-0000-0000-0000D8020000}"/>
    <cellStyle name="Input 3 2 6 2" xfId="1114" xr:uid="{00000000-0005-0000-0000-0000D9020000}"/>
    <cellStyle name="Input 3 2 6 2 2" xfId="1786" xr:uid="{00000000-0005-0000-0000-0000DA020000}"/>
    <cellStyle name="Input 3 2 6 3" xfId="1294" xr:uid="{00000000-0005-0000-0000-0000DB020000}"/>
    <cellStyle name="Input 3 2 6 3 2" xfId="1963" xr:uid="{00000000-0005-0000-0000-0000DC020000}"/>
    <cellStyle name="Input 3 2 6 4" xfId="1483" xr:uid="{00000000-0005-0000-0000-0000DD020000}"/>
    <cellStyle name="Input 3 2 6 4 2" xfId="2152" xr:uid="{00000000-0005-0000-0000-0000DE020000}"/>
    <cellStyle name="Input 3 2 7" xfId="750" xr:uid="{00000000-0005-0000-0000-0000DF020000}"/>
    <cellStyle name="Input 3 2 7 2" xfId="1663" xr:uid="{00000000-0005-0000-0000-0000E0020000}"/>
    <cellStyle name="Input 3 2 8" xfId="821" xr:uid="{00000000-0005-0000-0000-0000E1020000}"/>
    <cellStyle name="Input 3 2 8 2" xfId="1694" xr:uid="{00000000-0005-0000-0000-0000E2020000}"/>
    <cellStyle name="Input 3 2 9" xfId="677" xr:uid="{00000000-0005-0000-0000-0000E3020000}"/>
    <cellStyle name="Input 3 2 9 2" xfId="1620" xr:uid="{00000000-0005-0000-0000-0000E4020000}"/>
    <cellStyle name="Input 3 3" xfId="414" xr:uid="{00000000-0005-0000-0000-0000E5020000}"/>
    <cellStyle name="Input 3 3 2" xfId="591" xr:uid="{00000000-0005-0000-0000-0000E6020000}"/>
    <cellStyle name="Input 3 3 2 2" xfId="915" xr:uid="{00000000-0005-0000-0000-0000E7020000}"/>
    <cellStyle name="Input 3 3 2 2 2" xfId="1147" xr:uid="{00000000-0005-0000-0000-0000E8020000}"/>
    <cellStyle name="Input 3 3 2 2 2 2" xfId="1818" xr:uid="{00000000-0005-0000-0000-0000E9020000}"/>
    <cellStyle name="Input 3 3 2 2 3" xfId="1327" xr:uid="{00000000-0005-0000-0000-0000EA020000}"/>
    <cellStyle name="Input 3 3 2 2 3 2" xfId="1996" xr:uid="{00000000-0005-0000-0000-0000EB020000}"/>
    <cellStyle name="Input 3 3 2 2 4" xfId="1516" xr:uid="{00000000-0005-0000-0000-0000EC020000}"/>
    <cellStyle name="Input 3 3 2 2 4 2" xfId="2185" xr:uid="{00000000-0005-0000-0000-0000ED020000}"/>
    <cellStyle name="Input 3 3 2 3" xfId="1000" xr:uid="{00000000-0005-0000-0000-0000EE020000}"/>
    <cellStyle name="Input 3 3 2 3 2" xfId="1221" xr:uid="{00000000-0005-0000-0000-0000EF020000}"/>
    <cellStyle name="Input 3 3 2 3 2 2" xfId="1891" xr:uid="{00000000-0005-0000-0000-0000F0020000}"/>
    <cellStyle name="Input 3 3 2 3 3" xfId="1400" xr:uid="{00000000-0005-0000-0000-0000F1020000}"/>
    <cellStyle name="Input 3 3 2 3 3 2" xfId="2069" xr:uid="{00000000-0005-0000-0000-0000F2020000}"/>
    <cellStyle name="Input 3 3 2 3 4" xfId="1589" xr:uid="{00000000-0005-0000-0000-0000F3020000}"/>
    <cellStyle name="Input 3 3 2 3 4 2" xfId="2258" xr:uid="{00000000-0005-0000-0000-0000F4020000}"/>
    <cellStyle name="Input 3 3 2 4" xfId="1043" xr:uid="{00000000-0005-0000-0000-0000F5020000}"/>
    <cellStyle name="Input 3 3 2 4 2" xfId="1716" xr:uid="{00000000-0005-0000-0000-0000F6020000}"/>
    <cellStyle name="Input 3 3 2 5" xfId="761" xr:uid="{00000000-0005-0000-0000-0000F7020000}"/>
    <cellStyle name="Input 3 3 2 5 2" xfId="1665" xr:uid="{00000000-0005-0000-0000-0000F8020000}"/>
    <cellStyle name="Input 3 3 2 6" xfId="1022" xr:uid="{00000000-0005-0000-0000-0000F9020000}"/>
    <cellStyle name="Input 3 3 2 6 2" xfId="1696" xr:uid="{00000000-0005-0000-0000-0000FA020000}"/>
    <cellStyle name="Input 3 3 2 7" xfId="818" xr:uid="{00000000-0005-0000-0000-0000FB020000}"/>
    <cellStyle name="Input 3 3 2 8" xfId="2349" xr:uid="{00000000-0005-0000-0000-0000FC020000}"/>
    <cellStyle name="Input 3 3 3" xfId="540" xr:uid="{00000000-0005-0000-0000-0000FD020000}"/>
    <cellStyle name="Input 3 3 3 2" xfId="1134" xr:uid="{00000000-0005-0000-0000-0000FE020000}"/>
    <cellStyle name="Input 3 3 3 2 2" xfId="1805" xr:uid="{00000000-0005-0000-0000-0000FF020000}"/>
    <cellStyle name="Input 3 3 3 3" xfId="1314" xr:uid="{00000000-0005-0000-0000-000000030000}"/>
    <cellStyle name="Input 3 3 3 3 2" xfId="1983" xr:uid="{00000000-0005-0000-0000-000001030000}"/>
    <cellStyle name="Input 3 3 3 4" xfId="1503" xr:uid="{00000000-0005-0000-0000-000002030000}"/>
    <cellStyle name="Input 3 3 3 4 2" xfId="2172" xr:uid="{00000000-0005-0000-0000-000003030000}"/>
    <cellStyle name="Input 3 3 3 5" xfId="901" xr:uid="{00000000-0005-0000-0000-000004030000}"/>
    <cellStyle name="Input 3 3 4" xfId="802" xr:uid="{00000000-0005-0000-0000-000005030000}"/>
    <cellStyle name="Input 3 3 5" xfId="1028" xr:uid="{00000000-0005-0000-0000-000006030000}"/>
    <cellStyle name="Input 3 3 5 2" xfId="1701" xr:uid="{00000000-0005-0000-0000-000007030000}"/>
    <cellStyle name="Input 3 3 6" xfId="769" xr:uid="{00000000-0005-0000-0000-000008030000}"/>
    <cellStyle name="Input 3 3 6 2" xfId="1673" xr:uid="{00000000-0005-0000-0000-000009030000}"/>
    <cellStyle name="Input 3 3 7" xfId="695" xr:uid="{00000000-0005-0000-0000-00000A030000}"/>
    <cellStyle name="Input 3 3 7 2" xfId="1631" xr:uid="{00000000-0005-0000-0000-00000B030000}"/>
    <cellStyle name="Input 3 3 8" xfId="496" xr:uid="{00000000-0005-0000-0000-00000C030000}"/>
    <cellStyle name="Input 3 3 9" xfId="2332" xr:uid="{00000000-0005-0000-0000-00000D030000}"/>
    <cellStyle name="Input 3 4" xfId="838" xr:uid="{00000000-0005-0000-0000-00000E030000}"/>
    <cellStyle name="Input 3 4 2" xfId="934" xr:uid="{00000000-0005-0000-0000-00000F030000}"/>
    <cellStyle name="Input 3 4 2 2" xfId="1166" xr:uid="{00000000-0005-0000-0000-000010030000}"/>
    <cellStyle name="Input 3 4 2 2 2" xfId="1836" xr:uid="{00000000-0005-0000-0000-000011030000}"/>
    <cellStyle name="Input 3 4 2 3" xfId="1344" xr:uid="{00000000-0005-0000-0000-000012030000}"/>
    <cellStyle name="Input 3 4 2 3 2" xfId="2013" xr:uid="{00000000-0005-0000-0000-000013030000}"/>
    <cellStyle name="Input 3 4 2 4" xfId="1533" xr:uid="{00000000-0005-0000-0000-000014030000}"/>
    <cellStyle name="Input 3 4 2 4 2" xfId="2202" xr:uid="{00000000-0005-0000-0000-000015030000}"/>
    <cellStyle name="Input 3 4 3" xfId="1061" xr:uid="{00000000-0005-0000-0000-000016030000}"/>
    <cellStyle name="Input 3 4 3 2" xfId="1734" xr:uid="{00000000-0005-0000-0000-000017030000}"/>
    <cellStyle name="Input 3 4 4" xfId="1242" xr:uid="{00000000-0005-0000-0000-000018030000}"/>
    <cellStyle name="Input 3 4 4 2" xfId="1912" xr:uid="{00000000-0005-0000-0000-000019030000}"/>
    <cellStyle name="Input 3 4 5" xfId="1432" xr:uid="{00000000-0005-0000-0000-00001A030000}"/>
    <cellStyle name="Input 3 4 5 2" xfId="2101" xr:uid="{00000000-0005-0000-0000-00001B030000}"/>
    <cellStyle name="Input 3 4 6" xfId="2373" xr:uid="{00000000-0005-0000-0000-00001C030000}"/>
    <cellStyle name="Input 3 5" xfId="703" xr:uid="{00000000-0005-0000-0000-00001D030000}"/>
    <cellStyle name="Input 3 6" xfId="523" xr:uid="{00000000-0005-0000-0000-00001E030000}"/>
    <cellStyle name="Input 3 7" xfId="2292" xr:uid="{00000000-0005-0000-0000-00001F030000}"/>
    <cellStyle name="Input 3_בחירה מרשימה" xfId="259" xr:uid="{00000000-0005-0000-0000-000020030000}"/>
    <cellStyle name="Input 4" xfId="364" xr:uid="{00000000-0005-0000-0000-000021030000}"/>
    <cellStyle name="Input 4 2" xfId="592" xr:uid="{00000000-0005-0000-0000-000022030000}"/>
    <cellStyle name="Input 4 2 2" xfId="978" xr:uid="{00000000-0005-0000-0000-000023030000}"/>
    <cellStyle name="Input 4 2 2 2" xfId="1200" xr:uid="{00000000-0005-0000-0000-000024030000}"/>
    <cellStyle name="Input 4 2 2 2 2" xfId="1870" xr:uid="{00000000-0005-0000-0000-000025030000}"/>
    <cellStyle name="Input 4 2 2 3" xfId="1378" xr:uid="{00000000-0005-0000-0000-000026030000}"/>
    <cellStyle name="Input 4 2 2 3 2" xfId="2047" xr:uid="{00000000-0005-0000-0000-000027030000}"/>
    <cellStyle name="Input 4 2 2 4" xfId="1567" xr:uid="{00000000-0005-0000-0000-000028030000}"/>
    <cellStyle name="Input 4 2 2 4 2" xfId="2236" xr:uid="{00000000-0005-0000-0000-000029030000}"/>
    <cellStyle name="Input 4 2 3" xfId="1012" xr:uid="{00000000-0005-0000-0000-00002A030000}"/>
    <cellStyle name="Input 4 2 3 2" xfId="1228" xr:uid="{00000000-0005-0000-0000-00002B030000}"/>
    <cellStyle name="Input 4 2 3 2 2" xfId="1898" xr:uid="{00000000-0005-0000-0000-00002C030000}"/>
    <cellStyle name="Input 4 2 3 3" xfId="1412" xr:uid="{00000000-0005-0000-0000-00002D030000}"/>
    <cellStyle name="Input 4 2 3 3 2" xfId="2081" xr:uid="{00000000-0005-0000-0000-00002E030000}"/>
    <cellStyle name="Input 4 2 3 4" xfId="1601" xr:uid="{00000000-0005-0000-0000-00002F030000}"/>
    <cellStyle name="Input 4 2 3 4 2" xfId="2270" xr:uid="{00000000-0005-0000-0000-000030030000}"/>
    <cellStyle name="Input 4 2 4" xfId="1093" xr:uid="{00000000-0005-0000-0000-000031030000}"/>
    <cellStyle name="Input 4 2 4 2" xfId="1765" xr:uid="{00000000-0005-0000-0000-000032030000}"/>
    <cellStyle name="Input 4 2 5" xfId="1274" xr:uid="{00000000-0005-0000-0000-000033030000}"/>
    <cellStyle name="Input 4 2 5 2" xfId="1943" xr:uid="{00000000-0005-0000-0000-000034030000}"/>
    <cellStyle name="Input 4 2 6" xfId="1463" xr:uid="{00000000-0005-0000-0000-000035030000}"/>
    <cellStyle name="Input 4 2 6 2" xfId="2132" xr:uid="{00000000-0005-0000-0000-000036030000}"/>
    <cellStyle name="Input 4 2 7" xfId="861" xr:uid="{00000000-0005-0000-0000-000037030000}"/>
    <cellStyle name="Input 4 2 8" xfId="2417" xr:uid="{00000000-0005-0000-0000-000038030000}"/>
    <cellStyle name="Input 4 3" xfId="527" xr:uid="{00000000-0005-0000-0000-000039030000}"/>
    <cellStyle name="Input 4 3 2" xfId="1126" xr:uid="{00000000-0005-0000-0000-00003A030000}"/>
    <cellStyle name="Input 4 3 2 2" xfId="1797" xr:uid="{00000000-0005-0000-0000-00003B030000}"/>
    <cellStyle name="Input 4 3 3" xfId="1306" xr:uid="{00000000-0005-0000-0000-00003C030000}"/>
    <cellStyle name="Input 4 3 3 2" xfId="1975" xr:uid="{00000000-0005-0000-0000-00003D030000}"/>
    <cellStyle name="Input 4 3 4" xfId="1495" xr:uid="{00000000-0005-0000-0000-00003E030000}"/>
    <cellStyle name="Input 4 3 4 2" xfId="2164" xr:uid="{00000000-0005-0000-0000-00003F030000}"/>
    <cellStyle name="Input 4 3 5" xfId="893" xr:uid="{00000000-0005-0000-0000-000040030000}"/>
    <cellStyle name="Input 4 4" xfId="784" xr:uid="{00000000-0005-0000-0000-000041030000}"/>
    <cellStyle name="Input 4 5" xfId="727" xr:uid="{00000000-0005-0000-0000-000042030000}"/>
    <cellStyle name="Input 4 5 2" xfId="1646" xr:uid="{00000000-0005-0000-0000-000043030000}"/>
    <cellStyle name="Input 4 6" xfId="1034" xr:uid="{00000000-0005-0000-0000-000044030000}"/>
    <cellStyle name="Input 4 6 2" xfId="1707" xr:uid="{00000000-0005-0000-0000-000045030000}"/>
    <cellStyle name="Input 4 7" xfId="1109" xr:uid="{00000000-0005-0000-0000-000046030000}"/>
    <cellStyle name="Input 4 7 2" xfId="1781" xr:uid="{00000000-0005-0000-0000-000047030000}"/>
    <cellStyle name="Input 4 8" xfId="535" xr:uid="{00000000-0005-0000-0000-000048030000}"/>
    <cellStyle name="Input 4 9" xfId="2322" xr:uid="{00000000-0005-0000-0000-000049030000}"/>
    <cellStyle name="Input 5" xfId="820" xr:uid="{00000000-0005-0000-0000-00004A030000}"/>
    <cellStyle name="Input 5 2" xfId="917" xr:uid="{00000000-0005-0000-0000-00004B030000}"/>
    <cellStyle name="Input 5 2 2" xfId="1149" xr:uid="{00000000-0005-0000-0000-00004C030000}"/>
    <cellStyle name="Input 5 2 2 2" xfId="1820" xr:uid="{00000000-0005-0000-0000-00004D030000}"/>
    <cellStyle name="Input 5 2 3" xfId="1329" xr:uid="{00000000-0005-0000-0000-00004E030000}"/>
    <cellStyle name="Input 5 2 3 2" xfId="1998" xr:uid="{00000000-0005-0000-0000-00004F030000}"/>
    <cellStyle name="Input 5 2 4" xfId="1518" xr:uid="{00000000-0005-0000-0000-000050030000}"/>
    <cellStyle name="Input 5 2 4 2" xfId="2187" xr:uid="{00000000-0005-0000-0000-000051030000}"/>
    <cellStyle name="Input 5 3" xfId="1045" xr:uid="{00000000-0005-0000-0000-000052030000}"/>
    <cellStyle name="Input 5 3 2" xfId="1718" xr:uid="{00000000-0005-0000-0000-000053030000}"/>
    <cellStyle name="Input 5 4" xfId="778" xr:uid="{00000000-0005-0000-0000-000054030000}"/>
    <cellStyle name="Input 5 4 2" xfId="1680" xr:uid="{00000000-0005-0000-0000-000055030000}"/>
    <cellStyle name="Input 5 5" xfId="827" xr:uid="{00000000-0005-0000-0000-000056030000}"/>
    <cellStyle name="Input 5 5 2" xfId="1695" xr:uid="{00000000-0005-0000-0000-000057030000}"/>
    <cellStyle name="Input 5 6" xfId="2351" xr:uid="{00000000-0005-0000-0000-000058030000}"/>
    <cellStyle name="Input 6" xfId="884" xr:uid="{00000000-0005-0000-0000-000059030000}"/>
    <cellStyle name="Input 6 2" xfId="1116" xr:uid="{00000000-0005-0000-0000-00005A030000}"/>
    <cellStyle name="Input 6 2 2" xfId="1788" xr:uid="{00000000-0005-0000-0000-00005B030000}"/>
    <cellStyle name="Input 6 3" xfId="1297" xr:uid="{00000000-0005-0000-0000-00005C030000}"/>
    <cellStyle name="Input 6 3 2" xfId="1966" xr:uid="{00000000-0005-0000-0000-00005D030000}"/>
    <cellStyle name="Input 6 4" xfId="1486" xr:uid="{00000000-0005-0000-0000-00005E030000}"/>
    <cellStyle name="Input 6 4 2" xfId="2155" xr:uid="{00000000-0005-0000-0000-00005F030000}"/>
    <cellStyle name="Input 7" xfId="2283" xr:uid="{00000000-0005-0000-0000-000060030000}"/>
    <cellStyle name="Input_בחירה מרשימה" xfId="257" xr:uid="{00000000-0005-0000-0000-000061030000}"/>
    <cellStyle name="Linked Cell" xfId="53" xr:uid="{00000000-0005-0000-0000-000062030000}"/>
    <cellStyle name="Linked Cell 2" xfId="194" xr:uid="{00000000-0005-0000-0000-000063030000}"/>
    <cellStyle name="Linked Cell 3" xfId="365" xr:uid="{00000000-0005-0000-0000-000064030000}"/>
    <cellStyle name="Neutral" xfId="54" xr:uid="{00000000-0005-0000-0000-000065030000}"/>
    <cellStyle name="Neutral 2" xfId="195" xr:uid="{00000000-0005-0000-0000-000066030000}"/>
    <cellStyle name="Neutral 3" xfId="366" xr:uid="{00000000-0005-0000-0000-000067030000}"/>
    <cellStyle name="Normal" xfId="0" builtinId="0"/>
    <cellStyle name="Normal 10" xfId="98" xr:uid="{00000000-0005-0000-0000-000069030000}"/>
    <cellStyle name="Normal 10 2" xfId="142" xr:uid="{00000000-0005-0000-0000-00006A030000}"/>
    <cellStyle name="Normal 10 2 2" xfId="433" xr:uid="{00000000-0005-0000-0000-00006B030000}"/>
    <cellStyle name="Normal 10 3" xfId="398" xr:uid="{00000000-0005-0000-0000-00006C030000}"/>
    <cellStyle name="Normal 10_בחירה מרשימה" xfId="260" xr:uid="{00000000-0005-0000-0000-00006D030000}"/>
    <cellStyle name="Normal 11" xfId="196" xr:uid="{00000000-0005-0000-0000-00006E030000}"/>
    <cellStyle name="Normal 11 2" xfId="578" xr:uid="{00000000-0005-0000-0000-00006F030000}"/>
    <cellStyle name="Normal 12" xfId="224" xr:uid="{00000000-0005-0000-0000-000070030000}"/>
    <cellStyle name="Normal 12 2" xfId="449" xr:uid="{00000000-0005-0000-0000-000071030000}"/>
    <cellStyle name="Normal 12 3" xfId="582" xr:uid="{00000000-0005-0000-0000-000072030000}"/>
    <cellStyle name="Normal 13" xfId="225" xr:uid="{00000000-0005-0000-0000-000073030000}"/>
    <cellStyle name="Normal 13 2" xfId="450" xr:uid="{00000000-0005-0000-0000-000074030000}"/>
    <cellStyle name="Normal 14" xfId="226" xr:uid="{00000000-0005-0000-0000-000075030000}"/>
    <cellStyle name="Normal 14 2" xfId="451" xr:uid="{00000000-0005-0000-0000-000076030000}"/>
    <cellStyle name="Normal 15" xfId="227" xr:uid="{00000000-0005-0000-0000-000077030000}"/>
    <cellStyle name="Normal 15 2" xfId="452" xr:uid="{00000000-0005-0000-0000-000078030000}"/>
    <cellStyle name="Normal 16" xfId="228" xr:uid="{00000000-0005-0000-0000-000079030000}"/>
    <cellStyle name="Normal 16 2" xfId="453" xr:uid="{00000000-0005-0000-0000-00007A030000}"/>
    <cellStyle name="Normal 17" xfId="322" xr:uid="{00000000-0005-0000-0000-00007B030000}"/>
    <cellStyle name="Normal 18" xfId="567" xr:uid="{00000000-0005-0000-0000-00007C030000}"/>
    <cellStyle name="Normal 18 2" xfId="663" xr:uid="{00000000-0005-0000-0000-00007D030000}"/>
    <cellStyle name="Normal 19" xfId="664" xr:uid="{00000000-0005-0000-0000-00007E030000}"/>
    <cellStyle name="Normal 2" xfId="3" xr:uid="{00000000-0005-0000-0000-00007F030000}"/>
    <cellStyle name="Normal 2 2" xfId="6" xr:uid="{00000000-0005-0000-0000-000080030000}"/>
    <cellStyle name="Normal 2 2 2" xfId="197" xr:uid="{00000000-0005-0000-0000-000081030000}"/>
    <cellStyle name="Normal 2 2 3" xfId="325" xr:uid="{00000000-0005-0000-0000-000082030000}"/>
    <cellStyle name="Normal 2 2_בחירה מרשימה" xfId="262" xr:uid="{00000000-0005-0000-0000-000083030000}"/>
    <cellStyle name="Normal 2 3" xfId="198" xr:uid="{00000000-0005-0000-0000-000084030000}"/>
    <cellStyle name="Normal 2 3 2" xfId="579" xr:uid="{00000000-0005-0000-0000-000085030000}"/>
    <cellStyle name="Normal 2 4" xfId="324" xr:uid="{00000000-0005-0000-0000-000086030000}"/>
    <cellStyle name="Normal 2 5" xfId="229" xr:uid="{00000000-0005-0000-0000-000087030000}"/>
    <cellStyle name="Normal 2 5 2" xfId="454" xr:uid="{00000000-0005-0000-0000-000088030000}"/>
    <cellStyle name="Normal 2_בחירה מרשימה" xfId="261" xr:uid="{00000000-0005-0000-0000-000089030000}"/>
    <cellStyle name="Normal 20" xfId="790" xr:uid="{00000000-0005-0000-0000-00008A030000}"/>
    <cellStyle name="Normal 21" xfId="669" xr:uid="{00000000-0005-0000-0000-00008B030000}"/>
    <cellStyle name="Normal 22" xfId="1024" xr:uid="{00000000-0005-0000-0000-00008C030000}"/>
    <cellStyle name="Normal 23" xfId="1611" xr:uid="{00000000-0005-0000-0000-00008D030000}"/>
    <cellStyle name="Normal 24" xfId="507" xr:uid="{00000000-0005-0000-0000-00008E030000}"/>
    <cellStyle name="Normal 25" xfId="662" xr:uid="{00000000-0005-0000-0000-00008F030000}"/>
    <cellStyle name="Normal 26" xfId="1612" xr:uid="{00000000-0005-0000-0000-000090030000}"/>
    <cellStyle name="Normal 27" xfId="504" xr:uid="{00000000-0005-0000-0000-000091030000}"/>
    <cellStyle name="Normal 28" xfId="2281" xr:uid="{00000000-0005-0000-0000-000092030000}"/>
    <cellStyle name="Normal 29" xfId="2280" xr:uid="{00000000-0005-0000-0000-000093030000}"/>
    <cellStyle name="Normal 3" xfId="2" xr:uid="{00000000-0005-0000-0000-000094030000}"/>
    <cellStyle name="Normal 3 10" xfId="483" xr:uid="{00000000-0005-0000-0000-000095030000}"/>
    <cellStyle name="Normal 3 2" xfId="17" xr:uid="{00000000-0005-0000-0000-000096030000}"/>
    <cellStyle name="Normal 3 2 10" xfId="500" xr:uid="{00000000-0005-0000-0000-000097030000}"/>
    <cellStyle name="Normal 3 2 2" xfId="55" xr:uid="{00000000-0005-0000-0000-000098030000}"/>
    <cellStyle name="Normal 3 2 2 2" xfId="76" xr:uid="{00000000-0005-0000-0000-000099030000}"/>
    <cellStyle name="Normal 3 2 2 2 2" xfId="199" xr:uid="{00000000-0005-0000-0000-00009A030000}"/>
    <cellStyle name="Normal 3 2 2 2 3" xfId="385" xr:uid="{00000000-0005-0000-0000-00009B030000}"/>
    <cellStyle name="Normal 3 2 2 2_בחירה מרשימה" xfId="266" xr:uid="{00000000-0005-0000-0000-00009C030000}"/>
    <cellStyle name="Normal 3 2 2 3" xfId="161" xr:uid="{00000000-0005-0000-0000-00009D030000}"/>
    <cellStyle name="Normal 3 2 2 3 2" xfId="448" xr:uid="{00000000-0005-0000-0000-00009E030000}"/>
    <cellStyle name="Normal 3 2 2 4" xfId="232" xr:uid="{00000000-0005-0000-0000-00009F030000}"/>
    <cellStyle name="Normal 3 2 2 4 2" xfId="459" xr:uid="{00000000-0005-0000-0000-0000A0030000}"/>
    <cellStyle name="Normal 3 2 2 5" xfId="367" xr:uid="{00000000-0005-0000-0000-0000A1030000}"/>
    <cellStyle name="Normal 3 2 2 6" xfId="569" xr:uid="{00000000-0005-0000-0000-0000A2030000}"/>
    <cellStyle name="Normal 3 2 2_בחירה מרשימה" xfId="265" xr:uid="{00000000-0005-0000-0000-0000A3030000}"/>
    <cellStyle name="Normal 3 2 3" xfId="87" xr:uid="{00000000-0005-0000-0000-0000A4030000}"/>
    <cellStyle name="Normal 3 2 3 2" xfId="200" xr:uid="{00000000-0005-0000-0000-0000A5030000}"/>
    <cellStyle name="Normal 3 2 3 3" xfId="389" xr:uid="{00000000-0005-0000-0000-0000A6030000}"/>
    <cellStyle name="Normal 3 2 3_בחירה מרשימה" xfId="267" xr:uid="{00000000-0005-0000-0000-0000A7030000}"/>
    <cellStyle name="Normal 3 2 4" xfId="201" xr:uid="{00000000-0005-0000-0000-0000A8030000}"/>
    <cellStyle name="Normal 3 2 5" xfId="330" xr:uid="{00000000-0005-0000-0000-0000A9030000}"/>
    <cellStyle name="Normal 3 2 6" xfId="668" xr:uid="{00000000-0005-0000-0000-0000AA030000}"/>
    <cellStyle name="Normal 3 2 7" xfId="692" xr:uid="{00000000-0005-0000-0000-0000AB030000}"/>
    <cellStyle name="Normal 3 2 8" xfId="735" xr:uid="{00000000-0005-0000-0000-0000AC030000}"/>
    <cellStyle name="Normal 3 2 9" xfId="1078" xr:uid="{00000000-0005-0000-0000-0000AD030000}"/>
    <cellStyle name="Normal 3 2_בחירה מרשימה" xfId="264" xr:uid="{00000000-0005-0000-0000-0000AE030000}"/>
    <cellStyle name="Normal 3 3" xfId="56" xr:uid="{00000000-0005-0000-0000-0000AF030000}"/>
    <cellStyle name="Normal 3 3 2" xfId="99" xr:uid="{00000000-0005-0000-0000-0000B0030000}"/>
    <cellStyle name="Normal 3 3 2 2" xfId="143" xr:uid="{00000000-0005-0000-0000-0000B1030000}"/>
    <cellStyle name="Normal 3 3 2 2 2" xfId="434" xr:uid="{00000000-0005-0000-0000-0000B2030000}"/>
    <cellStyle name="Normal 3 3 2 3" xfId="399" xr:uid="{00000000-0005-0000-0000-0000B3030000}"/>
    <cellStyle name="Normal 3 3 2_בחירה מרשימה" xfId="269" xr:uid="{00000000-0005-0000-0000-0000B4030000}"/>
    <cellStyle name="Normal 3 3 3" xfId="126" xr:uid="{00000000-0005-0000-0000-0000B5030000}"/>
    <cellStyle name="Normal 3 3 3 2" xfId="422" xr:uid="{00000000-0005-0000-0000-0000B6030000}"/>
    <cellStyle name="Normal 3 3 4" xfId="368" xr:uid="{00000000-0005-0000-0000-0000B7030000}"/>
    <cellStyle name="Normal 3 3_בחירה מרשימה" xfId="268" xr:uid="{00000000-0005-0000-0000-0000B8030000}"/>
    <cellStyle name="Normal 3 4" xfId="202" xr:uid="{00000000-0005-0000-0000-0000B9030000}"/>
    <cellStyle name="Normal 3 5" xfId="323" xr:uid="{00000000-0005-0000-0000-0000BA030000}"/>
    <cellStyle name="Normal 3 6" xfId="568" xr:uid="{00000000-0005-0000-0000-0000BB030000}"/>
    <cellStyle name="Normal 3 6 2" xfId="665" xr:uid="{00000000-0005-0000-0000-0000BC030000}"/>
    <cellStyle name="Normal 3 7" xfId="745" xr:uid="{00000000-0005-0000-0000-0000BD030000}"/>
    <cellStyle name="Normal 3 8" xfId="792" xr:uid="{00000000-0005-0000-0000-0000BE030000}"/>
    <cellStyle name="Normal 3 9" xfId="783" xr:uid="{00000000-0005-0000-0000-0000BF030000}"/>
    <cellStyle name="Normal 3_בחירה מרשימה" xfId="263" xr:uid="{00000000-0005-0000-0000-0000C0030000}"/>
    <cellStyle name="Normal 30" xfId="2470" xr:uid="{00000000-0005-0000-0000-0000B8090000}"/>
    <cellStyle name="Normal 31" xfId="2474" xr:uid="{00000000-0005-0000-0000-0000BC090000}"/>
    <cellStyle name="Normal 4" xfId="8" xr:uid="{00000000-0005-0000-0000-0000C1030000}"/>
    <cellStyle name="Normal 4 10" xfId="793" xr:uid="{00000000-0005-0000-0000-0000C2030000}"/>
    <cellStyle name="Normal 4 11" xfId="497" xr:uid="{00000000-0005-0000-0000-0000C3030000}"/>
    <cellStyle name="Normal 4 2" xfId="57" xr:uid="{00000000-0005-0000-0000-0000C4030000}"/>
    <cellStyle name="Normal 4 2 2" xfId="88" xr:uid="{00000000-0005-0000-0000-0000C5030000}"/>
    <cellStyle name="Normal 4 2 2 2" xfId="89" xr:uid="{00000000-0005-0000-0000-0000C6030000}"/>
    <cellStyle name="Normal 4 2 2 2 2" xfId="100" xr:uid="{00000000-0005-0000-0000-0000C7030000}"/>
    <cellStyle name="Normal 4 2 2 2 2 2" xfId="144" xr:uid="{00000000-0005-0000-0000-0000C8030000}"/>
    <cellStyle name="Normal 4 2 2 2 2 2 2" xfId="435" xr:uid="{00000000-0005-0000-0000-0000C9030000}"/>
    <cellStyle name="Normal 4 2 2 2 2 3" xfId="400" xr:uid="{00000000-0005-0000-0000-0000CA030000}"/>
    <cellStyle name="Normal 4 2 2 2 2_בחירה מרשימה" xfId="274" xr:uid="{00000000-0005-0000-0000-0000CB030000}"/>
    <cellStyle name="Normal 4 2 2 2 3" xfId="134" xr:uid="{00000000-0005-0000-0000-0000CC030000}"/>
    <cellStyle name="Normal 4 2 2 2 3 2" xfId="427" xr:uid="{00000000-0005-0000-0000-0000CD030000}"/>
    <cellStyle name="Normal 4 2 2 2 4" xfId="391" xr:uid="{00000000-0005-0000-0000-0000CE030000}"/>
    <cellStyle name="Normal 4 2 2 2_בחירה מרשימה" xfId="273" xr:uid="{00000000-0005-0000-0000-0000CF030000}"/>
    <cellStyle name="Normal 4 2 2 3" xfId="101" xr:uid="{00000000-0005-0000-0000-0000D0030000}"/>
    <cellStyle name="Normal 4 2 2 3 2" xfId="145" xr:uid="{00000000-0005-0000-0000-0000D1030000}"/>
    <cellStyle name="Normal 4 2 2 3 2 2" xfId="436" xr:uid="{00000000-0005-0000-0000-0000D2030000}"/>
    <cellStyle name="Normal 4 2 2 3 3" xfId="401" xr:uid="{00000000-0005-0000-0000-0000D3030000}"/>
    <cellStyle name="Normal 4 2 2 3_בחירה מרשימה" xfId="275" xr:uid="{00000000-0005-0000-0000-0000D4030000}"/>
    <cellStyle name="Normal 4 2 2 4" xfId="133" xr:uid="{00000000-0005-0000-0000-0000D5030000}"/>
    <cellStyle name="Normal 4 2 2 4 2" xfId="426" xr:uid="{00000000-0005-0000-0000-0000D6030000}"/>
    <cellStyle name="Normal 4 2 2 5" xfId="390" xr:uid="{00000000-0005-0000-0000-0000D7030000}"/>
    <cellStyle name="Normal 4 2 2_בחירה מרשימה" xfId="272" xr:uid="{00000000-0005-0000-0000-0000D8030000}"/>
    <cellStyle name="Normal 4 2 3" xfId="90" xr:uid="{00000000-0005-0000-0000-0000D9030000}"/>
    <cellStyle name="Normal 4 2 3 2" xfId="102" xr:uid="{00000000-0005-0000-0000-0000DA030000}"/>
    <cellStyle name="Normal 4 2 3 2 2" xfId="146" xr:uid="{00000000-0005-0000-0000-0000DB030000}"/>
    <cellStyle name="Normal 4 2 3 2 2 2" xfId="437" xr:uid="{00000000-0005-0000-0000-0000DC030000}"/>
    <cellStyle name="Normal 4 2 3 2 3" xfId="402" xr:uid="{00000000-0005-0000-0000-0000DD030000}"/>
    <cellStyle name="Normal 4 2 3 2_בחירה מרשימה" xfId="277" xr:uid="{00000000-0005-0000-0000-0000DE030000}"/>
    <cellStyle name="Normal 4 2 3 3" xfId="135" xr:uid="{00000000-0005-0000-0000-0000DF030000}"/>
    <cellStyle name="Normal 4 2 3 3 2" xfId="428" xr:uid="{00000000-0005-0000-0000-0000E0030000}"/>
    <cellStyle name="Normal 4 2 3 4" xfId="392" xr:uid="{00000000-0005-0000-0000-0000E1030000}"/>
    <cellStyle name="Normal 4 2 3_בחירה מרשימה" xfId="276" xr:uid="{00000000-0005-0000-0000-0000E2030000}"/>
    <cellStyle name="Normal 4 2 4" xfId="103" xr:uid="{00000000-0005-0000-0000-0000E3030000}"/>
    <cellStyle name="Normal 4 2 4 2" xfId="147" xr:uid="{00000000-0005-0000-0000-0000E4030000}"/>
    <cellStyle name="Normal 4 2 4 2 2" xfId="438" xr:uid="{00000000-0005-0000-0000-0000E5030000}"/>
    <cellStyle name="Normal 4 2 4 3" xfId="403" xr:uid="{00000000-0005-0000-0000-0000E6030000}"/>
    <cellStyle name="Normal 4 2 4_בחירה מרשימה" xfId="278" xr:uid="{00000000-0005-0000-0000-0000E7030000}"/>
    <cellStyle name="Normal 4 2 5" xfId="127" xr:uid="{00000000-0005-0000-0000-0000E8030000}"/>
    <cellStyle name="Normal 4 2 5 2" xfId="423" xr:uid="{00000000-0005-0000-0000-0000E9030000}"/>
    <cellStyle name="Normal 4 2 6" xfId="369" xr:uid="{00000000-0005-0000-0000-0000EA030000}"/>
    <cellStyle name="Normal 4 2_בחירה מרשימה" xfId="271" xr:uid="{00000000-0005-0000-0000-0000EB030000}"/>
    <cellStyle name="Normal 4 3" xfId="58" xr:uid="{00000000-0005-0000-0000-0000EC030000}"/>
    <cellStyle name="Normal 4 3 2" xfId="91" xr:uid="{00000000-0005-0000-0000-0000ED030000}"/>
    <cellStyle name="Normal 4 3 2 2" xfId="203" xr:uid="{00000000-0005-0000-0000-0000EE030000}"/>
    <cellStyle name="Normal 4 3 2 3" xfId="393" xr:uid="{00000000-0005-0000-0000-0000EF030000}"/>
    <cellStyle name="Normal 4 3 2_בחירה מרשימה" xfId="280" xr:uid="{00000000-0005-0000-0000-0000F0030000}"/>
    <cellStyle name="Normal 4 3 3" xfId="204" xr:uid="{00000000-0005-0000-0000-0000F1030000}"/>
    <cellStyle name="Normal 4 3 4" xfId="370" xr:uid="{00000000-0005-0000-0000-0000F2030000}"/>
    <cellStyle name="Normal 4 3_בחירה מרשימה" xfId="279" xr:uid="{00000000-0005-0000-0000-0000F3030000}"/>
    <cellStyle name="Normal 4 4" xfId="92" xr:uid="{00000000-0005-0000-0000-0000F4030000}"/>
    <cellStyle name="Normal 4 4 2" xfId="93" xr:uid="{00000000-0005-0000-0000-0000F5030000}"/>
    <cellStyle name="Normal 4 4 2 2" xfId="104" xr:uid="{00000000-0005-0000-0000-0000F6030000}"/>
    <cellStyle name="Normal 4 4 2 2 2" xfId="148" xr:uid="{00000000-0005-0000-0000-0000F7030000}"/>
    <cellStyle name="Normal 4 4 2 2 2 2" xfId="439" xr:uid="{00000000-0005-0000-0000-0000F8030000}"/>
    <cellStyle name="Normal 4 4 2 2 3" xfId="404" xr:uid="{00000000-0005-0000-0000-0000F9030000}"/>
    <cellStyle name="Normal 4 4 2 2_בחירה מרשימה" xfId="283" xr:uid="{00000000-0005-0000-0000-0000FA030000}"/>
    <cellStyle name="Normal 4 4 2 3" xfId="137" xr:uid="{00000000-0005-0000-0000-0000FB030000}"/>
    <cellStyle name="Normal 4 4 2 3 2" xfId="430" xr:uid="{00000000-0005-0000-0000-0000FC030000}"/>
    <cellStyle name="Normal 4 4 2 4" xfId="395" xr:uid="{00000000-0005-0000-0000-0000FD030000}"/>
    <cellStyle name="Normal 4 4 2_בחירה מרשימה" xfId="282" xr:uid="{00000000-0005-0000-0000-0000FE030000}"/>
    <cellStyle name="Normal 4 4 3" xfId="105" xr:uid="{00000000-0005-0000-0000-0000FF030000}"/>
    <cellStyle name="Normal 4 4 3 2" xfId="149" xr:uid="{00000000-0005-0000-0000-000000040000}"/>
    <cellStyle name="Normal 4 4 3 2 2" xfId="440" xr:uid="{00000000-0005-0000-0000-000001040000}"/>
    <cellStyle name="Normal 4 4 3 3" xfId="405" xr:uid="{00000000-0005-0000-0000-000002040000}"/>
    <cellStyle name="Normal 4 4 3_בחירה מרשימה" xfId="284" xr:uid="{00000000-0005-0000-0000-000003040000}"/>
    <cellStyle name="Normal 4 4 4" xfId="136" xr:uid="{00000000-0005-0000-0000-000004040000}"/>
    <cellStyle name="Normal 4 4 4 2" xfId="429" xr:uid="{00000000-0005-0000-0000-000005040000}"/>
    <cellStyle name="Normal 4 4 5" xfId="394" xr:uid="{00000000-0005-0000-0000-000006040000}"/>
    <cellStyle name="Normal 4 4_בחירה מרשימה" xfId="281" xr:uid="{00000000-0005-0000-0000-000007040000}"/>
    <cellStyle name="Normal 4 5" xfId="94" xr:uid="{00000000-0005-0000-0000-000008040000}"/>
    <cellStyle name="Normal 4 5 2" xfId="106" xr:uid="{00000000-0005-0000-0000-000009040000}"/>
    <cellStyle name="Normal 4 5 2 2" xfId="150" xr:uid="{00000000-0005-0000-0000-00000A040000}"/>
    <cellStyle name="Normal 4 5 2 2 2" xfId="441" xr:uid="{00000000-0005-0000-0000-00000B040000}"/>
    <cellStyle name="Normal 4 5 2 3" xfId="406" xr:uid="{00000000-0005-0000-0000-00000C040000}"/>
    <cellStyle name="Normal 4 5 2_בחירה מרשימה" xfId="286" xr:uid="{00000000-0005-0000-0000-00000D040000}"/>
    <cellStyle name="Normal 4 5 3" xfId="138" xr:uid="{00000000-0005-0000-0000-00000E040000}"/>
    <cellStyle name="Normal 4 5 3 2" xfId="431" xr:uid="{00000000-0005-0000-0000-00000F040000}"/>
    <cellStyle name="Normal 4 5 4" xfId="396" xr:uid="{00000000-0005-0000-0000-000010040000}"/>
    <cellStyle name="Normal 4 5_בחירה מרשימה" xfId="285" xr:uid="{00000000-0005-0000-0000-000011040000}"/>
    <cellStyle name="Normal 4 6" xfId="205" xr:uid="{00000000-0005-0000-0000-000012040000}"/>
    <cellStyle name="Normal 4 6 2" xfId="236" xr:uid="{00000000-0005-0000-0000-000013040000}"/>
    <cellStyle name="Normal 4 6 2 2" xfId="460" xr:uid="{00000000-0005-0000-0000-000014040000}"/>
    <cellStyle name="Normal 4 6_בחירה מרשימה" xfId="287" xr:uid="{00000000-0005-0000-0000-000015040000}"/>
    <cellStyle name="Normal 4 7" xfId="326" xr:uid="{00000000-0005-0000-0000-000016040000}"/>
    <cellStyle name="Normal 4 8" xfId="666" xr:uid="{00000000-0005-0000-0000-000017040000}"/>
    <cellStyle name="Normal 4 9" xfId="717" xr:uid="{00000000-0005-0000-0000-000018040000}"/>
    <cellStyle name="Normal 4_בחירה מרשימה" xfId="270" xr:uid="{00000000-0005-0000-0000-000019040000}"/>
    <cellStyle name="Normal 5" xfId="9" xr:uid="{00000000-0005-0000-0000-00001A040000}"/>
    <cellStyle name="Normal 5 10" xfId="574" xr:uid="{00000000-0005-0000-0000-00001B040000}"/>
    <cellStyle name="Normal 5 10 2" xfId="822" xr:uid="{00000000-0005-0000-0000-00001C040000}"/>
    <cellStyle name="Normal 5 11" xfId="477" xr:uid="{00000000-0005-0000-0000-00001D040000}"/>
    <cellStyle name="Normal 5 2" xfId="13" xr:uid="{00000000-0005-0000-0000-00001E040000}"/>
    <cellStyle name="Normal 5 2 10" xfId="878" xr:uid="{00000000-0005-0000-0000-00001F040000}"/>
    <cellStyle name="Normal 5 2 2" xfId="73" xr:uid="{00000000-0005-0000-0000-000020040000}"/>
    <cellStyle name="Normal 5 2 2 2" xfId="74" xr:uid="{00000000-0005-0000-0000-000021040000}"/>
    <cellStyle name="Normal 5 2 2 2 10" xfId="922" xr:uid="{00000000-0005-0000-0000-000022040000}"/>
    <cellStyle name="Normal 5 2 2 2 2" xfId="77" xr:uid="{00000000-0005-0000-0000-000023040000}"/>
    <cellStyle name="Normal 5 2 2 2 2 2" xfId="206" xr:uid="{00000000-0005-0000-0000-000024040000}"/>
    <cellStyle name="Normal 5 2 2 2 2 3" xfId="386" xr:uid="{00000000-0005-0000-0000-000025040000}"/>
    <cellStyle name="Normal 5 2 2 2 2_בחירה מרשימה" xfId="292" xr:uid="{00000000-0005-0000-0000-000026040000}"/>
    <cellStyle name="Normal 5 2 2 2 3" xfId="207" xr:uid="{00000000-0005-0000-0000-000027040000}"/>
    <cellStyle name="Normal 5 2 2 2 4" xfId="383" xr:uid="{00000000-0005-0000-0000-000028040000}"/>
    <cellStyle name="Normal 5 2 2 2 5" xfId="572" xr:uid="{00000000-0005-0000-0000-000029040000}"/>
    <cellStyle name="Normal 5 2 2 2 5 2" xfId="687" xr:uid="{00000000-0005-0000-0000-00002A040000}"/>
    <cellStyle name="Normal 5 2 2 2 6" xfId="738" xr:uid="{00000000-0005-0000-0000-00002B040000}"/>
    <cellStyle name="Normal 5 2 2 2 7" xfId="1154" xr:uid="{00000000-0005-0000-0000-00002C040000}"/>
    <cellStyle name="Normal 5 2 2 2 8" xfId="1259" xr:uid="{00000000-0005-0000-0000-00002D040000}"/>
    <cellStyle name="Normal 5 2 2 2 9" xfId="484" xr:uid="{00000000-0005-0000-0000-00002E040000}"/>
    <cellStyle name="Normal 5 2 2 2_בחירה מרשימה" xfId="291" xr:uid="{00000000-0005-0000-0000-00002F040000}"/>
    <cellStyle name="Normal 5 2 2 3" xfId="81" xr:uid="{00000000-0005-0000-0000-000030040000}"/>
    <cellStyle name="Normal 5 2 2 3 2" xfId="208" xr:uid="{00000000-0005-0000-0000-000031040000}"/>
    <cellStyle name="Normal 5 2 2 3 3" xfId="387" xr:uid="{00000000-0005-0000-0000-000032040000}"/>
    <cellStyle name="Normal 5 2 2 3_בחירה מרשימה" xfId="293" xr:uid="{00000000-0005-0000-0000-000033040000}"/>
    <cellStyle name="Normal 5 2 2 4" xfId="209" xr:uid="{00000000-0005-0000-0000-000034040000}"/>
    <cellStyle name="Normal 5 2 2 5" xfId="382" xr:uid="{00000000-0005-0000-0000-000035040000}"/>
    <cellStyle name="Normal 5 2 2_בחירה מרשימה" xfId="290" xr:uid="{00000000-0005-0000-0000-000036040000}"/>
    <cellStyle name="Normal 5 2 3" xfId="210" xr:uid="{00000000-0005-0000-0000-000037040000}"/>
    <cellStyle name="Normal 5 2 4" xfId="328" xr:uid="{00000000-0005-0000-0000-000038040000}"/>
    <cellStyle name="Normal 5 2 5" xfId="575" xr:uid="{00000000-0005-0000-0000-000039040000}"/>
    <cellStyle name="Normal 5 2 5 2" xfId="667" xr:uid="{00000000-0005-0000-0000-00003A040000}"/>
    <cellStyle name="Normal 5 2 6" xfId="694" xr:uid="{00000000-0005-0000-0000-00003B040000}"/>
    <cellStyle name="Normal 5 2 7" xfId="696" xr:uid="{00000000-0005-0000-0000-00003C040000}"/>
    <cellStyle name="Normal 5 2 8" xfId="1118" xr:uid="{00000000-0005-0000-0000-00003D040000}"/>
    <cellStyle name="Normal 5 2 9" xfId="501" xr:uid="{00000000-0005-0000-0000-00003E040000}"/>
    <cellStyle name="Normal 5 2_בחירה מרשימה" xfId="289" xr:uid="{00000000-0005-0000-0000-00003F040000}"/>
    <cellStyle name="Normal 5 3" xfId="59" xr:uid="{00000000-0005-0000-0000-000040040000}"/>
    <cellStyle name="Normal 5 3 2" xfId="75" xr:uid="{00000000-0005-0000-0000-000041040000}"/>
    <cellStyle name="Normal 5 3 2 2" xfId="211" xr:uid="{00000000-0005-0000-0000-000042040000}"/>
    <cellStyle name="Normal 5 3 2 3" xfId="384" xr:uid="{00000000-0005-0000-0000-000043040000}"/>
    <cellStyle name="Normal 5 3 2_בחירה מרשימה" xfId="295" xr:uid="{00000000-0005-0000-0000-000044040000}"/>
    <cellStyle name="Normal 5 3 3" xfId="212" xr:uid="{00000000-0005-0000-0000-000045040000}"/>
    <cellStyle name="Normal 5 3 4" xfId="371" xr:uid="{00000000-0005-0000-0000-000046040000}"/>
    <cellStyle name="Normal 5 3_בחירה מרשימה" xfId="294" xr:uid="{00000000-0005-0000-0000-000047040000}"/>
    <cellStyle name="Normal 5 4" xfId="60" xr:uid="{00000000-0005-0000-0000-000048040000}"/>
    <cellStyle name="Normal 5 4 2" xfId="72" xr:uid="{00000000-0005-0000-0000-000049040000}"/>
    <cellStyle name="Normal 5 4 2 2" xfId="213" xr:uid="{00000000-0005-0000-0000-00004A040000}"/>
    <cellStyle name="Normal 5 4 2 3" xfId="381" xr:uid="{00000000-0005-0000-0000-00004B040000}"/>
    <cellStyle name="Normal 5 4 2_בחירה מרשימה" xfId="297" xr:uid="{00000000-0005-0000-0000-00004C040000}"/>
    <cellStyle name="Normal 5 4 3" xfId="214" xr:uid="{00000000-0005-0000-0000-00004D040000}"/>
    <cellStyle name="Normal 5 4 4" xfId="372" xr:uid="{00000000-0005-0000-0000-00004E040000}"/>
    <cellStyle name="Normal 5 4_בחירה מרשימה" xfId="296" xr:uid="{00000000-0005-0000-0000-00004F040000}"/>
    <cellStyle name="Normal 5 5" xfId="61" xr:uid="{00000000-0005-0000-0000-000050040000}"/>
    <cellStyle name="Normal 5 5 2" xfId="215" xr:uid="{00000000-0005-0000-0000-000051040000}"/>
    <cellStyle name="Normal 5 5 3" xfId="373" xr:uid="{00000000-0005-0000-0000-000052040000}"/>
    <cellStyle name="Normal 5 5_בחירה מרשימה" xfId="298" xr:uid="{00000000-0005-0000-0000-000053040000}"/>
    <cellStyle name="Normal 5 6" xfId="15" xr:uid="{00000000-0005-0000-0000-000054040000}"/>
    <cellStyle name="Normal 5 6 2" xfId="216" xr:uid="{00000000-0005-0000-0000-000055040000}"/>
    <cellStyle name="Normal 5 6 3" xfId="329" xr:uid="{00000000-0005-0000-0000-000056040000}"/>
    <cellStyle name="Normal 5 6_בחירה מרשימה" xfId="299" xr:uid="{00000000-0005-0000-0000-000057040000}"/>
    <cellStyle name="Normal 5 7" xfId="107" xr:uid="{00000000-0005-0000-0000-000058040000}"/>
    <cellStyle name="Normal 5 7 2" xfId="151" xr:uid="{00000000-0005-0000-0000-000059040000}"/>
    <cellStyle name="Normal 5 7 2 2" xfId="442" xr:uid="{00000000-0005-0000-0000-00005A040000}"/>
    <cellStyle name="Normal 5 7 3" xfId="407" xr:uid="{00000000-0005-0000-0000-00005B040000}"/>
    <cellStyle name="Normal 5 7_בחירה מרשימה" xfId="300" xr:uid="{00000000-0005-0000-0000-00005C040000}"/>
    <cellStyle name="Normal 5 8" xfId="125" xr:uid="{00000000-0005-0000-0000-00005D040000}"/>
    <cellStyle name="Normal 5 8 2" xfId="421" xr:uid="{00000000-0005-0000-0000-00005E040000}"/>
    <cellStyle name="Normal 5 9" xfId="327" xr:uid="{00000000-0005-0000-0000-00005F040000}"/>
    <cellStyle name="Normal 5_בחירה מרשימה" xfId="288" xr:uid="{00000000-0005-0000-0000-000060040000}"/>
    <cellStyle name="Normal 6" xfId="62" xr:uid="{00000000-0005-0000-0000-000061040000}"/>
    <cellStyle name="Normal 6 2" xfId="217" xr:uid="{00000000-0005-0000-0000-000062040000}"/>
    <cellStyle name="Normal 6 3" xfId="374" xr:uid="{00000000-0005-0000-0000-000063040000}"/>
    <cellStyle name="Normal 6_בחירה מרשימה" xfId="301" xr:uid="{00000000-0005-0000-0000-000064040000}"/>
    <cellStyle name="Normal 7" xfId="84" xr:uid="{00000000-0005-0000-0000-000065040000}"/>
    <cellStyle name="Normal 7 2" xfId="108" xr:uid="{00000000-0005-0000-0000-000066040000}"/>
    <cellStyle name="Normal 7 2 2" xfId="152" xr:uid="{00000000-0005-0000-0000-000067040000}"/>
    <cellStyle name="Normal 7 2 2 2" xfId="443" xr:uid="{00000000-0005-0000-0000-000068040000}"/>
    <cellStyle name="Normal 7 2 3" xfId="408" xr:uid="{00000000-0005-0000-0000-000069040000}"/>
    <cellStyle name="Normal 7 2_בחירה מרשימה" xfId="303" xr:uid="{00000000-0005-0000-0000-00006A040000}"/>
    <cellStyle name="Normal 7 3" xfId="131" xr:uid="{00000000-0005-0000-0000-00006B040000}"/>
    <cellStyle name="Normal 7 3 2" xfId="237" xr:uid="{00000000-0005-0000-0000-00006C040000}"/>
    <cellStyle name="Normal 7 3 2 2" xfId="461" xr:uid="{00000000-0005-0000-0000-00006D040000}"/>
    <cellStyle name="Normal 7 3 3" xfId="425" xr:uid="{00000000-0005-0000-0000-00006E040000}"/>
    <cellStyle name="Normal 7 3_בחירה מרשימה" xfId="304" xr:uid="{00000000-0005-0000-0000-00006F040000}"/>
    <cellStyle name="Normal 7 4" xfId="244" xr:uid="{00000000-0005-0000-0000-000070040000}"/>
    <cellStyle name="Normal 7 4 2" xfId="462" xr:uid="{00000000-0005-0000-0000-000071040000}"/>
    <cellStyle name="Normal 7 5" xfId="233" xr:uid="{00000000-0005-0000-0000-000072040000}"/>
    <cellStyle name="Normal 7 5 2" xfId="463" xr:uid="{00000000-0005-0000-0000-000073040000}"/>
    <cellStyle name="Normal 7 6" xfId="388" xr:uid="{00000000-0005-0000-0000-000074040000}"/>
    <cellStyle name="Normal 7_בחירה מרשימה" xfId="302" xr:uid="{00000000-0005-0000-0000-000075040000}"/>
    <cellStyle name="Normal 8" xfId="95" xr:uid="{00000000-0005-0000-0000-000076040000}"/>
    <cellStyle name="Normal 8 2" xfId="109" xr:uid="{00000000-0005-0000-0000-000077040000}"/>
    <cellStyle name="Normal 8 2 2" xfId="153" xr:uid="{00000000-0005-0000-0000-000078040000}"/>
    <cellStyle name="Normal 8 2 2 2" xfId="444" xr:uid="{00000000-0005-0000-0000-000079040000}"/>
    <cellStyle name="Normal 8 2 3" xfId="409" xr:uid="{00000000-0005-0000-0000-00007A040000}"/>
    <cellStyle name="Normal 8 2_בחירה מרשימה" xfId="306" xr:uid="{00000000-0005-0000-0000-00007B040000}"/>
    <cellStyle name="Normal 8 3" xfId="139" xr:uid="{00000000-0005-0000-0000-00007C040000}"/>
    <cellStyle name="Normal 8 3 2" xfId="432" xr:uid="{00000000-0005-0000-0000-00007D040000}"/>
    <cellStyle name="Normal 8 4" xfId="397" xr:uid="{00000000-0005-0000-0000-00007E040000}"/>
    <cellStyle name="Normal 8_בחירה מרשימה" xfId="305" xr:uid="{00000000-0005-0000-0000-00007F040000}"/>
    <cellStyle name="Normal 9" xfId="63" xr:uid="{00000000-0005-0000-0000-000080040000}"/>
    <cellStyle name="Normal 9 10" xfId="2284" xr:uid="{00000000-0005-0000-0000-000081040000}"/>
    <cellStyle name="Normal 9 2" xfId="110" xr:uid="{00000000-0005-0000-0000-000082040000}"/>
    <cellStyle name="Normal 9 2 2" xfId="154" xr:uid="{00000000-0005-0000-0000-000083040000}"/>
    <cellStyle name="Normal 9 2 2 2" xfId="245" xr:uid="{00000000-0005-0000-0000-000084040000}"/>
    <cellStyle name="Normal 9 2 2 2 2" xfId="464" xr:uid="{00000000-0005-0000-0000-000085040000}"/>
    <cellStyle name="Normal 9 2 2 2 2 2" xfId="594" xr:uid="{00000000-0005-0000-0000-000086040000}"/>
    <cellStyle name="Normal 9 2 2 2 2 3" xfId="557" xr:uid="{00000000-0005-0000-0000-000087040000}"/>
    <cellStyle name="Normal 9 2 2 2 2 4" xfId="2356" xr:uid="{00000000-0005-0000-0000-000088040000}"/>
    <cellStyle name="Normal 9 2 2 2 3" xfId="593" xr:uid="{00000000-0005-0000-0000-000089040000}"/>
    <cellStyle name="Normal 9 2 2 2 3 2" xfId="959" xr:uid="{00000000-0005-0000-0000-00008A040000}"/>
    <cellStyle name="Normal 9 2 2 2 3 3" xfId="2398" xr:uid="{00000000-0005-0000-0000-00008B040000}"/>
    <cellStyle name="Normal 9 2 2 2 4" xfId="513" xr:uid="{00000000-0005-0000-0000-00008C040000}"/>
    <cellStyle name="Normal 9 2 2 2 5" xfId="751" xr:uid="{00000000-0005-0000-0000-00008D040000}"/>
    <cellStyle name="Normal 9 2 2 2 6" xfId="2310" xr:uid="{00000000-0005-0000-0000-00008E040000}"/>
    <cellStyle name="Normal 9 2 2 3" xfId="445" xr:uid="{00000000-0005-0000-0000-00008F040000}"/>
    <cellStyle name="Normal 9 2 2 3 2" xfId="595" xr:uid="{00000000-0005-0000-0000-000090040000}"/>
    <cellStyle name="Normal 9 2 2 3 3" xfId="550" xr:uid="{00000000-0005-0000-0000-000091040000}"/>
    <cellStyle name="Normal 9 2 2 3 4" xfId="2340" xr:uid="{00000000-0005-0000-0000-000092040000}"/>
    <cellStyle name="Normal 9 2 2 4" xfId="581" xr:uid="{00000000-0005-0000-0000-000093040000}"/>
    <cellStyle name="Normal 9 2 2 4 2" xfId="943" xr:uid="{00000000-0005-0000-0000-000094040000}"/>
    <cellStyle name="Normal 9 2 2 4 3" xfId="843" xr:uid="{00000000-0005-0000-0000-000095040000}"/>
    <cellStyle name="Normal 9 2 2 4 4" xfId="2382" xr:uid="{00000000-0005-0000-0000-000096040000}"/>
    <cellStyle name="Normal 9 2 2 5" xfId="499" xr:uid="{00000000-0005-0000-0000-000097040000}"/>
    <cellStyle name="Normal 9 2 2 6" xfId="719" xr:uid="{00000000-0005-0000-0000-000098040000}"/>
    <cellStyle name="Normal 9 2 2 7" xfId="2300" xr:uid="{00000000-0005-0000-0000-000099040000}"/>
    <cellStyle name="Normal 9 2 2_בחירה מרשימה" xfId="309" xr:uid="{00000000-0005-0000-0000-00009A040000}"/>
    <cellStyle name="Normal 9 2 3" xfId="124" xr:uid="{00000000-0005-0000-0000-00009B040000}"/>
    <cellStyle name="Normal 9 2 3 2" xfId="246" xr:uid="{00000000-0005-0000-0000-00009C040000}"/>
    <cellStyle name="Normal 9 2 3 2 2" xfId="465" xr:uid="{00000000-0005-0000-0000-00009D040000}"/>
    <cellStyle name="Normal 9 2 3 2 2 2" xfId="598" xr:uid="{00000000-0005-0000-0000-00009E040000}"/>
    <cellStyle name="Normal 9 2 3 2 2 3" xfId="558" xr:uid="{00000000-0005-0000-0000-00009F040000}"/>
    <cellStyle name="Normal 9 2 3 2 2 4" xfId="2357" xr:uid="{00000000-0005-0000-0000-0000A0040000}"/>
    <cellStyle name="Normal 9 2 3 2 3" xfId="597" xr:uid="{00000000-0005-0000-0000-0000A1040000}"/>
    <cellStyle name="Normal 9 2 3 2 3 2" xfId="960" xr:uid="{00000000-0005-0000-0000-0000A2040000}"/>
    <cellStyle name="Normal 9 2 3 2 3 3" xfId="2399" xr:uid="{00000000-0005-0000-0000-0000A3040000}"/>
    <cellStyle name="Normal 9 2 3 2 4" xfId="514" xr:uid="{00000000-0005-0000-0000-0000A4040000}"/>
    <cellStyle name="Normal 9 2 3 2 5" xfId="752" xr:uid="{00000000-0005-0000-0000-0000A5040000}"/>
    <cellStyle name="Normal 9 2 3 2 6" xfId="2311" xr:uid="{00000000-0005-0000-0000-0000A6040000}"/>
    <cellStyle name="Normal 9 2 3 3" xfId="420" xr:uid="{00000000-0005-0000-0000-0000A7040000}"/>
    <cellStyle name="Normal 9 2 3 3 2" xfId="599" xr:uid="{00000000-0005-0000-0000-0000A8040000}"/>
    <cellStyle name="Normal 9 2 3 3 3" xfId="545" xr:uid="{00000000-0005-0000-0000-0000A9040000}"/>
    <cellStyle name="Normal 9 2 3 3 4" xfId="2338" xr:uid="{00000000-0005-0000-0000-0000AA040000}"/>
    <cellStyle name="Normal 9 2 3 4" xfId="596" xr:uid="{00000000-0005-0000-0000-0000AB040000}"/>
    <cellStyle name="Normal 9 2 3 4 2" xfId="940" xr:uid="{00000000-0005-0000-0000-0000AC040000}"/>
    <cellStyle name="Normal 9 2 3 4 3" xfId="2379" xr:uid="{00000000-0005-0000-0000-0000AD040000}"/>
    <cellStyle name="Normal 9 2 3 5" xfId="493" xr:uid="{00000000-0005-0000-0000-0000AE040000}"/>
    <cellStyle name="Normal 9 2 3 6" xfId="709" xr:uid="{00000000-0005-0000-0000-0000AF040000}"/>
    <cellStyle name="Normal 9 2 3 7" xfId="2298" xr:uid="{00000000-0005-0000-0000-0000B0040000}"/>
    <cellStyle name="Normal 9 2 3_בחירה מרשימה" xfId="310" xr:uid="{00000000-0005-0000-0000-0000B1040000}"/>
    <cellStyle name="Normal 9 2 4" xfId="235" xr:uid="{00000000-0005-0000-0000-0000B2040000}"/>
    <cellStyle name="Normal 9 2 4 2" xfId="466" xr:uid="{00000000-0005-0000-0000-0000B3040000}"/>
    <cellStyle name="Normal 9 2 4 2 2" xfId="601" xr:uid="{00000000-0005-0000-0000-0000B4040000}"/>
    <cellStyle name="Normal 9 2 4 2 3" xfId="559" xr:uid="{00000000-0005-0000-0000-0000B5040000}"/>
    <cellStyle name="Normal 9 2 4 2 4" xfId="2358" xr:uid="{00000000-0005-0000-0000-0000B6040000}"/>
    <cellStyle name="Normal 9 2 4 3" xfId="600" xr:uid="{00000000-0005-0000-0000-0000B7040000}"/>
    <cellStyle name="Normal 9 2 4 3 2" xfId="953" xr:uid="{00000000-0005-0000-0000-0000B8040000}"/>
    <cellStyle name="Normal 9 2 4 3 3" xfId="2392" xr:uid="{00000000-0005-0000-0000-0000B9040000}"/>
    <cellStyle name="Normal 9 2 4 4" xfId="506" xr:uid="{00000000-0005-0000-0000-0000BA040000}"/>
    <cellStyle name="Normal 9 2 4 5" xfId="742" xr:uid="{00000000-0005-0000-0000-0000BB040000}"/>
    <cellStyle name="Normal 9 2 4 6" xfId="2304" xr:uid="{00000000-0005-0000-0000-0000BC040000}"/>
    <cellStyle name="Normal 9 2 5" xfId="410" xr:uid="{00000000-0005-0000-0000-0000BD040000}"/>
    <cellStyle name="Normal 9 2 5 2" xfId="602" xr:uid="{00000000-0005-0000-0000-0000BE040000}"/>
    <cellStyle name="Normal 9 2 5 3" xfId="537" xr:uid="{00000000-0005-0000-0000-0000BF040000}"/>
    <cellStyle name="Normal 9 2 5 4" xfId="2328" xr:uid="{00000000-0005-0000-0000-0000C0040000}"/>
    <cellStyle name="Normal 9 2 6" xfId="577" xr:uid="{00000000-0005-0000-0000-0000C1040000}"/>
    <cellStyle name="Normal 9 2 6 2" xfId="930" xr:uid="{00000000-0005-0000-0000-0000C2040000}"/>
    <cellStyle name="Normal 9 2 6 3" xfId="835" xr:uid="{00000000-0005-0000-0000-0000C3040000}"/>
    <cellStyle name="Normal 9 2 6 4" xfId="2369" xr:uid="{00000000-0005-0000-0000-0000C4040000}"/>
    <cellStyle name="Normal 9 2 7" xfId="486" xr:uid="{00000000-0005-0000-0000-0000C5040000}"/>
    <cellStyle name="Normal 9 2 8" xfId="698" xr:uid="{00000000-0005-0000-0000-0000C6040000}"/>
    <cellStyle name="Normal 9 2 9" xfId="2288" xr:uid="{00000000-0005-0000-0000-0000C7040000}"/>
    <cellStyle name="Normal 9 2_בחירה מרשימה" xfId="308" xr:uid="{00000000-0005-0000-0000-0000C8040000}"/>
    <cellStyle name="Normal 9 3" xfId="128" xr:uid="{00000000-0005-0000-0000-0000C9040000}"/>
    <cellStyle name="Normal 9 3 2" xfId="239" xr:uid="{00000000-0005-0000-0000-0000CA040000}"/>
    <cellStyle name="Normal 9 3 2 2" xfId="467" xr:uid="{00000000-0005-0000-0000-0000CB040000}"/>
    <cellStyle name="Normal 9 3 2 2 2" xfId="604" xr:uid="{00000000-0005-0000-0000-0000CC040000}"/>
    <cellStyle name="Normal 9 3 2 2 3" xfId="560" xr:uid="{00000000-0005-0000-0000-0000CD040000}"/>
    <cellStyle name="Normal 9 3 2 2 4" xfId="2359" xr:uid="{00000000-0005-0000-0000-0000CE040000}"/>
    <cellStyle name="Normal 9 3 2 3" xfId="603" xr:uid="{00000000-0005-0000-0000-0000CF040000}"/>
    <cellStyle name="Normal 9 3 2 3 2" xfId="954" xr:uid="{00000000-0005-0000-0000-0000D0040000}"/>
    <cellStyle name="Normal 9 3 2 3 3" xfId="2393" xr:uid="{00000000-0005-0000-0000-0000D1040000}"/>
    <cellStyle name="Normal 9 3 2 4" xfId="508" xr:uid="{00000000-0005-0000-0000-0000D2040000}"/>
    <cellStyle name="Normal 9 3 2 5" xfId="746" xr:uid="{00000000-0005-0000-0000-0000D3040000}"/>
    <cellStyle name="Normal 9 3 2 6" xfId="2305" xr:uid="{00000000-0005-0000-0000-0000D4040000}"/>
    <cellStyle name="Normal 9 3 3" xfId="424" xr:uid="{00000000-0005-0000-0000-0000D5040000}"/>
    <cellStyle name="Normal 9 3 3 2" xfId="605" xr:uid="{00000000-0005-0000-0000-0000D6040000}"/>
    <cellStyle name="Normal 9 3 3 3" xfId="546" xr:uid="{00000000-0005-0000-0000-0000D7040000}"/>
    <cellStyle name="Normal 9 3 3 4" xfId="2339" xr:uid="{00000000-0005-0000-0000-0000D8040000}"/>
    <cellStyle name="Normal 9 3 4" xfId="580" xr:uid="{00000000-0005-0000-0000-0000D9040000}"/>
    <cellStyle name="Normal 9 3 4 2" xfId="941" xr:uid="{00000000-0005-0000-0000-0000DA040000}"/>
    <cellStyle name="Normal 9 3 4 3" xfId="841" xr:uid="{00000000-0005-0000-0000-0000DB040000}"/>
    <cellStyle name="Normal 9 3 4 4" xfId="2380" xr:uid="{00000000-0005-0000-0000-0000DC040000}"/>
    <cellStyle name="Normal 9 3 5" xfId="495" xr:uid="{00000000-0005-0000-0000-0000DD040000}"/>
    <cellStyle name="Normal 9 3 6" xfId="711" xr:uid="{00000000-0005-0000-0000-0000DE040000}"/>
    <cellStyle name="Normal 9 3 7" xfId="2299" xr:uid="{00000000-0005-0000-0000-0000DF040000}"/>
    <cellStyle name="Normal 9 3_בחירה מרשימה" xfId="311" xr:uid="{00000000-0005-0000-0000-0000E0040000}"/>
    <cellStyle name="Normal 9 4" xfId="120" xr:uid="{00000000-0005-0000-0000-0000E1040000}"/>
    <cellStyle name="Normal 9 4 2" xfId="247" xr:uid="{00000000-0005-0000-0000-0000E2040000}"/>
    <cellStyle name="Normal 9 4 2 2" xfId="468" xr:uid="{00000000-0005-0000-0000-0000E3040000}"/>
    <cellStyle name="Normal 9 4 2 2 2" xfId="608" xr:uid="{00000000-0005-0000-0000-0000E4040000}"/>
    <cellStyle name="Normal 9 4 2 2 3" xfId="561" xr:uid="{00000000-0005-0000-0000-0000E5040000}"/>
    <cellStyle name="Normal 9 4 2 2 4" xfId="2360" xr:uid="{00000000-0005-0000-0000-0000E6040000}"/>
    <cellStyle name="Normal 9 4 2 3" xfId="607" xr:uid="{00000000-0005-0000-0000-0000E7040000}"/>
    <cellStyle name="Normal 9 4 2 3 2" xfId="961" xr:uid="{00000000-0005-0000-0000-0000E8040000}"/>
    <cellStyle name="Normal 9 4 2 3 3" xfId="2400" xr:uid="{00000000-0005-0000-0000-0000E9040000}"/>
    <cellStyle name="Normal 9 4 2 4" xfId="515" xr:uid="{00000000-0005-0000-0000-0000EA040000}"/>
    <cellStyle name="Normal 9 4 2 5" xfId="753" xr:uid="{00000000-0005-0000-0000-0000EB040000}"/>
    <cellStyle name="Normal 9 4 2 6" xfId="2312" xr:uid="{00000000-0005-0000-0000-0000EC040000}"/>
    <cellStyle name="Normal 9 4 3" xfId="416" xr:uid="{00000000-0005-0000-0000-0000ED040000}"/>
    <cellStyle name="Normal 9 4 3 2" xfId="609" xr:uid="{00000000-0005-0000-0000-0000EE040000}"/>
    <cellStyle name="Normal 9 4 3 3" xfId="542" xr:uid="{00000000-0005-0000-0000-0000EF040000}"/>
    <cellStyle name="Normal 9 4 3 4" xfId="2334" xr:uid="{00000000-0005-0000-0000-0000F0040000}"/>
    <cellStyle name="Normal 9 4 4" xfId="606" xr:uid="{00000000-0005-0000-0000-0000F1040000}"/>
    <cellStyle name="Normal 9 4 4 2" xfId="936" xr:uid="{00000000-0005-0000-0000-0000F2040000}"/>
    <cellStyle name="Normal 9 4 4 3" xfId="2375" xr:uid="{00000000-0005-0000-0000-0000F3040000}"/>
    <cellStyle name="Normal 9 4 5" xfId="489" xr:uid="{00000000-0005-0000-0000-0000F4040000}"/>
    <cellStyle name="Normal 9 4 6" xfId="705" xr:uid="{00000000-0005-0000-0000-0000F5040000}"/>
    <cellStyle name="Normal 9 4 7" xfId="2294" xr:uid="{00000000-0005-0000-0000-0000F6040000}"/>
    <cellStyle name="Normal 9 4_בחירה מרשימה" xfId="312" xr:uid="{00000000-0005-0000-0000-0000F7040000}"/>
    <cellStyle name="Normal 9 5" xfId="231" xr:uid="{00000000-0005-0000-0000-0000F8040000}"/>
    <cellStyle name="Normal 9 5 2" xfId="469" xr:uid="{00000000-0005-0000-0000-0000F9040000}"/>
    <cellStyle name="Normal 9 5 2 2" xfId="611" xr:uid="{00000000-0005-0000-0000-0000FA040000}"/>
    <cellStyle name="Normal 9 5 2 3" xfId="562" xr:uid="{00000000-0005-0000-0000-0000FB040000}"/>
    <cellStyle name="Normal 9 5 2 4" xfId="2361" xr:uid="{00000000-0005-0000-0000-0000FC040000}"/>
    <cellStyle name="Normal 9 5 3" xfId="610" xr:uid="{00000000-0005-0000-0000-0000FD040000}"/>
    <cellStyle name="Normal 9 5 3 2" xfId="952" xr:uid="{00000000-0005-0000-0000-0000FE040000}"/>
    <cellStyle name="Normal 9 5 3 3" xfId="2391" xr:uid="{00000000-0005-0000-0000-0000FF040000}"/>
    <cellStyle name="Normal 9 5 4" xfId="505" xr:uid="{00000000-0005-0000-0000-000000050000}"/>
    <cellStyle name="Normal 9 5 5" xfId="741" xr:uid="{00000000-0005-0000-0000-000001050000}"/>
    <cellStyle name="Normal 9 5 6" xfId="2303" xr:uid="{00000000-0005-0000-0000-000002050000}"/>
    <cellStyle name="Normal 9 6" xfId="375" xr:uid="{00000000-0005-0000-0000-000003050000}"/>
    <cellStyle name="Normal 9 6 2" xfId="612" xr:uid="{00000000-0005-0000-0000-000004050000}"/>
    <cellStyle name="Normal 9 6 3" xfId="530" xr:uid="{00000000-0005-0000-0000-000005050000}"/>
    <cellStyle name="Normal 9 6 4" xfId="2323" xr:uid="{00000000-0005-0000-0000-000006050000}"/>
    <cellStyle name="Normal 9 7" xfId="576" xr:uid="{00000000-0005-0000-0000-000007050000}"/>
    <cellStyle name="Normal 9 7 2" xfId="912" xr:uid="{00000000-0005-0000-0000-000008050000}"/>
    <cellStyle name="Normal 9 7 3" xfId="815" xr:uid="{00000000-0005-0000-0000-000009050000}"/>
    <cellStyle name="Normal 9 7 4" xfId="2346" xr:uid="{00000000-0005-0000-0000-00000A050000}"/>
    <cellStyle name="Normal 9 8" xfId="479" xr:uid="{00000000-0005-0000-0000-00000B050000}"/>
    <cellStyle name="Normal 9 9" xfId="680" xr:uid="{00000000-0005-0000-0000-00000C050000}"/>
    <cellStyle name="Normal 9_בחירה מרשימה" xfId="307" xr:uid="{00000000-0005-0000-0000-00000D050000}"/>
    <cellStyle name="Note" xfId="64" xr:uid="{00000000-0005-0000-0000-00000E050000}"/>
    <cellStyle name="Note 2" xfId="121" xr:uid="{00000000-0005-0000-0000-00000F050000}"/>
    <cellStyle name="Note 2 2" xfId="248" xr:uid="{00000000-0005-0000-0000-000010050000}"/>
    <cellStyle name="Note 2 2 2" xfId="470" xr:uid="{00000000-0005-0000-0000-000011050000}"/>
    <cellStyle name="Note 2 2 2 2" xfId="615" xr:uid="{00000000-0005-0000-0000-000012050000}"/>
    <cellStyle name="Note 2 2 2 2 2" xfId="992" xr:uid="{00000000-0005-0000-0000-000013050000}"/>
    <cellStyle name="Note 2 2 2 2 2 2" xfId="1214" xr:uid="{00000000-0005-0000-0000-000014050000}"/>
    <cellStyle name="Note 2 2 2 2 2 2 2" xfId="1884" xr:uid="{00000000-0005-0000-0000-000015050000}"/>
    <cellStyle name="Note 2 2 2 2 2 3" xfId="1392" xr:uid="{00000000-0005-0000-0000-000016050000}"/>
    <cellStyle name="Note 2 2 2 2 2 3 2" xfId="2061" xr:uid="{00000000-0005-0000-0000-000017050000}"/>
    <cellStyle name="Note 2 2 2 2 2 4" xfId="1581" xr:uid="{00000000-0005-0000-0000-000018050000}"/>
    <cellStyle name="Note 2 2 2 2 2 4 2" xfId="2250" xr:uid="{00000000-0005-0000-0000-000019050000}"/>
    <cellStyle name="Note 2 2 2 2 3" xfId="1020" xr:uid="{00000000-0005-0000-0000-00001A050000}"/>
    <cellStyle name="Note 2 2 2 2 3 2" xfId="1234" xr:uid="{00000000-0005-0000-0000-00001B050000}"/>
    <cellStyle name="Note 2 2 2 2 3 2 2" xfId="1904" xr:uid="{00000000-0005-0000-0000-00001C050000}"/>
    <cellStyle name="Note 2 2 2 2 3 3" xfId="1420" xr:uid="{00000000-0005-0000-0000-00001D050000}"/>
    <cellStyle name="Note 2 2 2 2 3 3 2" xfId="2089" xr:uid="{00000000-0005-0000-0000-00001E050000}"/>
    <cellStyle name="Note 2 2 2 2 3 4" xfId="1609" xr:uid="{00000000-0005-0000-0000-00001F050000}"/>
    <cellStyle name="Note 2 2 2 2 3 4 2" xfId="2278" xr:uid="{00000000-0005-0000-0000-000020050000}"/>
    <cellStyle name="Note 2 2 2 2 4" xfId="1107" xr:uid="{00000000-0005-0000-0000-000021050000}"/>
    <cellStyle name="Note 2 2 2 2 4 2" xfId="1779" xr:uid="{00000000-0005-0000-0000-000022050000}"/>
    <cellStyle name="Note 2 2 2 2 5" xfId="1288" xr:uid="{00000000-0005-0000-0000-000023050000}"/>
    <cellStyle name="Note 2 2 2 2 5 2" xfId="1957" xr:uid="{00000000-0005-0000-0000-000024050000}"/>
    <cellStyle name="Note 2 2 2 2 6" xfId="1477" xr:uid="{00000000-0005-0000-0000-000025050000}"/>
    <cellStyle name="Note 2 2 2 2 6 2" xfId="2146" xr:uid="{00000000-0005-0000-0000-000026050000}"/>
    <cellStyle name="Note 2 2 2 2 7" xfId="874" xr:uid="{00000000-0005-0000-0000-000027050000}"/>
    <cellStyle name="Note 2 2 2 2 8" xfId="2431" xr:uid="{00000000-0005-0000-0000-000028050000}"/>
    <cellStyle name="Note 2 2 2 3" xfId="563" xr:uid="{00000000-0005-0000-0000-000029050000}"/>
    <cellStyle name="Note 2 2 2 3 2" xfId="1155" xr:uid="{00000000-0005-0000-0000-00002A050000}"/>
    <cellStyle name="Note 2 2 2 3 2 2" xfId="1825" xr:uid="{00000000-0005-0000-0000-00002B050000}"/>
    <cellStyle name="Note 2 2 2 3 3" xfId="1334" xr:uid="{00000000-0005-0000-0000-00002C050000}"/>
    <cellStyle name="Note 2 2 2 3 3 2" xfId="2003" xr:uid="{00000000-0005-0000-0000-00002D050000}"/>
    <cellStyle name="Note 2 2 2 3 4" xfId="1523" xr:uid="{00000000-0005-0000-0000-00002E050000}"/>
    <cellStyle name="Note 2 2 2 3 4 2" xfId="2192" xr:uid="{00000000-0005-0000-0000-00002F050000}"/>
    <cellStyle name="Note 2 2 2 3 5" xfId="923" xr:uid="{00000000-0005-0000-0000-000030050000}"/>
    <cellStyle name="Note 2 2 2 4" xfId="828" xr:uid="{00000000-0005-0000-0000-000031050000}"/>
    <cellStyle name="Note 2 2 2 5" xfId="1051" xr:uid="{00000000-0005-0000-0000-000032050000}"/>
    <cellStyle name="Note 2 2 2 5 2" xfId="1724" xr:uid="{00000000-0005-0000-0000-000033050000}"/>
    <cellStyle name="Note 2 2 2 6" xfId="721" xr:uid="{00000000-0005-0000-0000-000034050000}"/>
    <cellStyle name="Note 2 2 2 6 2" xfId="1642" xr:uid="{00000000-0005-0000-0000-000035050000}"/>
    <cellStyle name="Note 2 2 2 7" xfId="1422" xr:uid="{00000000-0005-0000-0000-000036050000}"/>
    <cellStyle name="Note 2 2 2 7 2" xfId="2091" xr:uid="{00000000-0005-0000-0000-000037050000}"/>
    <cellStyle name="Note 2 2 2 8" xfId="637" xr:uid="{00000000-0005-0000-0000-000038050000}"/>
    <cellStyle name="Note 2 2 2 9" xfId="2362" xr:uid="{00000000-0005-0000-0000-000039050000}"/>
    <cellStyle name="Note 2 2 3" xfId="614" xr:uid="{00000000-0005-0000-0000-00003A050000}"/>
    <cellStyle name="Note 2 2 3 2" xfId="962" xr:uid="{00000000-0005-0000-0000-00003B050000}"/>
    <cellStyle name="Note 2 2 3 2 2" xfId="1184" xr:uid="{00000000-0005-0000-0000-00003C050000}"/>
    <cellStyle name="Note 2 2 3 2 2 2" xfId="1854" xr:uid="{00000000-0005-0000-0000-00003D050000}"/>
    <cellStyle name="Note 2 2 3 2 3" xfId="1362" xr:uid="{00000000-0005-0000-0000-00003E050000}"/>
    <cellStyle name="Note 2 2 3 2 3 2" xfId="2031" xr:uid="{00000000-0005-0000-0000-00003F050000}"/>
    <cellStyle name="Note 2 2 3 2 4" xfId="1551" xr:uid="{00000000-0005-0000-0000-000040050000}"/>
    <cellStyle name="Note 2 2 3 2 4 2" xfId="2220" xr:uid="{00000000-0005-0000-0000-000041050000}"/>
    <cellStyle name="Note 2 2 3 3" xfId="1079" xr:uid="{00000000-0005-0000-0000-000042050000}"/>
    <cellStyle name="Note 2 2 3 3 2" xfId="1751" xr:uid="{00000000-0005-0000-0000-000043050000}"/>
    <cellStyle name="Note 2 2 3 4" xfId="1260" xr:uid="{00000000-0005-0000-0000-000044050000}"/>
    <cellStyle name="Note 2 2 3 4 2" xfId="1929" xr:uid="{00000000-0005-0000-0000-000045050000}"/>
    <cellStyle name="Note 2 2 3 5" xfId="1449" xr:uid="{00000000-0005-0000-0000-000046050000}"/>
    <cellStyle name="Note 2 2 3 5 2" xfId="2118" xr:uid="{00000000-0005-0000-0000-000047050000}"/>
    <cellStyle name="Note 2 2 3 6" xfId="2401" xr:uid="{00000000-0005-0000-0000-000048050000}"/>
    <cellStyle name="Note 2 2 4" xfId="516" xr:uid="{00000000-0005-0000-0000-000049050000}"/>
    <cellStyle name="Note 2 2 4 2" xfId="969" xr:uid="{00000000-0005-0000-0000-00004A050000}"/>
    <cellStyle name="Note 2 2 4 2 2" xfId="1191" xr:uid="{00000000-0005-0000-0000-00004B050000}"/>
    <cellStyle name="Note 2 2 4 2 2 2" xfId="1861" xr:uid="{00000000-0005-0000-0000-00004C050000}"/>
    <cellStyle name="Note 2 2 4 2 3" xfId="1369" xr:uid="{00000000-0005-0000-0000-00004D050000}"/>
    <cellStyle name="Note 2 2 4 2 3 2" xfId="2038" xr:uid="{00000000-0005-0000-0000-00004E050000}"/>
    <cellStyle name="Note 2 2 4 2 4" xfId="1558" xr:uid="{00000000-0005-0000-0000-00004F050000}"/>
    <cellStyle name="Note 2 2 4 2 4 2" xfId="2227" xr:uid="{00000000-0005-0000-0000-000050050000}"/>
    <cellStyle name="Note 2 2 4 3" xfId="1086" xr:uid="{00000000-0005-0000-0000-000051050000}"/>
    <cellStyle name="Note 2 2 4 3 2" xfId="1758" xr:uid="{00000000-0005-0000-0000-000052050000}"/>
    <cellStyle name="Note 2 2 4 4" xfId="1267" xr:uid="{00000000-0005-0000-0000-000053050000}"/>
    <cellStyle name="Note 2 2 4 4 2" xfId="1936" xr:uid="{00000000-0005-0000-0000-000054050000}"/>
    <cellStyle name="Note 2 2 4 5" xfId="1456" xr:uid="{00000000-0005-0000-0000-000055050000}"/>
    <cellStyle name="Note 2 2 4 5 2" xfId="2125" xr:uid="{00000000-0005-0000-0000-000056050000}"/>
    <cellStyle name="Note 2 2 4 6" xfId="853" xr:uid="{00000000-0005-0000-0000-000057050000}"/>
    <cellStyle name="Note 2 2 4 7" xfId="2408" xr:uid="{00000000-0005-0000-0000-000058050000}"/>
    <cellStyle name="Note 2 2 5" xfId="754" xr:uid="{00000000-0005-0000-0000-000059050000}"/>
    <cellStyle name="Note 2 2 6" xfId="773" xr:uid="{00000000-0005-0000-0000-00005A050000}"/>
    <cellStyle name="Note 2 2 6 2" xfId="1675" xr:uid="{00000000-0005-0000-0000-00005B050000}"/>
    <cellStyle name="Note 2 2 7" xfId="636" xr:uid="{00000000-0005-0000-0000-00005C050000}"/>
    <cellStyle name="Note 2 2 8" xfId="2313" xr:uid="{00000000-0005-0000-0000-00005D050000}"/>
    <cellStyle name="Note 2 3" xfId="417" xr:uid="{00000000-0005-0000-0000-00005E050000}"/>
    <cellStyle name="Note 2 3 2" xfId="616" xr:uid="{00000000-0005-0000-0000-00005F050000}"/>
    <cellStyle name="Note 2 3 2 2" xfId="890" xr:uid="{00000000-0005-0000-0000-000060050000}"/>
    <cellStyle name="Note 2 3 2 2 2" xfId="1123" xr:uid="{00000000-0005-0000-0000-000061050000}"/>
    <cellStyle name="Note 2 3 2 2 2 2" xfId="1794" xr:uid="{00000000-0005-0000-0000-000062050000}"/>
    <cellStyle name="Note 2 3 2 2 3" xfId="1303" xr:uid="{00000000-0005-0000-0000-000063050000}"/>
    <cellStyle name="Note 2 3 2 2 3 2" xfId="1972" xr:uid="{00000000-0005-0000-0000-000064050000}"/>
    <cellStyle name="Note 2 3 2 2 4" xfId="1492" xr:uid="{00000000-0005-0000-0000-000065050000}"/>
    <cellStyle name="Note 2 3 2 2 4 2" xfId="2161" xr:uid="{00000000-0005-0000-0000-000066050000}"/>
    <cellStyle name="Note 2 3 2 3" xfId="880" xr:uid="{00000000-0005-0000-0000-000067050000}"/>
    <cellStyle name="Note 2 3 2 3 2" xfId="1113" xr:uid="{00000000-0005-0000-0000-000068050000}"/>
    <cellStyle name="Note 2 3 2 3 2 2" xfId="1785" xr:uid="{00000000-0005-0000-0000-000069050000}"/>
    <cellStyle name="Note 2 3 2 3 3" xfId="1293" xr:uid="{00000000-0005-0000-0000-00006A050000}"/>
    <cellStyle name="Note 2 3 2 3 3 2" xfId="1962" xr:uid="{00000000-0005-0000-0000-00006B050000}"/>
    <cellStyle name="Note 2 3 2 3 4" xfId="1482" xr:uid="{00000000-0005-0000-0000-00006C050000}"/>
    <cellStyle name="Note 2 3 2 3 4 2" xfId="2151" xr:uid="{00000000-0005-0000-0000-00006D050000}"/>
    <cellStyle name="Note 2 3 2 4" xfId="781" xr:uid="{00000000-0005-0000-0000-00006E050000}"/>
    <cellStyle name="Note 2 3 2 4 2" xfId="1683" xr:uid="{00000000-0005-0000-0000-00006F050000}"/>
    <cellStyle name="Note 2 3 2 5" xfId="795" xr:uid="{00000000-0005-0000-0000-000070050000}"/>
    <cellStyle name="Note 2 3 2 5 2" xfId="1687" xr:uid="{00000000-0005-0000-0000-000071050000}"/>
    <cellStyle name="Note 2 3 2 6" xfId="809" xr:uid="{00000000-0005-0000-0000-000072050000}"/>
    <cellStyle name="Note 2 3 2 6 2" xfId="1693" xr:uid="{00000000-0005-0000-0000-000073050000}"/>
    <cellStyle name="Note 2 3 2 7" xfId="771" xr:uid="{00000000-0005-0000-0000-000074050000}"/>
    <cellStyle name="Note 2 3 2 8" xfId="2319" xr:uid="{00000000-0005-0000-0000-000075050000}"/>
    <cellStyle name="Note 2 3 3" xfId="543" xr:uid="{00000000-0005-0000-0000-000076050000}"/>
    <cellStyle name="Note 2 3 3 2" xfId="1136" xr:uid="{00000000-0005-0000-0000-000077050000}"/>
    <cellStyle name="Note 2 3 3 2 2" xfId="1807" xr:uid="{00000000-0005-0000-0000-000078050000}"/>
    <cellStyle name="Note 2 3 3 3" xfId="1316" xr:uid="{00000000-0005-0000-0000-000079050000}"/>
    <cellStyle name="Note 2 3 3 3 2" xfId="1985" xr:uid="{00000000-0005-0000-0000-00007A050000}"/>
    <cellStyle name="Note 2 3 3 4" xfId="1505" xr:uid="{00000000-0005-0000-0000-00007B050000}"/>
    <cellStyle name="Note 2 3 3 4 2" xfId="2174" xr:uid="{00000000-0005-0000-0000-00007C050000}"/>
    <cellStyle name="Note 2 3 3 5" xfId="903" xr:uid="{00000000-0005-0000-0000-00007D050000}"/>
    <cellStyle name="Note 2 3 4" xfId="804" xr:uid="{00000000-0005-0000-0000-00007E050000}"/>
    <cellStyle name="Note 2 3 5" xfId="1030" xr:uid="{00000000-0005-0000-0000-00007F050000}"/>
    <cellStyle name="Note 2 3 5 2" xfId="1703" xr:uid="{00000000-0005-0000-0000-000080050000}"/>
    <cellStyle name="Note 2 3 6" xfId="770" xr:uid="{00000000-0005-0000-0000-000081050000}"/>
    <cellStyle name="Note 2 3 6 2" xfId="1674" xr:uid="{00000000-0005-0000-0000-000082050000}"/>
    <cellStyle name="Note 2 3 7" xfId="1035" xr:uid="{00000000-0005-0000-0000-000083050000}"/>
    <cellStyle name="Note 2 3 7 2" xfId="1708" xr:uid="{00000000-0005-0000-0000-000084050000}"/>
    <cellStyle name="Note 2 3 8" xfId="638" xr:uid="{00000000-0005-0000-0000-000085050000}"/>
    <cellStyle name="Note 2 3 9" xfId="2335" xr:uid="{00000000-0005-0000-0000-000086050000}"/>
    <cellStyle name="Note 2 4" xfId="613" xr:uid="{00000000-0005-0000-0000-000087050000}"/>
    <cellStyle name="Note 2 4 2" xfId="937" xr:uid="{00000000-0005-0000-0000-000088050000}"/>
    <cellStyle name="Note 2 4 2 2" xfId="1168" xr:uid="{00000000-0005-0000-0000-000089050000}"/>
    <cellStyle name="Note 2 4 2 2 2" xfId="1838" xr:uid="{00000000-0005-0000-0000-00008A050000}"/>
    <cellStyle name="Note 2 4 2 3" xfId="1346" xr:uid="{00000000-0005-0000-0000-00008B050000}"/>
    <cellStyle name="Note 2 4 2 3 2" xfId="2015" xr:uid="{00000000-0005-0000-0000-00008C050000}"/>
    <cellStyle name="Note 2 4 2 4" xfId="1535" xr:uid="{00000000-0005-0000-0000-00008D050000}"/>
    <cellStyle name="Note 2 4 2 4 2" xfId="2204" xr:uid="{00000000-0005-0000-0000-00008E050000}"/>
    <cellStyle name="Note 2 4 3" xfId="1063" xr:uid="{00000000-0005-0000-0000-00008F050000}"/>
    <cellStyle name="Note 2 4 3 2" xfId="1736" xr:uid="{00000000-0005-0000-0000-000090050000}"/>
    <cellStyle name="Note 2 4 4" xfId="1244" xr:uid="{00000000-0005-0000-0000-000091050000}"/>
    <cellStyle name="Note 2 4 4 2" xfId="1914" xr:uid="{00000000-0005-0000-0000-000092050000}"/>
    <cellStyle name="Note 2 4 5" xfId="1434" xr:uid="{00000000-0005-0000-0000-000093050000}"/>
    <cellStyle name="Note 2 4 5 2" xfId="2103" xr:uid="{00000000-0005-0000-0000-000094050000}"/>
    <cellStyle name="Note 2 4 6" xfId="2376" xr:uid="{00000000-0005-0000-0000-000095050000}"/>
    <cellStyle name="Note 2 5" xfId="490" xr:uid="{00000000-0005-0000-0000-000096050000}"/>
    <cellStyle name="Note 2 5 2" xfId="979" xr:uid="{00000000-0005-0000-0000-000097050000}"/>
    <cellStyle name="Note 2 5 2 2" xfId="1201" xr:uid="{00000000-0005-0000-0000-000098050000}"/>
    <cellStyle name="Note 2 5 2 2 2" xfId="1871" xr:uid="{00000000-0005-0000-0000-000099050000}"/>
    <cellStyle name="Note 2 5 2 3" xfId="1379" xr:uid="{00000000-0005-0000-0000-00009A050000}"/>
    <cellStyle name="Note 2 5 2 3 2" xfId="2048" xr:uid="{00000000-0005-0000-0000-00009B050000}"/>
    <cellStyle name="Note 2 5 2 4" xfId="1568" xr:uid="{00000000-0005-0000-0000-00009C050000}"/>
    <cellStyle name="Note 2 5 2 4 2" xfId="2237" xr:uid="{00000000-0005-0000-0000-00009D050000}"/>
    <cellStyle name="Note 2 5 3" xfId="1094" xr:uid="{00000000-0005-0000-0000-00009E050000}"/>
    <cellStyle name="Note 2 5 3 2" xfId="1766" xr:uid="{00000000-0005-0000-0000-00009F050000}"/>
    <cellStyle name="Note 2 5 4" xfId="1275" xr:uid="{00000000-0005-0000-0000-0000A0050000}"/>
    <cellStyle name="Note 2 5 4 2" xfId="1944" xr:uid="{00000000-0005-0000-0000-0000A1050000}"/>
    <cellStyle name="Note 2 5 5" xfId="1464" xr:uid="{00000000-0005-0000-0000-0000A2050000}"/>
    <cellStyle name="Note 2 5 5 2" xfId="2133" xr:uid="{00000000-0005-0000-0000-0000A3050000}"/>
    <cellStyle name="Note 2 5 6" xfId="862" xr:uid="{00000000-0005-0000-0000-0000A4050000}"/>
    <cellStyle name="Note 2 5 7" xfId="2418" xr:uid="{00000000-0005-0000-0000-0000A5050000}"/>
    <cellStyle name="Note 2 6" xfId="706" xr:uid="{00000000-0005-0000-0000-0000A6050000}"/>
    <cellStyle name="Note 2 7" xfId="734" xr:uid="{00000000-0005-0000-0000-0000A7050000}"/>
    <cellStyle name="Note 2 7 2" xfId="1653" xr:uid="{00000000-0005-0000-0000-0000A8050000}"/>
    <cellStyle name="Note 2 8" xfId="635" xr:uid="{00000000-0005-0000-0000-0000A9050000}"/>
    <cellStyle name="Note 2 9" xfId="2295" xr:uid="{00000000-0005-0000-0000-0000AA050000}"/>
    <cellStyle name="Note 2_בחירה מרשימה" xfId="314" xr:uid="{00000000-0005-0000-0000-0000AB050000}"/>
    <cellStyle name="Note 3" xfId="115" xr:uid="{00000000-0005-0000-0000-0000AC050000}"/>
    <cellStyle name="Note 3 2" xfId="249" xr:uid="{00000000-0005-0000-0000-0000AD050000}"/>
    <cellStyle name="Note 3 2 2" xfId="471" xr:uid="{00000000-0005-0000-0000-0000AE050000}"/>
    <cellStyle name="Note 3 2 2 2" xfId="619" xr:uid="{00000000-0005-0000-0000-0000AF050000}"/>
    <cellStyle name="Note 3 2 2 2 2" xfId="993" xr:uid="{00000000-0005-0000-0000-0000B0050000}"/>
    <cellStyle name="Note 3 2 2 2 2 2" xfId="1215" xr:uid="{00000000-0005-0000-0000-0000B1050000}"/>
    <cellStyle name="Note 3 2 2 2 2 2 2" xfId="1885" xr:uid="{00000000-0005-0000-0000-0000B2050000}"/>
    <cellStyle name="Note 3 2 2 2 2 3" xfId="1393" xr:uid="{00000000-0005-0000-0000-0000B3050000}"/>
    <cellStyle name="Note 3 2 2 2 2 3 2" xfId="2062" xr:uid="{00000000-0005-0000-0000-0000B4050000}"/>
    <cellStyle name="Note 3 2 2 2 2 4" xfId="1582" xr:uid="{00000000-0005-0000-0000-0000B5050000}"/>
    <cellStyle name="Note 3 2 2 2 2 4 2" xfId="2251" xr:uid="{00000000-0005-0000-0000-0000B6050000}"/>
    <cellStyle name="Note 3 2 2 2 3" xfId="1021" xr:uid="{00000000-0005-0000-0000-0000B7050000}"/>
    <cellStyle name="Note 3 2 2 2 3 2" xfId="1235" xr:uid="{00000000-0005-0000-0000-0000B8050000}"/>
    <cellStyle name="Note 3 2 2 2 3 2 2" xfId="1905" xr:uid="{00000000-0005-0000-0000-0000B9050000}"/>
    <cellStyle name="Note 3 2 2 2 3 3" xfId="1421" xr:uid="{00000000-0005-0000-0000-0000BA050000}"/>
    <cellStyle name="Note 3 2 2 2 3 3 2" xfId="2090" xr:uid="{00000000-0005-0000-0000-0000BB050000}"/>
    <cellStyle name="Note 3 2 2 2 3 4" xfId="1610" xr:uid="{00000000-0005-0000-0000-0000BC050000}"/>
    <cellStyle name="Note 3 2 2 2 3 4 2" xfId="2279" xr:uid="{00000000-0005-0000-0000-0000BD050000}"/>
    <cellStyle name="Note 3 2 2 2 4" xfId="1108" xr:uid="{00000000-0005-0000-0000-0000BE050000}"/>
    <cellStyle name="Note 3 2 2 2 4 2" xfId="1780" xr:uid="{00000000-0005-0000-0000-0000BF050000}"/>
    <cellStyle name="Note 3 2 2 2 5" xfId="1289" xr:uid="{00000000-0005-0000-0000-0000C0050000}"/>
    <cellStyle name="Note 3 2 2 2 5 2" xfId="1958" xr:uid="{00000000-0005-0000-0000-0000C1050000}"/>
    <cellStyle name="Note 3 2 2 2 6" xfId="1478" xr:uid="{00000000-0005-0000-0000-0000C2050000}"/>
    <cellStyle name="Note 3 2 2 2 6 2" xfId="2147" xr:uid="{00000000-0005-0000-0000-0000C3050000}"/>
    <cellStyle name="Note 3 2 2 2 7" xfId="875" xr:uid="{00000000-0005-0000-0000-0000C4050000}"/>
    <cellStyle name="Note 3 2 2 2 8" xfId="2432" xr:uid="{00000000-0005-0000-0000-0000C5050000}"/>
    <cellStyle name="Note 3 2 2 3" xfId="564" xr:uid="{00000000-0005-0000-0000-0000C6050000}"/>
    <cellStyle name="Note 3 2 2 3 2" xfId="1156" xr:uid="{00000000-0005-0000-0000-0000C7050000}"/>
    <cellStyle name="Note 3 2 2 3 2 2" xfId="1826" xr:uid="{00000000-0005-0000-0000-0000C8050000}"/>
    <cellStyle name="Note 3 2 2 3 3" xfId="1335" xr:uid="{00000000-0005-0000-0000-0000C9050000}"/>
    <cellStyle name="Note 3 2 2 3 3 2" xfId="2004" xr:uid="{00000000-0005-0000-0000-0000CA050000}"/>
    <cellStyle name="Note 3 2 2 3 4" xfId="1524" xr:uid="{00000000-0005-0000-0000-0000CB050000}"/>
    <cellStyle name="Note 3 2 2 3 4 2" xfId="2193" xr:uid="{00000000-0005-0000-0000-0000CC050000}"/>
    <cellStyle name="Note 3 2 2 3 5" xfId="924" xr:uid="{00000000-0005-0000-0000-0000CD050000}"/>
    <cellStyle name="Note 3 2 2 4" xfId="829" xr:uid="{00000000-0005-0000-0000-0000CE050000}"/>
    <cellStyle name="Note 3 2 2 5" xfId="1052" xr:uid="{00000000-0005-0000-0000-0000CF050000}"/>
    <cellStyle name="Note 3 2 2 5 2" xfId="1725" xr:uid="{00000000-0005-0000-0000-0000D0050000}"/>
    <cellStyle name="Note 3 2 2 6" xfId="730" xr:uid="{00000000-0005-0000-0000-0000D1050000}"/>
    <cellStyle name="Note 3 2 2 6 2" xfId="1649" xr:uid="{00000000-0005-0000-0000-0000D2050000}"/>
    <cellStyle name="Note 3 2 2 7" xfId="1423" xr:uid="{00000000-0005-0000-0000-0000D3050000}"/>
    <cellStyle name="Note 3 2 2 7 2" xfId="2092" xr:uid="{00000000-0005-0000-0000-0000D4050000}"/>
    <cellStyle name="Note 3 2 2 8" xfId="641" xr:uid="{00000000-0005-0000-0000-0000D5050000}"/>
    <cellStyle name="Note 3 2 2 9" xfId="2363" xr:uid="{00000000-0005-0000-0000-0000D6050000}"/>
    <cellStyle name="Note 3 2 3" xfId="618" xr:uid="{00000000-0005-0000-0000-0000D7050000}"/>
    <cellStyle name="Note 3 2 3 2" xfId="963" xr:uid="{00000000-0005-0000-0000-0000D8050000}"/>
    <cellStyle name="Note 3 2 3 2 2" xfId="1185" xr:uid="{00000000-0005-0000-0000-0000D9050000}"/>
    <cellStyle name="Note 3 2 3 2 2 2" xfId="1855" xr:uid="{00000000-0005-0000-0000-0000DA050000}"/>
    <cellStyle name="Note 3 2 3 2 3" xfId="1363" xr:uid="{00000000-0005-0000-0000-0000DB050000}"/>
    <cellStyle name="Note 3 2 3 2 3 2" xfId="2032" xr:uid="{00000000-0005-0000-0000-0000DC050000}"/>
    <cellStyle name="Note 3 2 3 2 4" xfId="1552" xr:uid="{00000000-0005-0000-0000-0000DD050000}"/>
    <cellStyle name="Note 3 2 3 2 4 2" xfId="2221" xr:uid="{00000000-0005-0000-0000-0000DE050000}"/>
    <cellStyle name="Note 3 2 3 3" xfId="1080" xr:uid="{00000000-0005-0000-0000-0000DF050000}"/>
    <cellStyle name="Note 3 2 3 3 2" xfId="1752" xr:uid="{00000000-0005-0000-0000-0000E0050000}"/>
    <cellStyle name="Note 3 2 3 4" xfId="1261" xr:uid="{00000000-0005-0000-0000-0000E1050000}"/>
    <cellStyle name="Note 3 2 3 4 2" xfId="1930" xr:uid="{00000000-0005-0000-0000-0000E2050000}"/>
    <cellStyle name="Note 3 2 3 5" xfId="1450" xr:uid="{00000000-0005-0000-0000-0000E3050000}"/>
    <cellStyle name="Note 3 2 3 5 2" xfId="2119" xr:uid="{00000000-0005-0000-0000-0000E4050000}"/>
    <cellStyle name="Note 3 2 3 6" xfId="2402" xr:uid="{00000000-0005-0000-0000-0000E5050000}"/>
    <cellStyle name="Note 3 2 4" xfId="517" xr:uid="{00000000-0005-0000-0000-0000E6050000}"/>
    <cellStyle name="Note 3 2 4 2" xfId="980" xr:uid="{00000000-0005-0000-0000-0000E7050000}"/>
    <cellStyle name="Note 3 2 4 2 2" xfId="1202" xr:uid="{00000000-0005-0000-0000-0000E8050000}"/>
    <cellStyle name="Note 3 2 4 2 2 2" xfId="1872" xr:uid="{00000000-0005-0000-0000-0000E9050000}"/>
    <cellStyle name="Note 3 2 4 2 3" xfId="1380" xr:uid="{00000000-0005-0000-0000-0000EA050000}"/>
    <cellStyle name="Note 3 2 4 2 3 2" xfId="2049" xr:uid="{00000000-0005-0000-0000-0000EB050000}"/>
    <cellStyle name="Note 3 2 4 2 4" xfId="1569" xr:uid="{00000000-0005-0000-0000-0000EC050000}"/>
    <cellStyle name="Note 3 2 4 2 4 2" xfId="2238" xr:uid="{00000000-0005-0000-0000-0000ED050000}"/>
    <cellStyle name="Note 3 2 4 3" xfId="1095" xr:uid="{00000000-0005-0000-0000-0000EE050000}"/>
    <cellStyle name="Note 3 2 4 3 2" xfId="1767" xr:uid="{00000000-0005-0000-0000-0000EF050000}"/>
    <cellStyle name="Note 3 2 4 4" xfId="1276" xr:uid="{00000000-0005-0000-0000-0000F0050000}"/>
    <cellStyle name="Note 3 2 4 4 2" xfId="1945" xr:uid="{00000000-0005-0000-0000-0000F1050000}"/>
    <cellStyle name="Note 3 2 4 5" xfId="1465" xr:uid="{00000000-0005-0000-0000-0000F2050000}"/>
    <cellStyle name="Note 3 2 4 5 2" xfId="2134" xr:uid="{00000000-0005-0000-0000-0000F3050000}"/>
    <cellStyle name="Note 3 2 4 6" xfId="863" xr:uid="{00000000-0005-0000-0000-0000F4050000}"/>
    <cellStyle name="Note 3 2 4 7" xfId="2419" xr:uid="{00000000-0005-0000-0000-0000F5050000}"/>
    <cellStyle name="Note 3 2 5" xfId="755" xr:uid="{00000000-0005-0000-0000-0000F6050000}"/>
    <cellStyle name="Note 3 2 6" xfId="732" xr:uid="{00000000-0005-0000-0000-0000F7050000}"/>
    <cellStyle name="Note 3 2 6 2" xfId="1651" xr:uid="{00000000-0005-0000-0000-0000F8050000}"/>
    <cellStyle name="Note 3 2 7" xfId="640" xr:uid="{00000000-0005-0000-0000-0000F9050000}"/>
    <cellStyle name="Note 3 2 8" xfId="2314" xr:uid="{00000000-0005-0000-0000-0000FA050000}"/>
    <cellStyle name="Note 3 3" xfId="411" xr:uid="{00000000-0005-0000-0000-0000FB050000}"/>
    <cellStyle name="Note 3 3 2" xfId="620" xr:uid="{00000000-0005-0000-0000-0000FC050000}"/>
    <cellStyle name="Note 3 3 2 2" xfId="914" xr:uid="{00000000-0005-0000-0000-0000FD050000}"/>
    <cellStyle name="Note 3 3 2 2 2" xfId="1146" xr:uid="{00000000-0005-0000-0000-0000FE050000}"/>
    <cellStyle name="Note 3 3 2 2 2 2" xfId="1817" xr:uid="{00000000-0005-0000-0000-0000FF050000}"/>
    <cellStyle name="Note 3 3 2 2 3" xfId="1326" xr:uid="{00000000-0005-0000-0000-000000060000}"/>
    <cellStyle name="Note 3 3 2 2 3 2" xfId="1995" xr:uid="{00000000-0005-0000-0000-000001060000}"/>
    <cellStyle name="Note 3 3 2 2 4" xfId="1515" xr:uid="{00000000-0005-0000-0000-000002060000}"/>
    <cellStyle name="Note 3 3 2 2 4 2" xfId="2184" xr:uid="{00000000-0005-0000-0000-000003060000}"/>
    <cellStyle name="Note 3 3 2 3" xfId="999" xr:uid="{00000000-0005-0000-0000-000004060000}"/>
    <cellStyle name="Note 3 3 2 3 2" xfId="1220" xr:uid="{00000000-0005-0000-0000-000005060000}"/>
    <cellStyle name="Note 3 3 2 3 2 2" xfId="1890" xr:uid="{00000000-0005-0000-0000-000006060000}"/>
    <cellStyle name="Note 3 3 2 3 3" xfId="1399" xr:uid="{00000000-0005-0000-0000-000007060000}"/>
    <cellStyle name="Note 3 3 2 3 3 2" xfId="2068" xr:uid="{00000000-0005-0000-0000-000008060000}"/>
    <cellStyle name="Note 3 3 2 3 4" xfId="1588" xr:uid="{00000000-0005-0000-0000-000009060000}"/>
    <cellStyle name="Note 3 3 2 3 4 2" xfId="2257" xr:uid="{00000000-0005-0000-0000-00000A060000}"/>
    <cellStyle name="Note 3 3 2 4" xfId="1042" xr:uid="{00000000-0005-0000-0000-00000B060000}"/>
    <cellStyle name="Note 3 3 2 4 2" xfId="1715" xr:uid="{00000000-0005-0000-0000-00000C060000}"/>
    <cellStyle name="Note 3 3 2 5" xfId="729" xr:uid="{00000000-0005-0000-0000-00000D060000}"/>
    <cellStyle name="Note 3 3 2 5 2" xfId="1648" xr:uid="{00000000-0005-0000-0000-00000E060000}"/>
    <cellStyle name="Note 3 3 2 6" xfId="763" xr:uid="{00000000-0005-0000-0000-00000F060000}"/>
    <cellStyle name="Note 3 3 2 6 2" xfId="1667" xr:uid="{00000000-0005-0000-0000-000010060000}"/>
    <cellStyle name="Note 3 3 2 7" xfId="817" xr:uid="{00000000-0005-0000-0000-000011060000}"/>
    <cellStyle name="Note 3 3 2 8" xfId="2348" xr:uid="{00000000-0005-0000-0000-000012060000}"/>
    <cellStyle name="Note 3 3 3" xfId="538" xr:uid="{00000000-0005-0000-0000-000013060000}"/>
    <cellStyle name="Note 3 3 3 2" xfId="1131" xr:uid="{00000000-0005-0000-0000-000014060000}"/>
    <cellStyle name="Note 3 3 3 2 2" xfId="1802" xr:uid="{00000000-0005-0000-0000-000015060000}"/>
    <cellStyle name="Note 3 3 3 3" xfId="1311" xr:uid="{00000000-0005-0000-0000-000016060000}"/>
    <cellStyle name="Note 3 3 3 3 2" xfId="1980" xr:uid="{00000000-0005-0000-0000-000017060000}"/>
    <cellStyle name="Note 3 3 3 4" xfId="1500" xr:uid="{00000000-0005-0000-0000-000018060000}"/>
    <cellStyle name="Note 3 3 3 4 2" xfId="2169" xr:uid="{00000000-0005-0000-0000-000019060000}"/>
    <cellStyle name="Note 3 3 3 5" xfId="898" xr:uid="{00000000-0005-0000-0000-00001A060000}"/>
    <cellStyle name="Note 3 3 4" xfId="799" xr:uid="{00000000-0005-0000-0000-00001B060000}"/>
    <cellStyle name="Note 3 3 5" xfId="1025" xr:uid="{00000000-0005-0000-0000-00001C060000}"/>
    <cellStyle name="Note 3 3 5 2" xfId="1698" xr:uid="{00000000-0005-0000-0000-00001D060000}"/>
    <cellStyle name="Note 3 3 6" xfId="768" xr:uid="{00000000-0005-0000-0000-00001E060000}"/>
    <cellStyle name="Note 3 3 6 2" xfId="1672" xr:uid="{00000000-0005-0000-0000-00001F060000}"/>
    <cellStyle name="Note 3 3 7" xfId="688" xr:uid="{00000000-0005-0000-0000-000020060000}"/>
    <cellStyle name="Note 3 3 7 2" xfId="1626" xr:uid="{00000000-0005-0000-0000-000021060000}"/>
    <cellStyle name="Note 3 3 8" xfId="642" xr:uid="{00000000-0005-0000-0000-000022060000}"/>
    <cellStyle name="Note 3 3 9" xfId="2329" xr:uid="{00000000-0005-0000-0000-000023060000}"/>
    <cellStyle name="Note 3 4" xfId="617" xr:uid="{00000000-0005-0000-0000-000024060000}"/>
    <cellStyle name="Note 3 4 2" xfId="931" xr:uid="{00000000-0005-0000-0000-000025060000}"/>
    <cellStyle name="Note 3 4 2 2" xfId="1163" xr:uid="{00000000-0005-0000-0000-000026060000}"/>
    <cellStyle name="Note 3 4 2 2 2" xfId="1833" xr:uid="{00000000-0005-0000-0000-000027060000}"/>
    <cellStyle name="Note 3 4 2 3" xfId="1341" xr:uid="{00000000-0005-0000-0000-000028060000}"/>
    <cellStyle name="Note 3 4 2 3 2" xfId="2010" xr:uid="{00000000-0005-0000-0000-000029060000}"/>
    <cellStyle name="Note 3 4 2 4" xfId="1530" xr:uid="{00000000-0005-0000-0000-00002A060000}"/>
    <cellStyle name="Note 3 4 2 4 2" xfId="2199" xr:uid="{00000000-0005-0000-0000-00002B060000}"/>
    <cellStyle name="Note 3 4 3" xfId="1058" xr:uid="{00000000-0005-0000-0000-00002C060000}"/>
    <cellStyle name="Note 3 4 3 2" xfId="1731" xr:uid="{00000000-0005-0000-0000-00002D060000}"/>
    <cellStyle name="Note 3 4 4" xfId="1239" xr:uid="{00000000-0005-0000-0000-00002E060000}"/>
    <cellStyle name="Note 3 4 4 2" xfId="1909" xr:uid="{00000000-0005-0000-0000-00002F060000}"/>
    <cellStyle name="Note 3 4 5" xfId="1429" xr:uid="{00000000-0005-0000-0000-000030060000}"/>
    <cellStyle name="Note 3 4 5 2" xfId="2098" xr:uid="{00000000-0005-0000-0000-000031060000}"/>
    <cellStyle name="Note 3 4 6" xfId="2370" xr:uid="{00000000-0005-0000-0000-000032060000}"/>
    <cellStyle name="Note 3 5" xfId="487" xr:uid="{00000000-0005-0000-0000-000033060000}"/>
    <cellStyle name="Note 3 5 2" xfId="891" xr:uid="{00000000-0005-0000-0000-000034060000}"/>
    <cellStyle name="Note 3 5 2 2" xfId="1124" xr:uid="{00000000-0005-0000-0000-000035060000}"/>
    <cellStyle name="Note 3 5 2 2 2" xfId="1795" xr:uid="{00000000-0005-0000-0000-000036060000}"/>
    <cellStyle name="Note 3 5 2 3" xfId="1304" xr:uid="{00000000-0005-0000-0000-000037060000}"/>
    <cellStyle name="Note 3 5 2 3 2" xfId="1973" xr:uid="{00000000-0005-0000-0000-000038060000}"/>
    <cellStyle name="Note 3 5 2 4" xfId="1493" xr:uid="{00000000-0005-0000-0000-000039060000}"/>
    <cellStyle name="Note 3 5 2 4 2" xfId="2162" xr:uid="{00000000-0005-0000-0000-00003A060000}"/>
    <cellStyle name="Note 3 5 3" xfId="780" xr:uid="{00000000-0005-0000-0000-00003B060000}"/>
    <cellStyle name="Note 3 5 3 2" xfId="1682" xr:uid="{00000000-0005-0000-0000-00003C060000}"/>
    <cellStyle name="Note 3 5 4" xfId="808" xr:uid="{00000000-0005-0000-0000-00003D060000}"/>
    <cellStyle name="Note 3 5 4 2" xfId="1692" xr:uid="{00000000-0005-0000-0000-00003E060000}"/>
    <cellStyle name="Note 3 5 5" xfId="731" xr:uid="{00000000-0005-0000-0000-00003F060000}"/>
    <cellStyle name="Note 3 5 5 2" xfId="1650" xr:uid="{00000000-0005-0000-0000-000040060000}"/>
    <cellStyle name="Note 3 5 6" xfId="772" xr:uid="{00000000-0005-0000-0000-000041060000}"/>
    <cellStyle name="Note 3 5 7" xfId="2320" xr:uid="{00000000-0005-0000-0000-000042060000}"/>
    <cellStyle name="Note 3 6" xfId="700" xr:uid="{00000000-0005-0000-0000-000043060000}"/>
    <cellStyle name="Note 3 7" xfId="766" xr:uid="{00000000-0005-0000-0000-000044060000}"/>
    <cellStyle name="Note 3 7 2" xfId="1670" xr:uid="{00000000-0005-0000-0000-000045060000}"/>
    <cellStyle name="Note 3 8" xfId="639" xr:uid="{00000000-0005-0000-0000-000046060000}"/>
    <cellStyle name="Note 3 9" xfId="2289" xr:uid="{00000000-0005-0000-0000-000047060000}"/>
    <cellStyle name="Note 3_בחירה מרשימה" xfId="315" xr:uid="{00000000-0005-0000-0000-000048060000}"/>
    <cellStyle name="Note 4" xfId="376" xr:uid="{00000000-0005-0000-0000-000049060000}"/>
    <cellStyle name="Note 4 2" xfId="621" xr:uid="{00000000-0005-0000-0000-00004A060000}"/>
    <cellStyle name="Note 4 2 2" xfId="977" xr:uid="{00000000-0005-0000-0000-00004B060000}"/>
    <cellStyle name="Note 4 2 2 2" xfId="1199" xr:uid="{00000000-0005-0000-0000-00004C060000}"/>
    <cellStyle name="Note 4 2 2 2 2" xfId="1869" xr:uid="{00000000-0005-0000-0000-00004D060000}"/>
    <cellStyle name="Note 4 2 2 3" xfId="1377" xr:uid="{00000000-0005-0000-0000-00004E060000}"/>
    <cellStyle name="Note 4 2 2 3 2" xfId="2046" xr:uid="{00000000-0005-0000-0000-00004F060000}"/>
    <cellStyle name="Note 4 2 2 4" xfId="1566" xr:uid="{00000000-0005-0000-0000-000050060000}"/>
    <cellStyle name="Note 4 2 2 4 2" xfId="2235" xr:uid="{00000000-0005-0000-0000-000051060000}"/>
    <cellStyle name="Note 4 2 3" xfId="1011" xr:uid="{00000000-0005-0000-0000-000052060000}"/>
    <cellStyle name="Note 4 2 3 2" xfId="1227" xr:uid="{00000000-0005-0000-0000-000053060000}"/>
    <cellStyle name="Note 4 2 3 2 2" xfId="1897" xr:uid="{00000000-0005-0000-0000-000054060000}"/>
    <cellStyle name="Note 4 2 3 3" xfId="1411" xr:uid="{00000000-0005-0000-0000-000055060000}"/>
    <cellStyle name="Note 4 2 3 3 2" xfId="2080" xr:uid="{00000000-0005-0000-0000-000056060000}"/>
    <cellStyle name="Note 4 2 3 4" xfId="1600" xr:uid="{00000000-0005-0000-0000-000057060000}"/>
    <cellStyle name="Note 4 2 3 4 2" xfId="2269" xr:uid="{00000000-0005-0000-0000-000058060000}"/>
    <cellStyle name="Note 4 2 4" xfId="1092" xr:uid="{00000000-0005-0000-0000-000059060000}"/>
    <cellStyle name="Note 4 2 4 2" xfId="1764" xr:uid="{00000000-0005-0000-0000-00005A060000}"/>
    <cellStyle name="Note 4 2 5" xfId="1273" xr:uid="{00000000-0005-0000-0000-00005B060000}"/>
    <cellStyle name="Note 4 2 5 2" xfId="1942" xr:uid="{00000000-0005-0000-0000-00005C060000}"/>
    <cellStyle name="Note 4 2 6" xfId="1462" xr:uid="{00000000-0005-0000-0000-00005D060000}"/>
    <cellStyle name="Note 4 2 6 2" xfId="2131" xr:uid="{00000000-0005-0000-0000-00005E060000}"/>
    <cellStyle name="Note 4 2 7" xfId="860" xr:uid="{00000000-0005-0000-0000-00005F060000}"/>
    <cellStyle name="Note 4 2 8" xfId="2416" xr:uid="{00000000-0005-0000-0000-000060060000}"/>
    <cellStyle name="Note 4 3" xfId="531" xr:uid="{00000000-0005-0000-0000-000061060000}"/>
    <cellStyle name="Note 4 3 2" xfId="1127" xr:uid="{00000000-0005-0000-0000-000062060000}"/>
    <cellStyle name="Note 4 3 2 2" xfId="1798" xr:uid="{00000000-0005-0000-0000-000063060000}"/>
    <cellStyle name="Note 4 3 3" xfId="1307" xr:uid="{00000000-0005-0000-0000-000064060000}"/>
    <cellStyle name="Note 4 3 3 2" xfId="1976" xr:uid="{00000000-0005-0000-0000-000065060000}"/>
    <cellStyle name="Note 4 3 4" xfId="1496" xr:uid="{00000000-0005-0000-0000-000066060000}"/>
    <cellStyle name="Note 4 3 4 2" xfId="2165" xr:uid="{00000000-0005-0000-0000-000067060000}"/>
    <cellStyle name="Note 4 3 5" xfId="894" xr:uid="{00000000-0005-0000-0000-000068060000}"/>
    <cellStyle name="Note 4 4" xfId="787" xr:uid="{00000000-0005-0000-0000-000069060000}"/>
    <cellStyle name="Note 4 5" xfId="726" xr:uid="{00000000-0005-0000-0000-00006A060000}"/>
    <cellStyle name="Note 4 5 2" xfId="1645" xr:uid="{00000000-0005-0000-0000-00006B060000}"/>
    <cellStyle name="Note 4 6" xfId="775" xr:uid="{00000000-0005-0000-0000-00006C060000}"/>
    <cellStyle name="Note 4 6 2" xfId="1677" xr:uid="{00000000-0005-0000-0000-00006D060000}"/>
    <cellStyle name="Note 4 7" xfId="1222" xr:uid="{00000000-0005-0000-0000-00006E060000}"/>
    <cellStyle name="Note 4 7 2" xfId="1892" xr:uid="{00000000-0005-0000-0000-00006F060000}"/>
    <cellStyle name="Note 4 8" xfId="643" xr:uid="{00000000-0005-0000-0000-000070060000}"/>
    <cellStyle name="Note 4 9" xfId="2324" xr:uid="{00000000-0005-0000-0000-000071060000}"/>
    <cellStyle name="Note 5" xfId="480" xr:uid="{00000000-0005-0000-0000-000072060000}"/>
    <cellStyle name="Note 5 2" xfId="911" xr:uid="{00000000-0005-0000-0000-000073060000}"/>
    <cellStyle name="Note 5 2 2" xfId="1144" xr:uid="{00000000-0005-0000-0000-000074060000}"/>
    <cellStyle name="Note 5 2 2 2" xfId="1815" xr:uid="{00000000-0005-0000-0000-000075060000}"/>
    <cellStyle name="Note 5 2 3" xfId="1324" xr:uid="{00000000-0005-0000-0000-000076060000}"/>
    <cellStyle name="Note 5 2 3 2" xfId="1993" xr:uid="{00000000-0005-0000-0000-000077060000}"/>
    <cellStyle name="Note 5 2 4" xfId="1513" xr:uid="{00000000-0005-0000-0000-000078060000}"/>
    <cellStyle name="Note 5 2 4 2" xfId="2182" xr:uid="{00000000-0005-0000-0000-000079060000}"/>
    <cellStyle name="Note 5 3" xfId="1040" xr:uid="{00000000-0005-0000-0000-00007A060000}"/>
    <cellStyle name="Note 5 3 2" xfId="1713" xr:uid="{00000000-0005-0000-0000-00007B060000}"/>
    <cellStyle name="Note 5 4" xfId="674" xr:uid="{00000000-0005-0000-0000-00007C060000}"/>
    <cellStyle name="Note 5 4 2" xfId="1617" xr:uid="{00000000-0005-0000-0000-00007D060000}"/>
    <cellStyle name="Note 5 5" xfId="765" xr:uid="{00000000-0005-0000-0000-00007E060000}"/>
    <cellStyle name="Note 5 5 2" xfId="1669" xr:uid="{00000000-0005-0000-0000-00007F060000}"/>
    <cellStyle name="Note 5 6" xfId="814" xr:uid="{00000000-0005-0000-0000-000080060000}"/>
    <cellStyle name="Note 5 7" xfId="2345" xr:uid="{00000000-0005-0000-0000-000081060000}"/>
    <cellStyle name="Note 6" xfId="864" xr:uid="{00000000-0005-0000-0000-000082060000}"/>
    <cellStyle name="Note 6 2" xfId="981" xr:uid="{00000000-0005-0000-0000-000083060000}"/>
    <cellStyle name="Note 6 2 2" xfId="1203" xr:uid="{00000000-0005-0000-0000-000084060000}"/>
    <cellStyle name="Note 6 2 2 2" xfId="1873" xr:uid="{00000000-0005-0000-0000-000085060000}"/>
    <cellStyle name="Note 6 2 3" xfId="1381" xr:uid="{00000000-0005-0000-0000-000086060000}"/>
    <cellStyle name="Note 6 2 3 2" xfId="2050" xr:uid="{00000000-0005-0000-0000-000087060000}"/>
    <cellStyle name="Note 6 2 4" xfId="1570" xr:uid="{00000000-0005-0000-0000-000088060000}"/>
    <cellStyle name="Note 6 2 4 2" xfId="2239" xr:uid="{00000000-0005-0000-0000-000089060000}"/>
    <cellStyle name="Note 6 3" xfId="1096" xr:uid="{00000000-0005-0000-0000-00008A060000}"/>
    <cellStyle name="Note 6 3 2" xfId="1768" xr:uid="{00000000-0005-0000-0000-00008B060000}"/>
    <cellStyle name="Note 6 4" xfId="1277" xr:uid="{00000000-0005-0000-0000-00008C060000}"/>
    <cellStyle name="Note 6 4 2" xfId="1946" xr:uid="{00000000-0005-0000-0000-00008D060000}"/>
    <cellStyle name="Note 6 5" xfId="1466" xr:uid="{00000000-0005-0000-0000-00008E060000}"/>
    <cellStyle name="Note 6 5 2" xfId="2135" xr:uid="{00000000-0005-0000-0000-00008F060000}"/>
    <cellStyle name="Note 6 6" xfId="2420" xr:uid="{00000000-0005-0000-0000-000090060000}"/>
    <cellStyle name="Note 7" xfId="681" xr:uid="{00000000-0005-0000-0000-000091060000}"/>
    <cellStyle name="Note 8" xfId="744" xr:uid="{00000000-0005-0000-0000-000092060000}"/>
    <cellStyle name="Note 8 2" xfId="1659" xr:uid="{00000000-0005-0000-0000-000093060000}"/>
    <cellStyle name="Note 9" xfId="2285" xr:uid="{00000000-0005-0000-0000-000094060000}"/>
    <cellStyle name="Note_בחירה מרשימה" xfId="313" xr:uid="{00000000-0005-0000-0000-000095060000}"/>
    <cellStyle name="Output" xfId="65" xr:uid="{00000000-0005-0000-0000-000096060000}"/>
    <cellStyle name="Output 2" xfId="122" xr:uid="{00000000-0005-0000-0000-000097060000}"/>
    <cellStyle name="Output 2 2" xfId="250" xr:uid="{00000000-0005-0000-0000-000098060000}"/>
    <cellStyle name="Output 2 2 2" xfId="472" xr:uid="{00000000-0005-0000-0000-000099060000}"/>
    <cellStyle name="Output 2 2 2 2" xfId="876" xr:uid="{00000000-0005-0000-0000-00009A060000}"/>
    <cellStyle name="Output 2 2 2 2 2" xfId="994" xr:uid="{00000000-0005-0000-0000-00009B060000}"/>
    <cellStyle name="Output 2 2 2 2 2 2" xfId="1216" xr:uid="{00000000-0005-0000-0000-00009C060000}"/>
    <cellStyle name="Output 2 2 2 2 2 2 2" xfId="1886" xr:uid="{00000000-0005-0000-0000-00009D060000}"/>
    <cellStyle name="Output 2 2 2 2 2 3" xfId="1394" xr:uid="{00000000-0005-0000-0000-00009E060000}"/>
    <cellStyle name="Output 2 2 2 2 2 3 2" xfId="2063" xr:uid="{00000000-0005-0000-0000-00009F060000}"/>
    <cellStyle name="Output 2 2 2 2 2 4" xfId="1583" xr:uid="{00000000-0005-0000-0000-0000A0060000}"/>
    <cellStyle name="Output 2 2 2 2 2 4 2" xfId="2252" xr:uid="{00000000-0005-0000-0000-0000A1060000}"/>
    <cellStyle name="Output 2 2 2 2 3" xfId="2433" xr:uid="{00000000-0005-0000-0000-0000A2060000}"/>
    <cellStyle name="Output 2 2 2 3" xfId="925" xr:uid="{00000000-0005-0000-0000-0000A3060000}"/>
    <cellStyle name="Output 2 2 2 3 2" xfId="1157" xr:uid="{00000000-0005-0000-0000-0000A4060000}"/>
    <cellStyle name="Output 2 2 2 3 2 2" xfId="1827" xr:uid="{00000000-0005-0000-0000-0000A5060000}"/>
    <cellStyle name="Output 2 2 2 3 3" xfId="1336" xr:uid="{00000000-0005-0000-0000-0000A6060000}"/>
    <cellStyle name="Output 2 2 2 3 3 2" xfId="2005" xr:uid="{00000000-0005-0000-0000-0000A7060000}"/>
    <cellStyle name="Output 2 2 2 3 4" xfId="1525" xr:uid="{00000000-0005-0000-0000-0000A8060000}"/>
    <cellStyle name="Output 2 2 2 3 4 2" xfId="2194" xr:uid="{00000000-0005-0000-0000-0000A9060000}"/>
    <cellStyle name="Output 2 2 2 4" xfId="830" xr:uid="{00000000-0005-0000-0000-0000AA060000}"/>
    <cellStyle name="Output 2 2 2 5" xfId="1053" xr:uid="{00000000-0005-0000-0000-0000AB060000}"/>
    <cellStyle name="Output 2 2 2 5 2" xfId="1726" xr:uid="{00000000-0005-0000-0000-0000AC060000}"/>
    <cellStyle name="Output 2 2 2 6" xfId="693" xr:uid="{00000000-0005-0000-0000-0000AD060000}"/>
    <cellStyle name="Output 2 2 2 6 2" xfId="1630" xr:uid="{00000000-0005-0000-0000-0000AE060000}"/>
    <cellStyle name="Output 2 2 2 7" xfId="1424" xr:uid="{00000000-0005-0000-0000-0000AF060000}"/>
    <cellStyle name="Output 2 2 2 7 2" xfId="2093" xr:uid="{00000000-0005-0000-0000-0000B0060000}"/>
    <cellStyle name="Output 2 2 2 8" xfId="646" xr:uid="{00000000-0005-0000-0000-0000B1060000}"/>
    <cellStyle name="Output 2 2 2 9" xfId="2364" xr:uid="{00000000-0005-0000-0000-0000B2060000}"/>
    <cellStyle name="Output 2 2 3" xfId="623" xr:uid="{00000000-0005-0000-0000-0000B3060000}"/>
    <cellStyle name="Output 2 2 3 2" xfId="964" xr:uid="{00000000-0005-0000-0000-0000B4060000}"/>
    <cellStyle name="Output 2 2 3 2 2" xfId="1186" xr:uid="{00000000-0005-0000-0000-0000B5060000}"/>
    <cellStyle name="Output 2 2 3 2 2 2" xfId="1856" xr:uid="{00000000-0005-0000-0000-0000B6060000}"/>
    <cellStyle name="Output 2 2 3 2 3" xfId="1364" xr:uid="{00000000-0005-0000-0000-0000B7060000}"/>
    <cellStyle name="Output 2 2 3 2 3 2" xfId="2033" xr:uid="{00000000-0005-0000-0000-0000B8060000}"/>
    <cellStyle name="Output 2 2 3 2 4" xfId="1553" xr:uid="{00000000-0005-0000-0000-0000B9060000}"/>
    <cellStyle name="Output 2 2 3 2 4 2" xfId="2222" xr:uid="{00000000-0005-0000-0000-0000BA060000}"/>
    <cellStyle name="Output 2 2 3 3" xfId="1007" xr:uid="{00000000-0005-0000-0000-0000BB060000}"/>
    <cellStyle name="Output 2 2 3 3 2" xfId="1407" xr:uid="{00000000-0005-0000-0000-0000BC060000}"/>
    <cellStyle name="Output 2 2 3 3 2 2" xfId="2076" xr:uid="{00000000-0005-0000-0000-0000BD060000}"/>
    <cellStyle name="Output 2 2 3 3 3" xfId="1596" xr:uid="{00000000-0005-0000-0000-0000BE060000}"/>
    <cellStyle name="Output 2 2 3 3 3 2" xfId="2265" xr:uid="{00000000-0005-0000-0000-0000BF060000}"/>
    <cellStyle name="Output 2 2 3 4" xfId="1081" xr:uid="{00000000-0005-0000-0000-0000C0060000}"/>
    <cellStyle name="Output 2 2 3 4 2" xfId="1753" xr:uid="{00000000-0005-0000-0000-0000C1060000}"/>
    <cellStyle name="Output 2 2 3 5" xfId="1262" xr:uid="{00000000-0005-0000-0000-0000C2060000}"/>
    <cellStyle name="Output 2 2 3 5 2" xfId="1931" xr:uid="{00000000-0005-0000-0000-0000C3060000}"/>
    <cellStyle name="Output 2 2 3 6" xfId="1451" xr:uid="{00000000-0005-0000-0000-0000C4060000}"/>
    <cellStyle name="Output 2 2 3 6 2" xfId="2120" xr:uid="{00000000-0005-0000-0000-0000C5060000}"/>
    <cellStyle name="Output 2 2 3 7" xfId="850" xr:uid="{00000000-0005-0000-0000-0000C6060000}"/>
    <cellStyle name="Output 2 2 3 8" xfId="2403" xr:uid="{00000000-0005-0000-0000-0000C7060000}"/>
    <cellStyle name="Output 2 2 4" xfId="518" xr:uid="{00000000-0005-0000-0000-0000C8060000}"/>
    <cellStyle name="Output 2 2 4 2" xfId="982" xr:uid="{00000000-0005-0000-0000-0000C9060000}"/>
    <cellStyle name="Output 2 2 4 2 2" xfId="1204" xr:uid="{00000000-0005-0000-0000-0000CA060000}"/>
    <cellStyle name="Output 2 2 4 2 2 2" xfId="1874" xr:uid="{00000000-0005-0000-0000-0000CB060000}"/>
    <cellStyle name="Output 2 2 4 2 3" xfId="1382" xr:uid="{00000000-0005-0000-0000-0000CC060000}"/>
    <cellStyle name="Output 2 2 4 2 3 2" xfId="2051" xr:uid="{00000000-0005-0000-0000-0000CD060000}"/>
    <cellStyle name="Output 2 2 4 2 4" xfId="1571" xr:uid="{00000000-0005-0000-0000-0000CE060000}"/>
    <cellStyle name="Output 2 2 4 2 4 2" xfId="2240" xr:uid="{00000000-0005-0000-0000-0000CF060000}"/>
    <cellStyle name="Output 2 2 4 3" xfId="1013" xr:uid="{00000000-0005-0000-0000-0000D0060000}"/>
    <cellStyle name="Output 2 2 4 3 2" xfId="1413" xr:uid="{00000000-0005-0000-0000-0000D1060000}"/>
    <cellStyle name="Output 2 2 4 3 2 2" xfId="2082" xr:uid="{00000000-0005-0000-0000-0000D2060000}"/>
    <cellStyle name="Output 2 2 4 3 3" xfId="1602" xr:uid="{00000000-0005-0000-0000-0000D3060000}"/>
    <cellStyle name="Output 2 2 4 3 3 2" xfId="2271" xr:uid="{00000000-0005-0000-0000-0000D4060000}"/>
    <cellStyle name="Output 2 2 4 4" xfId="1097" xr:uid="{00000000-0005-0000-0000-0000D5060000}"/>
    <cellStyle name="Output 2 2 4 4 2" xfId="1769" xr:uid="{00000000-0005-0000-0000-0000D6060000}"/>
    <cellStyle name="Output 2 2 4 5" xfId="1278" xr:uid="{00000000-0005-0000-0000-0000D7060000}"/>
    <cellStyle name="Output 2 2 4 5 2" xfId="1947" xr:uid="{00000000-0005-0000-0000-0000D8060000}"/>
    <cellStyle name="Output 2 2 4 6" xfId="1467" xr:uid="{00000000-0005-0000-0000-0000D9060000}"/>
    <cellStyle name="Output 2 2 4 6 2" xfId="2136" xr:uid="{00000000-0005-0000-0000-0000DA060000}"/>
    <cellStyle name="Output 2 2 4 7" xfId="865" xr:uid="{00000000-0005-0000-0000-0000DB060000}"/>
    <cellStyle name="Output 2 2 4 8" xfId="2421" xr:uid="{00000000-0005-0000-0000-0000DC060000}"/>
    <cellStyle name="Output 2 2 5" xfId="756" xr:uid="{00000000-0005-0000-0000-0000DD060000}"/>
    <cellStyle name="Output 2 2 6" xfId="645" xr:uid="{00000000-0005-0000-0000-0000DE060000}"/>
    <cellStyle name="Output 2 2 7" xfId="2315" xr:uid="{00000000-0005-0000-0000-0000DF060000}"/>
    <cellStyle name="Output 2 3" xfId="418" xr:uid="{00000000-0005-0000-0000-0000E0060000}"/>
    <cellStyle name="Output 2 3 2" xfId="857" xr:uid="{00000000-0005-0000-0000-0000E1060000}"/>
    <cellStyle name="Output 2 3 2 2" xfId="973" xr:uid="{00000000-0005-0000-0000-0000E2060000}"/>
    <cellStyle name="Output 2 3 2 2 2" xfId="1195" xr:uid="{00000000-0005-0000-0000-0000E3060000}"/>
    <cellStyle name="Output 2 3 2 2 2 2" xfId="1865" xr:uid="{00000000-0005-0000-0000-0000E4060000}"/>
    <cellStyle name="Output 2 3 2 2 3" xfId="1373" xr:uid="{00000000-0005-0000-0000-0000E5060000}"/>
    <cellStyle name="Output 2 3 2 2 3 2" xfId="2042" xr:uid="{00000000-0005-0000-0000-0000E6060000}"/>
    <cellStyle name="Output 2 3 2 2 4" xfId="1562" xr:uid="{00000000-0005-0000-0000-0000E7060000}"/>
    <cellStyle name="Output 2 3 2 2 4 2" xfId="2231" xr:uid="{00000000-0005-0000-0000-0000E8060000}"/>
    <cellStyle name="Output 2 3 2 3" xfId="2412" xr:uid="{00000000-0005-0000-0000-0000E9060000}"/>
    <cellStyle name="Output 2 3 3" xfId="904" xr:uid="{00000000-0005-0000-0000-0000EA060000}"/>
    <cellStyle name="Output 2 3 3 2" xfId="1137" xr:uid="{00000000-0005-0000-0000-0000EB060000}"/>
    <cellStyle name="Output 2 3 3 2 2" xfId="1808" xr:uid="{00000000-0005-0000-0000-0000EC060000}"/>
    <cellStyle name="Output 2 3 3 3" xfId="1317" xr:uid="{00000000-0005-0000-0000-0000ED060000}"/>
    <cellStyle name="Output 2 3 3 3 2" xfId="1986" xr:uid="{00000000-0005-0000-0000-0000EE060000}"/>
    <cellStyle name="Output 2 3 3 4" xfId="1506" xr:uid="{00000000-0005-0000-0000-0000EF060000}"/>
    <cellStyle name="Output 2 3 3 4 2" xfId="2175" xr:uid="{00000000-0005-0000-0000-0000F0060000}"/>
    <cellStyle name="Output 2 3 4" xfId="805" xr:uid="{00000000-0005-0000-0000-0000F1060000}"/>
    <cellStyle name="Output 2 3 5" xfId="1031" xr:uid="{00000000-0005-0000-0000-0000F2060000}"/>
    <cellStyle name="Output 2 3 5 2" xfId="1704" xr:uid="{00000000-0005-0000-0000-0000F3060000}"/>
    <cellStyle name="Output 2 3 6" xfId="728" xr:uid="{00000000-0005-0000-0000-0000F4060000}"/>
    <cellStyle name="Output 2 3 6 2" xfId="1647" xr:uid="{00000000-0005-0000-0000-0000F5060000}"/>
    <cellStyle name="Output 2 3 7" xfId="699" xr:uid="{00000000-0005-0000-0000-0000F6060000}"/>
    <cellStyle name="Output 2 3 7 2" xfId="1633" xr:uid="{00000000-0005-0000-0000-0000F7060000}"/>
    <cellStyle name="Output 2 3 8" xfId="647" xr:uid="{00000000-0005-0000-0000-0000F8060000}"/>
    <cellStyle name="Output 2 3 9" xfId="2336" xr:uid="{00000000-0005-0000-0000-0000F9060000}"/>
    <cellStyle name="Output 2 4" xfId="622" xr:uid="{00000000-0005-0000-0000-0000FA060000}"/>
    <cellStyle name="Output 2 4 2" xfId="938" xr:uid="{00000000-0005-0000-0000-0000FB060000}"/>
    <cellStyle name="Output 2 4 2 2" xfId="1169" xr:uid="{00000000-0005-0000-0000-0000FC060000}"/>
    <cellStyle name="Output 2 4 2 2 2" xfId="1839" xr:uid="{00000000-0005-0000-0000-0000FD060000}"/>
    <cellStyle name="Output 2 4 2 3" xfId="1347" xr:uid="{00000000-0005-0000-0000-0000FE060000}"/>
    <cellStyle name="Output 2 4 2 3 2" xfId="2016" xr:uid="{00000000-0005-0000-0000-0000FF060000}"/>
    <cellStyle name="Output 2 4 2 4" xfId="1536" xr:uid="{00000000-0005-0000-0000-000000070000}"/>
    <cellStyle name="Output 2 4 2 4 2" xfId="2205" xr:uid="{00000000-0005-0000-0000-000001070000}"/>
    <cellStyle name="Output 2 4 3" xfId="1002" xr:uid="{00000000-0005-0000-0000-000002070000}"/>
    <cellStyle name="Output 2 4 3 2" xfId="1402" xr:uid="{00000000-0005-0000-0000-000003070000}"/>
    <cellStyle name="Output 2 4 3 2 2" xfId="2071" xr:uid="{00000000-0005-0000-0000-000004070000}"/>
    <cellStyle name="Output 2 4 3 3" xfId="1591" xr:uid="{00000000-0005-0000-0000-000005070000}"/>
    <cellStyle name="Output 2 4 3 3 2" xfId="2260" xr:uid="{00000000-0005-0000-0000-000006070000}"/>
    <cellStyle name="Output 2 4 4" xfId="1064" xr:uid="{00000000-0005-0000-0000-000007070000}"/>
    <cellStyle name="Output 2 4 4 2" xfId="1737" xr:uid="{00000000-0005-0000-0000-000008070000}"/>
    <cellStyle name="Output 2 4 5" xfId="1245" xr:uid="{00000000-0005-0000-0000-000009070000}"/>
    <cellStyle name="Output 2 4 5 2" xfId="1915" xr:uid="{00000000-0005-0000-0000-00000A070000}"/>
    <cellStyle name="Output 2 4 6" xfId="1435" xr:uid="{00000000-0005-0000-0000-00000B070000}"/>
    <cellStyle name="Output 2 4 6 2" xfId="2104" xr:uid="{00000000-0005-0000-0000-00000C070000}"/>
    <cellStyle name="Output 2 4 7" xfId="840" xr:uid="{00000000-0005-0000-0000-00000D070000}"/>
    <cellStyle name="Output 2 4 8" xfId="2377" xr:uid="{00000000-0005-0000-0000-00000E070000}"/>
    <cellStyle name="Output 2 5" xfId="491" xr:uid="{00000000-0005-0000-0000-00000F070000}"/>
    <cellStyle name="Output 2 5 2" xfId="951" xr:uid="{00000000-0005-0000-0000-000010070000}"/>
    <cellStyle name="Output 2 5 2 2" xfId="1179" xr:uid="{00000000-0005-0000-0000-000011070000}"/>
    <cellStyle name="Output 2 5 2 2 2" xfId="1849" xr:uid="{00000000-0005-0000-0000-000012070000}"/>
    <cellStyle name="Output 2 5 2 3" xfId="1357" xr:uid="{00000000-0005-0000-0000-000013070000}"/>
    <cellStyle name="Output 2 5 2 3 2" xfId="2026" xr:uid="{00000000-0005-0000-0000-000014070000}"/>
    <cellStyle name="Output 2 5 2 4" xfId="1546" xr:uid="{00000000-0005-0000-0000-000015070000}"/>
    <cellStyle name="Output 2 5 2 4 2" xfId="2215" xr:uid="{00000000-0005-0000-0000-000016070000}"/>
    <cellStyle name="Output 2 5 3" xfId="1006" xr:uid="{00000000-0005-0000-0000-000017070000}"/>
    <cellStyle name="Output 2 5 3 2" xfId="1406" xr:uid="{00000000-0005-0000-0000-000018070000}"/>
    <cellStyle name="Output 2 5 3 2 2" xfId="2075" xr:uid="{00000000-0005-0000-0000-000019070000}"/>
    <cellStyle name="Output 2 5 3 3" xfId="1595" xr:uid="{00000000-0005-0000-0000-00001A070000}"/>
    <cellStyle name="Output 2 5 3 3 2" xfId="2264" xr:uid="{00000000-0005-0000-0000-00001B070000}"/>
    <cellStyle name="Output 2 5 4" xfId="1073" xr:uid="{00000000-0005-0000-0000-00001C070000}"/>
    <cellStyle name="Output 2 5 4 2" xfId="1746" xr:uid="{00000000-0005-0000-0000-00001D070000}"/>
    <cellStyle name="Output 2 5 5" xfId="1254" xr:uid="{00000000-0005-0000-0000-00001E070000}"/>
    <cellStyle name="Output 2 5 5 2" xfId="1924" xr:uid="{00000000-0005-0000-0000-00001F070000}"/>
    <cellStyle name="Output 2 5 6" xfId="1444" xr:uid="{00000000-0005-0000-0000-000020070000}"/>
    <cellStyle name="Output 2 5 6 2" xfId="2113" xr:uid="{00000000-0005-0000-0000-000021070000}"/>
    <cellStyle name="Output 2 5 7" xfId="849" xr:uid="{00000000-0005-0000-0000-000022070000}"/>
    <cellStyle name="Output 2 5 8" xfId="2390" xr:uid="{00000000-0005-0000-0000-000023070000}"/>
    <cellStyle name="Output 2 6" xfId="882" xr:uid="{00000000-0005-0000-0000-000024070000}"/>
    <cellStyle name="Output 2 6 2" xfId="1295" xr:uid="{00000000-0005-0000-0000-000025070000}"/>
    <cellStyle name="Output 2 6 2 2" xfId="1964" xr:uid="{00000000-0005-0000-0000-000026070000}"/>
    <cellStyle name="Output 2 6 3" xfId="1484" xr:uid="{00000000-0005-0000-0000-000027070000}"/>
    <cellStyle name="Output 2 6 3 2" xfId="2153" xr:uid="{00000000-0005-0000-0000-000028070000}"/>
    <cellStyle name="Output 2 7" xfId="707" xr:uid="{00000000-0005-0000-0000-000029070000}"/>
    <cellStyle name="Output 2 8" xfId="644" xr:uid="{00000000-0005-0000-0000-00002A070000}"/>
    <cellStyle name="Output 2 9" xfId="2296" xr:uid="{00000000-0005-0000-0000-00002B070000}"/>
    <cellStyle name="Output 2_בחירה מרשימה" xfId="317" xr:uid="{00000000-0005-0000-0000-00002C070000}"/>
    <cellStyle name="Output 3" xfId="116" xr:uid="{00000000-0005-0000-0000-00002D070000}"/>
    <cellStyle name="Output 3 2" xfId="251" xr:uid="{00000000-0005-0000-0000-00002E070000}"/>
    <cellStyle name="Output 3 2 2" xfId="473" xr:uid="{00000000-0005-0000-0000-00002F070000}"/>
    <cellStyle name="Output 3 2 2 2" xfId="877" xr:uid="{00000000-0005-0000-0000-000030070000}"/>
    <cellStyle name="Output 3 2 2 2 2" xfId="995" xr:uid="{00000000-0005-0000-0000-000031070000}"/>
    <cellStyle name="Output 3 2 2 2 2 2" xfId="1217" xr:uid="{00000000-0005-0000-0000-000032070000}"/>
    <cellStyle name="Output 3 2 2 2 2 2 2" xfId="1887" xr:uid="{00000000-0005-0000-0000-000033070000}"/>
    <cellStyle name="Output 3 2 2 2 2 3" xfId="1395" xr:uid="{00000000-0005-0000-0000-000034070000}"/>
    <cellStyle name="Output 3 2 2 2 2 3 2" xfId="2064" xr:uid="{00000000-0005-0000-0000-000035070000}"/>
    <cellStyle name="Output 3 2 2 2 2 4" xfId="1584" xr:uid="{00000000-0005-0000-0000-000036070000}"/>
    <cellStyle name="Output 3 2 2 2 2 4 2" xfId="2253" xr:uid="{00000000-0005-0000-0000-000037070000}"/>
    <cellStyle name="Output 3 2 2 2 3" xfId="2434" xr:uid="{00000000-0005-0000-0000-000038070000}"/>
    <cellStyle name="Output 3 2 2 3" xfId="926" xr:uid="{00000000-0005-0000-0000-000039070000}"/>
    <cellStyle name="Output 3 2 2 3 2" xfId="1158" xr:uid="{00000000-0005-0000-0000-00003A070000}"/>
    <cellStyle name="Output 3 2 2 3 2 2" xfId="1828" xr:uid="{00000000-0005-0000-0000-00003B070000}"/>
    <cellStyle name="Output 3 2 2 3 3" xfId="1337" xr:uid="{00000000-0005-0000-0000-00003C070000}"/>
    <cellStyle name="Output 3 2 2 3 3 2" xfId="2006" xr:uid="{00000000-0005-0000-0000-00003D070000}"/>
    <cellStyle name="Output 3 2 2 3 4" xfId="1526" xr:uid="{00000000-0005-0000-0000-00003E070000}"/>
    <cellStyle name="Output 3 2 2 3 4 2" xfId="2195" xr:uid="{00000000-0005-0000-0000-00003F070000}"/>
    <cellStyle name="Output 3 2 2 4" xfId="831" xr:uid="{00000000-0005-0000-0000-000040070000}"/>
    <cellStyle name="Output 3 2 2 5" xfId="1054" xr:uid="{00000000-0005-0000-0000-000041070000}"/>
    <cellStyle name="Output 3 2 2 5 2" xfId="1727" xr:uid="{00000000-0005-0000-0000-000042070000}"/>
    <cellStyle name="Output 3 2 2 6" xfId="713" xr:uid="{00000000-0005-0000-0000-000043070000}"/>
    <cellStyle name="Output 3 2 2 6 2" xfId="1636" xr:uid="{00000000-0005-0000-0000-000044070000}"/>
    <cellStyle name="Output 3 2 2 7" xfId="1425" xr:uid="{00000000-0005-0000-0000-000045070000}"/>
    <cellStyle name="Output 3 2 2 7 2" xfId="2094" xr:uid="{00000000-0005-0000-0000-000046070000}"/>
    <cellStyle name="Output 3 2 2 8" xfId="650" xr:uid="{00000000-0005-0000-0000-000047070000}"/>
    <cellStyle name="Output 3 2 2 9" xfId="2365" xr:uid="{00000000-0005-0000-0000-000048070000}"/>
    <cellStyle name="Output 3 2 3" xfId="625" xr:uid="{00000000-0005-0000-0000-000049070000}"/>
    <cellStyle name="Output 3 2 3 2" xfId="965" xr:uid="{00000000-0005-0000-0000-00004A070000}"/>
    <cellStyle name="Output 3 2 3 2 2" xfId="1187" xr:uid="{00000000-0005-0000-0000-00004B070000}"/>
    <cellStyle name="Output 3 2 3 2 2 2" xfId="1857" xr:uid="{00000000-0005-0000-0000-00004C070000}"/>
    <cellStyle name="Output 3 2 3 2 3" xfId="1365" xr:uid="{00000000-0005-0000-0000-00004D070000}"/>
    <cellStyle name="Output 3 2 3 2 3 2" xfId="2034" xr:uid="{00000000-0005-0000-0000-00004E070000}"/>
    <cellStyle name="Output 3 2 3 2 4" xfId="1554" xr:uid="{00000000-0005-0000-0000-00004F070000}"/>
    <cellStyle name="Output 3 2 3 2 4 2" xfId="2223" xr:uid="{00000000-0005-0000-0000-000050070000}"/>
    <cellStyle name="Output 3 2 3 3" xfId="1008" xr:uid="{00000000-0005-0000-0000-000051070000}"/>
    <cellStyle name="Output 3 2 3 3 2" xfId="1408" xr:uid="{00000000-0005-0000-0000-000052070000}"/>
    <cellStyle name="Output 3 2 3 3 2 2" xfId="2077" xr:uid="{00000000-0005-0000-0000-000053070000}"/>
    <cellStyle name="Output 3 2 3 3 3" xfId="1597" xr:uid="{00000000-0005-0000-0000-000054070000}"/>
    <cellStyle name="Output 3 2 3 3 3 2" xfId="2266" xr:uid="{00000000-0005-0000-0000-000055070000}"/>
    <cellStyle name="Output 3 2 3 4" xfId="1082" xr:uid="{00000000-0005-0000-0000-000056070000}"/>
    <cellStyle name="Output 3 2 3 4 2" xfId="1754" xr:uid="{00000000-0005-0000-0000-000057070000}"/>
    <cellStyle name="Output 3 2 3 5" xfId="1263" xr:uid="{00000000-0005-0000-0000-000058070000}"/>
    <cellStyle name="Output 3 2 3 5 2" xfId="1932" xr:uid="{00000000-0005-0000-0000-000059070000}"/>
    <cellStyle name="Output 3 2 3 6" xfId="1452" xr:uid="{00000000-0005-0000-0000-00005A070000}"/>
    <cellStyle name="Output 3 2 3 6 2" xfId="2121" xr:uid="{00000000-0005-0000-0000-00005B070000}"/>
    <cellStyle name="Output 3 2 3 7" xfId="851" xr:uid="{00000000-0005-0000-0000-00005C070000}"/>
    <cellStyle name="Output 3 2 3 8" xfId="2404" xr:uid="{00000000-0005-0000-0000-00005D070000}"/>
    <cellStyle name="Output 3 2 4" xfId="519" xr:uid="{00000000-0005-0000-0000-00005E070000}"/>
    <cellStyle name="Output 3 2 4 2" xfId="942" xr:uid="{00000000-0005-0000-0000-00005F070000}"/>
    <cellStyle name="Output 3 2 4 2 2" xfId="1171" xr:uid="{00000000-0005-0000-0000-000060070000}"/>
    <cellStyle name="Output 3 2 4 2 2 2" xfId="1841" xr:uid="{00000000-0005-0000-0000-000061070000}"/>
    <cellStyle name="Output 3 2 4 2 3" xfId="1349" xr:uid="{00000000-0005-0000-0000-000062070000}"/>
    <cellStyle name="Output 3 2 4 2 3 2" xfId="2018" xr:uid="{00000000-0005-0000-0000-000063070000}"/>
    <cellStyle name="Output 3 2 4 2 4" xfId="1538" xr:uid="{00000000-0005-0000-0000-000064070000}"/>
    <cellStyle name="Output 3 2 4 2 4 2" xfId="2207" xr:uid="{00000000-0005-0000-0000-000065070000}"/>
    <cellStyle name="Output 3 2 4 3" xfId="1003" xr:uid="{00000000-0005-0000-0000-000066070000}"/>
    <cellStyle name="Output 3 2 4 3 2" xfId="1403" xr:uid="{00000000-0005-0000-0000-000067070000}"/>
    <cellStyle name="Output 3 2 4 3 2 2" xfId="2072" xr:uid="{00000000-0005-0000-0000-000068070000}"/>
    <cellStyle name="Output 3 2 4 3 3" xfId="1592" xr:uid="{00000000-0005-0000-0000-000069070000}"/>
    <cellStyle name="Output 3 2 4 3 3 2" xfId="2261" xr:uid="{00000000-0005-0000-0000-00006A070000}"/>
    <cellStyle name="Output 3 2 4 4" xfId="1066" xr:uid="{00000000-0005-0000-0000-00006B070000}"/>
    <cellStyle name="Output 3 2 4 4 2" xfId="1739" xr:uid="{00000000-0005-0000-0000-00006C070000}"/>
    <cellStyle name="Output 3 2 4 5" xfId="1247" xr:uid="{00000000-0005-0000-0000-00006D070000}"/>
    <cellStyle name="Output 3 2 4 5 2" xfId="1917" xr:uid="{00000000-0005-0000-0000-00006E070000}"/>
    <cellStyle name="Output 3 2 4 6" xfId="1437" xr:uid="{00000000-0005-0000-0000-00006F070000}"/>
    <cellStyle name="Output 3 2 4 6 2" xfId="2106" xr:uid="{00000000-0005-0000-0000-000070070000}"/>
    <cellStyle name="Output 3 2 4 7" xfId="842" xr:uid="{00000000-0005-0000-0000-000071070000}"/>
    <cellStyle name="Output 3 2 4 8" xfId="2381" xr:uid="{00000000-0005-0000-0000-000072070000}"/>
    <cellStyle name="Output 3 2 5" xfId="757" xr:uid="{00000000-0005-0000-0000-000073070000}"/>
    <cellStyle name="Output 3 2 6" xfId="649" xr:uid="{00000000-0005-0000-0000-000074070000}"/>
    <cellStyle name="Output 3 2 7" xfId="2316" xr:uid="{00000000-0005-0000-0000-000075070000}"/>
    <cellStyle name="Output 3 3" xfId="412" xr:uid="{00000000-0005-0000-0000-000076070000}"/>
    <cellStyle name="Output 3 3 2" xfId="859" xr:uid="{00000000-0005-0000-0000-000077070000}"/>
    <cellStyle name="Output 3 3 2 2" xfId="975" xr:uid="{00000000-0005-0000-0000-000078070000}"/>
    <cellStyle name="Output 3 3 2 2 2" xfId="1197" xr:uid="{00000000-0005-0000-0000-000079070000}"/>
    <cellStyle name="Output 3 3 2 2 2 2" xfId="1867" xr:uid="{00000000-0005-0000-0000-00007A070000}"/>
    <cellStyle name="Output 3 3 2 2 3" xfId="1375" xr:uid="{00000000-0005-0000-0000-00007B070000}"/>
    <cellStyle name="Output 3 3 2 2 3 2" xfId="2044" xr:uid="{00000000-0005-0000-0000-00007C070000}"/>
    <cellStyle name="Output 3 3 2 2 4" xfId="1564" xr:uid="{00000000-0005-0000-0000-00007D070000}"/>
    <cellStyle name="Output 3 3 2 2 4 2" xfId="2233" xr:uid="{00000000-0005-0000-0000-00007E070000}"/>
    <cellStyle name="Output 3 3 2 3" xfId="2414" xr:uid="{00000000-0005-0000-0000-00007F070000}"/>
    <cellStyle name="Output 3 3 3" xfId="899" xr:uid="{00000000-0005-0000-0000-000080070000}"/>
    <cellStyle name="Output 3 3 3 2" xfId="1132" xr:uid="{00000000-0005-0000-0000-000081070000}"/>
    <cellStyle name="Output 3 3 3 2 2" xfId="1803" xr:uid="{00000000-0005-0000-0000-000082070000}"/>
    <cellStyle name="Output 3 3 3 3" xfId="1312" xr:uid="{00000000-0005-0000-0000-000083070000}"/>
    <cellStyle name="Output 3 3 3 3 2" xfId="1981" xr:uid="{00000000-0005-0000-0000-000084070000}"/>
    <cellStyle name="Output 3 3 3 4" xfId="1501" xr:uid="{00000000-0005-0000-0000-000085070000}"/>
    <cellStyle name="Output 3 3 3 4 2" xfId="2170" xr:uid="{00000000-0005-0000-0000-000086070000}"/>
    <cellStyle name="Output 3 3 4" xfId="800" xr:uid="{00000000-0005-0000-0000-000087070000}"/>
    <cellStyle name="Output 3 3 5" xfId="1026" xr:uid="{00000000-0005-0000-0000-000088070000}"/>
    <cellStyle name="Output 3 3 5 2" xfId="1699" xr:uid="{00000000-0005-0000-0000-000089070000}"/>
    <cellStyle name="Output 3 3 6" xfId="776" xr:uid="{00000000-0005-0000-0000-00008A070000}"/>
    <cellStyle name="Output 3 3 6 2" xfId="1678" xr:uid="{00000000-0005-0000-0000-00008B070000}"/>
    <cellStyle name="Output 3 3 7" xfId="686" xr:uid="{00000000-0005-0000-0000-00008C070000}"/>
    <cellStyle name="Output 3 3 7 2" xfId="1625" xr:uid="{00000000-0005-0000-0000-00008D070000}"/>
    <cellStyle name="Output 3 3 8" xfId="651" xr:uid="{00000000-0005-0000-0000-00008E070000}"/>
    <cellStyle name="Output 3 3 9" xfId="2330" xr:uid="{00000000-0005-0000-0000-00008F070000}"/>
    <cellStyle name="Output 3 4" xfId="624" xr:uid="{00000000-0005-0000-0000-000090070000}"/>
    <cellStyle name="Output 3 4 2" xfId="932" xr:uid="{00000000-0005-0000-0000-000091070000}"/>
    <cellStyle name="Output 3 4 2 2" xfId="1164" xr:uid="{00000000-0005-0000-0000-000092070000}"/>
    <cellStyle name="Output 3 4 2 2 2" xfId="1834" xr:uid="{00000000-0005-0000-0000-000093070000}"/>
    <cellStyle name="Output 3 4 2 3" xfId="1342" xr:uid="{00000000-0005-0000-0000-000094070000}"/>
    <cellStyle name="Output 3 4 2 3 2" xfId="2011" xr:uid="{00000000-0005-0000-0000-000095070000}"/>
    <cellStyle name="Output 3 4 2 4" xfId="1531" xr:uid="{00000000-0005-0000-0000-000096070000}"/>
    <cellStyle name="Output 3 4 2 4 2" xfId="2200" xr:uid="{00000000-0005-0000-0000-000097070000}"/>
    <cellStyle name="Output 3 4 3" xfId="1001" xr:uid="{00000000-0005-0000-0000-000098070000}"/>
    <cellStyle name="Output 3 4 3 2" xfId="1401" xr:uid="{00000000-0005-0000-0000-000099070000}"/>
    <cellStyle name="Output 3 4 3 2 2" xfId="2070" xr:uid="{00000000-0005-0000-0000-00009A070000}"/>
    <cellStyle name="Output 3 4 3 3" xfId="1590" xr:uid="{00000000-0005-0000-0000-00009B070000}"/>
    <cellStyle name="Output 3 4 3 3 2" xfId="2259" xr:uid="{00000000-0005-0000-0000-00009C070000}"/>
    <cellStyle name="Output 3 4 4" xfId="1059" xr:uid="{00000000-0005-0000-0000-00009D070000}"/>
    <cellStyle name="Output 3 4 4 2" xfId="1732" xr:uid="{00000000-0005-0000-0000-00009E070000}"/>
    <cellStyle name="Output 3 4 5" xfId="1240" xr:uid="{00000000-0005-0000-0000-00009F070000}"/>
    <cellStyle name="Output 3 4 5 2" xfId="1910" xr:uid="{00000000-0005-0000-0000-0000A0070000}"/>
    <cellStyle name="Output 3 4 6" xfId="1430" xr:uid="{00000000-0005-0000-0000-0000A1070000}"/>
    <cellStyle name="Output 3 4 6 2" xfId="2099" xr:uid="{00000000-0005-0000-0000-0000A2070000}"/>
    <cellStyle name="Output 3 4 7" xfId="836" xr:uid="{00000000-0005-0000-0000-0000A3070000}"/>
    <cellStyle name="Output 3 4 8" xfId="2371" xr:uid="{00000000-0005-0000-0000-0000A4070000}"/>
    <cellStyle name="Output 3 5" xfId="488" xr:uid="{00000000-0005-0000-0000-0000A5070000}"/>
    <cellStyle name="Output 3 5 2" xfId="971" xr:uid="{00000000-0005-0000-0000-0000A6070000}"/>
    <cellStyle name="Output 3 5 2 2" xfId="1193" xr:uid="{00000000-0005-0000-0000-0000A7070000}"/>
    <cellStyle name="Output 3 5 2 2 2" xfId="1863" xr:uid="{00000000-0005-0000-0000-0000A8070000}"/>
    <cellStyle name="Output 3 5 2 3" xfId="1371" xr:uid="{00000000-0005-0000-0000-0000A9070000}"/>
    <cellStyle name="Output 3 5 2 3 2" xfId="2040" xr:uid="{00000000-0005-0000-0000-0000AA070000}"/>
    <cellStyle name="Output 3 5 2 4" xfId="1560" xr:uid="{00000000-0005-0000-0000-0000AB070000}"/>
    <cellStyle name="Output 3 5 2 4 2" xfId="2229" xr:uid="{00000000-0005-0000-0000-0000AC070000}"/>
    <cellStyle name="Output 3 5 3" xfId="1009" xr:uid="{00000000-0005-0000-0000-0000AD070000}"/>
    <cellStyle name="Output 3 5 3 2" xfId="1409" xr:uid="{00000000-0005-0000-0000-0000AE070000}"/>
    <cellStyle name="Output 3 5 3 2 2" xfId="2078" xr:uid="{00000000-0005-0000-0000-0000AF070000}"/>
    <cellStyle name="Output 3 5 3 3" xfId="1598" xr:uid="{00000000-0005-0000-0000-0000B0070000}"/>
    <cellStyle name="Output 3 5 3 3 2" xfId="2267" xr:uid="{00000000-0005-0000-0000-0000B1070000}"/>
    <cellStyle name="Output 3 5 4" xfId="1088" xr:uid="{00000000-0005-0000-0000-0000B2070000}"/>
    <cellStyle name="Output 3 5 4 2" xfId="1760" xr:uid="{00000000-0005-0000-0000-0000B3070000}"/>
    <cellStyle name="Output 3 5 5" xfId="1269" xr:uid="{00000000-0005-0000-0000-0000B4070000}"/>
    <cellStyle name="Output 3 5 5 2" xfId="1938" xr:uid="{00000000-0005-0000-0000-0000B5070000}"/>
    <cellStyle name="Output 3 5 6" xfId="1458" xr:uid="{00000000-0005-0000-0000-0000B6070000}"/>
    <cellStyle name="Output 3 5 6 2" xfId="2127" xr:uid="{00000000-0005-0000-0000-0000B7070000}"/>
    <cellStyle name="Output 3 5 7" xfId="855" xr:uid="{00000000-0005-0000-0000-0000B8070000}"/>
    <cellStyle name="Output 3 5 8" xfId="2410" xr:uid="{00000000-0005-0000-0000-0000B9070000}"/>
    <cellStyle name="Output 3 6" xfId="701" xr:uid="{00000000-0005-0000-0000-0000BA070000}"/>
    <cellStyle name="Output 3 7" xfId="648" xr:uid="{00000000-0005-0000-0000-0000BB070000}"/>
    <cellStyle name="Output 3 8" xfId="2290" xr:uid="{00000000-0005-0000-0000-0000BC070000}"/>
    <cellStyle name="Output 3_בחירה מרשימה" xfId="318" xr:uid="{00000000-0005-0000-0000-0000BD070000}"/>
    <cellStyle name="Output 4" xfId="377" xr:uid="{00000000-0005-0000-0000-0000BE070000}"/>
    <cellStyle name="Output 4 2" xfId="846" xr:uid="{00000000-0005-0000-0000-0000BF070000}"/>
    <cellStyle name="Output 4 2 2" xfId="948" xr:uid="{00000000-0005-0000-0000-0000C0070000}"/>
    <cellStyle name="Output 4 2 2 2" xfId="1176" xr:uid="{00000000-0005-0000-0000-0000C1070000}"/>
    <cellStyle name="Output 4 2 2 2 2" xfId="1846" xr:uid="{00000000-0005-0000-0000-0000C2070000}"/>
    <cellStyle name="Output 4 2 2 3" xfId="1354" xr:uid="{00000000-0005-0000-0000-0000C3070000}"/>
    <cellStyle name="Output 4 2 2 3 2" xfId="2023" xr:uid="{00000000-0005-0000-0000-0000C4070000}"/>
    <cellStyle name="Output 4 2 2 4" xfId="1543" xr:uid="{00000000-0005-0000-0000-0000C5070000}"/>
    <cellStyle name="Output 4 2 2 4 2" xfId="2212" xr:uid="{00000000-0005-0000-0000-0000C6070000}"/>
    <cellStyle name="Output 4 2 3" xfId="2387" xr:uid="{00000000-0005-0000-0000-0000C7070000}"/>
    <cellStyle name="Output 4 3" xfId="895" xr:uid="{00000000-0005-0000-0000-0000C8070000}"/>
    <cellStyle name="Output 4 3 2" xfId="1128" xr:uid="{00000000-0005-0000-0000-0000C9070000}"/>
    <cellStyle name="Output 4 3 2 2" xfId="1799" xr:uid="{00000000-0005-0000-0000-0000CA070000}"/>
    <cellStyle name="Output 4 3 3" xfId="1308" xr:uid="{00000000-0005-0000-0000-0000CB070000}"/>
    <cellStyle name="Output 4 3 3 2" xfId="1977" xr:uid="{00000000-0005-0000-0000-0000CC070000}"/>
    <cellStyle name="Output 4 3 4" xfId="1497" xr:uid="{00000000-0005-0000-0000-0000CD070000}"/>
    <cellStyle name="Output 4 3 4 2" xfId="2166" xr:uid="{00000000-0005-0000-0000-0000CE070000}"/>
    <cellStyle name="Output 4 4" xfId="788" xr:uid="{00000000-0005-0000-0000-0000CF070000}"/>
    <cellStyle name="Output 4 5" xfId="670" xr:uid="{00000000-0005-0000-0000-0000D0070000}"/>
    <cellStyle name="Output 4 5 2" xfId="1613" xr:uid="{00000000-0005-0000-0000-0000D1070000}"/>
    <cellStyle name="Output 4 6" xfId="714" xr:uid="{00000000-0005-0000-0000-0000D2070000}"/>
    <cellStyle name="Output 4 6 2" xfId="1637" xr:uid="{00000000-0005-0000-0000-0000D3070000}"/>
    <cellStyle name="Output 4 7" xfId="1046" xr:uid="{00000000-0005-0000-0000-0000D4070000}"/>
    <cellStyle name="Output 4 7 2" xfId="1719" xr:uid="{00000000-0005-0000-0000-0000D5070000}"/>
    <cellStyle name="Output 4 8" xfId="652" xr:uid="{00000000-0005-0000-0000-0000D6070000}"/>
    <cellStyle name="Output 4 9" xfId="2325" xr:uid="{00000000-0005-0000-0000-0000D7070000}"/>
    <cellStyle name="Output 5" xfId="481" xr:uid="{00000000-0005-0000-0000-0000D8070000}"/>
    <cellStyle name="Output 5 2" xfId="910" xr:uid="{00000000-0005-0000-0000-0000D9070000}"/>
    <cellStyle name="Output 5 2 2" xfId="1143" xr:uid="{00000000-0005-0000-0000-0000DA070000}"/>
    <cellStyle name="Output 5 2 2 2" xfId="1814" xr:uid="{00000000-0005-0000-0000-0000DB070000}"/>
    <cellStyle name="Output 5 2 3" xfId="1323" xr:uid="{00000000-0005-0000-0000-0000DC070000}"/>
    <cellStyle name="Output 5 2 3 2" xfId="1992" xr:uid="{00000000-0005-0000-0000-0000DD070000}"/>
    <cellStyle name="Output 5 2 4" xfId="1512" xr:uid="{00000000-0005-0000-0000-0000DE070000}"/>
    <cellStyle name="Output 5 2 4 2" xfId="2181" xr:uid="{00000000-0005-0000-0000-0000DF070000}"/>
    <cellStyle name="Output 5 3" xfId="998" xr:uid="{00000000-0005-0000-0000-0000E0070000}"/>
    <cellStyle name="Output 5 3 2" xfId="1398" xr:uid="{00000000-0005-0000-0000-0000E1070000}"/>
    <cellStyle name="Output 5 3 2 2" xfId="2067" xr:uid="{00000000-0005-0000-0000-0000E2070000}"/>
    <cellStyle name="Output 5 3 3" xfId="1587" xr:uid="{00000000-0005-0000-0000-0000E3070000}"/>
    <cellStyle name="Output 5 3 3 2" xfId="2256" xr:uid="{00000000-0005-0000-0000-0000E4070000}"/>
    <cellStyle name="Output 5 4" xfId="1039" xr:uid="{00000000-0005-0000-0000-0000E5070000}"/>
    <cellStyle name="Output 5 4 2" xfId="1712" xr:uid="{00000000-0005-0000-0000-0000E6070000}"/>
    <cellStyle name="Output 5 5" xfId="690" xr:uid="{00000000-0005-0000-0000-0000E7070000}"/>
    <cellStyle name="Output 5 5 2" xfId="1628" xr:uid="{00000000-0005-0000-0000-0000E8070000}"/>
    <cellStyle name="Output 5 6" xfId="697" xr:uid="{00000000-0005-0000-0000-0000E9070000}"/>
    <cellStyle name="Output 5 6 2" xfId="1632" xr:uid="{00000000-0005-0000-0000-0000EA070000}"/>
    <cellStyle name="Output 5 7" xfId="813" xr:uid="{00000000-0005-0000-0000-0000EB070000}"/>
    <cellStyle name="Output 5 8" xfId="2344" xr:uid="{00000000-0005-0000-0000-0000EC070000}"/>
    <cellStyle name="Output 6" xfId="868" xr:uid="{00000000-0005-0000-0000-0000ED070000}"/>
    <cellStyle name="Output 6 2" xfId="985" xr:uid="{00000000-0005-0000-0000-0000EE070000}"/>
    <cellStyle name="Output 6 2 2" xfId="1207" xr:uid="{00000000-0005-0000-0000-0000EF070000}"/>
    <cellStyle name="Output 6 2 2 2" xfId="1877" xr:uid="{00000000-0005-0000-0000-0000F0070000}"/>
    <cellStyle name="Output 6 2 3" xfId="1385" xr:uid="{00000000-0005-0000-0000-0000F1070000}"/>
    <cellStyle name="Output 6 2 3 2" xfId="2054" xr:uid="{00000000-0005-0000-0000-0000F2070000}"/>
    <cellStyle name="Output 6 2 4" xfId="1574" xr:uid="{00000000-0005-0000-0000-0000F3070000}"/>
    <cellStyle name="Output 6 2 4 2" xfId="2243" xr:uid="{00000000-0005-0000-0000-0000F4070000}"/>
    <cellStyle name="Output 6 3" xfId="1014" xr:uid="{00000000-0005-0000-0000-0000F5070000}"/>
    <cellStyle name="Output 6 3 2" xfId="1414" xr:uid="{00000000-0005-0000-0000-0000F6070000}"/>
    <cellStyle name="Output 6 3 2 2" xfId="2083" xr:uid="{00000000-0005-0000-0000-0000F7070000}"/>
    <cellStyle name="Output 6 3 3" xfId="1603" xr:uid="{00000000-0005-0000-0000-0000F8070000}"/>
    <cellStyle name="Output 6 3 3 2" xfId="2272" xr:uid="{00000000-0005-0000-0000-0000F9070000}"/>
    <cellStyle name="Output 6 4" xfId="1100" xr:uid="{00000000-0005-0000-0000-0000FA070000}"/>
    <cellStyle name="Output 6 4 2" xfId="1772" xr:uid="{00000000-0005-0000-0000-0000FB070000}"/>
    <cellStyle name="Output 6 5" xfId="1281" xr:uid="{00000000-0005-0000-0000-0000FC070000}"/>
    <cellStyle name="Output 6 5 2" xfId="1950" xr:uid="{00000000-0005-0000-0000-0000FD070000}"/>
    <cellStyle name="Output 6 6" xfId="1470" xr:uid="{00000000-0005-0000-0000-0000FE070000}"/>
    <cellStyle name="Output 6 6 2" xfId="2139" xr:uid="{00000000-0005-0000-0000-0000FF070000}"/>
    <cellStyle name="Output 6 7" xfId="2424" xr:uid="{00000000-0005-0000-0000-000000080000}"/>
    <cellStyle name="Output 7" xfId="682" xr:uid="{00000000-0005-0000-0000-000001080000}"/>
    <cellStyle name="Output 8" xfId="547" xr:uid="{00000000-0005-0000-0000-000002080000}"/>
    <cellStyle name="Output 9" xfId="2286" xr:uid="{00000000-0005-0000-0000-000003080000}"/>
    <cellStyle name="Output_בחירה מרשימה" xfId="316" xr:uid="{00000000-0005-0000-0000-000004080000}"/>
    <cellStyle name="Percent" xfId="1" builtinId="5"/>
    <cellStyle name="Percent 10" xfId="2472" xr:uid="{00000000-0005-0000-0000-0000B9090000}"/>
    <cellStyle name="Percent 2" xfId="5" xr:uid="{00000000-0005-0000-0000-000006080000}"/>
    <cellStyle name="Percent 2 2" xfId="10" xr:uid="{00000000-0005-0000-0000-000007080000}"/>
    <cellStyle name="Percent 2 2 2" xfId="573" xr:uid="{00000000-0005-0000-0000-000008080000}"/>
    <cellStyle name="Percent 2 2 3" xfId="570" xr:uid="{00000000-0005-0000-0000-000009080000}"/>
    <cellStyle name="Percent 2 3" xfId="66" xr:uid="{00000000-0005-0000-0000-00000A080000}"/>
    <cellStyle name="Percent 2 3 2" xfId="78" xr:uid="{00000000-0005-0000-0000-00000B080000}"/>
    <cellStyle name="Percent 3" xfId="4" xr:uid="{00000000-0005-0000-0000-00000C080000}"/>
    <cellStyle name="Percent 3 2" xfId="11" xr:uid="{00000000-0005-0000-0000-00000D080000}"/>
    <cellStyle name="Percent 4" xfId="12" xr:uid="{00000000-0005-0000-0000-00000E080000}"/>
    <cellStyle name="Percent 4 2" xfId="67" xr:uid="{00000000-0005-0000-0000-00000F080000}"/>
    <cellStyle name="Percent 4 2 2" xfId="79" xr:uid="{00000000-0005-0000-0000-000010080000}"/>
    <cellStyle name="Percent 4 3" xfId="68" xr:uid="{00000000-0005-0000-0000-000011080000}"/>
    <cellStyle name="Percent 4 4" xfId="230" xr:uid="{00000000-0005-0000-0000-000012080000}"/>
    <cellStyle name="Percent 4 5" xfId="571" xr:uid="{00000000-0005-0000-0000-000013080000}"/>
    <cellStyle name="Percent 5" xfId="80" xr:uid="{00000000-0005-0000-0000-000014080000}"/>
    <cellStyle name="Percent 5 2" xfId="111" xr:uid="{00000000-0005-0000-0000-000015080000}"/>
    <cellStyle name="Percent 5 2 2" xfId="155" xr:uid="{00000000-0005-0000-0000-000016080000}"/>
    <cellStyle name="Percent 5 3" xfId="129" xr:uid="{00000000-0005-0000-0000-000017080000}"/>
    <cellStyle name="Percent 5 4" xfId="234" xr:uid="{00000000-0005-0000-0000-000018080000}"/>
    <cellStyle name="Percent 6" xfId="82" xr:uid="{00000000-0005-0000-0000-000019080000}"/>
    <cellStyle name="Percent 6 2" xfId="112" xr:uid="{00000000-0005-0000-0000-00001A080000}"/>
    <cellStyle name="Percent 6 2 2" xfId="156" xr:uid="{00000000-0005-0000-0000-00001B080000}"/>
    <cellStyle name="Percent 6 3" xfId="130" xr:uid="{00000000-0005-0000-0000-00001C080000}"/>
    <cellStyle name="Percent 7" xfId="85" xr:uid="{00000000-0005-0000-0000-00001D080000}"/>
    <cellStyle name="Percent 7 2" xfId="113" xr:uid="{00000000-0005-0000-0000-00001E080000}"/>
    <cellStyle name="Percent 7 2 2" xfId="157" xr:uid="{00000000-0005-0000-0000-00001F080000}"/>
    <cellStyle name="Percent 7 3" xfId="132" xr:uid="{00000000-0005-0000-0000-000020080000}"/>
    <cellStyle name="Percent 8" xfId="96" xr:uid="{00000000-0005-0000-0000-000021080000}"/>
    <cellStyle name="Percent 8 2" xfId="114" xr:uid="{00000000-0005-0000-0000-000022080000}"/>
    <cellStyle name="Percent 8 2 2" xfId="158" xr:uid="{00000000-0005-0000-0000-000023080000}"/>
    <cellStyle name="Percent 8 3" xfId="140" xr:uid="{00000000-0005-0000-0000-000024080000}"/>
    <cellStyle name="Percent 9" xfId="97" xr:uid="{00000000-0005-0000-0000-000025080000}"/>
    <cellStyle name="Percent 9 2" xfId="141" xr:uid="{00000000-0005-0000-0000-000026080000}"/>
    <cellStyle name="Title" xfId="69" xr:uid="{00000000-0005-0000-0000-000027080000}"/>
    <cellStyle name="Title 2" xfId="218" xr:uid="{00000000-0005-0000-0000-000028080000}"/>
    <cellStyle name="Title 3" xfId="378" xr:uid="{00000000-0005-0000-0000-000029080000}"/>
    <cellStyle name="Total" xfId="70" xr:uid="{00000000-0005-0000-0000-00002A080000}"/>
    <cellStyle name="Total 2" xfId="123" xr:uid="{00000000-0005-0000-0000-00002B080000}"/>
    <cellStyle name="Total 2 2" xfId="252" xr:uid="{00000000-0005-0000-0000-00002C080000}"/>
    <cellStyle name="Total 2 2 2" xfId="474" xr:uid="{00000000-0005-0000-0000-00002D080000}"/>
    <cellStyle name="Total 2 2 2 2" xfId="628" xr:uid="{00000000-0005-0000-0000-00002E080000}"/>
    <cellStyle name="Total 2 2 2 2 2" xfId="996" xr:uid="{00000000-0005-0000-0000-00002F080000}"/>
    <cellStyle name="Total 2 2 2 2 2 2" xfId="1218" xr:uid="{00000000-0005-0000-0000-000030080000}"/>
    <cellStyle name="Total 2 2 2 2 2 2 2" xfId="1888" xr:uid="{00000000-0005-0000-0000-000031080000}"/>
    <cellStyle name="Total 2 2 2 2 2 3" xfId="1396" xr:uid="{00000000-0005-0000-0000-000032080000}"/>
    <cellStyle name="Total 2 2 2 2 2 3 2" xfId="2065" xr:uid="{00000000-0005-0000-0000-000033080000}"/>
    <cellStyle name="Total 2 2 2 2 2 4" xfId="1585" xr:uid="{00000000-0005-0000-0000-000034080000}"/>
    <cellStyle name="Total 2 2 2 2 2 4 2" xfId="2254" xr:uid="{00000000-0005-0000-0000-000035080000}"/>
    <cellStyle name="Total 2 2 2 2 3" xfId="1110" xr:uid="{00000000-0005-0000-0000-000036080000}"/>
    <cellStyle name="Total 2 2 2 2 3 2" xfId="1782" xr:uid="{00000000-0005-0000-0000-000037080000}"/>
    <cellStyle name="Total 2 2 2 2 4" xfId="1290" xr:uid="{00000000-0005-0000-0000-000038080000}"/>
    <cellStyle name="Total 2 2 2 2 4 2" xfId="1959" xr:uid="{00000000-0005-0000-0000-000039080000}"/>
    <cellStyle name="Total 2 2 2 2 5" xfId="1479" xr:uid="{00000000-0005-0000-0000-00003A080000}"/>
    <cellStyle name="Total 2 2 2 2 5 2" xfId="2148" xr:uid="{00000000-0005-0000-0000-00003B080000}"/>
    <cellStyle name="Total 2 2 2 2 6" xfId="2435" xr:uid="{00000000-0005-0000-0000-00003C080000}"/>
    <cellStyle name="Total 2 2 2 3" xfId="565" xr:uid="{00000000-0005-0000-0000-00003D080000}"/>
    <cellStyle name="Total 2 2 2 3 2" xfId="1159" xr:uid="{00000000-0005-0000-0000-00003E080000}"/>
    <cellStyle name="Total 2 2 2 3 2 2" xfId="1829" xr:uid="{00000000-0005-0000-0000-00003F080000}"/>
    <cellStyle name="Total 2 2 2 3 3" xfId="1338" xr:uid="{00000000-0005-0000-0000-000040080000}"/>
    <cellStyle name="Total 2 2 2 3 3 2" xfId="2007" xr:uid="{00000000-0005-0000-0000-000041080000}"/>
    <cellStyle name="Total 2 2 2 3 4" xfId="1527" xr:uid="{00000000-0005-0000-0000-000042080000}"/>
    <cellStyle name="Total 2 2 2 3 4 2" xfId="2196" xr:uid="{00000000-0005-0000-0000-000043080000}"/>
    <cellStyle name="Total 2 2 2 3 5" xfId="927" xr:uid="{00000000-0005-0000-0000-000044080000}"/>
    <cellStyle name="Total 2 2 2 4" xfId="832" xr:uid="{00000000-0005-0000-0000-000045080000}"/>
    <cellStyle name="Total 2 2 2 5" xfId="1055" xr:uid="{00000000-0005-0000-0000-000046080000}"/>
    <cellStyle name="Total 2 2 2 5 2" xfId="1728" xr:uid="{00000000-0005-0000-0000-000047080000}"/>
    <cellStyle name="Total 2 2 2 6" xfId="1236" xr:uid="{00000000-0005-0000-0000-000048080000}"/>
    <cellStyle name="Total 2 2 2 6 2" xfId="1906" xr:uid="{00000000-0005-0000-0000-000049080000}"/>
    <cellStyle name="Total 2 2 2 7" xfId="1426" xr:uid="{00000000-0005-0000-0000-00004A080000}"/>
    <cellStyle name="Total 2 2 2 7 2" xfId="2095" xr:uid="{00000000-0005-0000-0000-00004B080000}"/>
    <cellStyle name="Total 2 2 2 8" xfId="655" xr:uid="{00000000-0005-0000-0000-00004C080000}"/>
    <cellStyle name="Total 2 2 2 9" xfId="2366" xr:uid="{00000000-0005-0000-0000-00004D080000}"/>
    <cellStyle name="Total 2 2 3" xfId="627" xr:uid="{00000000-0005-0000-0000-00004E080000}"/>
    <cellStyle name="Total 2 2 3 2" xfId="966" xr:uid="{00000000-0005-0000-0000-00004F080000}"/>
    <cellStyle name="Total 2 2 3 2 2" xfId="1188" xr:uid="{00000000-0005-0000-0000-000050080000}"/>
    <cellStyle name="Total 2 2 3 2 2 2" xfId="1858" xr:uid="{00000000-0005-0000-0000-000051080000}"/>
    <cellStyle name="Total 2 2 3 2 3" xfId="1366" xr:uid="{00000000-0005-0000-0000-000052080000}"/>
    <cellStyle name="Total 2 2 3 2 3 2" xfId="2035" xr:uid="{00000000-0005-0000-0000-000053080000}"/>
    <cellStyle name="Total 2 2 3 2 4" xfId="1555" xr:uid="{00000000-0005-0000-0000-000054080000}"/>
    <cellStyle name="Total 2 2 3 2 4 2" xfId="2224" xr:uid="{00000000-0005-0000-0000-000055080000}"/>
    <cellStyle name="Total 2 2 3 3" xfId="1083" xr:uid="{00000000-0005-0000-0000-000056080000}"/>
    <cellStyle name="Total 2 2 3 3 2" xfId="1755" xr:uid="{00000000-0005-0000-0000-000057080000}"/>
    <cellStyle name="Total 2 2 3 4" xfId="1264" xr:uid="{00000000-0005-0000-0000-000058080000}"/>
    <cellStyle name="Total 2 2 3 4 2" xfId="1933" xr:uid="{00000000-0005-0000-0000-000059080000}"/>
    <cellStyle name="Total 2 2 3 5" xfId="1453" xr:uid="{00000000-0005-0000-0000-00005A080000}"/>
    <cellStyle name="Total 2 2 3 5 2" xfId="2122" xr:uid="{00000000-0005-0000-0000-00005B080000}"/>
    <cellStyle name="Total 2 2 3 6" xfId="2405" xr:uid="{00000000-0005-0000-0000-00005C080000}"/>
    <cellStyle name="Total 2 2 4" xfId="520" xr:uid="{00000000-0005-0000-0000-00005D080000}"/>
    <cellStyle name="Total 2 2 4 2" xfId="929" xr:uid="{00000000-0005-0000-0000-00005E080000}"/>
    <cellStyle name="Total 2 2 4 2 2" xfId="1161" xr:uid="{00000000-0005-0000-0000-00005F080000}"/>
    <cellStyle name="Total 2 2 4 2 2 2" xfId="1831" xr:uid="{00000000-0005-0000-0000-000060080000}"/>
    <cellStyle name="Total 2 2 4 2 3" xfId="1340" xr:uid="{00000000-0005-0000-0000-000061080000}"/>
    <cellStyle name="Total 2 2 4 2 3 2" xfId="2009" xr:uid="{00000000-0005-0000-0000-000062080000}"/>
    <cellStyle name="Total 2 2 4 2 4" xfId="1529" xr:uid="{00000000-0005-0000-0000-000063080000}"/>
    <cellStyle name="Total 2 2 4 2 4 2" xfId="2198" xr:uid="{00000000-0005-0000-0000-000064080000}"/>
    <cellStyle name="Total 2 2 4 3" xfId="1057" xr:uid="{00000000-0005-0000-0000-000065080000}"/>
    <cellStyle name="Total 2 2 4 3 2" xfId="1730" xr:uid="{00000000-0005-0000-0000-000066080000}"/>
    <cellStyle name="Total 2 2 4 4" xfId="1238" xr:uid="{00000000-0005-0000-0000-000067080000}"/>
    <cellStyle name="Total 2 2 4 4 2" xfId="1908" xr:uid="{00000000-0005-0000-0000-000068080000}"/>
    <cellStyle name="Total 2 2 4 5" xfId="1428" xr:uid="{00000000-0005-0000-0000-000069080000}"/>
    <cellStyle name="Total 2 2 4 5 2" xfId="2097" xr:uid="{00000000-0005-0000-0000-00006A080000}"/>
    <cellStyle name="Total 2 2 4 6" xfId="834" xr:uid="{00000000-0005-0000-0000-00006B080000}"/>
    <cellStyle name="Total 2 2 4 7" xfId="2368" xr:uid="{00000000-0005-0000-0000-00006C080000}"/>
    <cellStyle name="Total 2 2 5" xfId="758" xr:uid="{00000000-0005-0000-0000-00006D080000}"/>
    <cellStyle name="Total 2 2 6" xfId="654" xr:uid="{00000000-0005-0000-0000-00006E080000}"/>
    <cellStyle name="Total 2 2 7" xfId="2317" xr:uid="{00000000-0005-0000-0000-00006F080000}"/>
    <cellStyle name="Total 2 3" xfId="419" xr:uid="{00000000-0005-0000-0000-000070080000}"/>
    <cellStyle name="Total 2 3 2" xfId="629" xr:uid="{00000000-0005-0000-0000-000071080000}"/>
    <cellStyle name="Total 2 3 2 2" xfId="946" xr:uid="{00000000-0005-0000-0000-000072080000}"/>
    <cellStyle name="Total 2 3 2 2 2" xfId="1174" xr:uid="{00000000-0005-0000-0000-000073080000}"/>
    <cellStyle name="Total 2 3 2 2 2 2" xfId="1844" xr:uid="{00000000-0005-0000-0000-000074080000}"/>
    <cellStyle name="Total 2 3 2 2 3" xfId="1352" xr:uid="{00000000-0005-0000-0000-000075080000}"/>
    <cellStyle name="Total 2 3 2 2 3 2" xfId="2021" xr:uid="{00000000-0005-0000-0000-000076080000}"/>
    <cellStyle name="Total 2 3 2 2 4" xfId="1541" xr:uid="{00000000-0005-0000-0000-000077080000}"/>
    <cellStyle name="Total 2 3 2 2 4 2" xfId="2210" xr:uid="{00000000-0005-0000-0000-000078080000}"/>
    <cellStyle name="Total 2 3 2 3" xfId="1069" xr:uid="{00000000-0005-0000-0000-000079080000}"/>
    <cellStyle name="Total 2 3 2 3 2" xfId="1742" xr:uid="{00000000-0005-0000-0000-00007A080000}"/>
    <cellStyle name="Total 2 3 2 4" xfId="1250" xr:uid="{00000000-0005-0000-0000-00007B080000}"/>
    <cellStyle name="Total 2 3 2 4 2" xfId="1920" xr:uid="{00000000-0005-0000-0000-00007C080000}"/>
    <cellStyle name="Total 2 3 2 5" xfId="1440" xr:uid="{00000000-0005-0000-0000-00007D080000}"/>
    <cellStyle name="Total 2 3 2 5 2" xfId="2109" xr:uid="{00000000-0005-0000-0000-00007E080000}"/>
    <cellStyle name="Total 2 3 2 6" xfId="2385" xr:uid="{00000000-0005-0000-0000-00007F080000}"/>
    <cellStyle name="Total 2 3 3" xfId="544" xr:uid="{00000000-0005-0000-0000-000080080000}"/>
    <cellStyle name="Total 2 3 3 2" xfId="1138" xr:uid="{00000000-0005-0000-0000-000081080000}"/>
    <cellStyle name="Total 2 3 3 2 2" xfId="1809" xr:uid="{00000000-0005-0000-0000-000082080000}"/>
    <cellStyle name="Total 2 3 3 3" xfId="1318" xr:uid="{00000000-0005-0000-0000-000083080000}"/>
    <cellStyle name="Total 2 3 3 3 2" xfId="1987" xr:uid="{00000000-0005-0000-0000-000084080000}"/>
    <cellStyle name="Total 2 3 3 4" xfId="1507" xr:uid="{00000000-0005-0000-0000-000085080000}"/>
    <cellStyle name="Total 2 3 3 4 2" xfId="2176" xr:uid="{00000000-0005-0000-0000-000086080000}"/>
    <cellStyle name="Total 2 3 3 5" xfId="905" xr:uid="{00000000-0005-0000-0000-000087080000}"/>
    <cellStyle name="Total 2 3 4" xfId="806" xr:uid="{00000000-0005-0000-0000-000088080000}"/>
    <cellStyle name="Total 2 3 5" xfId="1032" xr:uid="{00000000-0005-0000-0000-000089080000}"/>
    <cellStyle name="Total 2 3 5 2" xfId="1705" xr:uid="{00000000-0005-0000-0000-00008A080000}"/>
    <cellStyle name="Total 2 3 6" xfId="715" xr:uid="{00000000-0005-0000-0000-00008B080000}"/>
    <cellStyle name="Total 2 3 6 2" xfId="1638" xr:uid="{00000000-0005-0000-0000-00008C080000}"/>
    <cellStyle name="Total 2 3 7" xfId="739" xr:uid="{00000000-0005-0000-0000-00008D080000}"/>
    <cellStyle name="Total 2 3 7 2" xfId="1656" xr:uid="{00000000-0005-0000-0000-00008E080000}"/>
    <cellStyle name="Total 2 3 8" xfId="656" xr:uid="{00000000-0005-0000-0000-00008F080000}"/>
    <cellStyle name="Total 2 3 9" xfId="2337" xr:uid="{00000000-0005-0000-0000-000090080000}"/>
    <cellStyle name="Total 2 4" xfId="626" xr:uid="{00000000-0005-0000-0000-000091080000}"/>
    <cellStyle name="Total 2 4 2" xfId="939" xr:uid="{00000000-0005-0000-0000-000092080000}"/>
    <cellStyle name="Total 2 4 2 2" xfId="1170" xr:uid="{00000000-0005-0000-0000-000093080000}"/>
    <cellStyle name="Total 2 4 2 2 2" xfId="1840" xr:uid="{00000000-0005-0000-0000-000094080000}"/>
    <cellStyle name="Total 2 4 2 3" xfId="1348" xr:uid="{00000000-0005-0000-0000-000095080000}"/>
    <cellStyle name="Total 2 4 2 3 2" xfId="2017" xr:uid="{00000000-0005-0000-0000-000096080000}"/>
    <cellStyle name="Total 2 4 2 4" xfId="1537" xr:uid="{00000000-0005-0000-0000-000097080000}"/>
    <cellStyle name="Total 2 4 2 4 2" xfId="2206" xr:uid="{00000000-0005-0000-0000-000098080000}"/>
    <cellStyle name="Total 2 4 3" xfId="1065" xr:uid="{00000000-0005-0000-0000-000099080000}"/>
    <cellStyle name="Total 2 4 3 2" xfId="1738" xr:uid="{00000000-0005-0000-0000-00009A080000}"/>
    <cellStyle name="Total 2 4 4" xfId="1246" xr:uid="{00000000-0005-0000-0000-00009B080000}"/>
    <cellStyle name="Total 2 4 4 2" xfId="1916" xr:uid="{00000000-0005-0000-0000-00009C080000}"/>
    <cellStyle name="Total 2 4 5" xfId="1436" xr:uid="{00000000-0005-0000-0000-00009D080000}"/>
    <cellStyle name="Total 2 4 5 2" xfId="2105" xr:uid="{00000000-0005-0000-0000-00009E080000}"/>
    <cellStyle name="Total 2 4 6" xfId="2378" xr:uid="{00000000-0005-0000-0000-00009F080000}"/>
    <cellStyle name="Total 2 5" xfId="492" xr:uid="{00000000-0005-0000-0000-0000A0080000}"/>
    <cellStyle name="Total 2 5 2" xfId="970" xr:uid="{00000000-0005-0000-0000-0000A1080000}"/>
    <cellStyle name="Total 2 5 2 2" xfId="1192" xr:uid="{00000000-0005-0000-0000-0000A2080000}"/>
    <cellStyle name="Total 2 5 2 2 2" xfId="1862" xr:uid="{00000000-0005-0000-0000-0000A3080000}"/>
    <cellStyle name="Total 2 5 2 3" xfId="1370" xr:uid="{00000000-0005-0000-0000-0000A4080000}"/>
    <cellStyle name="Total 2 5 2 3 2" xfId="2039" xr:uid="{00000000-0005-0000-0000-0000A5080000}"/>
    <cellStyle name="Total 2 5 2 4" xfId="1559" xr:uid="{00000000-0005-0000-0000-0000A6080000}"/>
    <cellStyle name="Total 2 5 2 4 2" xfId="2228" xr:uid="{00000000-0005-0000-0000-0000A7080000}"/>
    <cellStyle name="Total 2 5 3" xfId="1087" xr:uid="{00000000-0005-0000-0000-0000A8080000}"/>
    <cellStyle name="Total 2 5 3 2" xfId="1759" xr:uid="{00000000-0005-0000-0000-0000A9080000}"/>
    <cellStyle name="Total 2 5 4" xfId="1268" xr:uid="{00000000-0005-0000-0000-0000AA080000}"/>
    <cellStyle name="Total 2 5 4 2" xfId="1937" xr:uid="{00000000-0005-0000-0000-0000AB080000}"/>
    <cellStyle name="Total 2 5 5" xfId="1457" xr:uid="{00000000-0005-0000-0000-0000AC080000}"/>
    <cellStyle name="Total 2 5 5 2" xfId="2126" xr:uid="{00000000-0005-0000-0000-0000AD080000}"/>
    <cellStyle name="Total 2 5 6" xfId="854" xr:uid="{00000000-0005-0000-0000-0000AE080000}"/>
    <cellStyle name="Total 2 5 7" xfId="2409" xr:uid="{00000000-0005-0000-0000-0000AF080000}"/>
    <cellStyle name="Total 2 6" xfId="708" xr:uid="{00000000-0005-0000-0000-0000B0080000}"/>
    <cellStyle name="Total 2 7" xfId="653" xr:uid="{00000000-0005-0000-0000-0000B1080000}"/>
    <cellStyle name="Total 2 8" xfId="2297" xr:uid="{00000000-0005-0000-0000-0000B2080000}"/>
    <cellStyle name="Total 2_בחירה מרשימה" xfId="320" xr:uid="{00000000-0005-0000-0000-0000B3080000}"/>
    <cellStyle name="Total 3" xfId="159" xr:uid="{00000000-0005-0000-0000-0000B4080000}"/>
    <cellStyle name="Total 3 2" xfId="253" xr:uid="{00000000-0005-0000-0000-0000B5080000}"/>
    <cellStyle name="Total 3 2 2" xfId="475" xr:uid="{00000000-0005-0000-0000-0000B6080000}"/>
    <cellStyle name="Total 3 2 2 2" xfId="632" xr:uid="{00000000-0005-0000-0000-0000B7080000}"/>
    <cellStyle name="Total 3 2 2 2 2" xfId="997" xr:uid="{00000000-0005-0000-0000-0000B8080000}"/>
    <cellStyle name="Total 3 2 2 2 2 2" xfId="1219" xr:uid="{00000000-0005-0000-0000-0000B9080000}"/>
    <cellStyle name="Total 3 2 2 2 2 2 2" xfId="1889" xr:uid="{00000000-0005-0000-0000-0000BA080000}"/>
    <cellStyle name="Total 3 2 2 2 2 3" xfId="1397" xr:uid="{00000000-0005-0000-0000-0000BB080000}"/>
    <cellStyle name="Total 3 2 2 2 2 3 2" xfId="2066" xr:uid="{00000000-0005-0000-0000-0000BC080000}"/>
    <cellStyle name="Total 3 2 2 2 2 4" xfId="1586" xr:uid="{00000000-0005-0000-0000-0000BD080000}"/>
    <cellStyle name="Total 3 2 2 2 2 4 2" xfId="2255" xr:uid="{00000000-0005-0000-0000-0000BE080000}"/>
    <cellStyle name="Total 3 2 2 2 3" xfId="1111" xr:uid="{00000000-0005-0000-0000-0000BF080000}"/>
    <cellStyle name="Total 3 2 2 2 3 2" xfId="1783" xr:uid="{00000000-0005-0000-0000-0000C0080000}"/>
    <cellStyle name="Total 3 2 2 2 4" xfId="1291" xr:uid="{00000000-0005-0000-0000-0000C1080000}"/>
    <cellStyle name="Total 3 2 2 2 4 2" xfId="1960" xr:uid="{00000000-0005-0000-0000-0000C2080000}"/>
    <cellStyle name="Total 3 2 2 2 5" xfId="1480" xr:uid="{00000000-0005-0000-0000-0000C3080000}"/>
    <cellStyle name="Total 3 2 2 2 5 2" xfId="2149" xr:uid="{00000000-0005-0000-0000-0000C4080000}"/>
    <cellStyle name="Total 3 2 2 2 6" xfId="2436" xr:uid="{00000000-0005-0000-0000-0000C5080000}"/>
    <cellStyle name="Total 3 2 2 3" xfId="566" xr:uid="{00000000-0005-0000-0000-0000C6080000}"/>
    <cellStyle name="Total 3 2 2 3 2" xfId="1160" xr:uid="{00000000-0005-0000-0000-0000C7080000}"/>
    <cellStyle name="Total 3 2 2 3 2 2" xfId="1830" xr:uid="{00000000-0005-0000-0000-0000C8080000}"/>
    <cellStyle name="Total 3 2 2 3 3" xfId="1339" xr:uid="{00000000-0005-0000-0000-0000C9080000}"/>
    <cellStyle name="Total 3 2 2 3 3 2" xfId="2008" xr:uid="{00000000-0005-0000-0000-0000CA080000}"/>
    <cellStyle name="Total 3 2 2 3 4" xfId="1528" xr:uid="{00000000-0005-0000-0000-0000CB080000}"/>
    <cellStyle name="Total 3 2 2 3 4 2" xfId="2197" xr:uid="{00000000-0005-0000-0000-0000CC080000}"/>
    <cellStyle name="Total 3 2 2 3 5" xfId="928" xr:uid="{00000000-0005-0000-0000-0000CD080000}"/>
    <cellStyle name="Total 3 2 2 4" xfId="833" xr:uid="{00000000-0005-0000-0000-0000CE080000}"/>
    <cellStyle name="Total 3 2 2 5" xfId="1056" xr:uid="{00000000-0005-0000-0000-0000CF080000}"/>
    <cellStyle name="Total 3 2 2 5 2" xfId="1729" xr:uid="{00000000-0005-0000-0000-0000D0080000}"/>
    <cellStyle name="Total 3 2 2 6" xfId="1237" xr:uid="{00000000-0005-0000-0000-0000D1080000}"/>
    <cellStyle name="Total 3 2 2 6 2" xfId="1907" xr:uid="{00000000-0005-0000-0000-0000D2080000}"/>
    <cellStyle name="Total 3 2 2 7" xfId="1427" xr:uid="{00000000-0005-0000-0000-0000D3080000}"/>
    <cellStyle name="Total 3 2 2 7 2" xfId="2096" xr:uid="{00000000-0005-0000-0000-0000D4080000}"/>
    <cellStyle name="Total 3 2 2 8" xfId="659" xr:uid="{00000000-0005-0000-0000-0000D5080000}"/>
    <cellStyle name="Total 3 2 2 9" xfId="2367" xr:uid="{00000000-0005-0000-0000-0000D6080000}"/>
    <cellStyle name="Total 3 2 3" xfId="631" xr:uid="{00000000-0005-0000-0000-0000D7080000}"/>
    <cellStyle name="Total 3 2 3 2" xfId="967" xr:uid="{00000000-0005-0000-0000-0000D8080000}"/>
    <cellStyle name="Total 3 2 3 2 2" xfId="1189" xr:uid="{00000000-0005-0000-0000-0000D9080000}"/>
    <cellStyle name="Total 3 2 3 2 2 2" xfId="1859" xr:uid="{00000000-0005-0000-0000-0000DA080000}"/>
    <cellStyle name="Total 3 2 3 2 3" xfId="1367" xr:uid="{00000000-0005-0000-0000-0000DB080000}"/>
    <cellStyle name="Total 3 2 3 2 3 2" xfId="2036" xr:uid="{00000000-0005-0000-0000-0000DC080000}"/>
    <cellStyle name="Total 3 2 3 2 4" xfId="1556" xr:uid="{00000000-0005-0000-0000-0000DD080000}"/>
    <cellStyle name="Total 3 2 3 2 4 2" xfId="2225" xr:uid="{00000000-0005-0000-0000-0000DE080000}"/>
    <cellStyle name="Total 3 2 3 3" xfId="1084" xr:uid="{00000000-0005-0000-0000-0000DF080000}"/>
    <cellStyle name="Total 3 2 3 3 2" xfId="1756" xr:uid="{00000000-0005-0000-0000-0000E0080000}"/>
    <cellStyle name="Total 3 2 3 4" xfId="1265" xr:uid="{00000000-0005-0000-0000-0000E1080000}"/>
    <cellStyle name="Total 3 2 3 4 2" xfId="1934" xr:uid="{00000000-0005-0000-0000-0000E2080000}"/>
    <cellStyle name="Total 3 2 3 5" xfId="1454" xr:uid="{00000000-0005-0000-0000-0000E3080000}"/>
    <cellStyle name="Total 3 2 3 5 2" xfId="2123" xr:uid="{00000000-0005-0000-0000-0000E4080000}"/>
    <cellStyle name="Total 3 2 3 6" xfId="2406" xr:uid="{00000000-0005-0000-0000-0000E5080000}"/>
    <cellStyle name="Total 3 2 4" xfId="521" xr:uid="{00000000-0005-0000-0000-0000E6080000}"/>
    <cellStyle name="Total 3 2 4 2" xfId="916" xr:uid="{00000000-0005-0000-0000-0000E7080000}"/>
    <cellStyle name="Total 3 2 4 2 2" xfId="1148" xr:uid="{00000000-0005-0000-0000-0000E8080000}"/>
    <cellStyle name="Total 3 2 4 2 2 2" xfId="1819" xr:uid="{00000000-0005-0000-0000-0000E9080000}"/>
    <cellStyle name="Total 3 2 4 2 3" xfId="1328" xr:uid="{00000000-0005-0000-0000-0000EA080000}"/>
    <cellStyle name="Total 3 2 4 2 3 2" xfId="1997" xr:uid="{00000000-0005-0000-0000-0000EB080000}"/>
    <cellStyle name="Total 3 2 4 2 4" xfId="1517" xr:uid="{00000000-0005-0000-0000-0000EC080000}"/>
    <cellStyle name="Total 3 2 4 2 4 2" xfId="2186" xr:uid="{00000000-0005-0000-0000-0000ED080000}"/>
    <cellStyle name="Total 3 2 4 3" xfId="1044" xr:uid="{00000000-0005-0000-0000-0000EE080000}"/>
    <cellStyle name="Total 3 2 4 3 2" xfId="1717" xr:uid="{00000000-0005-0000-0000-0000EF080000}"/>
    <cellStyle name="Total 3 2 4 4" xfId="740" xr:uid="{00000000-0005-0000-0000-0000F0080000}"/>
    <cellStyle name="Total 3 2 4 4 2" xfId="1657" xr:uid="{00000000-0005-0000-0000-0000F1080000}"/>
    <cellStyle name="Total 3 2 4 5" xfId="762" xr:uid="{00000000-0005-0000-0000-0000F2080000}"/>
    <cellStyle name="Total 3 2 4 5 2" xfId="1666" xr:uid="{00000000-0005-0000-0000-0000F3080000}"/>
    <cellStyle name="Total 3 2 4 6" xfId="819" xr:uid="{00000000-0005-0000-0000-0000F4080000}"/>
    <cellStyle name="Total 3 2 4 7" xfId="2350" xr:uid="{00000000-0005-0000-0000-0000F5080000}"/>
    <cellStyle name="Total 3 2 5" xfId="759" xr:uid="{00000000-0005-0000-0000-0000F6080000}"/>
    <cellStyle name="Total 3 2 6" xfId="658" xr:uid="{00000000-0005-0000-0000-0000F7080000}"/>
    <cellStyle name="Total 3 2 7" xfId="2318" xr:uid="{00000000-0005-0000-0000-0000F8080000}"/>
    <cellStyle name="Total 3 3" xfId="446" xr:uid="{00000000-0005-0000-0000-0000F9080000}"/>
    <cellStyle name="Total 3 3 2" xfId="633" xr:uid="{00000000-0005-0000-0000-0000FA080000}"/>
    <cellStyle name="Total 3 3 2 2" xfId="986" xr:uid="{00000000-0005-0000-0000-0000FB080000}"/>
    <cellStyle name="Total 3 3 2 2 2" xfId="1208" xr:uid="{00000000-0005-0000-0000-0000FC080000}"/>
    <cellStyle name="Total 3 3 2 2 2 2" xfId="1878" xr:uid="{00000000-0005-0000-0000-0000FD080000}"/>
    <cellStyle name="Total 3 3 2 2 3" xfId="1386" xr:uid="{00000000-0005-0000-0000-0000FE080000}"/>
    <cellStyle name="Total 3 3 2 2 3 2" xfId="2055" xr:uid="{00000000-0005-0000-0000-0000FF080000}"/>
    <cellStyle name="Total 3 3 2 2 4" xfId="1575" xr:uid="{00000000-0005-0000-0000-000000090000}"/>
    <cellStyle name="Total 3 3 2 2 4 2" xfId="2244" xr:uid="{00000000-0005-0000-0000-000001090000}"/>
    <cellStyle name="Total 3 3 2 3" xfId="1101" xr:uid="{00000000-0005-0000-0000-000002090000}"/>
    <cellStyle name="Total 3 3 2 3 2" xfId="1773" xr:uid="{00000000-0005-0000-0000-000003090000}"/>
    <cellStyle name="Total 3 3 2 4" xfId="1282" xr:uid="{00000000-0005-0000-0000-000004090000}"/>
    <cellStyle name="Total 3 3 2 4 2" xfId="1951" xr:uid="{00000000-0005-0000-0000-000005090000}"/>
    <cellStyle name="Total 3 3 2 5" xfId="1471" xr:uid="{00000000-0005-0000-0000-000006090000}"/>
    <cellStyle name="Total 3 3 2 5 2" xfId="2140" xr:uid="{00000000-0005-0000-0000-000007090000}"/>
    <cellStyle name="Total 3 3 2 6" xfId="2425" xr:uid="{00000000-0005-0000-0000-000008090000}"/>
    <cellStyle name="Total 3 3 3" xfId="551" xr:uid="{00000000-0005-0000-0000-000009090000}"/>
    <cellStyle name="Total 3 3 3 2" xfId="1140" xr:uid="{00000000-0005-0000-0000-00000A090000}"/>
    <cellStyle name="Total 3 3 3 2 2" xfId="1811" xr:uid="{00000000-0005-0000-0000-00000B090000}"/>
    <cellStyle name="Total 3 3 3 3" xfId="1320" xr:uid="{00000000-0005-0000-0000-00000C090000}"/>
    <cellStyle name="Total 3 3 3 3 2" xfId="1989" xr:uid="{00000000-0005-0000-0000-00000D090000}"/>
    <cellStyle name="Total 3 3 3 4" xfId="1509" xr:uid="{00000000-0005-0000-0000-00000E090000}"/>
    <cellStyle name="Total 3 3 3 4 2" xfId="2178" xr:uid="{00000000-0005-0000-0000-00000F090000}"/>
    <cellStyle name="Total 3 3 3 5" xfId="907" xr:uid="{00000000-0005-0000-0000-000010090000}"/>
    <cellStyle name="Total 3 3 4" xfId="810" xr:uid="{00000000-0005-0000-0000-000011090000}"/>
    <cellStyle name="Total 3 3 5" xfId="1036" xr:uid="{00000000-0005-0000-0000-000012090000}"/>
    <cellStyle name="Total 3 3 5 2" xfId="1709" xr:uid="{00000000-0005-0000-0000-000013090000}"/>
    <cellStyle name="Total 3 3 6" xfId="710" xr:uid="{00000000-0005-0000-0000-000014090000}"/>
    <cellStyle name="Total 3 3 6 2" xfId="1634" xr:uid="{00000000-0005-0000-0000-000015090000}"/>
    <cellStyle name="Total 3 3 7" xfId="767" xr:uid="{00000000-0005-0000-0000-000016090000}"/>
    <cellStyle name="Total 3 3 7 2" xfId="1671" xr:uid="{00000000-0005-0000-0000-000017090000}"/>
    <cellStyle name="Total 3 3 8" xfId="660" xr:uid="{00000000-0005-0000-0000-000018090000}"/>
    <cellStyle name="Total 3 3 9" xfId="2341" xr:uid="{00000000-0005-0000-0000-000019090000}"/>
    <cellStyle name="Total 3 4" xfId="630" xr:uid="{00000000-0005-0000-0000-00001A090000}"/>
    <cellStyle name="Total 3 4 2" xfId="944" xr:uid="{00000000-0005-0000-0000-00001B090000}"/>
    <cellStyle name="Total 3 4 2 2" xfId="1172" xr:uid="{00000000-0005-0000-0000-00001C090000}"/>
    <cellStyle name="Total 3 4 2 2 2" xfId="1842" xr:uid="{00000000-0005-0000-0000-00001D090000}"/>
    <cellStyle name="Total 3 4 2 3" xfId="1350" xr:uid="{00000000-0005-0000-0000-00001E090000}"/>
    <cellStyle name="Total 3 4 2 3 2" xfId="2019" xr:uid="{00000000-0005-0000-0000-00001F090000}"/>
    <cellStyle name="Total 3 4 2 4" xfId="1539" xr:uid="{00000000-0005-0000-0000-000020090000}"/>
    <cellStyle name="Total 3 4 2 4 2" xfId="2208" xr:uid="{00000000-0005-0000-0000-000021090000}"/>
    <cellStyle name="Total 3 4 3" xfId="1067" xr:uid="{00000000-0005-0000-0000-000022090000}"/>
    <cellStyle name="Total 3 4 3 2" xfId="1740" xr:uid="{00000000-0005-0000-0000-000023090000}"/>
    <cellStyle name="Total 3 4 4" xfId="1248" xr:uid="{00000000-0005-0000-0000-000024090000}"/>
    <cellStyle name="Total 3 4 4 2" xfId="1918" xr:uid="{00000000-0005-0000-0000-000025090000}"/>
    <cellStyle name="Total 3 4 5" xfId="1438" xr:uid="{00000000-0005-0000-0000-000026090000}"/>
    <cellStyle name="Total 3 4 5 2" xfId="2107" xr:uid="{00000000-0005-0000-0000-000027090000}"/>
    <cellStyle name="Total 3 4 6" xfId="2383" xr:uid="{00000000-0005-0000-0000-000028090000}"/>
    <cellStyle name="Total 3 5" xfId="502" xr:uid="{00000000-0005-0000-0000-000029090000}"/>
    <cellStyle name="Total 3 5 2" xfId="984" xr:uid="{00000000-0005-0000-0000-00002A090000}"/>
    <cellStyle name="Total 3 5 2 2" xfId="1206" xr:uid="{00000000-0005-0000-0000-00002B090000}"/>
    <cellStyle name="Total 3 5 2 2 2" xfId="1876" xr:uid="{00000000-0005-0000-0000-00002C090000}"/>
    <cellStyle name="Total 3 5 2 3" xfId="1384" xr:uid="{00000000-0005-0000-0000-00002D090000}"/>
    <cellStyle name="Total 3 5 2 3 2" xfId="2053" xr:uid="{00000000-0005-0000-0000-00002E090000}"/>
    <cellStyle name="Total 3 5 2 4" xfId="1573" xr:uid="{00000000-0005-0000-0000-00002F090000}"/>
    <cellStyle name="Total 3 5 2 4 2" xfId="2242" xr:uid="{00000000-0005-0000-0000-000030090000}"/>
    <cellStyle name="Total 3 5 3" xfId="1099" xr:uid="{00000000-0005-0000-0000-000031090000}"/>
    <cellStyle name="Total 3 5 3 2" xfId="1771" xr:uid="{00000000-0005-0000-0000-000032090000}"/>
    <cellStyle name="Total 3 5 4" xfId="1280" xr:uid="{00000000-0005-0000-0000-000033090000}"/>
    <cellStyle name="Total 3 5 4 2" xfId="1949" xr:uid="{00000000-0005-0000-0000-000034090000}"/>
    <cellStyle name="Total 3 5 5" xfId="1469" xr:uid="{00000000-0005-0000-0000-000035090000}"/>
    <cellStyle name="Total 3 5 5 2" xfId="2138" xr:uid="{00000000-0005-0000-0000-000036090000}"/>
    <cellStyle name="Total 3 5 6" xfId="867" xr:uid="{00000000-0005-0000-0000-000037090000}"/>
    <cellStyle name="Total 3 5 7" xfId="2423" xr:uid="{00000000-0005-0000-0000-000038090000}"/>
    <cellStyle name="Total 3 6" xfId="723" xr:uid="{00000000-0005-0000-0000-000039090000}"/>
    <cellStyle name="Total 3 7" xfId="657" xr:uid="{00000000-0005-0000-0000-00003A090000}"/>
    <cellStyle name="Total 3 8" xfId="2301" xr:uid="{00000000-0005-0000-0000-00003B090000}"/>
    <cellStyle name="Total 3_בחירה מרשימה" xfId="321" xr:uid="{00000000-0005-0000-0000-00003C090000}"/>
    <cellStyle name="Total 4" xfId="379" xr:uid="{00000000-0005-0000-0000-00003D090000}"/>
    <cellStyle name="Total 4 2" xfId="634" xr:uid="{00000000-0005-0000-0000-00003E090000}"/>
    <cellStyle name="Total 4 2 2" xfId="976" xr:uid="{00000000-0005-0000-0000-00003F090000}"/>
    <cellStyle name="Total 4 2 2 2" xfId="1198" xr:uid="{00000000-0005-0000-0000-000040090000}"/>
    <cellStyle name="Total 4 2 2 2 2" xfId="1868" xr:uid="{00000000-0005-0000-0000-000041090000}"/>
    <cellStyle name="Total 4 2 2 3" xfId="1376" xr:uid="{00000000-0005-0000-0000-000042090000}"/>
    <cellStyle name="Total 4 2 2 3 2" xfId="2045" xr:uid="{00000000-0005-0000-0000-000043090000}"/>
    <cellStyle name="Total 4 2 2 4" xfId="1565" xr:uid="{00000000-0005-0000-0000-000044090000}"/>
    <cellStyle name="Total 4 2 2 4 2" xfId="2234" xr:uid="{00000000-0005-0000-0000-000045090000}"/>
    <cellStyle name="Total 4 2 3" xfId="1091" xr:uid="{00000000-0005-0000-0000-000046090000}"/>
    <cellStyle name="Total 4 2 3 2" xfId="1763" xr:uid="{00000000-0005-0000-0000-000047090000}"/>
    <cellStyle name="Total 4 2 4" xfId="1272" xr:uid="{00000000-0005-0000-0000-000048090000}"/>
    <cellStyle name="Total 4 2 4 2" xfId="1941" xr:uid="{00000000-0005-0000-0000-000049090000}"/>
    <cellStyle name="Total 4 2 5" xfId="1461" xr:uid="{00000000-0005-0000-0000-00004A090000}"/>
    <cellStyle name="Total 4 2 5 2" xfId="2130" xr:uid="{00000000-0005-0000-0000-00004B090000}"/>
    <cellStyle name="Total 4 2 6" xfId="2415" xr:uid="{00000000-0005-0000-0000-00004C090000}"/>
    <cellStyle name="Total 4 3" xfId="532" xr:uid="{00000000-0005-0000-0000-00004D090000}"/>
    <cellStyle name="Total 4 3 2" xfId="1129" xr:uid="{00000000-0005-0000-0000-00004E090000}"/>
    <cellStyle name="Total 4 3 2 2" xfId="1800" xr:uid="{00000000-0005-0000-0000-00004F090000}"/>
    <cellStyle name="Total 4 3 3" xfId="1309" xr:uid="{00000000-0005-0000-0000-000050090000}"/>
    <cellStyle name="Total 4 3 3 2" xfId="1978" xr:uid="{00000000-0005-0000-0000-000051090000}"/>
    <cellStyle name="Total 4 3 4" xfId="1498" xr:uid="{00000000-0005-0000-0000-000052090000}"/>
    <cellStyle name="Total 4 3 4 2" xfId="2167" xr:uid="{00000000-0005-0000-0000-000053090000}"/>
    <cellStyle name="Total 4 3 5" xfId="896" xr:uid="{00000000-0005-0000-0000-000054090000}"/>
    <cellStyle name="Total 4 4" xfId="789" xr:uid="{00000000-0005-0000-0000-000055090000}"/>
    <cellStyle name="Total 4 5" xfId="725" xr:uid="{00000000-0005-0000-0000-000056090000}"/>
    <cellStyle name="Total 4 5 2" xfId="1644" xr:uid="{00000000-0005-0000-0000-000057090000}"/>
    <cellStyle name="Total 4 6" xfId="671" xr:uid="{00000000-0005-0000-0000-000058090000}"/>
    <cellStyle name="Total 4 6 2" xfId="1614" xr:uid="{00000000-0005-0000-0000-000059090000}"/>
    <cellStyle name="Total 4 7" xfId="1225" xr:uid="{00000000-0005-0000-0000-00005A090000}"/>
    <cellStyle name="Total 4 7 2" xfId="1895" xr:uid="{00000000-0005-0000-0000-00005B090000}"/>
    <cellStyle name="Total 4 8" xfId="661" xr:uid="{00000000-0005-0000-0000-00005C090000}"/>
    <cellStyle name="Total 4 9" xfId="2326" xr:uid="{00000000-0005-0000-0000-00005D090000}"/>
    <cellStyle name="Total 5" xfId="482" xr:uid="{00000000-0005-0000-0000-00005E090000}"/>
    <cellStyle name="Total 5 2" xfId="909" xr:uid="{00000000-0005-0000-0000-00005F090000}"/>
    <cellStyle name="Total 5 2 2" xfId="1142" xr:uid="{00000000-0005-0000-0000-000060090000}"/>
    <cellStyle name="Total 5 2 2 2" xfId="1813" xr:uid="{00000000-0005-0000-0000-000061090000}"/>
    <cellStyle name="Total 5 2 3" xfId="1322" xr:uid="{00000000-0005-0000-0000-000062090000}"/>
    <cellStyle name="Total 5 2 3 2" xfId="1991" xr:uid="{00000000-0005-0000-0000-000063090000}"/>
    <cellStyle name="Total 5 2 4" xfId="1511" xr:uid="{00000000-0005-0000-0000-000064090000}"/>
    <cellStyle name="Total 5 2 4 2" xfId="2180" xr:uid="{00000000-0005-0000-0000-000065090000}"/>
    <cellStyle name="Total 5 3" xfId="1038" xr:uid="{00000000-0005-0000-0000-000066090000}"/>
    <cellStyle name="Total 5 3 2" xfId="1711" xr:uid="{00000000-0005-0000-0000-000067090000}"/>
    <cellStyle name="Total 5 4" xfId="807" xr:uid="{00000000-0005-0000-0000-000068090000}"/>
    <cellStyle name="Total 5 4 2" xfId="1691" xr:uid="{00000000-0005-0000-0000-000069090000}"/>
    <cellStyle name="Total 5 5" xfId="764" xr:uid="{00000000-0005-0000-0000-00006A090000}"/>
    <cellStyle name="Total 5 5 2" xfId="1668" xr:uid="{00000000-0005-0000-0000-00006B090000}"/>
    <cellStyle name="Total 5 6" xfId="812" xr:uid="{00000000-0005-0000-0000-00006C090000}"/>
    <cellStyle name="Total 5 7" xfId="2343" xr:uid="{00000000-0005-0000-0000-00006D090000}"/>
    <cellStyle name="Total 6" xfId="866" xr:uid="{00000000-0005-0000-0000-00006E090000}"/>
    <cellStyle name="Total 6 2" xfId="983" xr:uid="{00000000-0005-0000-0000-00006F090000}"/>
    <cellStyle name="Total 6 2 2" xfId="1205" xr:uid="{00000000-0005-0000-0000-000070090000}"/>
    <cellStyle name="Total 6 2 2 2" xfId="1875" xr:uid="{00000000-0005-0000-0000-000071090000}"/>
    <cellStyle name="Total 6 2 3" xfId="1383" xr:uid="{00000000-0005-0000-0000-000072090000}"/>
    <cellStyle name="Total 6 2 3 2" xfId="2052" xr:uid="{00000000-0005-0000-0000-000073090000}"/>
    <cellStyle name="Total 6 2 4" xfId="1572" xr:uid="{00000000-0005-0000-0000-000074090000}"/>
    <cellStyle name="Total 6 2 4 2" xfId="2241" xr:uid="{00000000-0005-0000-0000-000075090000}"/>
    <cellStyle name="Total 6 3" xfId="1098" xr:uid="{00000000-0005-0000-0000-000076090000}"/>
    <cellStyle name="Total 6 3 2" xfId="1770" xr:uid="{00000000-0005-0000-0000-000077090000}"/>
    <cellStyle name="Total 6 4" xfId="1279" xr:uid="{00000000-0005-0000-0000-000078090000}"/>
    <cellStyle name="Total 6 4 2" xfId="1948" xr:uid="{00000000-0005-0000-0000-000079090000}"/>
    <cellStyle name="Total 6 5" xfId="1468" xr:uid="{00000000-0005-0000-0000-00007A090000}"/>
    <cellStyle name="Total 6 5 2" xfId="2137" xr:uid="{00000000-0005-0000-0000-00007B090000}"/>
    <cellStyle name="Total 6 6" xfId="2422" xr:uid="{00000000-0005-0000-0000-00007C090000}"/>
    <cellStyle name="Total 7" xfId="685" xr:uid="{00000000-0005-0000-0000-00007D090000}"/>
    <cellStyle name="Total 8" xfId="2287" xr:uid="{00000000-0005-0000-0000-00007E090000}"/>
    <cellStyle name="Total_בחירה מרשימה" xfId="319" xr:uid="{00000000-0005-0000-0000-00007F090000}"/>
    <cellStyle name="Warning Text" xfId="71" xr:uid="{00000000-0005-0000-0000-000080090000}"/>
    <cellStyle name="Warning Text 2" xfId="219" xr:uid="{00000000-0005-0000-0000-000081090000}"/>
    <cellStyle name="Warning Text 2 2" xfId="238" xr:uid="{00000000-0005-0000-0000-000082090000}"/>
    <cellStyle name="Warning Text 2 2 2" xfId="476" xr:uid="{00000000-0005-0000-0000-000083090000}"/>
    <cellStyle name="Warning Text 3" xfId="380" xr:uid="{00000000-0005-0000-0000-000084090000}"/>
    <cellStyle name="הדגשה1" xfId="2452" builtinId="29" customBuiltin="1"/>
    <cellStyle name="הדגשה2" xfId="2455" builtinId="33" customBuiltin="1"/>
    <cellStyle name="הדגשה3" xfId="2458" builtinId="37" customBuiltin="1"/>
    <cellStyle name="הדגשה4" xfId="2461" builtinId="41" customBuiltin="1"/>
    <cellStyle name="הדגשה5" xfId="2464" builtinId="45" customBuiltin="1"/>
    <cellStyle name="הדגשה6" xfId="2467" builtinId="49" customBuiltin="1"/>
    <cellStyle name="הערה 2" xfId="2475" xr:uid="{00000000-0005-0000-0000-0000BA090000}"/>
    <cellStyle name="חישוב" xfId="2446" builtinId="22" customBuiltin="1"/>
    <cellStyle name="טוב" xfId="2442" builtinId="26" customBuiltin="1"/>
    <cellStyle name="טקסט אזהרה" xfId="2449" builtinId="11" customBuiltin="1"/>
    <cellStyle name="טקסט הסברי" xfId="2450" builtinId="53" customBuiltin="1"/>
    <cellStyle name="כותרת" xfId="2437" builtinId="15" customBuiltin="1"/>
    <cellStyle name="כותרת 1" xfId="2438" builtinId="16" customBuiltin="1"/>
    <cellStyle name="כותרת 2" xfId="2439" builtinId="17" customBuiltin="1"/>
    <cellStyle name="כותרת 3" xfId="2440" builtinId="18" customBuiltin="1"/>
    <cellStyle name="כותרת 4" xfId="2441" builtinId="19" customBuiltin="1"/>
    <cellStyle name="ניטראלי 2" xfId="2473" xr:uid="{00000000-0005-0000-0000-0000BB090000}"/>
    <cellStyle name="סה&quot;כ" xfId="2451" builtinId="25" customBuiltin="1"/>
    <cellStyle name="פלט" xfId="2445" builtinId="21" customBuiltin="1"/>
    <cellStyle name="קלט" xfId="2444" builtinId="20" customBuiltin="1"/>
    <cellStyle name="רע" xfId="2443" builtinId="27" customBuiltin="1"/>
    <cellStyle name="תא מסומן" xfId="2448" builtinId="23" customBuiltin="1"/>
    <cellStyle name="תא מקושר" xfId="2447" builtinId="24" customBuiltin="1"/>
  </cellStyles>
  <dxfs count="21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fgColor auto="1"/>
          <bgColor rgb="FF00B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fill>
        <patternFill>
          <bgColor theme="7" tint="0.59996337778862885"/>
        </patternFill>
      </fill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סגנון PivotTable 1" table="0" count="6" xr9:uid="{00000000-0011-0000-FFFF-FFFF00000000}">
      <tableStyleElement type="wholeTable" dxfId="209"/>
      <tableStyleElement type="headerRow" dxfId="208"/>
      <tableStyleElement type="totalRow" dxfId="207"/>
      <tableStyleElement type="firstRowSubheading" dxfId="206"/>
      <tableStyleElement type="secondRowSubheading" dxfId="205"/>
      <tableStyleElement type="thirdRowSubheading" dxfId="204"/>
    </tableStyle>
  </tableStyles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2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40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B9"/>
  <sheetViews>
    <sheetView rightToLeft="1" workbookViewId="0"/>
  </sheetViews>
  <sheetFormatPr defaultRowHeight="15.75"/>
  <sheetData>
    <row r="1" spans="1:2">
      <c r="B1">
        <v>0.1641201376914978</v>
      </c>
    </row>
    <row r="2" spans="1:2">
      <c r="B2">
        <v>45383.482002314813</v>
      </c>
    </row>
    <row r="6" spans="1:2">
      <c r="A6" t="s">
        <v>0</v>
      </c>
    </row>
    <row r="7" spans="1:2">
      <c r="A7" t="s">
        <v>1</v>
      </c>
    </row>
    <row r="8" spans="1:2">
      <c r="A8" t="s">
        <v>2</v>
      </c>
      <c r="B8" t="b">
        <v>1</v>
      </c>
    </row>
    <row r="9" spans="1:2">
      <c r="A9" t="s">
        <v>3</v>
      </c>
      <c r="B9" t="b">
        <v>1</v>
      </c>
    </row>
  </sheetData>
  <sheetProtection algorithmName="SHA-512" hashValue="OxzwbCBh/a9BB6IX704+Lf3tgux+5bZgBFayWM7t84ypZ7CkKTgxpcxxRMW6Hx528rMyoHr1n9oE422ZgtIqZQ==" saltValue="DvP6SeqRrF1yjjq99pZpX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Worksheet______3">
    <tabColor theme="9" tint="-0.249977111117893"/>
  </sheetPr>
  <dimension ref="A1:H34"/>
  <sheetViews>
    <sheetView rightToLeft="1" view="pageBreakPreview" topLeftCell="B1" zoomScaleNormal="100" zoomScaleSheetLayoutView="100" workbookViewId="0">
      <selection activeCell="C6" sqref="C6"/>
    </sheetView>
  </sheetViews>
  <sheetFormatPr defaultColWidth="9.140625" defaultRowHeight="15.75"/>
  <cols>
    <col min="1" max="1" width="2.42578125" style="172" hidden="1" customWidth="1"/>
    <col min="2" max="2" width="22.85546875" style="172" bestFit="1" customWidth="1"/>
    <col min="3" max="3" width="21.42578125" style="172" customWidth="1"/>
    <col min="4" max="4" width="41.140625" style="172" customWidth="1"/>
    <col min="5" max="7" width="16.85546875" style="172" customWidth="1"/>
    <col min="8" max="8" width="23.5703125" style="176" customWidth="1"/>
    <col min="9" max="10" width="9.140625" style="172"/>
    <col min="11" max="11" width="32.85546875" style="172" customWidth="1"/>
    <col min="12" max="16384" width="9.140625" style="172"/>
  </cols>
  <sheetData>
    <row r="1" spans="1:8" ht="16.5" thickBot="1">
      <c r="H1" s="172"/>
    </row>
    <row r="2" spans="1:8" ht="30.75" customHeight="1" thickBot="1">
      <c r="B2" s="406" t="s">
        <v>4</v>
      </c>
      <c r="C2" s="407"/>
      <c r="D2" s="407"/>
      <c r="E2" s="407"/>
      <c r="F2" s="407"/>
      <c r="G2" s="407"/>
      <c r="H2" s="408"/>
    </row>
    <row r="3" spans="1:8" ht="15.75" customHeight="1">
      <c r="H3" s="172"/>
    </row>
    <row r="4" spans="1:8" ht="15.75" customHeight="1">
      <c r="B4" s="320" t="s">
        <v>5</v>
      </c>
      <c r="C4" s="321">
        <v>43282</v>
      </c>
      <c r="D4" s="173"/>
      <c r="E4" s="173"/>
      <c r="F4" s="173"/>
      <c r="G4" s="173"/>
      <c r="H4" s="173"/>
    </row>
    <row r="5" spans="1:8" ht="15.75" customHeight="1">
      <c r="B5" s="320" t="s">
        <v>6</v>
      </c>
      <c r="C5" s="321">
        <v>44752</v>
      </c>
      <c r="D5" s="173"/>
      <c r="E5" s="173"/>
      <c r="F5" s="173"/>
      <c r="G5" s="173"/>
      <c r="H5" s="173"/>
    </row>
    <row r="6" spans="1:8" ht="15.75" customHeight="1" thickBot="1">
      <c r="A6" s="173"/>
      <c r="B6" s="173"/>
      <c r="C6" s="173"/>
      <c r="D6" s="173"/>
      <c r="E6" s="173"/>
      <c r="F6" s="173"/>
      <c r="G6" s="173"/>
      <c r="H6" s="173"/>
    </row>
    <row r="7" spans="1:8" ht="95.25" customHeight="1" thickBot="1">
      <c r="B7" s="412" t="s">
        <v>7</v>
      </c>
      <c r="C7" s="413"/>
      <c r="D7" s="413"/>
      <c r="E7" s="413"/>
      <c r="F7" s="413"/>
      <c r="G7" s="413"/>
      <c r="H7" s="414"/>
    </row>
    <row r="8" spans="1:8" ht="15.75" customHeight="1">
      <c r="H8" s="172"/>
    </row>
    <row r="9" spans="1:8" ht="15.75" customHeight="1">
      <c r="B9" s="322" t="s">
        <v>8</v>
      </c>
      <c r="C9" s="323" t="s">
        <v>9</v>
      </c>
      <c r="H9" s="172"/>
    </row>
    <row r="10" spans="1:8" ht="15.75" customHeight="1">
      <c r="H10" s="172"/>
    </row>
    <row r="11" spans="1:8" ht="23.25">
      <c r="B11" s="415" t="s">
        <v>10</v>
      </c>
      <c r="C11" s="416"/>
      <c r="D11" s="416"/>
      <c r="E11" s="416"/>
      <c r="F11" s="416"/>
      <c r="G11" s="416"/>
      <c r="H11" s="416"/>
    </row>
    <row r="12" spans="1:8" ht="18.75">
      <c r="B12" s="324" t="s">
        <v>11</v>
      </c>
      <c r="C12" s="324" t="s">
        <v>12</v>
      </c>
      <c r="D12" s="417" t="s">
        <v>13</v>
      </c>
      <c r="E12" s="418"/>
      <c r="F12" s="418"/>
      <c r="G12" s="418"/>
      <c r="H12" s="419"/>
    </row>
    <row r="13" spans="1:8" ht="27.75" customHeight="1">
      <c r="B13" s="325" t="s">
        <v>14</v>
      </c>
      <c r="C13" s="326" t="s">
        <v>15</v>
      </c>
      <c r="D13" s="420" t="s">
        <v>16</v>
      </c>
      <c r="E13" s="421"/>
      <c r="F13" s="421"/>
      <c r="G13" s="421"/>
      <c r="H13" s="422"/>
    </row>
    <row r="14" spans="1:8">
      <c r="B14" s="327" t="s">
        <v>17</v>
      </c>
      <c r="C14" s="326" t="s">
        <v>18</v>
      </c>
      <c r="D14" s="409" t="s">
        <v>19</v>
      </c>
      <c r="E14" s="410"/>
      <c r="F14" s="410"/>
      <c r="G14" s="410"/>
      <c r="H14" s="411"/>
    </row>
    <row r="15" spans="1:8">
      <c r="B15" s="328" t="s">
        <v>20</v>
      </c>
      <c r="C15" s="326" t="s">
        <v>21</v>
      </c>
      <c r="D15" s="409" t="s">
        <v>22</v>
      </c>
      <c r="E15" s="410"/>
      <c r="F15" s="410"/>
      <c r="G15" s="410"/>
      <c r="H15" s="411"/>
    </row>
    <row r="16" spans="1:8">
      <c r="B16" s="335"/>
      <c r="C16" s="335"/>
      <c r="D16" s="336"/>
      <c r="E16" s="336"/>
      <c r="F16" s="336"/>
      <c r="G16" s="336"/>
      <c r="H16" s="336"/>
    </row>
    <row r="17" spans="2:8" ht="69.75">
      <c r="B17" s="337" t="s">
        <v>23</v>
      </c>
      <c r="C17" s="337"/>
      <c r="D17" s="337"/>
      <c r="E17" s="337"/>
      <c r="F17" s="337"/>
      <c r="G17" s="337"/>
      <c r="H17" s="337"/>
    </row>
    <row r="18" spans="2:8" ht="9" customHeight="1">
      <c r="B18" s="174"/>
      <c r="C18" s="174"/>
      <c r="D18" s="174"/>
      <c r="E18" s="174"/>
      <c r="F18" s="174"/>
      <c r="G18" s="174"/>
      <c r="H18" s="174"/>
    </row>
    <row r="19" spans="2:8" ht="23.25">
      <c r="B19" s="337"/>
      <c r="C19" s="337"/>
      <c r="D19" s="337"/>
      <c r="E19" s="337"/>
      <c r="F19" s="337"/>
      <c r="G19" s="337"/>
      <c r="H19" s="337"/>
    </row>
    <row r="20" spans="2:8" ht="23.25">
      <c r="B20" s="175"/>
      <c r="C20" s="175"/>
      <c r="D20" s="175"/>
      <c r="E20" s="175"/>
      <c r="F20" s="175"/>
      <c r="G20" s="175"/>
      <c r="H20" s="175"/>
    </row>
    <row r="21" spans="2:8" ht="23.25">
      <c r="B21" s="175"/>
      <c r="C21" s="175"/>
      <c r="D21" s="175"/>
      <c r="E21" s="175"/>
      <c r="F21" s="175"/>
      <c r="G21" s="175"/>
      <c r="H21" s="175"/>
    </row>
    <row r="22" spans="2:8" ht="23.25">
      <c r="B22" s="175"/>
      <c r="C22" s="175"/>
      <c r="D22" s="175"/>
      <c r="E22" s="175"/>
      <c r="F22" s="175"/>
      <c r="G22" s="175"/>
      <c r="H22" s="175"/>
    </row>
    <row r="23" spans="2:8" ht="23.25">
      <c r="B23" s="175"/>
      <c r="C23" s="175"/>
      <c r="D23" s="175"/>
      <c r="E23" s="175"/>
      <c r="F23" s="175"/>
      <c r="G23" s="175"/>
      <c r="H23" s="175"/>
    </row>
    <row r="24" spans="2:8" ht="23.25">
      <c r="B24" s="175"/>
      <c r="C24" s="175"/>
      <c r="D24" s="175"/>
      <c r="E24" s="175"/>
      <c r="F24" s="175"/>
      <c r="G24" s="175"/>
      <c r="H24" s="175"/>
    </row>
    <row r="25" spans="2:8" ht="23.25">
      <c r="B25" s="175"/>
      <c r="C25" s="175"/>
      <c r="D25" s="175"/>
      <c r="E25" s="175"/>
      <c r="F25" s="175"/>
      <c r="G25" s="175"/>
      <c r="H25" s="175"/>
    </row>
    <row r="26" spans="2:8" ht="23.25">
      <c r="B26" s="175"/>
      <c r="C26" s="175"/>
      <c r="D26" s="175"/>
      <c r="E26" s="175"/>
      <c r="F26" s="175"/>
      <c r="G26" s="175"/>
      <c r="H26" s="175"/>
    </row>
    <row r="27" spans="2:8" ht="23.25">
      <c r="B27" s="175"/>
      <c r="C27" s="175"/>
      <c r="D27" s="175"/>
      <c r="E27" s="175"/>
      <c r="F27" s="175"/>
      <c r="G27" s="175"/>
      <c r="H27" s="175"/>
    </row>
    <row r="28" spans="2:8" ht="23.25">
      <c r="B28" s="175"/>
      <c r="C28" s="175"/>
      <c r="D28" s="175"/>
      <c r="E28" s="175"/>
      <c r="F28" s="175"/>
      <c r="G28" s="175"/>
      <c r="H28" s="175"/>
    </row>
    <row r="29" spans="2:8" ht="23.25">
      <c r="B29" s="175"/>
      <c r="C29" s="175"/>
      <c r="D29" s="175"/>
      <c r="E29" s="175"/>
      <c r="F29" s="175"/>
      <c r="G29" s="175"/>
      <c r="H29" s="175"/>
    </row>
    <row r="30" spans="2:8" ht="23.25">
      <c r="B30" s="175"/>
      <c r="C30" s="175"/>
      <c r="D30" s="175"/>
      <c r="E30" s="175"/>
      <c r="F30" s="175"/>
      <c r="G30" s="175"/>
      <c r="H30" s="175"/>
    </row>
    <row r="31" spans="2:8" ht="23.25">
      <c r="B31" s="175"/>
      <c r="C31" s="175"/>
      <c r="D31" s="175"/>
      <c r="E31" s="175"/>
      <c r="F31" s="175"/>
      <c r="G31" s="175"/>
      <c r="H31" s="175"/>
    </row>
    <row r="32" spans="2:8" ht="23.25">
      <c r="B32" s="175"/>
      <c r="C32" s="175"/>
      <c r="D32" s="175"/>
      <c r="E32" s="175"/>
      <c r="F32" s="175"/>
      <c r="G32" s="175"/>
      <c r="H32" s="175"/>
    </row>
    <row r="33" spans="2:8" ht="18" hidden="1" customHeight="1">
      <c r="B33" s="400" t="s">
        <v>24</v>
      </c>
      <c r="C33" s="401"/>
      <c r="D33" s="401"/>
      <c r="E33" s="401"/>
      <c r="F33" s="401"/>
      <c r="G33" s="401"/>
      <c r="H33" s="402"/>
    </row>
    <row r="34" spans="2:8" ht="15.75" hidden="1" customHeight="1">
      <c r="B34" s="329" t="s">
        <v>25</v>
      </c>
      <c r="C34" s="329" t="s">
        <v>26</v>
      </c>
      <c r="D34" s="329" t="s">
        <v>27</v>
      </c>
      <c r="E34" s="403" t="s">
        <v>28</v>
      </c>
      <c r="F34" s="404"/>
      <c r="G34" s="404"/>
      <c r="H34" s="405"/>
    </row>
  </sheetData>
  <sheetProtection algorithmName="SHA-512" hashValue="2IXrO5001AluiNs8+EdEUQhwDp1ZxC1TDrzxV5eNNlsGpPo2snJiqSjMu6mEJbeNqs/YcsX54tIWVJp+BOdFsw==" saltValue="t+vSbbHNrZ3sItmXFVBQsQ==" spinCount="100000" sheet="1" scenarios="1" formatColumns="0" formatRows="0"/>
  <mergeCells count="9">
    <mergeCell ref="B33:H33"/>
    <mergeCell ref="E34:H34"/>
    <mergeCell ref="B2:H2"/>
    <mergeCell ref="D15:H15"/>
    <mergeCell ref="B7:H7"/>
    <mergeCell ref="B11:H11"/>
    <mergeCell ref="D12:H12"/>
    <mergeCell ref="D13:H13"/>
    <mergeCell ref="D14:H14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49" fitToHeight="2" orientation="portrait" r:id="rId1"/>
  <headerFooter>
    <oddHeader>&amp;C&amp;Uמבחנים לתמיכה של משרד התרבות והספורט</oddHeader>
    <oddFooter>&amp;Lא. חפץ ושות'
יעוץ כלכלי&amp;C&amp;P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Worksheet______2">
    <tabColor theme="2" tint="-0.499984740745262"/>
  </sheetPr>
  <dimension ref="A1:H339"/>
  <sheetViews>
    <sheetView rightToLeft="1" view="pageBreakPreview" topLeftCell="B1" zoomScale="90" zoomScaleNormal="100" zoomScaleSheetLayoutView="90" workbookViewId="0">
      <selection activeCell="B1" sqref="B1"/>
    </sheetView>
  </sheetViews>
  <sheetFormatPr defaultColWidth="9.140625" defaultRowHeight="15.75"/>
  <cols>
    <col min="1" max="1" width="2.42578125" style="172" hidden="1" customWidth="1"/>
    <col min="2" max="2" width="26.140625" style="172" customWidth="1"/>
    <col min="3" max="3" width="21.42578125" style="172" customWidth="1"/>
    <col min="4" max="4" width="18.5703125" style="172" customWidth="1"/>
    <col min="5" max="5" width="6.42578125" style="172" customWidth="1"/>
    <col min="6" max="6" width="11.85546875" style="172" bestFit="1" customWidth="1"/>
    <col min="7" max="7" width="16.85546875" style="172" customWidth="1"/>
    <col min="8" max="8" width="10.85546875" style="172" customWidth="1"/>
    <col min="9" max="9" width="0" style="172" hidden="1" customWidth="1"/>
    <col min="10" max="10" width="9.140625" style="172"/>
    <col min="11" max="11" width="32.85546875" style="172" customWidth="1"/>
    <col min="12" max="16384" width="9.140625" style="172"/>
  </cols>
  <sheetData>
    <row r="1" spans="2:8" ht="16.5" thickBot="1"/>
    <row r="2" spans="2:8" ht="28.5" customHeight="1" thickBot="1">
      <c r="B2" s="406" t="s">
        <v>29</v>
      </c>
      <c r="C2" s="407"/>
      <c r="D2" s="407"/>
      <c r="E2" s="407"/>
      <c r="F2" s="407"/>
      <c r="G2" s="407"/>
      <c r="H2" s="408"/>
    </row>
    <row r="3" spans="2:8" ht="16.5" thickBot="1"/>
    <row r="4" spans="2:8" ht="18.75">
      <c r="B4" s="177" t="s">
        <v>30</v>
      </c>
      <c r="C4" s="119">
        <v>2025</v>
      </c>
    </row>
    <row r="5" spans="2:8" ht="19.5" thickBot="1">
      <c r="B5" s="178" t="s">
        <v>31</v>
      </c>
      <c r="C5" s="120">
        <v>4026034</v>
      </c>
    </row>
    <row r="6" spans="2:8" ht="36" customHeight="1" thickBot="1"/>
    <row r="7" spans="2:8" hidden="1"/>
    <row r="8" spans="2:8" ht="16.5" hidden="1" thickBot="1"/>
    <row r="9" spans="2:8" ht="19.5" thickBot="1">
      <c r="B9" s="423" t="s">
        <v>32</v>
      </c>
      <c r="C9" s="425"/>
      <c r="D9" s="424"/>
    </row>
    <row r="10" spans="2:8" ht="16.5" thickBot="1">
      <c r="B10" s="129" t="s">
        <v>33</v>
      </c>
      <c r="C10" s="129" t="s">
        <v>34</v>
      </c>
      <c r="D10" s="130" t="s">
        <v>35</v>
      </c>
    </row>
    <row r="11" spans="2:8">
      <c r="B11" s="179" t="s">
        <v>36</v>
      </c>
      <c r="C11" s="131">
        <f>DATE($C$4,1,1)</f>
        <v>45658</v>
      </c>
      <c r="D11" s="132">
        <f>DATE($C$4,12,31)</f>
        <v>46022</v>
      </c>
    </row>
    <row r="12" spans="2:8">
      <c r="B12" s="180" t="s">
        <v>37</v>
      </c>
      <c r="C12" s="338">
        <f>DATE($C$4-3,10,1)</f>
        <v>44835</v>
      </c>
      <c r="D12" s="133">
        <f>DATE($C$4-2,9,30)</f>
        <v>45199</v>
      </c>
      <c r="E12" s="319"/>
    </row>
    <row r="13" spans="2:8">
      <c r="B13" s="180" t="s">
        <v>38</v>
      </c>
      <c r="C13" s="338">
        <f>DATE($C$4-3,1,1)</f>
        <v>44562</v>
      </c>
      <c r="D13" s="133">
        <f>DATE($C$4-3,12,31)</f>
        <v>44926</v>
      </c>
      <c r="E13" s="319"/>
    </row>
    <row r="14" spans="2:8" ht="16.5" thickBot="1">
      <c r="B14" s="181" t="s">
        <v>39</v>
      </c>
      <c r="C14" s="134">
        <f>DATE($C$4-1,1,1)</f>
        <v>45292</v>
      </c>
      <c r="D14" s="135">
        <f>DATE($C$4-1,12,31)</f>
        <v>45657</v>
      </c>
    </row>
    <row r="15" spans="2:8" ht="16.5" thickBot="1"/>
    <row r="16" spans="2:8" hidden="1"/>
    <row r="17" spans="2:3" hidden="1"/>
    <row r="18" spans="2:3" hidden="1"/>
    <row r="19" spans="2:3" hidden="1"/>
    <row r="20" spans="2:3" hidden="1"/>
    <row r="21" spans="2:3" hidden="1"/>
    <row r="22" spans="2:3" hidden="1"/>
    <row r="23" spans="2:3" ht="16.5" hidden="1" thickBot="1"/>
    <row r="24" spans="2:3" hidden="1"/>
    <row r="25" spans="2:3" hidden="1"/>
    <row r="26" spans="2:3" hidden="1"/>
    <row r="27" spans="2:3" hidden="1"/>
    <row r="28" spans="2:3" hidden="1"/>
    <row r="29" spans="2:3" ht="16.5" hidden="1" thickBot="1"/>
    <row r="30" spans="2:3" ht="19.5" thickBot="1">
      <c r="B30" s="423" t="s">
        <v>40</v>
      </c>
      <c r="C30" s="424"/>
    </row>
    <row r="31" spans="2:3" ht="16.5" thickBot="1">
      <c r="B31" s="121" t="s">
        <v>41</v>
      </c>
      <c r="C31" s="122" t="s">
        <v>42</v>
      </c>
    </row>
    <row r="32" spans="2:3">
      <c r="B32" s="182" t="s">
        <v>43</v>
      </c>
      <c r="C32" s="123">
        <v>0.25</v>
      </c>
    </row>
    <row r="33" spans="2:4">
      <c r="B33" s="180" t="s">
        <v>44</v>
      </c>
      <c r="C33" s="124">
        <v>0.25</v>
      </c>
    </row>
    <row r="34" spans="2:4">
      <c r="B34" s="180" t="s">
        <v>45</v>
      </c>
      <c r="C34" s="124">
        <v>0.1</v>
      </c>
    </row>
    <row r="35" spans="2:4">
      <c r="B35" s="180" t="s">
        <v>46</v>
      </c>
      <c r="C35" s="124">
        <v>0.2</v>
      </c>
    </row>
    <row r="36" spans="2:4">
      <c r="B36" s="180" t="s">
        <v>47</v>
      </c>
      <c r="C36" s="124">
        <v>0.15</v>
      </c>
    </row>
    <row r="37" spans="2:4" ht="16.5" thickBot="1">
      <c r="B37" s="180" t="s">
        <v>48</v>
      </c>
      <c r="C37" s="124">
        <v>0.05</v>
      </c>
    </row>
    <row r="38" spans="2:4" hidden="1">
      <c r="B38" s="180"/>
      <c r="C38" s="124"/>
      <c r="D38" s="183"/>
    </row>
    <row r="39" spans="2:4" hidden="1">
      <c r="B39" s="180"/>
      <c r="C39" s="124"/>
      <c r="D39" s="183"/>
    </row>
    <row r="40" spans="2:4" hidden="1">
      <c r="B40" s="180"/>
      <c r="C40" s="124"/>
      <c r="D40" s="183"/>
    </row>
    <row r="41" spans="2:4" hidden="1">
      <c r="B41" s="180"/>
      <c r="C41" s="124"/>
      <c r="D41" s="183"/>
    </row>
    <row r="42" spans="2:4" hidden="1">
      <c r="B42" s="180"/>
      <c r="C42" s="124"/>
      <c r="D42" s="183"/>
    </row>
    <row r="43" spans="2:4" hidden="1">
      <c r="B43" s="180"/>
      <c r="C43" s="124"/>
      <c r="D43" s="183"/>
    </row>
    <row r="44" spans="2:4" hidden="1">
      <c r="B44" s="180"/>
      <c r="C44" s="124"/>
      <c r="D44" s="183"/>
    </row>
    <row r="45" spans="2:4" ht="16.5" hidden="1" thickBot="1">
      <c r="B45" s="181"/>
      <c r="C45" s="125"/>
      <c r="D45" s="184"/>
    </row>
    <row r="46" spans="2:4" hidden="1"/>
    <row r="47" spans="2:4" hidden="1"/>
    <row r="48" spans="2:4" hidden="1"/>
    <row r="49" spans="2:7" hidden="1"/>
    <row r="50" spans="2:7" hidden="1"/>
    <row r="51" spans="2:7" hidden="1"/>
    <row r="52" spans="2:7" hidden="1"/>
    <row r="53" spans="2:7" hidden="1"/>
    <row r="54" spans="2:7" hidden="1"/>
    <row r="55" spans="2:7" hidden="1"/>
    <row r="56" spans="2:7" hidden="1"/>
    <row r="57" spans="2:7" ht="16.5" hidden="1" thickBot="1"/>
    <row r="58" spans="2:7" ht="16.5" thickBot="1">
      <c r="B58" s="185" t="s">
        <v>49</v>
      </c>
      <c r="C58" s="126">
        <f>SUM(C32:C57)</f>
        <v>1</v>
      </c>
    </row>
    <row r="59" spans="2:7" ht="16.5" thickBot="1"/>
    <row r="60" spans="2:7" ht="57" customHeight="1" thickBot="1">
      <c r="B60" s="423" t="str">
        <f>"פרמטרים לחישוב ניקוד משתנה "&amp;$B$32</f>
        <v>פרמטרים לחישוב ניקוד משתנה משתנה מספר המבצעים</v>
      </c>
      <c r="C60" s="424"/>
      <c r="F60" s="423" t="s">
        <v>50</v>
      </c>
      <c r="G60" s="424"/>
    </row>
    <row r="61" spans="2:7" ht="16.5" thickBot="1">
      <c r="B61" s="297" t="s">
        <v>41</v>
      </c>
      <c r="C61" s="298" t="s">
        <v>51</v>
      </c>
      <c r="F61" s="297" t="s">
        <v>41</v>
      </c>
      <c r="G61" s="298" t="s">
        <v>52</v>
      </c>
    </row>
    <row r="62" spans="2:7" ht="32.25" thickBot="1">
      <c r="B62" s="151" t="s">
        <v>53</v>
      </c>
      <c r="C62" s="154">
        <v>1</v>
      </c>
      <c r="F62" s="151" t="s">
        <v>54</v>
      </c>
      <c r="G62" s="154">
        <v>4</v>
      </c>
    </row>
    <row r="63" spans="2:7" ht="16.5" thickBot="1">
      <c r="B63" s="297" t="s">
        <v>41</v>
      </c>
      <c r="C63" s="298" t="s">
        <v>55</v>
      </c>
      <c r="F63" s="295" t="s">
        <v>56</v>
      </c>
      <c r="G63" s="296">
        <v>1</v>
      </c>
    </row>
    <row r="64" spans="2:7" ht="32.25" thickBot="1">
      <c r="B64" s="153" t="s">
        <v>57</v>
      </c>
      <c r="C64" s="156">
        <v>80</v>
      </c>
      <c r="F64" s="152" t="s">
        <v>58</v>
      </c>
      <c r="G64" s="155">
        <v>3</v>
      </c>
    </row>
    <row r="65" spans="2:7" ht="32.25" thickBot="1">
      <c r="F65" s="153" t="s">
        <v>59</v>
      </c>
      <c r="G65" s="156">
        <v>50</v>
      </c>
    </row>
    <row r="66" spans="2:7" hidden="1"/>
    <row r="67" spans="2:7" ht="16.5" hidden="1" thickBot="1"/>
    <row r="68" spans="2:7" hidden="1"/>
    <row r="69" spans="2:7" hidden="1"/>
    <row r="70" spans="2:7" hidden="1"/>
    <row r="71" spans="2:7" hidden="1"/>
    <row r="72" spans="2:7" hidden="1"/>
    <row r="73" spans="2:7" hidden="1"/>
    <row r="74" spans="2:7" hidden="1"/>
    <row r="75" spans="2:7" hidden="1"/>
    <row r="76" spans="2:7" hidden="1"/>
    <row r="77" spans="2:7" hidden="1"/>
    <row r="78" spans="2:7" hidden="1"/>
    <row r="79" spans="2:7" ht="16.5" hidden="1" thickBot="1"/>
    <row r="80" spans="2:7" ht="45" customHeight="1" thickBot="1">
      <c r="B80" s="423" t="str">
        <f>"פרמטרים לחישוב ניקוד משתנה "&amp;$B$33</f>
        <v>פרמטרים לחישוב ניקוד משתנה משתנה מספר הקונצרטים</v>
      </c>
      <c r="C80" s="424"/>
    </row>
    <row r="81" spans="2:3" ht="16.5" customHeight="1" thickBot="1">
      <c r="B81" s="127" t="s">
        <v>41</v>
      </c>
      <c r="C81" s="128" t="s">
        <v>51</v>
      </c>
    </row>
    <row r="82" spans="2:3" ht="16.5" thickBot="1">
      <c r="B82" s="151" t="s">
        <v>60</v>
      </c>
      <c r="C82" s="154">
        <v>1</v>
      </c>
    </row>
    <row r="83" spans="2:3" ht="16.5" thickBot="1">
      <c r="B83" s="297" t="s">
        <v>61</v>
      </c>
      <c r="C83" s="298" t="s">
        <v>62</v>
      </c>
    </row>
    <row r="84" spans="2:3" ht="16.5" thickBot="1">
      <c r="B84" s="295">
        <v>10</v>
      </c>
      <c r="C84" s="296">
        <v>1.05</v>
      </c>
    </row>
    <row r="85" spans="2:3" ht="16.5" thickBot="1">
      <c r="B85" s="297" t="s">
        <v>41</v>
      </c>
      <c r="C85" s="298" t="s">
        <v>62</v>
      </c>
    </row>
    <row r="86" spans="2:3" ht="32.25" thickBot="1">
      <c r="B86" s="295" t="s">
        <v>63</v>
      </c>
      <c r="C86" s="299">
        <v>0.1</v>
      </c>
    </row>
    <row r="87" spans="2:3" ht="16.5" thickBot="1">
      <c r="B87" s="127" t="s">
        <v>41</v>
      </c>
      <c r="C87" s="128" t="s">
        <v>62</v>
      </c>
    </row>
    <row r="88" spans="2:3" ht="32.25" thickBot="1">
      <c r="B88" s="300" t="s">
        <v>64</v>
      </c>
      <c r="C88" s="301">
        <v>0.5</v>
      </c>
    </row>
    <row r="89" spans="2:3" ht="16.5" thickBot="1"/>
    <row r="90" spans="2:3" ht="18.75" hidden="1" customHeight="1"/>
    <row r="91" spans="2:3" hidden="1"/>
    <row r="92" spans="2:3" hidden="1"/>
    <row r="93" spans="2:3" hidden="1"/>
    <row r="94" spans="2:3" hidden="1"/>
    <row r="95" spans="2:3" hidden="1"/>
    <row r="96" spans="2:3" hidden="1"/>
    <row r="97" spans="2:3" hidden="1"/>
    <row r="98" spans="2:3" hidden="1"/>
    <row r="99" spans="2:3" ht="16.5" hidden="1" thickBot="1"/>
    <row r="100" spans="2:3" ht="42.75" customHeight="1" thickBot="1">
      <c r="B100" s="423" t="str">
        <f>"פרמטרים לחישוב ניקוד משתנה "&amp;$B$34</f>
        <v>פרמטרים לחישוב ניקוד משתנה משתנה רמת הביצוע</v>
      </c>
      <c r="C100" s="424"/>
    </row>
    <row r="101" spans="2:3" ht="16.5" thickBot="1">
      <c r="B101" s="127" t="s">
        <v>65</v>
      </c>
      <c r="C101" s="128" t="s">
        <v>51</v>
      </c>
    </row>
    <row r="102" spans="2:3">
      <c r="B102" s="151" t="s">
        <v>66</v>
      </c>
      <c r="C102" s="154">
        <v>0</v>
      </c>
    </row>
    <row r="103" spans="2:3">
      <c r="B103" s="152" t="s">
        <v>67</v>
      </c>
      <c r="C103" s="155">
        <v>2</v>
      </c>
    </row>
    <row r="104" spans="2:3">
      <c r="B104" s="152" t="s">
        <v>68</v>
      </c>
      <c r="C104" s="155">
        <v>3</v>
      </c>
    </row>
    <row r="105" spans="2:3">
      <c r="B105" s="152" t="s">
        <v>69</v>
      </c>
      <c r="C105" s="155">
        <v>4</v>
      </c>
    </row>
    <row r="106" spans="2:3" ht="16.5" thickBot="1">
      <c r="B106" s="153" t="s">
        <v>70</v>
      </c>
      <c r="C106" s="156">
        <v>6</v>
      </c>
    </row>
    <row r="107" spans="2:3" ht="16.5" thickBot="1"/>
    <row r="108" spans="2:3" hidden="1"/>
    <row r="109" spans="2:3" hidden="1"/>
    <row r="110" spans="2:3" hidden="1"/>
    <row r="111" spans="2:3" hidden="1"/>
    <row r="112" spans="2:3" hidden="1"/>
    <row r="113" spans="2:3" ht="15" hidden="1" customHeight="1"/>
    <row r="114" spans="2:3" ht="15" hidden="1" customHeight="1"/>
    <row r="115" spans="2:3" ht="15" hidden="1" customHeight="1"/>
    <row r="116" spans="2:3" ht="15" hidden="1" customHeight="1"/>
    <row r="117" spans="2:3" ht="15" hidden="1" customHeight="1"/>
    <row r="118" spans="2:3" ht="15" hidden="1" customHeight="1"/>
    <row r="119" spans="2:3" ht="15" hidden="1" customHeight="1" thickBot="1"/>
    <row r="120" spans="2:3" ht="35.25" customHeight="1" thickBot="1">
      <c r="B120" s="423" t="str">
        <f>"פרמטרים לחישוב ניקוד משתנה "&amp;$B$35</f>
        <v>פרמטרים לחישוב ניקוד משתנה משתנה מסלולים</v>
      </c>
      <c r="C120" s="424"/>
    </row>
    <row r="121" spans="2:3" ht="32.25" thickBot="1">
      <c r="B121" s="127" t="s">
        <v>71</v>
      </c>
      <c r="C121" s="128" t="s">
        <v>51</v>
      </c>
    </row>
    <row r="122" spans="2:3">
      <c r="B122" s="151">
        <v>1</v>
      </c>
      <c r="C122" s="154">
        <v>1</v>
      </c>
    </row>
    <row r="123" spans="2:3">
      <c r="B123" s="152">
        <v>2</v>
      </c>
      <c r="C123" s="155">
        <v>2</v>
      </c>
    </row>
    <row r="124" spans="2:3" ht="16.5" thickBot="1">
      <c r="B124" s="153">
        <v>3</v>
      </c>
      <c r="C124" s="156">
        <v>3</v>
      </c>
    </row>
    <row r="125" spans="2:3" ht="16.5" thickBot="1"/>
    <row r="126" spans="2:3" hidden="1"/>
    <row r="127" spans="2:3" ht="16.5" hidden="1" thickBot="1"/>
    <row r="128" spans="2:3" hidden="1"/>
    <row r="129" spans="2:3" hidden="1"/>
    <row r="130" spans="2:3" hidden="1"/>
    <row r="131" spans="2:3" hidden="1"/>
    <row r="132" spans="2:3" hidden="1"/>
    <row r="133" spans="2:3" hidden="1"/>
    <row r="134" spans="2:3" hidden="1"/>
    <row r="135" spans="2:3" hidden="1"/>
    <row r="136" spans="2:3" hidden="1"/>
    <row r="137" spans="2:3" hidden="1"/>
    <row r="138" spans="2:3" hidden="1"/>
    <row r="139" spans="2:3" ht="16.5" hidden="1" thickBot="1"/>
    <row r="140" spans="2:3" ht="48.75" customHeight="1" thickBot="1">
      <c r="B140" s="400" t="str">
        <f>"פרמטרים לחישוב ניקוד משתנה "&amp;$B$36</f>
        <v>פרמטרים לחישוב ניקוד משתנה משתנה הכנסות עצמיות</v>
      </c>
      <c r="C140" s="402"/>
    </row>
    <row r="141" spans="2:3" ht="32.25" thickBot="1">
      <c r="B141" s="127" t="s">
        <v>72</v>
      </c>
      <c r="C141" s="128" t="s">
        <v>51</v>
      </c>
    </row>
    <row r="142" spans="2:3">
      <c r="B142" s="304">
        <v>0</v>
      </c>
      <c r="C142" s="154">
        <v>0</v>
      </c>
    </row>
    <row r="143" spans="2:3">
      <c r="B143" s="302">
        <v>0.25</v>
      </c>
      <c r="C143" s="155">
        <v>1</v>
      </c>
    </row>
    <row r="144" spans="2:3">
      <c r="B144" s="302">
        <v>0.35</v>
      </c>
      <c r="C144" s="155">
        <v>2</v>
      </c>
    </row>
    <row r="145" spans="2:3">
      <c r="B145" s="302">
        <v>0.45</v>
      </c>
      <c r="C145" s="155">
        <v>4</v>
      </c>
    </row>
    <row r="146" spans="2:3">
      <c r="B146" s="302">
        <v>0.5</v>
      </c>
      <c r="C146" s="155">
        <v>5</v>
      </c>
    </row>
    <row r="147" spans="2:3" ht="16.5" thickBot="1">
      <c r="B147" s="303">
        <v>0.6</v>
      </c>
      <c r="C147" s="156">
        <v>6</v>
      </c>
    </row>
    <row r="148" spans="2:3" ht="16.5" thickBot="1"/>
    <row r="149" spans="2:3" hidden="1"/>
    <row r="150" spans="2:3" hidden="1"/>
    <row r="151" spans="2:3" hidden="1"/>
    <row r="152" spans="2:3" hidden="1"/>
    <row r="153" spans="2:3" hidden="1"/>
    <row r="154" spans="2:3" hidden="1"/>
    <row r="155" spans="2:3" hidden="1"/>
    <row r="156" spans="2:3" hidden="1"/>
    <row r="157" spans="2:3" hidden="1"/>
    <row r="158" spans="2:3" hidden="1"/>
    <row r="159" spans="2:3" ht="16.5" hidden="1" thickBot="1"/>
    <row r="160" spans="2:3" ht="54.75" customHeight="1" thickBot="1">
      <c r="B160" s="400" t="str">
        <f>"פרמטרים לחישוב ניקוד משתנה "&amp;$B$37</f>
        <v>פרמטרים לחישוב ניקוד משתנה משתנה שימור ותיעוד</v>
      </c>
      <c r="C160" s="402"/>
    </row>
    <row r="161" spans="2:3" ht="16.5" thickBot="1">
      <c r="B161" s="127" t="s">
        <v>73</v>
      </c>
      <c r="C161" s="128" t="s">
        <v>51</v>
      </c>
    </row>
    <row r="162" spans="2:3">
      <c r="B162" s="304" t="s">
        <v>74</v>
      </c>
      <c r="C162" s="154">
        <v>1</v>
      </c>
    </row>
    <row r="163" spans="2:3" ht="16.5" thickBot="1">
      <c r="B163" s="303" t="s">
        <v>75</v>
      </c>
      <c r="C163" s="156">
        <v>2</v>
      </c>
    </row>
    <row r="169" spans="2:3" hidden="1"/>
    <row r="170" spans="2:3" hidden="1"/>
    <row r="171" spans="2:3" hidden="1"/>
    <row r="172" spans="2:3" hidden="1"/>
    <row r="173" spans="2:3" hidden="1"/>
    <row r="174" spans="2:3" hidden="1"/>
    <row r="175" spans="2:3" hidden="1"/>
    <row r="176" spans="2:3" hidden="1"/>
    <row r="177" spans="2:3" hidden="1"/>
    <row r="178" spans="2:3" hidden="1"/>
    <row r="179" spans="2:3" ht="16.5" hidden="1" thickBot="1"/>
    <row r="180" spans="2:3" ht="48" hidden="1" customHeight="1" thickBot="1">
      <c r="B180" s="400" t="str">
        <f>"פרמטרים לחישוב ניקוד משתנה "&amp;$B$38</f>
        <v xml:space="preserve">פרמטרים לחישוב ניקוד משתנה </v>
      </c>
      <c r="C180" s="402"/>
    </row>
    <row r="181" spans="2:3" ht="16.5" hidden="1" thickBot="1">
      <c r="B181" s="127" t="s">
        <v>41</v>
      </c>
      <c r="C181" s="128" t="s">
        <v>51</v>
      </c>
    </row>
    <row r="182" spans="2:3" hidden="1">
      <c r="B182" s="151" t="s">
        <v>76</v>
      </c>
      <c r="C182" s="154">
        <v>1</v>
      </c>
    </row>
    <row r="183" spans="2:3" hidden="1">
      <c r="B183" s="152" t="s">
        <v>77</v>
      </c>
      <c r="C183" s="155">
        <v>2</v>
      </c>
    </row>
    <row r="184" spans="2:3" hidden="1">
      <c r="B184" s="152" t="s">
        <v>78</v>
      </c>
      <c r="C184" s="155">
        <v>3</v>
      </c>
    </row>
    <row r="185" spans="2:3" hidden="1">
      <c r="B185" s="152" t="s">
        <v>79</v>
      </c>
      <c r="C185" s="155">
        <v>4</v>
      </c>
    </row>
    <row r="186" spans="2:3" ht="16.5" hidden="1" thickBot="1">
      <c r="B186" s="153" t="s">
        <v>80</v>
      </c>
      <c r="C186" s="156">
        <v>5</v>
      </c>
    </row>
    <row r="187" spans="2:3" ht="16.5" hidden="1" thickBot="1"/>
    <row r="188" spans="2:3" hidden="1"/>
    <row r="189" spans="2:3" hidden="1"/>
    <row r="190" spans="2:3" hidden="1"/>
    <row r="191" spans="2:3" hidden="1"/>
    <row r="192" spans="2:3" hidden="1"/>
    <row r="193" spans="2:3" hidden="1"/>
    <row r="194" spans="2:3" hidden="1"/>
    <row r="195" spans="2:3" hidden="1"/>
    <row r="196" spans="2:3" hidden="1"/>
    <row r="197" spans="2:3" hidden="1"/>
    <row r="198" spans="2:3" hidden="1"/>
    <row r="199" spans="2:3" ht="16.5" hidden="1" thickBot="1"/>
    <row r="200" spans="2:3" ht="55.5" hidden="1" customHeight="1" thickBot="1">
      <c r="B200" s="423" t="str">
        <f>"פרמטרים לחישוב ניקוד משתנה "&amp;$B$39</f>
        <v xml:space="preserve">פרמטרים לחישוב ניקוד משתנה </v>
      </c>
      <c r="C200" s="424"/>
    </row>
    <row r="201" spans="2:3" ht="18.75" hidden="1" customHeight="1" thickBot="1">
      <c r="B201" s="127" t="s">
        <v>41</v>
      </c>
      <c r="C201" s="128" t="s">
        <v>51</v>
      </c>
    </row>
    <row r="202" spans="2:3" hidden="1">
      <c r="B202" s="151" t="s">
        <v>76</v>
      </c>
      <c r="C202" s="154">
        <v>1</v>
      </c>
    </row>
    <row r="203" spans="2:3" hidden="1">
      <c r="B203" s="152" t="s">
        <v>77</v>
      </c>
      <c r="C203" s="155">
        <v>2</v>
      </c>
    </row>
    <row r="204" spans="2:3" hidden="1">
      <c r="B204" s="152" t="s">
        <v>78</v>
      </c>
      <c r="C204" s="155">
        <v>3</v>
      </c>
    </row>
    <row r="205" spans="2:3" hidden="1">
      <c r="B205" s="152" t="s">
        <v>79</v>
      </c>
      <c r="C205" s="155">
        <v>4</v>
      </c>
    </row>
    <row r="206" spans="2:3" ht="16.5" hidden="1" thickBot="1">
      <c r="B206" s="153" t="s">
        <v>80</v>
      </c>
      <c r="C206" s="156">
        <v>5</v>
      </c>
    </row>
    <row r="207" spans="2:3" ht="16.5" hidden="1" thickBot="1"/>
    <row r="208" spans="2:3" hidden="1"/>
    <row r="209" spans="2:3" hidden="1"/>
    <row r="210" spans="2:3" hidden="1"/>
    <row r="211" spans="2:3" hidden="1"/>
    <row r="212" spans="2:3" hidden="1"/>
    <row r="213" spans="2:3" hidden="1"/>
    <row r="214" spans="2:3" hidden="1"/>
    <row r="215" spans="2:3" hidden="1"/>
    <row r="216" spans="2:3" hidden="1"/>
    <row r="217" spans="2:3" hidden="1"/>
    <row r="218" spans="2:3" hidden="1"/>
    <row r="219" spans="2:3" ht="16.5" hidden="1" thickBot="1"/>
    <row r="220" spans="2:3" ht="42.75" hidden="1" customHeight="1" thickBot="1">
      <c r="B220" s="423" t="str">
        <f>"פרמטרים לחישוב ניקוד משתנה "&amp;$B$40</f>
        <v xml:space="preserve">פרמטרים לחישוב ניקוד משתנה </v>
      </c>
      <c r="C220" s="424"/>
    </row>
    <row r="221" spans="2:3" ht="19.5" hidden="1" customHeight="1" thickBot="1">
      <c r="B221" s="127" t="s">
        <v>41</v>
      </c>
      <c r="C221" s="128" t="s">
        <v>51</v>
      </c>
    </row>
    <row r="222" spans="2:3" hidden="1">
      <c r="B222" s="151" t="s">
        <v>76</v>
      </c>
      <c r="C222" s="154">
        <v>1</v>
      </c>
    </row>
    <row r="223" spans="2:3" hidden="1">
      <c r="B223" s="152" t="s">
        <v>77</v>
      </c>
      <c r="C223" s="155">
        <v>2</v>
      </c>
    </row>
    <row r="224" spans="2:3" hidden="1">
      <c r="B224" s="152" t="s">
        <v>78</v>
      </c>
      <c r="C224" s="155">
        <v>3</v>
      </c>
    </row>
    <row r="225" spans="2:3" hidden="1">
      <c r="B225" s="152" t="s">
        <v>79</v>
      </c>
      <c r="C225" s="155">
        <v>4</v>
      </c>
    </row>
    <row r="226" spans="2:3" ht="16.5" hidden="1" thickBot="1">
      <c r="B226" s="153" t="s">
        <v>80</v>
      </c>
      <c r="C226" s="156">
        <v>5</v>
      </c>
    </row>
    <row r="227" spans="2:3" hidden="1"/>
    <row r="228" spans="2:3" ht="16.5" hidden="1" thickBot="1"/>
    <row r="229" spans="2:3" hidden="1"/>
    <row r="230" spans="2:3" hidden="1"/>
    <row r="231" spans="2:3" hidden="1"/>
    <row r="232" spans="2:3" hidden="1"/>
    <row r="233" spans="2:3" hidden="1"/>
    <row r="234" spans="2:3" hidden="1"/>
    <row r="235" spans="2:3" hidden="1"/>
    <row r="236" spans="2:3" hidden="1"/>
    <row r="237" spans="2:3" hidden="1"/>
    <row r="238" spans="2:3" hidden="1"/>
    <row r="239" spans="2:3" ht="16.5" hidden="1" thickBot="1"/>
    <row r="240" spans="2:3" ht="18.75" hidden="1" customHeight="1" thickBot="1">
      <c r="B240" s="423" t="str">
        <f>"פרמטרים לחישוב ניקוד משתנה "&amp;$B$41</f>
        <v xml:space="preserve">פרמטרים לחישוב ניקוד משתנה </v>
      </c>
      <c r="C240" s="424"/>
    </row>
    <row r="241" spans="2:3" ht="16.5" hidden="1" thickBot="1">
      <c r="B241" s="127" t="s">
        <v>41</v>
      </c>
      <c r="C241" s="128" t="s">
        <v>51</v>
      </c>
    </row>
    <row r="242" spans="2:3" hidden="1">
      <c r="B242" s="151" t="s">
        <v>76</v>
      </c>
      <c r="C242" s="154">
        <v>1</v>
      </c>
    </row>
    <row r="243" spans="2:3" hidden="1">
      <c r="B243" s="152" t="s">
        <v>77</v>
      </c>
      <c r="C243" s="155">
        <v>2</v>
      </c>
    </row>
    <row r="244" spans="2:3" hidden="1">
      <c r="B244" s="152" t="s">
        <v>78</v>
      </c>
      <c r="C244" s="155">
        <v>3</v>
      </c>
    </row>
    <row r="245" spans="2:3" hidden="1">
      <c r="B245" s="152" t="s">
        <v>79</v>
      </c>
      <c r="C245" s="155">
        <v>4</v>
      </c>
    </row>
    <row r="246" spans="2:3" ht="16.5" hidden="1" thickBot="1">
      <c r="B246" s="153" t="s">
        <v>80</v>
      </c>
      <c r="C246" s="156">
        <v>5</v>
      </c>
    </row>
    <row r="247" spans="2:3" ht="16.5" hidden="1" thickBot="1"/>
    <row r="248" spans="2:3" hidden="1"/>
    <row r="249" spans="2:3" hidden="1"/>
    <row r="250" spans="2:3" hidden="1"/>
    <row r="251" spans="2:3" hidden="1"/>
    <row r="252" spans="2:3" hidden="1"/>
    <row r="253" spans="2:3" hidden="1"/>
    <row r="254" spans="2:3" hidden="1"/>
    <row r="255" spans="2:3" hidden="1"/>
    <row r="256" spans="2:3" hidden="1"/>
    <row r="257" spans="2:3" hidden="1"/>
    <row r="258" spans="2:3" hidden="1"/>
    <row r="259" spans="2:3" ht="16.5" hidden="1" thickBot="1"/>
    <row r="260" spans="2:3" ht="19.5" hidden="1" thickBot="1">
      <c r="B260" s="423" t="str">
        <f>"פרמטרים לחישוב ניקוד משתנה "&amp;$B$42</f>
        <v xml:space="preserve">פרמטרים לחישוב ניקוד משתנה </v>
      </c>
      <c r="C260" s="424"/>
    </row>
    <row r="261" spans="2:3" ht="16.5" hidden="1" thickBot="1">
      <c r="B261" s="127" t="s">
        <v>41</v>
      </c>
      <c r="C261" s="128" t="s">
        <v>51</v>
      </c>
    </row>
    <row r="262" spans="2:3" hidden="1">
      <c r="B262" s="151" t="s">
        <v>76</v>
      </c>
      <c r="C262" s="154">
        <v>1</v>
      </c>
    </row>
    <row r="263" spans="2:3" hidden="1">
      <c r="B263" s="152" t="s">
        <v>77</v>
      </c>
      <c r="C263" s="155">
        <v>2</v>
      </c>
    </row>
    <row r="264" spans="2:3" hidden="1">
      <c r="B264" s="152" t="s">
        <v>78</v>
      </c>
      <c r="C264" s="155">
        <v>3</v>
      </c>
    </row>
    <row r="265" spans="2:3" hidden="1">
      <c r="B265" s="152" t="s">
        <v>79</v>
      </c>
      <c r="C265" s="155">
        <v>4</v>
      </c>
    </row>
    <row r="266" spans="2:3" ht="16.5" hidden="1" thickBot="1">
      <c r="B266" s="153" t="s">
        <v>80</v>
      </c>
      <c r="C266" s="156">
        <v>5</v>
      </c>
    </row>
    <row r="267" spans="2:3" ht="16.5" hidden="1" thickBot="1"/>
    <row r="268" spans="2:3" hidden="1"/>
    <row r="269" spans="2:3" hidden="1"/>
    <row r="270" spans="2:3" hidden="1"/>
    <row r="271" spans="2:3" hidden="1"/>
    <row r="272" spans="2:3" hidden="1"/>
    <row r="273" spans="2:3" hidden="1"/>
    <row r="274" spans="2:3" hidden="1"/>
    <row r="275" spans="2:3" hidden="1"/>
    <row r="276" spans="2:3" hidden="1"/>
    <row r="277" spans="2:3" hidden="1"/>
    <row r="278" spans="2:3" hidden="1"/>
    <row r="279" spans="2:3" ht="16.5" hidden="1" thickBot="1"/>
    <row r="280" spans="2:3" ht="19.5" hidden="1" thickBot="1">
      <c r="B280" s="423" t="str">
        <f>"פרמטרים לחישוב ניקוד משתנה "&amp;$B$43</f>
        <v xml:space="preserve">פרמטרים לחישוב ניקוד משתנה </v>
      </c>
      <c r="C280" s="424"/>
    </row>
    <row r="281" spans="2:3" ht="16.5" hidden="1" thickBot="1">
      <c r="B281" s="127" t="s">
        <v>41</v>
      </c>
      <c r="C281" s="128" t="s">
        <v>51</v>
      </c>
    </row>
    <row r="282" spans="2:3" hidden="1">
      <c r="B282" s="151" t="s">
        <v>76</v>
      </c>
      <c r="C282" s="154">
        <v>1</v>
      </c>
    </row>
    <row r="283" spans="2:3" hidden="1">
      <c r="B283" s="152" t="s">
        <v>77</v>
      </c>
      <c r="C283" s="155">
        <v>2</v>
      </c>
    </row>
    <row r="284" spans="2:3" hidden="1">
      <c r="B284" s="152" t="s">
        <v>78</v>
      </c>
      <c r="C284" s="155">
        <v>3</v>
      </c>
    </row>
    <row r="285" spans="2:3" hidden="1">
      <c r="B285" s="152" t="s">
        <v>79</v>
      </c>
      <c r="C285" s="155">
        <v>4</v>
      </c>
    </row>
    <row r="286" spans="2:3" ht="16.5" hidden="1" thickBot="1">
      <c r="B286" s="153" t="s">
        <v>80</v>
      </c>
      <c r="C286" s="156">
        <v>5</v>
      </c>
    </row>
    <row r="287" spans="2:3" ht="16.5" hidden="1" thickBot="1"/>
    <row r="288" spans="2:3" hidden="1"/>
    <row r="289" spans="2:3" hidden="1"/>
    <row r="290" spans="2:3" hidden="1"/>
    <row r="291" spans="2:3" hidden="1"/>
    <row r="292" spans="2:3" hidden="1"/>
    <row r="293" spans="2:3" hidden="1"/>
    <row r="294" spans="2:3" hidden="1"/>
    <row r="295" spans="2:3" hidden="1"/>
    <row r="296" spans="2:3" hidden="1"/>
    <row r="297" spans="2:3" hidden="1"/>
    <row r="298" spans="2:3" hidden="1"/>
    <row r="299" spans="2:3" ht="16.5" hidden="1" thickBot="1"/>
    <row r="300" spans="2:3" ht="19.5" hidden="1" thickBot="1">
      <c r="B300" s="423" t="str">
        <f>"פרמטרים לחישוב ניקוד משתנה "&amp;$B$44</f>
        <v xml:space="preserve">פרמטרים לחישוב ניקוד משתנה </v>
      </c>
      <c r="C300" s="424"/>
    </row>
    <row r="301" spans="2:3" ht="16.5" hidden="1" thickBot="1">
      <c r="B301" s="127" t="s">
        <v>41</v>
      </c>
      <c r="C301" s="128" t="s">
        <v>51</v>
      </c>
    </row>
    <row r="302" spans="2:3" hidden="1">
      <c r="B302" s="151" t="s">
        <v>76</v>
      </c>
      <c r="C302" s="154">
        <v>1</v>
      </c>
    </row>
    <row r="303" spans="2:3" hidden="1">
      <c r="B303" s="152" t="s">
        <v>77</v>
      </c>
      <c r="C303" s="155">
        <v>2</v>
      </c>
    </row>
    <row r="304" spans="2:3" hidden="1">
      <c r="B304" s="152" t="s">
        <v>78</v>
      </c>
      <c r="C304" s="155">
        <v>3</v>
      </c>
    </row>
    <row r="305" spans="2:3" hidden="1">
      <c r="B305" s="152" t="s">
        <v>79</v>
      </c>
      <c r="C305" s="155">
        <v>4</v>
      </c>
    </row>
    <row r="306" spans="2:3" ht="16.5" hidden="1" thickBot="1">
      <c r="B306" s="153" t="s">
        <v>80</v>
      </c>
      <c r="C306" s="156">
        <v>5</v>
      </c>
    </row>
    <row r="307" spans="2:3" ht="16.5" hidden="1" thickBot="1"/>
    <row r="308" spans="2:3" hidden="1"/>
    <row r="309" spans="2:3" hidden="1"/>
    <row r="310" spans="2:3" hidden="1"/>
    <row r="311" spans="2:3" hidden="1"/>
    <row r="312" spans="2:3" hidden="1"/>
    <row r="313" spans="2:3" hidden="1"/>
    <row r="314" spans="2:3" hidden="1"/>
    <row r="315" spans="2:3" hidden="1"/>
    <row r="316" spans="2:3" hidden="1"/>
    <row r="317" spans="2:3" hidden="1"/>
    <row r="318" spans="2:3" hidden="1"/>
    <row r="319" spans="2:3" ht="16.5" hidden="1" thickBot="1"/>
    <row r="320" spans="2:3" ht="19.5" hidden="1" thickBot="1">
      <c r="B320" s="423" t="str">
        <f>"פרמטרים לחישוב ניקוד משתנה "&amp;$B$45</f>
        <v xml:space="preserve">פרמטרים לחישוב ניקוד משתנה </v>
      </c>
      <c r="C320" s="424"/>
    </row>
    <row r="321" spans="2:3" ht="16.5" hidden="1" thickBot="1">
      <c r="B321" s="127" t="s">
        <v>41</v>
      </c>
      <c r="C321" s="128" t="s">
        <v>51</v>
      </c>
    </row>
    <row r="322" spans="2:3" hidden="1">
      <c r="B322" s="151" t="s">
        <v>76</v>
      </c>
      <c r="C322" s="154">
        <v>1</v>
      </c>
    </row>
    <row r="323" spans="2:3" hidden="1">
      <c r="B323" s="152" t="s">
        <v>77</v>
      </c>
      <c r="C323" s="155">
        <v>2</v>
      </c>
    </row>
    <row r="324" spans="2:3" hidden="1">
      <c r="B324" s="152" t="s">
        <v>78</v>
      </c>
      <c r="C324" s="155">
        <v>3</v>
      </c>
    </row>
    <row r="325" spans="2:3" hidden="1">
      <c r="B325" s="152" t="s">
        <v>79</v>
      </c>
      <c r="C325" s="155">
        <v>4</v>
      </c>
    </row>
    <row r="326" spans="2:3" ht="16.5" hidden="1" thickBot="1">
      <c r="B326" s="153" t="s">
        <v>80</v>
      </c>
      <c r="C326" s="156">
        <v>5</v>
      </c>
    </row>
    <row r="327" spans="2:3" hidden="1"/>
    <row r="328" spans="2:3" hidden="1"/>
    <row r="329" spans="2:3" hidden="1"/>
    <row r="330" spans="2:3" hidden="1"/>
    <row r="331" spans="2:3" hidden="1"/>
    <row r="332" spans="2:3" hidden="1"/>
    <row r="333" spans="2:3" hidden="1"/>
    <row r="334" spans="2:3" hidden="1"/>
    <row r="335" spans="2:3" hidden="1"/>
    <row r="336" spans="2:3" hidden="1"/>
    <row r="337" hidden="1"/>
    <row r="338" hidden="1"/>
    <row r="339" hidden="1"/>
  </sheetData>
  <sheetProtection algorithmName="SHA-512" hashValue="OhQ4VdNf9cdPllFMkbSj/eKPeXvuxJLPqnHDwV2HyYEcG6bWg3lY5K54EUYiZP8uvDVoZAqV2wGVc+vCkXvvSQ==" saltValue="PgdtTMlsePKPfT8Td98W0A==" spinCount="100000" sheet="1" scenarios="1" formatColumns="0" formatRows="0"/>
  <mergeCells count="18">
    <mergeCell ref="B240:C240"/>
    <mergeCell ref="B260:C260"/>
    <mergeCell ref="B280:C280"/>
    <mergeCell ref="B300:C300"/>
    <mergeCell ref="B320:C320"/>
    <mergeCell ref="B2:H2"/>
    <mergeCell ref="B60:C60"/>
    <mergeCell ref="B80:C80"/>
    <mergeCell ref="B30:C30"/>
    <mergeCell ref="B9:D9"/>
    <mergeCell ref="F60:G60"/>
    <mergeCell ref="B100:C100"/>
    <mergeCell ref="B220:C220"/>
    <mergeCell ref="B120:C120"/>
    <mergeCell ref="B160:C160"/>
    <mergeCell ref="B200:C200"/>
    <mergeCell ref="B140:C140"/>
    <mergeCell ref="B180:C180"/>
  </mergeCells>
  <conditionalFormatting sqref="C4:C5">
    <cfRule type="containsBlanks" dxfId="203" priority="3">
      <formula>LEN(TRIM(C4))=0</formula>
    </cfRule>
  </conditionalFormatting>
  <conditionalFormatting sqref="C58">
    <cfRule type="cellIs" dxfId="202" priority="1" operator="notEqual">
      <formula>1</formula>
    </cfRule>
  </conditionalFormatting>
  <dataValidations count="1">
    <dataValidation type="whole" allowBlank="1" showInputMessage="1" showErrorMessage="1" sqref="C4" xr:uid="{00000000-0002-0000-0200-000000000000}">
      <formula1>2019</formula1>
      <formula2>2030</formula2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49" fitToHeight="2" orientation="portrait" r:id="rId1"/>
  <headerFooter>
    <oddHeader>&amp;C&amp;Uמבחנים לתמיכה של משרד התרבות והספורט</oddHeader>
    <oddFooter>&amp;Lא. חפץ ושות'
יעוץ כלכלי&amp;C&amp;P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6">
    <tabColor theme="1"/>
  </sheetPr>
  <dimension ref="A4:E22"/>
  <sheetViews>
    <sheetView rightToLeft="1" workbookViewId="0">
      <selection activeCell="D8" sqref="D8"/>
    </sheetView>
  </sheetViews>
  <sheetFormatPr defaultColWidth="9.140625" defaultRowHeight="15.75"/>
  <cols>
    <col min="1" max="1" width="16.140625" style="172" bestFit="1" customWidth="1"/>
    <col min="2" max="2" width="20.28515625" style="171" bestFit="1" customWidth="1"/>
    <col min="3" max="3" width="9.42578125" style="172" bestFit="1" customWidth="1"/>
    <col min="4" max="4" width="18.85546875" style="172" bestFit="1" customWidth="1"/>
    <col min="5" max="16384" width="9.140625" style="172"/>
  </cols>
  <sheetData>
    <row r="4" spans="1:5">
      <c r="A4" s="426" t="s">
        <v>81</v>
      </c>
      <c r="B4" s="427"/>
      <c r="C4" s="428"/>
    </row>
    <row r="5" spans="1:5" ht="40.5" customHeight="1">
      <c r="A5" s="339" t="s">
        <v>82</v>
      </c>
      <c r="B5" s="339" t="s">
        <v>83</v>
      </c>
      <c r="C5" s="340" t="s">
        <v>84</v>
      </c>
      <c r="D5" s="339" t="s">
        <v>85</v>
      </c>
      <c r="E5" s="339" t="s">
        <v>86</v>
      </c>
    </row>
    <row r="6" spans="1:5">
      <c r="A6" s="341">
        <v>2019</v>
      </c>
      <c r="B6" s="340">
        <v>99</v>
      </c>
      <c r="C6" s="342">
        <v>0.85</v>
      </c>
      <c r="D6" s="340">
        <v>99</v>
      </c>
      <c r="E6" s="340">
        <v>1</v>
      </c>
    </row>
    <row r="7" spans="1:5">
      <c r="A7" s="341">
        <f>A6+1</f>
        <v>2020</v>
      </c>
      <c r="B7" s="340">
        <v>1</v>
      </c>
      <c r="C7" s="342">
        <v>0</v>
      </c>
      <c r="D7" s="340">
        <v>99</v>
      </c>
      <c r="E7" s="340">
        <v>1</v>
      </c>
    </row>
    <row r="8" spans="1:5">
      <c r="A8" s="341">
        <f t="shared" ref="A8:A20" si="0">A7+1</f>
        <v>2021</v>
      </c>
      <c r="B8" s="340">
        <v>1</v>
      </c>
      <c r="C8" s="342">
        <v>0</v>
      </c>
      <c r="D8" s="340">
        <v>0</v>
      </c>
      <c r="E8" s="340">
        <v>0</v>
      </c>
    </row>
    <row r="9" spans="1:5">
      <c r="A9" s="341">
        <f t="shared" si="0"/>
        <v>2022</v>
      </c>
      <c r="B9" s="340">
        <v>1</v>
      </c>
      <c r="C9" s="342">
        <v>0</v>
      </c>
      <c r="D9" s="340">
        <v>0</v>
      </c>
      <c r="E9" s="340">
        <v>0</v>
      </c>
    </row>
    <row r="10" spans="1:5">
      <c r="A10" s="341">
        <f t="shared" si="0"/>
        <v>2023</v>
      </c>
      <c r="B10" s="340">
        <v>1</v>
      </c>
      <c r="C10" s="342">
        <v>0</v>
      </c>
      <c r="D10" s="340">
        <v>0</v>
      </c>
      <c r="E10" s="340">
        <v>0</v>
      </c>
    </row>
    <row r="11" spans="1:5">
      <c r="A11" s="341">
        <f t="shared" si="0"/>
        <v>2024</v>
      </c>
      <c r="B11" s="340">
        <v>1</v>
      </c>
      <c r="C11" s="342">
        <v>0</v>
      </c>
      <c r="D11" s="340">
        <v>0</v>
      </c>
      <c r="E11" s="340">
        <v>0</v>
      </c>
    </row>
    <row r="12" spans="1:5">
      <c r="A12" s="341">
        <f t="shared" si="0"/>
        <v>2025</v>
      </c>
      <c r="B12" s="340">
        <v>1</v>
      </c>
      <c r="C12" s="342">
        <v>0</v>
      </c>
      <c r="D12" s="340">
        <v>0</v>
      </c>
      <c r="E12" s="340">
        <v>0</v>
      </c>
    </row>
    <row r="13" spans="1:5">
      <c r="A13" s="341">
        <f t="shared" si="0"/>
        <v>2026</v>
      </c>
      <c r="B13" s="340">
        <v>1</v>
      </c>
      <c r="C13" s="342">
        <v>0</v>
      </c>
      <c r="D13" s="340">
        <v>0</v>
      </c>
      <c r="E13" s="340">
        <v>0</v>
      </c>
    </row>
    <row r="14" spans="1:5">
      <c r="A14" s="341">
        <f t="shared" si="0"/>
        <v>2027</v>
      </c>
      <c r="B14" s="340">
        <v>1</v>
      </c>
      <c r="C14" s="342">
        <v>0</v>
      </c>
      <c r="D14" s="340">
        <v>0</v>
      </c>
      <c r="E14" s="340">
        <v>0</v>
      </c>
    </row>
    <row r="15" spans="1:5">
      <c r="A15" s="341">
        <f t="shared" si="0"/>
        <v>2028</v>
      </c>
      <c r="B15" s="340">
        <v>1</v>
      </c>
      <c r="C15" s="342">
        <v>0</v>
      </c>
      <c r="D15" s="340">
        <v>0</v>
      </c>
      <c r="E15" s="340">
        <v>0</v>
      </c>
    </row>
    <row r="16" spans="1:5">
      <c r="A16" s="341">
        <f t="shared" si="0"/>
        <v>2029</v>
      </c>
      <c r="B16" s="340">
        <v>1</v>
      </c>
      <c r="C16" s="342">
        <v>0</v>
      </c>
      <c r="D16" s="340">
        <v>0</v>
      </c>
      <c r="E16" s="340">
        <v>0</v>
      </c>
    </row>
    <row r="17" spans="1:5">
      <c r="A17" s="341">
        <f t="shared" si="0"/>
        <v>2030</v>
      </c>
      <c r="B17" s="340">
        <v>1</v>
      </c>
      <c r="C17" s="342">
        <v>0</v>
      </c>
      <c r="D17" s="340">
        <v>0</v>
      </c>
      <c r="E17" s="340">
        <v>0</v>
      </c>
    </row>
    <row r="18" spans="1:5">
      <c r="A18" s="341">
        <f t="shared" si="0"/>
        <v>2031</v>
      </c>
      <c r="B18" s="340">
        <v>1</v>
      </c>
      <c r="C18" s="342">
        <v>0</v>
      </c>
      <c r="D18" s="340">
        <v>0</v>
      </c>
      <c r="E18" s="340">
        <v>0</v>
      </c>
    </row>
    <row r="19" spans="1:5">
      <c r="A19" s="341">
        <f t="shared" si="0"/>
        <v>2032</v>
      </c>
      <c r="B19" s="340">
        <v>1</v>
      </c>
      <c r="C19" s="342">
        <v>0</v>
      </c>
      <c r="D19" s="340">
        <v>0</v>
      </c>
      <c r="E19" s="340">
        <v>0</v>
      </c>
    </row>
    <row r="20" spans="1:5">
      <c r="A20" s="341">
        <f t="shared" si="0"/>
        <v>2033</v>
      </c>
      <c r="B20" s="340">
        <v>1</v>
      </c>
      <c r="C20" s="342">
        <v>0</v>
      </c>
      <c r="D20" s="340">
        <v>0</v>
      </c>
      <c r="E20" s="340">
        <v>0</v>
      </c>
    </row>
    <row r="22" spans="1:5" ht="110.25">
      <c r="B22" s="186" t="s">
        <v>87</v>
      </c>
      <c r="C22" s="187" t="s">
        <v>88</v>
      </c>
      <c r="D22" s="187"/>
    </row>
  </sheetData>
  <sheetProtection algorithmName="SHA-512" hashValue="c2M3piblEELD4OSkFgeZ3GgVKu7tgXN9blpPBnG8OoFlRvrPIA9JfHGSTQhE+qWcgSus+j4t5CB08NkHKLQIeg==" saltValue="pE7cz0+NbLnjLbJoxRTCrg==" spinCount="100000" sheet="1" scenarios="1" formatColumns="0" formatRows="0"/>
  <mergeCells count="1">
    <mergeCell ref="A4:C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theme="4" tint="-0.249977111117893"/>
  </sheetPr>
  <dimension ref="A1:GR131"/>
  <sheetViews>
    <sheetView rightToLeft="1" view="pageBreakPreview" topLeftCell="B1" zoomScale="85" zoomScaleNormal="100" zoomScaleSheetLayoutView="85" workbookViewId="0">
      <selection activeCell="B1" sqref="B1:AO1"/>
    </sheetView>
  </sheetViews>
  <sheetFormatPr defaultColWidth="9.140625" defaultRowHeight="15.75"/>
  <cols>
    <col min="1" max="1" width="9.140625" style="172" hidden="1" customWidth="1"/>
    <col min="2" max="2" width="6.7109375" style="172" customWidth="1"/>
    <col min="3" max="5" width="10.42578125" style="172" hidden="1" customWidth="1"/>
    <col min="6" max="6" width="34.28515625" style="172" customWidth="1"/>
    <col min="7" max="7" width="20.140625" style="172" customWidth="1"/>
    <col min="8" max="8" width="12.5703125" style="172" customWidth="1"/>
    <col min="9" max="9" width="12.140625" style="172" customWidth="1"/>
    <col min="10" max="10" width="13.140625" style="172" customWidth="1"/>
    <col min="11" max="11" width="11.140625" style="172" customWidth="1"/>
    <col min="12" max="13" width="9.7109375" style="172" customWidth="1"/>
    <col min="14" max="14" width="17.5703125" style="172" customWidth="1"/>
    <col min="15" max="15" width="13" style="172" customWidth="1"/>
    <col min="16" max="16" width="14" style="172" customWidth="1"/>
    <col min="17" max="17" width="15.7109375" style="172" customWidth="1"/>
    <col min="18" max="18" width="15.85546875" style="172" customWidth="1"/>
    <col min="19" max="19" width="18.28515625" style="172" bestFit="1" customWidth="1"/>
    <col min="20" max="20" width="16.85546875" style="172" bestFit="1" customWidth="1"/>
    <col min="21" max="21" width="15.7109375" style="172" bestFit="1" customWidth="1"/>
    <col min="22" max="22" width="13.7109375" style="172" bestFit="1" customWidth="1"/>
    <col min="23" max="23" width="22.140625" style="172" customWidth="1"/>
    <col min="24" max="24" width="20.85546875" style="172" customWidth="1"/>
    <col min="25" max="25" width="17" style="172" customWidth="1"/>
    <col min="26" max="26" width="13.7109375" style="172" customWidth="1"/>
    <col min="27" max="30" width="27" style="172" hidden="1" customWidth="1"/>
    <col min="31" max="31" width="10.7109375" style="172" customWidth="1"/>
    <col min="32" max="32" width="27" style="172" customWidth="1"/>
    <col min="33" max="33" width="15.85546875" style="172" customWidth="1"/>
    <col min="34" max="34" width="15.42578125" style="172" customWidth="1"/>
    <col min="35" max="35" width="13.7109375" style="172" hidden="1" customWidth="1"/>
    <col min="36" max="36" width="17.28515625" style="172" hidden="1" customWidth="1"/>
    <col min="37" max="39" width="21.42578125" style="172" hidden="1" customWidth="1"/>
    <col min="40" max="40" width="19.42578125" style="172" customWidth="1"/>
    <col min="41" max="41" width="53.85546875" style="172" customWidth="1"/>
    <col min="42" max="44" width="9.140625" style="172" hidden="1" customWidth="1"/>
    <col min="45" max="45" width="11.85546875" style="172" hidden="1" customWidth="1"/>
    <col min="46" max="47" width="9.140625" style="172" hidden="1" customWidth="1"/>
    <col min="48" max="48" width="10.140625" style="172" hidden="1" customWidth="1"/>
    <col min="49" max="49" width="16.7109375" style="172" hidden="1" customWidth="1"/>
    <col min="50" max="50" width="8.85546875" style="172" hidden="1" customWidth="1"/>
    <col min="51" max="51" width="11.85546875" style="172" hidden="1" customWidth="1"/>
    <col min="52" max="52" width="17.7109375" style="172" hidden="1" customWidth="1"/>
    <col min="53" max="73" width="9.140625" style="172" hidden="1" customWidth="1"/>
    <col min="74" max="74" width="9.7109375" style="172" hidden="1" customWidth="1"/>
    <col min="75" max="78" width="9.140625" style="172" hidden="1" customWidth="1"/>
    <col min="79" max="79" width="10.7109375" style="172" hidden="1" customWidth="1"/>
    <col min="80" max="97" width="9.140625" style="172" hidden="1" customWidth="1"/>
    <col min="98" max="98" width="12.7109375" style="172" hidden="1" customWidth="1"/>
    <col min="99" max="99" width="9.140625" style="172" hidden="1" customWidth="1"/>
    <col min="100" max="100" width="9.5703125" style="172" hidden="1" customWidth="1"/>
    <col min="101" max="200" width="9.140625" style="172" hidden="1" customWidth="1"/>
    <col min="201" max="16384" width="9.140625" style="172"/>
  </cols>
  <sheetData>
    <row r="1" spans="2:111" ht="25.5" customHeight="1" thickBot="1">
      <c r="B1" s="423" t="str">
        <f ca="1">MID(CELL("filename",AR2),FIND("]",CELL("filename",AR2),1)+1,99)</f>
        <v>תנאי סף</v>
      </c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5"/>
      <c r="W1" s="425"/>
      <c r="X1" s="425"/>
      <c r="Y1" s="425"/>
      <c r="Z1" s="425"/>
      <c r="AA1" s="425"/>
      <c r="AB1" s="425"/>
      <c r="AC1" s="425"/>
      <c r="AD1" s="425"/>
      <c r="AE1" s="425"/>
      <c r="AF1" s="425"/>
      <c r="AG1" s="425"/>
      <c r="AH1" s="425"/>
      <c r="AI1" s="425"/>
      <c r="AJ1" s="425"/>
      <c r="AK1" s="425"/>
      <c r="AL1" s="425"/>
      <c r="AM1" s="425"/>
      <c r="AN1" s="425"/>
      <c r="AO1" s="425"/>
      <c r="AQ1" s="172" t="s">
        <v>89</v>
      </c>
      <c r="AS1" s="188" t="s">
        <v>90</v>
      </c>
      <c r="AT1" s="189" t="s">
        <v>91</v>
      </c>
      <c r="AU1" s="189" t="s">
        <v>92</v>
      </c>
      <c r="AV1" s="189" t="s">
        <v>93</v>
      </c>
      <c r="AW1" s="189" t="s">
        <v>94</v>
      </c>
      <c r="AX1" s="189" t="s">
        <v>95</v>
      </c>
      <c r="AY1" s="189" t="s">
        <v>96</v>
      </c>
      <c r="AZ1" s="190" t="s">
        <v>97</v>
      </c>
      <c r="BA1" s="189" t="s">
        <v>98</v>
      </c>
      <c r="BB1" s="190" t="s">
        <v>99</v>
      </c>
      <c r="BC1" s="189"/>
      <c r="BD1" s="189"/>
      <c r="BE1" s="189"/>
      <c r="BF1" s="189"/>
      <c r="BG1" s="189"/>
      <c r="BH1" s="189"/>
      <c r="BI1" s="189"/>
      <c r="BJ1" s="189"/>
      <c r="BK1" s="189"/>
      <c r="BL1" s="189"/>
      <c r="BM1" s="189"/>
      <c r="BN1" s="189"/>
      <c r="BO1" s="189"/>
      <c r="BP1" s="189"/>
      <c r="BQ1" s="189"/>
      <c r="BR1" s="189"/>
      <c r="BS1" s="189"/>
      <c r="BT1" s="189"/>
      <c r="BU1" s="189"/>
      <c r="BV1" s="189"/>
      <c r="BW1" s="189"/>
      <c r="BX1" s="189"/>
      <c r="BY1" s="189"/>
      <c r="BZ1" s="189"/>
      <c r="CA1" s="189"/>
      <c r="CB1" s="189"/>
      <c r="CC1" s="189"/>
      <c r="CD1" s="190"/>
    </row>
    <row r="2" spans="2:111" ht="20.25" customHeight="1">
      <c r="AN2" s="177" t="str">
        <f>'פרמטרים לקריטריונים'!$B$4</f>
        <v>שנת תקציב</v>
      </c>
      <c r="AO2" s="2">
        <f>'פרמטרים לקריטריונים'!$C$4</f>
        <v>2025</v>
      </c>
      <c r="AT2" s="172">
        <f>IF(ISNA(MATCH(G31,$AQ$30:$AR$30,0)),0,1)</f>
        <v>1</v>
      </c>
      <c r="AU2" s="172">
        <f>IF(IFERROR(G31*1,"bad")="bad",0,1)</f>
        <v>1</v>
      </c>
      <c r="AV2" s="172">
        <f>IF(IFERROR(IF(G31=TRUNC(G31),1,"bad"),"bad")="bad",0,1)</f>
        <v>1</v>
      </c>
      <c r="AW2" s="172">
        <f>IF(AND(IF(IFERROR(G31*1,"bad")="bad",0,1)=1,G31&gt;=0),1,0)</f>
        <v>1</v>
      </c>
      <c r="AX2" s="172">
        <f>IF(AND(IF(IFERROR(IF(G31=TRUNC(G31),1,"bad"),"bad")="bad",0,1)=1,G31&gt;=0),1,0)</f>
        <v>1</v>
      </c>
      <c r="AY2" s="172">
        <f>IF(AND(IF(IFERROR(G31*1,"bad")="bad",0,1)=1,G31&gt;0),1,0)</f>
        <v>1</v>
      </c>
      <c r="AZ2" s="172">
        <f>IF(AND(IF(IFERROR(IF(G31=TRUNC(G31),1,"bad"),"bad")="bad",0,1)=1,G31&gt;0),1,0)</f>
        <v>1</v>
      </c>
      <c r="BA2" s="172">
        <v>1</v>
      </c>
      <c r="BB2" s="172">
        <f>IF(IFERROR(HLOOKUP(G31,$CE$30:$CO$30,1,0),"bad")="bad",0,1)</f>
        <v>1</v>
      </c>
      <c r="DA2" s="309" t="s">
        <v>100</v>
      </c>
      <c r="DB2" s="311">
        <v>0.8</v>
      </c>
    </row>
    <row r="3" spans="2:111" ht="19.5" thickBot="1">
      <c r="F3" s="191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  <c r="AI3" s="192"/>
      <c r="AJ3" s="192"/>
      <c r="AN3" s="178" t="str">
        <f>'פרמטרים לקריטריונים'!$B$5</f>
        <v>תקציב התמיכה</v>
      </c>
      <c r="AO3" s="6">
        <f>'פרמטרים לקריטריונים'!$C$5</f>
        <v>4026034</v>
      </c>
      <c r="AS3" s="172" t="s">
        <v>101</v>
      </c>
      <c r="AT3" s="172">
        <v>1</v>
      </c>
      <c r="AU3" s="172">
        <v>2</v>
      </c>
      <c r="AV3" s="172">
        <v>3</v>
      </c>
      <c r="AW3" s="172">
        <v>4</v>
      </c>
      <c r="AX3" s="172">
        <v>5</v>
      </c>
      <c r="AY3" s="172">
        <v>6</v>
      </c>
      <c r="AZ3" s="172">
        <v>7</v>
      </c>
      <c r="BA3" s="172">
        <v>8</v>
      </c>
      <c r="BB3" s="172">
        <v>9</v>
      </c>
      <c r="CT3" s="309" t="s">
        <v>102</v>
      </c>
      <c r="CU3" s="309">
        <v>3</v>
      </c>
      <c r="DA3" s="286" t="s">
        <v>103</v>
      </c>
      <c r="DB3" s="285">
        <v>1</v>
      </c>
    </row>
    <row r="4" spans="2:111" ht="37.5" thickBot="1">
      <c r="F4" s="193" t="s">
        <v>104</v>
      </c>
      <c r="G4" s="194">
        <v>1</v>
      </c>
      <c r="H4" s="194">
        <f>INDEX('הוראת שעה'!$B$6:$B$20,MATCH($AO$2,'הוראת שעה'!$A$6:$A$20,1))</f>
        <v>1</v>
      </c>
      <c r="I4" s="194">
        <v>1</v>
      </c>
      <c r="J4" s="194">
        <v>1</v>
      </c>
      <c r="K4" s="194">
        <v>1</v>
      </c>
      <c r="L4" s="194">
        <v>1</v>
      </c>
      <c r="M4" s="194">
        <v>1</v>
      </c>
      <c r="N4" s="194">
        <v>1</v>
      </c>
      <c r="O4" s="194">
        <v>1</v>
      </c>
      <c r="P4" s="194">
        <v>1</v>
      </c>
      <c r="Q4" s="194">
        <v>1</v>
      </c>
      <c r="R4" s="194">
        <v>1</v>
      </c>
      <c r="S4" s="194">
        <v>0</v>
      </c>
      <c r="T4" s="194">
        <v>0</v>
      </c>
      <c r="U4" s="194"/>
      <c r="V4" s="194">
        <f>INDEX('הוראת שעה'!$D$6:$D$20,MATCH($AO$2,'הוראת שעה'!$A$6:$A$20,1))</f>
        <v>0</v>
      </c>
      <c r="W4" s="194">
        <v>99</v>
      </c>
      <c r="X4" s="194">
        <v>0</v>
      </c>
      <c r="Y4" s="194">
        <v>1</v>
      </c>
      <c r="Z4" s="194">
        <v>99</v>
      </c>
      <c r="AA4" s="194"/>
      <c r="AB4" s="194"/>
      <c r="AC4" s="194"/>
      <c r="AD4" s="194"/>
      <c r="AE4" s="194">
        <v>1</v>
      </c>
      <c r="AF4" s="194">
        <v>1</v>
      </c>
      <c r="AG4" s="194">
        <v>1</v>
      </c>
      <c r="AH4" s="194">
        <v>1</v>
      </c>
      <c r="AI4" s="194"/>
      <c r="AJ4" s="195">
        <v>99</v>
      </c>
      <c r="AS4" s="172" t="s">
        <v>105</v>
      </c>
      <c r="AT4" s="188">
        <v>1</v>
      </c>
      <c r="AU4" s="189">
        <v>2</v>
      </c>
      <c r="AV4" s="189">
        <v>3</v>
      </c>
      <c r="AW4" s="189">
        <v>4</v>
      </c>
      <c r="AX4" s="189">
        <v>5</v>
      </c>
      <c r="AY4" s="189">
        <v>6</v>
      </c>
      <c r="AZ4" s="189">
        <v>7</v>
      </c>
      <c r="BA4" s="189">
        <v>8</v>
      </c>
      <c r="BB4" s="189">
        <v>9</v>
      </c>
      <c r="BC4" s="190">
        <v>10</v>
      </c>
      <c r="CT4" s="308"/>
      <c r="CU4" s="308"/>
      <c r="DA4" s="286" t="s">
        <v>106</v>
      </c>
      <c r="DB4" s="285"/>
      <c r="DC4" s="285"/>
    </row>
    <row r="5" spans="2:111" ht="16.5" thickBot="1">
      <c r="F5" s="196" t="s">
        <v>107</v>
      </c>
      <c r="G5" s="197">
        <v>1</v>
      </c>
      <c r="H5" s="197">
        <v>1</v>
      </c>
      <c r="I5" s="197">
        <v>1</v>
      </c>
      <c r="J5" s="197">
        <v>1</v>
      </c>
      <c r="K5" s="197">
        <v>1</v>
      </c>
      <c r="L5" s="197">
        <v>1</v>
      </c>
      <c r="M5" s="197">
        <v>1</v>
      </c>
      <c r="N5" s="197">
        <v>1</v>
      </c>
      <c r="O5" s="197">
        <v>1</v>
      </c>
      <c r="P5" s="197">
        <v>1</v>
      </c>
      <c r="Q5" s="197">
        <v>1</v>
      </c>
      <c r="R5" s="197">
        <v>1</v>
      </c>
      <c r="S5" s="197"/>
      <c r="T5" s="197"/>
      <c r="U5" s="197"/>
      <c r="V5" s="197"/>
      <c r="W5" s="197"/>
      <c r="X5" s="197">
        <v>100000</v>
      </c>
      <c r="Y5" s="197">
        <v>1</v>
      </c>
      <c r="Z5" s="197"/>
      <c r="AA5" s="197"/>
      <c r="AB5" s="197"/>
      <c r="AC5" s="197"/>
      <c r="AD5" s="197"/>
      <c r="AE5" s="197">
        <v>1</v>
      </c>
      <c r="AF5" s="197">
        <v>1</v>
      </c>
      <c r="AG5" s="197">
        <v>1</v>
      </c>
      <c r="AH5" s="197">
        <v>1</v>
      </c>
      <c r="AI5" s="197"/>
      <c r="AJ5" s="198"/>
      <c r="CT5" s="309">
        <v>0.6</v>
      </c>
      <c r="CU5" s="310">
        <v>2</v>
      </c>
      <c r="CV5" s="172">
        <f>X5</f>
        <v>100000</v>
      </c>
      <c r="DA5" s="286">
        <f>$DB$2*CT5</f>
        <v>0.48</v>
      </c>
      <c r="DB5" s="286">
        <f>$DB$2*CU5</f>
        <v>1.6</v>
      </c>
      <c r="DC5" s="286">
        <f>$DB$2*CV5</f>
        <v>80000</v>
      </c>
      <c r="DD5" s="285"/>
      <c r="DE5" s="285"/>
      <c r="DF5" s="285"/>
      <c r="DG5" s="285"/>
    </row>
    <row r="6" spans="2:111" hidden="1">
      <c r="U6" s="172" t="s">
        <v>108</v>
      </c>
      <c r="DD6" s="285"/>
      <c r="DE6" s="285"/>
      <c r="DF6" s="285"/>
      <c r="DG6" s="285"/>
    </row>
    <row r="7" spans="2:111" hidden="1">
      <c r="F7" s="191"/>
      <c r="G7" s="192"/>
      <c r="H7" s="192"/>
      <c r="I7" s="192"/>
      <c r="J7" s="192"/>
      <c r="K7" s="192"/>
      <c r="L7" s="192"/>
      <c r="M7" s="192"/>
      <c r="N7" s="192"/>
      <c r="O7" s="192"/>
      <c r="P7" s="192"/>
      <c r="Q7" s="192"/>
      <c r="R7" s="192"/>
      <c r="S7" s="192"/>
      <c r="T7" s="192"/>
      <c r="U7" s="192">
        <v>200000</v>
      </c>
      <c r="V7" s="192"/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  <c r="AJ7" s="192"/>
      <c r="CT7" s="307"/>
      <c r="CU7" s="307"/>
      <c r="DD7" s="286"/>
      <c r="DE7" s="286"/>
      <c r="DF7" s="286"/>
      <c r="DG7" s="286"/>
    </row>
    <row r="8" spans="2:111" hidden="1">
      <c r="F8" s="172" t="s">
        <v>109</v>
      </c>
      <c r="G8" s="172">
        <f ca="1">SUMPRODUCT(MAX(($B:$B&lt;&gt;"")*(ROW(B:B))))</f>
        <v>41</v>
      </c>
      <c r="CT8" s="308"/>
      <c r="CU8" s="308"/>
      <c r="DA8" s="285"/>
      <c r="DB8" s="285"/>
      <c r="DC8" s="285"/>
      <c r="DD8" s="285"/>
      <c r="DE8" s="285"/>
      <c r="DF8" s="285"/>
      <c r="DG8" s="285"/>
    </row>
    <row r="9" spans="2:111" hidden="1">
      <c r="CT9" s="308"/>
      <c r="CU9" s="308"/>
      <c r="DA9" s="285"/>
      <c r="DB9" s="285"/>
      <c r="DC9" s="285"/>
      <c r="DD9" s="285"/>
      <c r="DE9" s="285"/>
      <c r="DF9" s="285"/>
      <c r="DG9" s="285"/>
    </row>
    <row r="10" spans="2:111" hidden="1">
      <c r="CT10" s="308"/>
      <c r="CU10" s="308"/>
      <c r="DA10" s="285"/>
      <c r="DB10" s="285"/>
      <c r="DC10" s="285"/>
      <c r="DD10" s="285"/>
      <c r="DE10" s="285"/>
      <c r="DF10" s="285"/>
      <c r="DG10" s="285"/>
    </row>
    <row r="11" spans="2:111" hidden="1">
      <c r="CT11" s="308"/>
      <c r="CU11" s="308"/>
      <c r="DA11" s="285"/>
      <c r="DB11" s="285"/>
      <c r="DC11" s="285"/>
      <c r="DD11" s="285"/>
      <c r="DE11" s="285"/>
      <c r="DF11" s="285"/>
      <c r="DG11" s="285"/>
    </row>
    <row r="12" spans="2:111" hidden="1">
      <c r="CT12" s="308"/>
      <c r="CU12" s="308"/>
      <c r="DA12" s="285"/>
      <c r="DB12" s="285"/>
      <c r="DC12" s="285"/>
      <c r="DD12" s="285"/>
      <c r="DE12" s="285"/>
      <c r="DF12" s="285"/>
      <c r="DG12" s="285"/>
    </row>
    <row r="13" spans="2:111" hidden="1">
      <c r="CT13" s="308"/>
      <c r="CU13" s="308"/>
      <c r="DA13" s="285"/>
      <c r="DB13" s="285"/>
      <c r="DC13" s="285"/>
      <c r="DD13" s="285"/>
      <c r="DE13" s="285"/>
      <c r="DF13" s="285"/>
      <c r="DG13" s="285"/>
    </row>
    <row r="14" spans="2:111" hidden="1">
      <c r="CT14" s="308"/>
      <c r="CU14" s="308"/>
      <c r="DA14" s="285"/>
      <c r="DB14" s="285"/>
      <c r="DC14" s="285"/>
      <c r="DD14" s="285"/>
      <c r="DE14" s="285"/>
      <c r="DF14" s="285"/>
      <c r="DG14" s="285"/>
    </row>
    <row r="15" spans="2:111" hidden="1">
      <c r="CT15" s="308"/>
      <c r="CU15" s="308"/>
      <c r="DA15" s="285"/>
      <c r="DB15" s="285"/>
      <c r="DC15" s="285"/>
      <c r="DD15" s="285"/>
      <c r="DE15" s="285"/>
      <c r="DF15" s="285"/>
      <c r="DG15" s="285"/>
    </row>
    <row r="16" spans="2:111" hidden="1">
      <c r="CT16" s="308"/>
      <c r="CU16" s="308"/>
      <c r="DA16" s="285"/>
      <c r="DB16" s="285"/>
      <c r="DC16" s="285"/>
      <c r="DD16" s="285"/>
      <c r="DE16" s="285"/>
      <c r="DF16" s="285"/>
      <c r="DG16" s="285"/>
    </row>
    <row r="17" spans="1:114" hidden="1">
      <c r="CT17" s="308"/>
      <c r="CU17" s="308"/>
      <c r="DA17" s="285"/>
      <c r="DB17" s="285"/>
      <c r="DC17" s="285"/>
      <c r="DD17" s="285"/>
      <c r="DE17" s="285"/>
      <c r="DF17" s="285"/>
      <c r="DG17" s="285"/>
      <c r="DH17" s="285"/>
    </row>
    <row r="18" spans="1:114" hidden="1">
      <c r="CT18" s="308"/>
      <c r="CU18" s="308"/>
      <c r="DA18" s="285"/>
      <c r="DB18" s="285"/>
      <c r="DC18" s="285"/>
      <c r="DD18" s="285"/>
      <c r="DE18" s="285"/>
      <c r="DF18" s="285"/>
      <c r="DG18" s="285"/>
      <c r="DH18" s="285"/>
    </row>
    <row r="19" spans="1:114" hidden="1">
      <c r="CT19" s="308"/>
      <c r="CU19" s="308"/>
      <c r="DA19" s="285"/>
      <c r="DB19" s="285"/>
      <c r="DC19" s="285"/>
      <c r="DD19" s="285"/>
      <c r="DE19" s="285"/>
      <c r="DF19" s="285"/>
      <c r="DG19" s="285"/>
      <c r="DH19" s="285"/>
    </row>
    <row r="20" spans="1:114" hidden="1">
      <c r="CT20" s="308"/>
      <c r="CU20" s="308"/>
      <c r="DA20" s="285"/>
      <c r="DB20" s="285"/>
      <c r="DC20" s="285"/>
      <c r="DD20" s="285"/>
      <c r="DE20" s="285"/>
      <c r="DF20" s="285"/>
      <c r="DG20" s="285"/>
      <c r="DH20" s="285"/>
    </row>
    <row r="21" spans="1:114" hidden="1">
      <c r="CT21" s="308"/>
      <c r="CU21" s="308"/>
      <c r="DA21" s="285"/>
      <c r="DB21" s="285"/>
      <c r="DC21" s="285"/>
      <c r="DD21" s="285"/>
      <c r="DE21" s="285"/>
      <c r="DF21" s="285"/>
      <c r="DG21" s="285"/>
      <c r="DH21" s="285"/>
    </row>
    <row r="22" spans="1:114" hidden="1">
      <c r="CT22" s="308"/>
      <c r="CU22" s="308"/>
      <c r="DA22" s="285"/>
      <c r="DB22" s="285"/>
      <c r="DC22" s="285"/>
      <c r="DD22" s="285"/>
      <c r="DE22" s="285"/>
      <c r="DF22" s="285"/>
      <c r="DG22" s="285"/>
      <c r="DH22" s="285"/>
    </row>
    <row r="23" spans="1:114" hidden="1">
      <c r="CT23" s="308"/>
      <c r="CU23" s="308"/>
      <c r="DA23" s="285"/>
      <c r="DB23" s="285"/>
      <c r="DC23" s="285"/>
      <c r="DD23" s="285"/>
      <c r="DE23" s="285"/>
      <c r="DF23" s="285"/>
      <c r="DG23" s="285"/>
      <c r="DH23" s="285"/>
    </row>
    <row r="24" spans="1:114" hidden="1">
      <c r="B24" s="192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CT24" s="308"/>
      <c r="CU24" s="308"/>
      <c r="DA24" s="285"/>
      <c r="DB24" s="285"/>
      <c r="DC24" s="285"/>
      <c r="DD24" s="285"/>
      <c r="DE24" s="285"/>
      <c r="DF24" s="285"/>
      <c r="DG24" s="285"/>
      <c r="DH24" s="285"/>
    </row>
    <row r="25" spans="1:114" hidden="1">
      <c r="CT25" s="308"/>
      <c r="CU25" s="308"/>
      <c r="DA25" s="285"/>
      <c r="DB25" s="285"/>
      <c r="DC25" s="285"/>
      <c r="DD25" s="285"/>
      <c r="DE25" s="285"/>
      <c r="DF25" s="285"/>
      <c r="DG25" s="285"/>
      <c r="DH25" s="285"/>
    </row>
    <row r="26" spans="1:114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CT26" s="308"/>
      <c r="CU26" s="308"/>
      <c r="DA26" s="285"/>
      <c r="DB26" s="285"/>
      <c r="DC26" s="285"/>
      <c r="DD26" s="285"/>
      <c r="DE26" s="285"/>
      <c r="DF26" s="285"/>
      <c r="DG26" s="285"/>
      <c r="DH26" s="285"/>
    </row>
    <row r="27" spans="1:114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CT27" s="308"/>
      <c r="CU27" s="308"/>
      <c r="DA27" s="285"/>
      <c r="DB27" s="285"/>
      <c r="DC27" s="285"/>
      <c r="DD27" s="285"/>
      <c r="DE27" s="285"/>
      <c r="DF27" s="285"/>
      <c r="DG27" s="285"/>
      <c r="DH27" s="285"/>
    </row>
    <row r="28" spans="1:114" ht="16.5" thickBot="1">
      <c r="B28" s="192"/>
      <c r="C28" s="192"/>
      <c r="D28" s="192"/>
      <c r="E28" s="192"/>
      <c r="F28" s="333" t="s">
        <v>41</v>
      </c>
      <c r="G28" s="334" t="s">
        <v>110</v>
      </c>
      <c r="H28" s="334" t="s">
        <v>111</v>
      </c>
      <c r="I28" s="334" t="s">
        <v>112</v>
      </c>
      <c r="J28" s="334" t="s">
        <v>113</v>
      </c>
      <c r="K28" s="334" t="s">
        <v>114</v>
      </c>
      <c r="L28" s="334" t="s">
        <v>115</v>
      </c>
      <c r="M28" s="334" t="s">
        <v>116</v>
      </c>
      <c r="N28" s="334" t="s">
        <v>117</v>
      </c>
      <c r="O28" s="334" t="s">
        <v>118</v>
      </c>
      <c r="P28" s="334" t="s">
        <v>119</v>
      </c>
      <c r="Q28" s="334" t="s">
        <v>120</v>
      </c>
      <c r="R28" s="334" t="s">
        <v>121</v>
      </c>
      <c r="S28" s="334" t="s">
        <v>122</v>
      </c>
      <c r="T28" s="334" t="s">
        <v>122</v>
      </c>
      <c r="U28" s="334" t="s">
        <v>122</v>
      </c>
      <c r="V28" s="334" t="s">
        <v>123</v>
      </c>
      <c r="W28" s="334" t="s">
        <v>124</v>
      </c>
      <c r="X28" s="334" t="s">
        <v>125</v>
      </c>
      <c r="Y28" s="334" t="s">
        <v>126</v>
      </c>
      <c r="Z28" s="334" t="s">
        <v>127</v>
      </c>
      <c r="AA28" s="7"/>
      <c r="AB28" s="7"/>
      <c r="AC28" s="7"/>
      <c r="AD28" s="7"/>
      <c r="AE28" s="7"/>
      <c r="AF28" s="7"/>
      <c r="AG28" s="334" t="s">
        <v>128</v>
      </c>
      <c r="AH28" s="7"/>
      <c r="AI28" s="7"/>
      <c r="AJ28" s="7"/>
      <c r="AK28" s="7"/>
      <c r="AL28" s="7"/>
      <c r="AM28" s="7"/>
      <c r="AN28" s="7"/>
      <c r="AP28" s="7">
        <f ca="1">IF(SUM(AP31:AP130)=COUNT(AP31:AP130),1,0)</f>
        <v>0</v>
      </c>
      <c r="AS28" s="171">
        <f>MATCH(G$30,$AT$1:$BB$1,0)</f>
        <v>1</v>
      </c>
      <c r="AT28" s="171">
        <f t="shared" ref="AT28:BZ28" si="0">MATCH(H$30,$AT$1:$BB$1,0)</f>
        <v>1</v>
      </c>
      <c r="AU28" s="171">
        <f t="shared" si="0"/>
        <v>1</v>
      </c>
      <c r="AV28" s="171">
        <f>MATCH(J$30,$AT$1:$BB$1,0)</f>
        <v>1</v>
      </c>
      <c r="AW28" s="171">
        <f t="shared" si="0"/>
        <v>1</v>
      </c>
      <c r="AX28" s="171">
        <f t="shared" si="0"/>
        <v>1</v>
      </c>
      <c r="AY28" s="171">
        <f t="shared" si="0"/>
        <v>1</v>
      </c>
      <c r="AZ28" s="171">
        <f t="shared" si="0"/>
        <v>1</v>
      </c>
      <c r="BA28" s="171">
        <f t="shared" si="0"/>
        <v>1</v>
      </c>
      <c r="BB28" s="171">
        <f t="shared" si="0"/>
        <v>1</v>
      </c>
      <c r="BC28" s="171">
        <f t="shared" si="0"/>
        <v>1</v>
      </c>
      <c r="BD28" s="171">
        <f t="shared" si="0"/>
        <v>1</v>
      </c>
      <c r="BE28" s="171">
        <f t="shared" si="0"/>
        <v>4</v>
      </c>
      <c r="BF28" s="171">
        <f t="shared" si="0"/>
        <v>4</v>
      </c>
      <c r="BG28" s="171" t="e">
        <f t="shared" si="0"/>
        <v>#N/A</v>
      </c>
      <c r="BH28" s="171">
        <f t="shared" si="0"/>
        <v>5</v>
      </c>
      <c r="BI28" s="171">
        <f t="shared" si="0"/>
        <v>1</v>
      </c>
      <c r="BJ28" s="171">
        <f t="shared" si="0"/>
        <v>4</v>
      </c>
      <c r="BK28" s="171">
        <f t="shared" si="0"/>
        <v>1</v>
      </c>
      <c r="BL28" s="171">
        <f t="shared" si="0"/>
        <v>1</v>
      </c>
      <c r="BM28" s="171" t="e">
        <f t="shared" si="0"/>
        <v>#N/A</v>
      </c>
      <c r="BN28" s="171" t="e">
        <f t="shared" si="0"/>
        <v>#N/A</v>
      </c>
      <c r="BO28" s="171" t="e">
        <f t="shared" si="0"/>
        <v>#N/A</v>
      </c>
      <c r="BP28" s="171" t="e">
        <f t="shared" si="0"/>
        <v>#N/A</v>
      </c>
      <c r="BQ28" s="171" t="e">
        <f t="shared" si="0"/>
        <v>#N/A</v>
      </c>
      <c r="BR28" s="171">
        <f t="shared" si="0"/>
        <v>1</v>
      </c>
      <c r="BS28" s="171">
        <f t="shared" si="0"/>
        <v>1</v>
      </c>
      <c r="BT28" s="171">
        <f t="shared" si="0"/>
        <v>1</v>
      </c>
      <c r="BU28" s="171" t="e">
        <f t="shared" si="0"/>
        <v>#N/A</v>
      </c>
      <c r="BV28" s="171" t="e">
        <f t="shared" si="0"/>
        <v>#N/A</v>
      </c>
      <c r="BW28" s="171" t="e">
        <f t="shared" si="0"/>
        <v>#N/A</v>
      </c>
      <c r="BX28" s="171" t="e">
        <f t="shared" si="0"/>
        <v>#N/A</v>
      </c>
      <c r="BY28" s="171" t="e">
        <f t="shared" si="0"/>
        <v>#N/A</v>
      </c>
      <c r="BZ28" s="171" t="e">
        <f t="shared" si="0"/>
        <v>#N/A</v>
      </c>
      <c r="CT28" s="308"/>
      <c r="CU28" s="308"/>
      <c r="DA28" s="285"/>
      <c r="DB28" s="285"/>
      <c r="DC28" s="285"/>
      <c r="DD28" s="285"/>
      <c r="DE28" s="285"/>
      <c r="DF28" s="285"/>
      <c r="DG28" s="285"/>
      <c r="DH28" s="285"/>
    </row>
    <row r="29" spans="1:114" ht="173.25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429" t="s">
        <v>130</v>
      </c>
      <c r="G29" s="200" t="str">
        <f>"קיים פעילות בתחומי המוסיקה הקולית המסורתית ושירת הקודש היהודית שנתיים לפחות נכון ל-1/1/"&amp;AO2</f>
        <v>קיים פעילות בתחומי המוסיקה הקולית המסורתית ושירת הקודש היהודית שנתיים לפחות נכון ל-1/1/2025</v>
      </c>
      <c r="H29" s="200" t="s">
        <v>131</v>
      </c>
      <c r="I29" s="200" t="s">
        <v>132</v>
      </c>
      <c r="J29" s="200" t="s">
        <v>133</v>
      </c>
      <c r="K29" s="200" t="s">
        <v>134</v>
      </c>
      <c r="L29" s="200" t="s">
        <v>135</v>
      </c>
      <c r="M29" s="200" t="s">
        <v>136</v>
      </c>
      <c r="N29" s="200" t="s">
        <v>137</v>
      </c>
      <c r="O29" s="200" t="s">
        <v>138</v>
      </c>
      <c r="P29" s="200" t="s">
        <v>139</v>
      </c>
      <c r="Q29" s="200" t="s">
        <v>140</v>
      </c>
      <c r="R29" s="200" t="s">
        <v>141</v>
      </c>
      <c r="S29" s="200" t="s">
        <v>142</v>
      </c>
      <c r="T29" s="200" t="s">
        <v>143</v>
      </c>
      <c r="U29" s="429" t="s">
        <v>144</v>
      </c>
      <c r="V29" s="200" t="s">
        <v>145</v>
      </c>
      <c r="W29" s="200" t="s">
        <v>146</v>
      </c>
      <c r="X29" s="200" t="s">
        <v>147</v>
      </c>
      <c r="Y29" s="200" t="s">
        <v>148</v>
      </c>
      <c r="Z29" s="200" t="s">
        <v>149</v>
      </c>
      <c r="AA29" s="200" t="s">
        <v>150</v>
      </c>
      <c r="AB29" s="200" t="s">
        <v>151</v>
      </c>
      <c r="AC29" s="200" t="s">
        <v>152</v>
      </c>
      <c r="AD29" s="200" t="s">
        <v>153</v>
      </c>
      <c r="AE29" s="429" t="s">
        <v>154</v>
      </c>
      <c r="AF29" s="200" t="s">
        <v>338</v>
      </c>
      <c r="AG29" s="200" t="s">
        <v>155</v>
      </c>
      <c r="AH29" s="200" t="s">
        <v>156</v>
      </c>
      <c r="AI29" s="433"/>
      <c r="AJ29" s="201" t="s">
        <v>157</v>
      </c>
      <c r="AK29" s="435" t="s">
        <v>158</v>
      </c>
      <c r="AL29" s="429" t="s">
        <v>158</v>
      </c>
      <c r="AM29" s="429" t="s">
        <v>158</v>
      </c>
      <c r="AN29" s="429" t="s">
        <v>159</v>
      </c>
      <c r="AO29" s="202" t="s">
        <v>160</v>
      </c>
      <c r="AP29" s="203" t="s">
        <v>161</v>
      </c>
      <c r="AS29" s="171" t="str">
        <f t="shared" ref="AS29:BZ29" si="1">"בקרת "&amp;G29</f>
        <v>בקרת קיים פעילות בתחומי המוסיקה הקולית המסורתית ושירת הקודש היהודית שנתיים לפחות נכון ל-1/1/2025</v>
      </c>
      <c r="AT29" s="171" t="str">
        <f t="shared" si="1"/>
        <v xml:space="preserve">בקרת מטרות המוסד עולות בקנה אחד עם מטרות התמיכה </v>
      </c>
      <c r="AU29" s="171" t="str">
        <f t="shared" si="1"/>
        <v>בקרת תקציב הפעילות מנוהל כמשק סגור</v>
      </c>
      <c r="AV29" s="171" t="str">
        <f t="shared" si="1"/>
        <v>בקרת המוסד עומד בדרישות הנוהל</v>
      </c>
      <c r="AW29" s="171" t="str">
        <f t="shared" si="1"/>
        <v>בקרת מציין בפרסומיו את תמיכת המשרד</v>
      </c>
      <c r="AX29" s="171" t="str">
        <f t="shared" si="1"/>
        <v>בקרת מקיים הוראות הדין</v>
      </c>
      <c r="AY29" s="171" t="str">
        <f t="shared" si="1"/>
        <v>בקרת פועל ביעילות ובתקורה מינימלית</v>
      </c>
      <c r="AZ29" s="171" t="str">
        <f t="shared" si="1"/>
        <v>בקרת משתמש בכספי התמיכה למטרות שלשמן ניתנו</v>
      </c>
      <c r="BA29" s="171" t="str">
        <f t="shared" si="1"/>
        <v>בקרת הפעילות אינה חלק מתכנית לימודים</v>
      </c>
      <c r="BB29" s="171" t="str">
        <f t="shared" si="1"/>
        <v>בקרת הפעילות אינה ממומנת בדרך אחרת מתקציב המדינה</v>
      </c>
      <c r="BC29" s="171" t="str">
        <f t="shared" si="1"/>
        <v>בקרת הגיש בקשה ודוחות בהתאם לנדרש לפי מבחנים אלה, הנחיות היועץ המשפטי לממשלה והוראות הנוהל</v>
      </c>
      <c r="BD29" s="171" t="str">
        <f t="shared" si="1"/>
        <v>בקרת מקיים הוראות החוק, מקפיד על ניהול תקין ושקיפות</v>
      </c>
      <c r="BE29" s="171" t="str">
        <f t="shared" si="1"/>
        <v>בקרת סך הוצאות כספיות שאינן הנהלה וכלליות של המוסד</v>
      </c>
      <c r="BF29" s="171" t="str">
        <f t="shared" si="1"/>
        <v>בקרת הוצאות כספיות שאינן הנהלה וכלליות ששימשו לביצוע קונצטרים של חזנות</v>
      </c>
      <c r="BG29" s="171" t="str">
        <f t="shared" si="1"/>
        <v>בקרת שיעור הוצאות ששימשו לפעילות חזנות</v>
      </c>
      <c r="BH29" s="171" t="str">
        <f t="shared" si="1"/>
        <v>בקרת ממוצע ניקוד רמה אמנותית</v>
      </c>
      <c r="BI29" s="171" t="str">
        <f t="shared" si="1"/>
        <v>בקרת מסגרת הגוף הקולי המסורתי פועלת כחלק ממוסד העוסק במגוון תחומים מנוהלת כמשק סגור עם הנהלה אמנותית נפרדת</v>
      </c>
      <c r="BJ29" s="171" t="str">
        <f t="shared" si="1"/>
        <v>בקרת תקציב שנתי בשנת התקציב המבוקר ששימש לקונצרטים של חזנות</v>
      </c>
      <c r="BK29" s="171" t="str">
        <f t="shared" si="1"/>
        <v>בקרת אינו מקבל תמיכה שוטפת בתחום הגופים הקוליים</v>
      </c>
      <c r="BL29" s="171" t="str">
        <f t="shared" si="1"/>
        <v>בקרת הועדה ממליצה מעבר תנאי סף עם הקלה</v>
      </c>
      <c r="BM29" s="171" t="str">
        <f t="shared" si="1"/>
        <v>בקרת קריטריון הקלה 2</v>
      </c>
      <c r="BN29" s="171" t="str">
        <f t="shared" si="1"/>
        <v>בקרת קריטריון הקלה 3</v>
      </c>
      <c r="BO29" s="171" t="str">
        <f t="shared" si="1"/>
        <v>בקרת קריטריון הקלה 4</v>
      </c>
      <c r="BP29" s="171" t="str">
        <f t="shared" si="1"/>
        <v>בקרת קריטריון הקלה 5</v>
      </c>
      <c r="BQ29" s="171" t="str">
        <f t="shared" si="1"/>
        <v>בקרת עומד בתנאים לאור הקלות</v>
      </c>
      <c r="BR29" s="171" t="str">
        <f t="shared" si="1"/>
        <v>בקרת במוסד בו מועסקים עובדים ביחסי עבודה, המוסד קבע תקנון למניעת הטרדה מינית ועומד בדרישות תקנה 8 לתקנות חובות מעסיק. המוסד צירף לבקשתו את התקנון ופרטים על ההתאמות בתקנון, פרסומו למסירתו. (במוסד בו אין מתכונת יחסי עבודה - יש לסמן 1 עבור תנאי זה)</v>
      </c>
      <c r="BS29" s="171" t="str">
        <f t="shared" si="1"/>
        <v>בקרת התנאים צפויים להתקיים בשנת התמיכה על פי תכנית עבודה</v>
      </c>
      <c r="BT29" s="171" t="str">
        <f t="shared" si="1"/>
        <v>בקרת עומד בתנאי סף כלליים אחרים</v>
      </c>
      <c r="BU29" s="171" t="str">
        <f t="shared" si="1"/>
        <v xml:space="preserve">בקרת </v>
      </c>
      <c r="BV29" s="171" t="str">
        <f t="shared" si="1"/>
        <v>בקרת מעבר תנאי סף-אישור מיוחד</v>
      </c>
      <c r="BW29" s="171" t="str">
        <f t="shared" si="1"/>
        <v>בקרת ריק</v>
      </c>
      <c r="BX29" s="171" t="str">
        <f t="shared" si="1"/>
        <v>בקרת ריק</v>
      </c>
      <c r="BY29" s="171" t="str">
        <f t="shared" si="1"/>
        <v>בקרת ריק</v>
      </c>
      <c r="BZ29" s="171" t="str">
        <f t="shared" si="1"/>
        <v>בקרת מעבר תנאי סף</v>
      </c>
      <c r="CE29" s="172" t="s">
        <v>105</v>
      </c>
      <c r="CT29" s="287" t="s">
        <v>162</v>
      </c>
      <c r="CU29" s="287" t="s">
        <v>150</v>
      </c>
      <c r="CV29" s="287" t="s">
        <v>151</v>
      </c>
      <c r="CW29" s="287" t="s">
        <v>152</v>
      </c>
      <c r="CX29" s="287" t="s">
        <v>153</v>
      </c>
      <c r="CY29" s="287"/>
      <c r="DA29" s="287" t="s">
        <v>162</v>
      </c>
      <c r="DB29" s="287" t="s">
        <v>150</v>
      </c>
      <c r="DC29" s="287" t="s">
        <v>151</v>
      </c>
      <c r="DD29" s="287" t="s">
        <v>152</v>
      </c>
      <c r="DE29" s="287" t="s">
        <v>153</v>
      </c>
      <c r="DF29" s="287"/>
      <c r="DG29" s="287"/>
      <c r="DH29" s="312" t="s">
        <v>163</v>
      </c>
      <c r="DI29" s="313" t="s">
        <v>164</v>
      </c>
      <c r="DJ29" s="313" t="s">
        <v>165</v>
      </c>
    </row>
    <row r="30" spans="1:114" ht="33.75" customHeight="1" thickBot="1">
      <c r="A30" s="204"/>
      <c r="B30" s="432"/>
      <c r="C30" s="434"/>
      <c r="D30" s="434"/>
      <c r="E30" s="434"/>
      <c r="F30" s="430"/>
      <c r="G30" s="205" t="s">
        <v>91</v>
      </c>
      <c r="H30" s="205" t="s">
        <v>91</v>
      </c>
      <c r="I30" s="205" t="s">
        <v>91</v>
      </c>
      <c r="J30" s="205" t="s">
        <v>91</v>
      </c>
      <c r="K30" s="205" t="s">
        <v>91</v>
      </c>
      <c r="L30" s="205" t="s">
        <v>91</v>
      </c>
      <c r="M30" s="205" t="s">
        <v>91</v>
      </c>
      <c r="N30" s="205" t="s">
        <v>91</v>
      </c>
      <c r="O30" s="205" t="s">
        <v>91</v>
      </c>
      <c r="P30" s="205" t="s">
        <v>91</v>
      </c>
      <c r="Q30" s="205" t="s">
        <v>91</v>
      </c>
      <c r="R30" s="205" t="s">
        <v>91</v>
      </c>
      <c r="S30" s="205" t="s">
        <v>94</v>
      </c>
      <c r="T30" s="205" t="s">
        <v>94</v>
      </c>
      <c r="U30" s="437"/>
      <c r="V30" s="205" t="s">
        <v>95</v>
      </c>
      <c r="W30" s="205" t="s">
        <v>91</v>
      </c>
      <c r="X30" s="205" t="s">
        <v>94</v>
      </c>
      <c r="Y30" s="205" t="s">
        <v>91</v>
      </c>
      <c r="Z30" s="205" t="s">
        <v>91</v>
      </c>
      <c r="AA30" s="205"/>
      <c r="AB30" s="205"/>
      <c r="AC30" s="205"/>
      <c r="AD30" s="205"/>
      <c r="AE30" s="437"/>
      <c r="AF30" s="205" t="s">
        <v>91</v>
      </c>
      <c r="AG30" s="205" t="s">
        <v>91</v>
      </c>
      <c r="AH30" s="205" t="s">
        <v>91</v>
      </c>
      <c r="AI30" s="434"/>
      <c r="AJ30" s="205"/>
      <c r="AK30" s="436"/>
      <c r="AL30" s="430"/>
      <c r="AM30" s="430"/>
      <c r="AN30" s="430"/>
      <c r="AO30" s="206" t="s">
        <v>98</v>
      </c>
      <c r="AQ30" s="172">
        <v>0</v>
      </c>
      <c r="AR30" s="172">
        <v>1</v>
      </c>
      <c r="AS30" s="171" t="str">
        <f t="shared" ref="AS30:BZ30" si="2">G30</f>
        <v>0/1</v>
      </c>
      <c r="AT30" s="171" t="str">
        <f t="shared" si="2"/>
        <v>0/1</v>
      </c>
      <c r="AU30" s="171" t="str">
        <f t="shared" si="2"/>
        <v>0/1</v>
      </c>
      <c r="AV30" s="171" t="str">
        <f t="shared" si="2"/>
        <v>0/1</v>
      </c>
      <c r="AW30" s="171" t="str">
        <f t="shared" si="2"/>
        <v>0/1</v>
      </c>
      <c r="AX30" s="171" t="str">
        <f t="shared" si="2"/>
        <v>0/1</v>
      </c>
      <c r="AY30" s="171" t="str">
        <f t="shared" si="2"/>
        <v>0/1</v>
      </c>
      <c r="AZ30" s="171" t="str">
        <f t="shared" si="2"/>
        <v>0/1</v>
      </c>
      <c r="BA30" s="171" t="str">
        <f t="shared" si="2"/>
        <v>0/1</v>
      </c>
      <c r="BB30" s="171" t="str">
        <f t="shared" si="2"/>
        <v>0/1</v>
      </c>
      <c r="BC30" s="171" t="str">
        <f t="shared" si="2"/>
        <v>0/1</v>
      </c>
      <c r="BD30" s="171" t="str">
        <f t="shared" si="2"/>
        <v>0/1</v>
      </c>
      <c r="BE30" s="171" t="str">
        <f t="shared" si="2"/>
        <v>מספר שאינו שלילי</v>
      </c>
      <c r="BF30" s="171" t="str">
        <f t="shared" si="2"/>
        <v>מספר שאינו שלילי</v>
      </c>
      <c r="BG30" s="171">
        <f t="shared" si="2"/>
        <v>0</v>
      </c>
      <c r="BH30" s="171" t="str">
        <f t="shared" si="2"/>
        <v>מספר שלם שאינו שלילי</v>
      </c>
      <c r="BI30" s="171" t="str">
        <f t="shared" si="2"/>
        <v>0/1</v>
      </c>
      <c r="BJ30" s="171" t="str">
        <f t="shared" si="2"/>
        <v>מספר שאינו שלילי</v>
      </c>
      <c r="BK30" s="171" t="str">
        <f t="shared" si="2"/>
        <v>0/1</v>
      </c>
      <c r="BL30" s="171" t="str">
        <f t="shared" si="2"/>
        <v>0/1</v>
      </c>
      <c r="BM30" s="171">
        <f t="shared" si="2"/>
        <v>0</v>
      </c>
      <c r="BN30" s="171">
        <f t="shared" si="2"/>
        <v>0</v>
      </c>
      <c r="BO30" s="171">
        <f t="shared" si="2"/>
        <v>0</v>
      </c>
      <c r="BP30" s="171">
        <f t="shared" si="2"/>
        <v>0</v>
      </c>
      <c r="BQ30" s="171">
        <f t="shared" si="2"/>
        <v>0</v>
      </c>
      <c r="BR30" s="171" t="str">
        <f t="shared" si="2"/>
        <v>0/1</v>
      </c>
      <c r="BS30" s="171" t="str">
        <f t="shared" si="2"/>
        <v>0/1</v>
      </c>
      <c r="BT30" s="171" t="str">
        <f t="shared" si="2"/>
        <v>0/1</v>
      </c>
      <c r="BU30" s="171">
        <f t="shared" si="2"/>
        <v>0</v>
      </c>
      <c r="BV30" s="171">
        <f t="shared" si="2"/>
        <v>0</v>
      </c>
      <c r="BW30" s="171">
        <f t="shared" si="2"/>
        <v>0</v>
      </c>
      <c r="BX30" s="171">
        <f t="shared" si="2"/>
        <v>0</v>
      </c>
      <c r="BY30" s="171">
        <f t="shared" si="2"/>
        <v>0</v>
      </c>
      <c r="BZ30" s="171">
        <f t="shared" si="2"/>
        <v>0</v>
      </c>
      <c r="CE30" s="172">
        <f t="shared" ref="CE30:CN30" si="3">AT4</f>
        <v>1</v>
      </c>
      <c r="CF30" s="172">
        <f t="shared" si="3"/>
        <v>2</v>
      </c>
      <c r="CG30" s="172">
        <f t="shared" si="3"/>
        <v>3</v>
      </c>
      <c r="CH30" s="172">
        <f t="shared" si="3"/>
        <v>4</v>
      </c>
      <c r="CI30" s="172">
        <f t="shared" si="3"/>
        <v>5</v>
      </c>
      <c r="CJ30" s="172">
        <f t="shared" si="3"/>
        <v>6</v>
      </c>
      <c r="CK30" s="172">
        <f t="shared" si="3"/>
        <v>7</v>
      </c>
      <c r="CL30" s="172">
        <f t="shared" si="3"/>
        <v>8</v>
      </c>
      <c r="CM30" s="172">
        <f t="shared" si="3"/>
        <v>9</v>
      </c>
      <c r="CN30" s="172">
        <f t="shared" si="3"/>
        <v>10</v>
      </c>
      <c r="DA30" s="285"/>
      <c r="DB30" s="285"/>
      <c r="DC30" s="285"/>
      <c r="DD30" s="285"/>
      <c r="DE30" s="285"/>
      <c r="DF30" s="285"/>
      <c r="DG30" s="285"/>
      <c r="DH30" s="285"/>
    </row>
    <row r="31" spans="1:114" ht="42.75" customHeight="1">
      <c r="B31" s="10">
        <f ca="1">IF(F31="","",ROW()-30)</f>
        <v>1</v>
      </c>
      <c r="C31" s="10"/>
      <c r="D31" s="10"/>
      <c r="E31" s="10"/>
      <c r="F31" s="13" t="str">
        <f ca="1">IF('מכון תא לחזנות'!$F$1="1","",'מכון תא לחזנות'!$F$1)</f>
        <v>מכון תא לחזנות</v>
      </c>
      <c r="G31" s="9">
        <v>1</v>
      </c>
      <c r="H31" s="9">
        <v>1</v>
      </c>
      <c r="I31" s="9">
        <v>1</v>
      </c>
      <c r="J31" s="9">
        <v>1</v>
      </c>
      <c r="K31" s="9">
        <v>1</v>
      </c>
      <c r="L31" s="9">
        <v>1</v>
      </c>
      <c r="M31" s="9">
        <v>1</v>
      </c>
      <c r="N31" s="9">
        <v>1</v>
      </c>
      <c r="O31" s="9">
        <v>1</v>
      </c>
      <c r="P31" s="9">
        <v>1</v>
      </c>
      <c r="Q31" s="9">
        <v>1</v>
      </c>
      <c r="R31" s="9">
        <v>1</v>
      </c>
      <c r="S31" s="399">
        <v>926406</v>
      </c>
      <c r="T31" s="399">
        <v>926406</v>
      </c>
      <c r="U31" s="306">
        <f ca="1">IF($F31="","",IF(T31&gt;S31,$AQ$1,IFERROR(T31/S31,$AQ$1)))</f>
        <v>1</v>
      </c>
      <c r="V31" s="9">
        <v>4</v>
      </c>
      <c r="W31" s="305">
        <v>0</v>
      </c>
      <c r="X31" s="314">
        <v>425301</v>
      </c>
      <c r="Y31" s="305">
        <v>1</v>
      </c>
      <c r="Z31" s="305"/>
      <c r="AA31" s="9"/>
      <c r="AB31" s="9"/>
      <c r="AC31" s="9"/>
      <c r="AD31" s="9"/>
      <c r="AE31" s="10">
        <f ca="1">IF($F31="","",IF(OR(DI31=1,AND(DJ31=1,Z31=1)),1,0))</f>
        <v>1</v>
      </c>
      <c r="AF31" s="9">
        <v>1</v>
      </c>
      <c r="AG31" s="9">
        <v>1</v>
      </c>
      <c r="AH31" s="9">
        <v>1</v>
      </c>
      <c r="AI31" s="10">
        <f t="shared" ref="AI31:AI62" ca="1" si="4">IF(F31="","",IF(G31&gt;=$G$5,1,0))</f>
        <v>1</v>
      </c>
      <c r="AJ31" s="10"/>
      <c r="AK31" s="10"/>
      <c r="AL31" s="10"/>
      <c r="AM31" s="10"/>
      <c r="AN31" s="207">
        <f t="shared" ref="AN31:AN62" ca="1" si="5">IF($F31="","",IF(AJ31=1,1,IF(AP31&lt;&gt;1,$AQ$1,IF(SUMPRODUCT(--(G31:AI31&gt;=$G$5:$AI$5)*($G$5:$AI$5&lt;&gt;"")*($G$4:$AI$4=1))=COUNTIF($G$4:$AI$4,1),1,0))))</f>
        <v>1</v>
      </c>
      <c r="AO31" s="330" t="s">
        <v>166</v>
      </c>
      <c r="AP31" s="172">
        <f t="shared" ref="AP31:AP62" ca="1" si="6">IF(OR(SUM(AS31:BZ31)&lt;&gt;COUNT(AS31:BZ31),SUMPRODUCT(--(G31:AI31=$AQ$1))&lt;&gt;0),0,1)</f>
        <v>1</v>
      </c>
      <c r="AQ31" s="172">
        <f ca="1">IF($F31="","",AQ$30)</f>
        <v>0</v>
      </c>
      <c r="AR31" s="172">
        <f ca="1">IF($F31="","",AR$30)</f>
        <v>1</v>
      </c>
      <c r="AS31" s="171">
        <f>IF(OR(G$30="",G$4=99),1,IF(G31="",0,IFERROR(CHOOSE(AS$28,IF(ISNA(MATCH(G31,$AQ$30:$AR$30,0)),0,1),IF(ISNUMBER(G31),1,0),IF(G31=TRUNC(G31),1,0),IF(AND(G31*1=G31,G31&gt;=0),1,0),IF(AND(G31=TRUNC(G31),G31&gt;=0),1,0),IF(AND(G31*1=G31,G31&gt;0),1,0),IF(AND(G31=TRUNC(G31),G31&gt;0),1,0),1,IF(ISNA(HLOOKUP(G31,$AT$4:$BC$4,1,0)),0,1)),0)))</f>
        <v>1</v>
      </c>
      <c r="AT31" s="171">
        <f t="shared" ref="AT31:AT94" si="7">IF(OR(H$30="",H$4=99),1,IF(H31="",0,IFERROR(CHOOSE(AT$28,IF(ISNA(MATCH(H31,$AQ$30:$AR$30,0)),0,1),IF(ISNUMBER(H31),1,0),IF(H31=TRUNC(H31),1,0),IF(AND(H31*1=H31,H31&gt;=0),1,0),IF(AND(H31=TRUNC(H31),H31&gt;=0),1,0),IF(AND(H31*1=H31,H31&gt;0),1,0),IF(AND(H31=TRUNC(H31),H31&gt;0),1,0),1,IF(ISNA(HLOOKUP(H31,$AT$4:$BC$4,1,0)),0,1)),0)))</f>
        <v>1</v>
      </c>
      <c r="AU31" s="171">
        <f t="shared" ref="AU31:AU94" si="8">IF(OR(I$30="",I$4=99),1,IF(I31="",0,IFERROR(CHOOSE(AU$28,IF(ISNA(MATCH(I31,$AQ$30:$AR$30,0)),0,1),IF(ISNUMBER(I31),1,0),IF(I31=TRUNC(I31),1,0),IF(AND(I31*1=I31,I31&gt;=0),1,0),IF(AND(I31=TRUNC(I31),I31&gt;=0),1,0),IF(AND(I31*1=I31,I31&gt;0),1,0),IF(AND(I31=TRUNC(I31),I31&gt;0),1,0),1,IF(ISNA(HLOOKUP(I31,$AT$4:$BC$4,1,0)),0,1)),0)))</f>
        <v>1</v>
      </c>
      <c r="AV31" s="171">
        <f t="shared" ref="AV31:AV94" si="9">IF(OR(J$30="",J$4=99),1,IF(J31="",0,IFERROR(CHOOSE(AV$28,IF(ISNA(MATCH(J31,$AQ$30:$AR$30,0)),0,1),IF(ISNUMBER(J31),1,0),IF(J31=TRUNC(J31),1,0),IF(AND(J31*1=J31,J31&gt;=0),1,0),IF(AND(J31=TRUNC(J31),J31&gt;=0),1,0),IF(AND(J31*1=J31,J31&gt;0),1,0),IF(AND(J31=TRUNC(J31),J31&gt;0),1,0),1,IF(ISNA(HLOOKUP(J31,$AT$4:$BC$4,1,0)),0,1)),0)))</f>
        <v>1</v>
      </c>
      <c r="AW31" s="171">
        <f t="shared" ref="AW31:AW94" si="10">IF(OR(K$30="",K$4=99),1,IF(K31="",0,IFERROR(CHOOSE(AW$28,IF(ISNA(MATCH(K31,$AQ$30:$AR$30,0)),0,1),IF(ISNUMBER(K31),1,0),IF(K31=TRUNC(K31),1,0),IF(AND(K31*1=K31,K31&gt;=0),1,0),IF(AND(K31=TRUNC(K31),K31&gt;=0),1,0),IF(AND(K31*1=K31,K31&gt;0),1,0),IF(AND(K31=TRUNC(K31),K31&gt;0),1,0),1,IF(ISNA(HLOOKUP(K31,$AT$4:$BC$4,1,0)),0,1)),0)))</f>
        <v>1</v>
      </c>
      <c r="AX31" s="171">
        <f t="shared" ref="AX31:AX94" si="11">IF(OR(L$30="",L$4=99),1,IF(L31="",0,IFERROR(CHOOSE(AX$28,IF(ISNA(MATCH(L31,$AQ$30:$AR$30,0)),0,1),IF(ISNUMBER(L31),1,0),IF(L31=TRUNC(L31),1,0),IF(AND(L31*1=L31,L31&gt;=0),1,0),IF(AND(L31=TRUNC(L31),L31&gt;=0),1,0),IF(AND(L31*1=L31,L31&gt;0),1,0),IF(AND(L31=TRUNC(L31),L31&gt;0),1,0),1,IF(ISNA(HLOOKUP(L31,$AT$4:$BC$4,1,0)),0,1)),0)))</f>
        <v>1</v>
      </c>
      <c r="AY31" s="171">
        <f t="shared" ref="AY31:AY94" si="12">IF(OR(M$30="",M$4=99),1,IF(M31="",0,IFERROR(CHOOSE(AY$28,IF(ISNA(MATCH(M31,$AQ$30:$AR$30,0)),0,1),IF(ISNUMBER(M31),1,0),IF(M31=TRUNC(M31),1,0),IF(AND(M31*1=M31,M31&gt;=0),1,0),IF(AND(M31=TRUNC(M31),M31&gt;=0),1,0),IF(AND(M31*1=M31,M31&gt;0),1,0),IF(AND(M31=TRUNC(M31),M31&gt;0),1,0),1,IF(ISNA(HLOOKUP(M31,$AT$4:$BC$4,1,0)),0,1)),0)))</f>
        <v>1</v>
      </c>
      <c r="AZ31" s="171">
        <f t="shared" ref="AZ31:AZ94" si="13">IF(OR(N$30="",N$4=99),1,IF(N31="",0,IFERROR(CHOOSE(AZ$28,IF(ISNA(MATCH(N31,$AQ$30:$AR$30,0)),0,1),IF(ISNUMBER(N31),1,0),IF(N31=TRUNC(N31),1,0),IF(AND(N31*1=N31,N31&gt;=0),1,0),IF(AND(N31=TRUNC(N31),N31&gt;=0),1,0),IF(AND(N31*1=N31,N31&gt;0),1,0),IF(AND(N31=TRUNC(N31),N31&gt;0),1,0),1,IF(ISNA(HLOOKUP(N31,$AT$4:$BC$4,1,0)),0,1)),0)))</f>
        <v>1</v>
      </c>
      <c r="BA31" s="171">
        <f t="shared" ref="BA31:BA94" si="14">IF(OR(O$30="",O$4=99),1,IF(O31="",0,IFERROR(CHOOSE(BA$28,IF(ISNA(MATCH(O31,$AQ$30:$AR$30,0)),0,1),IF(ISNUMBER(O31),1,0),IF(O31=TRUNC(O31),1,0),IF(AND(O31*1=O31,O31&gt;=0),1,0),IF(AND(O31=TRUNC(O31),O31&gt;=0),1,0),IF(AND(O31*1=O31,O31&gt;0),1,0),IF(AND(O31=TRUNC(O31),O31&gt;0),1,0),1,IF(ISNA(HLOOKUP(O31,$AT$4:$BC$4,1,0)),0,1)),0)))</f>
        <v>1</v>
      </c>
      <c r="BB31" s="171">
        <f t="shared" ref="BB31:BB94" si="15">IF(OR(P$30="",P$4=99),1,IF(P31="",0,IFERROR(CHOOSE(BB$28,IF(ISNA(MATCH(P31,$AQ$30:$AR$30,0)),0,1),IF(ISNUMBER(P31),1,0),IF(P31=TRUNC(P31),1,0),IF(AND(P31*1=P31,P31&gt;=0),1,0),IF(AND(P31=TRUNC(P31),P31&gt;=0),1,0),IF(AND(P31*1=P31,P31&gt;0),1,0),IF(AND(P31=TRUNC(P31),P31&gt;0),1,0),1,IF(ISNA(HLOOKUP(P31,$AT$4:$BC$4,1,0)),0,1)),0)))</f>
        <v>1</v>
      </c>
      <c r="BC31" s="171">
        <f t="shared" ref="BC31:BC94" si="16">IF(OR(Q$30="",Q$4=99),1,IF(Q31="",0,IFERROR(CHOOSE(BC$28,IF(ISNA(MATCH(Q31,$AQ$30:$AR$30,0)),0,1),IF(ISNUMBER(Q31),1,0),IF(Q31=TRUNC(Q31),1,0),IF(AND(Q31*1=Q31,Q31&gt;=0),1,0),IF(AND(Q31=TRUNC(Q31),Q31&gt;=0),1,0),IF(AND(Q31*1=Q31,Q31&gt;0),1,0),IF(AND(Q31=TRUNC(Q31),Q31&gt;0),1,0),1,IF(ISNA(HLOOKUP(Q31,$AT$4:$BC$4,1,0)),0,1)),0)))</f>
        <v>1</v>
      </c>
      <c r="BD31" s="171">
        <f t="shared" ref="BD31:BD94" si="17">IF(OR(R$30="",R$4=99),1,IF(R31="",0,IFERROR(CHOOSE(BD$28,IF(ISNA(MATCH(R31,$AQ$30:$AR$30,0)),0,1),IF(ISNUMBER(R31),1,0),IF(R31=TRUNC(R31),1,0),IF(AND(R31*1=R31,R31&gt;=0),1,0),IF(AND(R31=TRUNC(R31),R31&gt;=0),1,0),IF(AND(R31*1=R31,R31&gt;0),1,0),IF(AND(R31=TRUNC(R31),R31&gt;0),1,0),1,IF(ISNA(HLOOKUP(R31,$AT$4:$BC$4,1,0)),0,1)),0)))</f>
        <v>1</v>
      </c>
      <c r="BE31" s="171">
        <f t="shared" ref="BE31:BE94" si="18">IF(OR(S$30="",S$4=99),1,IF(S31="",0,IFERROR(CHOOSE(BE$28,IF(ISNA(MATCH(S31,$AQ$30:$AR$30,0)),0,1),IF(ISNUMBER(S31),1,0),IF(S31=TRUNC(S31),1,0),IF(AND(S31*1=S31,S31&gt;=0),1,0),IF(AND(S31=TRUNC(S31),S31&gt;=0),1,0),IF(AND(S31*1=S31,S31&gt;0),1,0),IF(AND(S31=TRUNC(S31),S31&gt;0),1,0),1,IF(ISNA(HLOOKUP(S31,$AT$4:$BC$4,1,0)),0,1)),0)))</f>
        <v>1</v>
      </c>
      <c r="BF31" s="171">
        <f t="shared" ref="BF31:BF94" si="19">IF(OR(T$30="",T$4=99),1,IF(T31="",0,IFERROR(CHOOSE(BF$28,IF(ISNA(MATCH(T31,$AQ$30:$AR$30,0)),0,1),IF(ISNUMBER(T31),1,0),IF(T31=TRUNC(T31),1,0),IF(AND(T31*1=T31,T31&gt;=0),1,0),IF(AND(T31=TRUNC(T31),T31&gt;=0),1,0),IF(AND(T31*1=T31,T31&gt;0),1,0),IF(AND(T31=TRUNC(T31),T31&gt;0),1,0),1,IF(ISNA(HLOOKUP(T31,$AT$4:$BC$4,1,0)),0,1)),0)))</f>
        <v>1</v>
      </c>
      <c r="BG31" s="171"/>
      <c r="BH31" s="171">
        <f t="shared" ref="BH31:BH94" si="20">IF(OR(V$30="",V$4=99),1,IF(V31="",0,IFERROR(CHOOSE(BH$28,IF(ISNA(MATCH(V31,$AQ$30:$AR$30,0)),0,1),IF(ISNUMBER(V31),1,0),IF(V31=TRUNC(V31),1,0),IF(AND(V31*1=V31,V31&gt;=0),1,0),IF(AND(V31=TRUNC(V31),V31&gt;=0),1,0),IF(AND(V31*1=V31,V31&gt;0),1,0),IF(AND(V31=TRUNC(V31),V31&gt;0),1,0),1,IF(ISNA(HLOOKUP(V31,$AT$4:$BC$4,1,0)),0,1)),0)))</f>
        <v>1</v>
      </c>
      <c r="BI31" s="171">
        <f t="shared" ref="BI31:BJ94" si="21">IF(OR(W$30="",W$4=99),1,IF(W31="",0,IFERROR(CHOOSE(BI$28,IF(ISNA(MATCH(W31,$AQ$30:$AR$30,0)),0,1),IF(ISNUMBER(W31),1,0),IF(W31=TRUNC(W31),1,0),IF(AND(W31*1=W31,W31&gt;=0),1,0),IF(AND(W31=TRUNC(W31),W31&gt;=0),1,0),IF(AND(W31*1=W31,W31&gt;0),1,0),IF(AND(W31=TRUNC(W31),W31&gt;0),1,0),1,IF(ISNA(HLOOKUP(W31,$AT$4:$BC$4,1,0)),0,1)),0)))</f>
        <v>1</v>
      </c>
      <c r="BJ31" s="171">
        <f t="shared" si="21"/>
        <v>1</v>
      </c>
      <c r="BK31" s="171">
        <f t="shared" ref="BK31:BK94" si="22">IF(OR(Y$30="",Y$4=99),1,IF(Y31="",0,IFERROR(CHOOSE(BK$28,IF(ISNA(MATCH(Y31,$AQ$30:$AR$30,0)),0,1),IF(ISNUMBER(Y31),1,0),IF(Y31=TRUNC(Y31),1,0),IF(AND(Y31*1=Y31,Y31&gt;=0),1,0),IF(AND(Y31=TRUNC(Y31),Y31&gt;=0),1,0),IF(AND(Y31*1=Y31,Y31&gt;0),1,0),IF(AND(Y31=TRUNC(Y31),Y31&gt;0),1,0),1,IF(ISNA(HLOOKUP(Y31,$AT$4:$BC$4,1,0)),0,1)),0)))</f>
        <v>1</v>
      </c>
      <c r="BL31" s="171">
        <f t="shared" ref="BL31:BL94" si="23">IF(OR(Z$30="",Z$4=99),1,IF(Z31="",0,IFERROR(CHOOSE(BL$28,IF(ISNA(MATCH(Z31,$AQ$30:$AR$30,0)),0,1),IF(ISNUMBER(Z31),1,0),IF(Z31=TRUNC(Z31),1,0),IF(AND(Z31*1=Z31,Z31&gt;=0),1,0),IF(AND(Z31=TRUNC(Z31),Z31&gt;=0),1,0),IF(AND(Z31*1=Z31,Z31&gt;0),1,0),IF(AND(Z31=TRUNC(Z31),Z31&gt;0),1,0),1,IF(ISNA(HLOOKUP(Z31,$AT$4:$BC$4,1,0)),0,1)),0)))</f>
        <v>1</v>
      </c>
      <c r="BM31" s="171"/>
      <c r="BN31" s="171"/>
      <c r="BO31" s="171"/>
      <c r="BP31" s="171"/>
      <c r="BQ31" s="171"/>
      <c r="BR31" s="171"/>
      <c r="BS31" s="171">
        <f t="shared" ref="BS31:BS94" si="24">IF(OR(AG$30="",AG$4=99),1,IF(AG31="",0,IFERROR(CHOOSE(BS$28,IF(ISNA(MATCH(AG31,$AQ$30:$AR$30,0)),0,1),IF(ISNUMBER(AG31),1,0),IF(AG31=TRUNC(AG31),1,0),IF(AND(AG31*1=AG31,AG31&gt;=0),1,0),IF(AND(AG31=TRUNC(AG31),AG31&gt;=0),1,0),IF(AND(AG31*1=AG31,AG31&gt;0),1,0),IF(AND(AG31=TRUNC(AG31),AG31&gt;0),1,0),1,IF(ISNA(HLOOKUP(AG31,$AT$4:$BC$4,1,0)),0,1)),0)))</f>
        <v>1</v>
      </c>
      <c r="BT31" s="171">
        <f t="shared" ref="BT31:BT94" si="25">IF(OR(AH$30="",AH$4=99),1,IF(AH31="",0,IFERROR(CHOOSE(BT$28,IF(ISNA(MATCH(AH31,$AQ$30:$AR$30,0)),0,1),IF(ISNUMBER(AH31),1,0),IF(AH31=TRUNC(AH31),1,0),IF(AND(AH31*1=AH31,AH31&gt;=0),1,0),IF(AND(AH31=TRUNC(AH31),AH31&gt;=0),1,0),IF(AND(AH31*1=AH31,AH31&gt;0),1,0),IF(AND(AH31=TRUNC(AH31),AH31&gt;0),1,0),1,IF(ISNA(HLOOKUP(AH31,$AT$4:$BC$4,1,0)),0,1)),0)))</f>
        <v>1</v>
      </c>
      <c r="BU31" s="171"/>
      <c r="BV31" s="171"/>
      <c r="BW31" s="171"/>
      <c r="BX31" s="171"/>
      <c r="BY31" s="171"/>
      <c r="BZ31" s="171"/>
      <c r="CE31" s="172">
        <f ca="1">IF($F31="","",CE$30)</f>
        <v>1</v>
      </c>
      <c r="CF31" s="172">
        <f t="shared" ref="CF31:CN46" ca="1" si="26">IF($F31="","",CF$30)</f>
        <v>2</v>
      </c>
      <c r="CG31" s="172">
        <f t="shared" ca="1" si="26"/>
        <v>3</v>
      </c>
      <c r="CH31" s="172">
        <f t="shared" ca="1" si="26"/>
        <v>4</v>
      </c>
      <c r="CI31" s="172">
        <f t="shared" ca="1" si="26"/>
        <v>5</v>
      </c>
      <c r="CJ31" s="172">
        <f t="shared" ca="1" si="26"/>
        <v>6</v>
      </c>
      <c r="CK31" s="172">
        <f t="shared" ca="1" si="26"/>
        <v>7</v>
      </c>
      <c r="CL31" s="172">
        <f t="shared" ca="1" si="26"/>
        <v>8</v>
      </c>
      <c r="CM31" s="172">
        <f t="shared" ca="1" si="26"/>
        <v>9</v>
      </c>
      <c r="CN31" s="172">
        <f t="shared" ca="1" si="26"/>
        <v>10</v>
      </c>
      <c r="CT31" s="286" t="b">
        <f ca="1">OR(U31&gt;=CT$5,X31&gt;=$U$7,W31=1)</f>
        <v>1</v>
      </c>
      <c r="CU31" s="286" t="b">
        <f>OR(V31&gt;=CU$5,INDEX('הוראת שעה'!$D$6:$D$20,MATCH($AO$2,'הוראת שעה'!$A$6:$A$20,1))=99)</f>
        <v>1</v>
      </c>
      <c r="CV31" s="286" t="b">
        <f>X31&gt;=CV$5</f>
        <v>1</v>
      </c>
      <c r="CZ31" s="309">
        <f ca="1">COUNTIF(CT31:CX31,TRUE)</f>
        <v>3</v>
      </c>
      <c r="DA31" s="286" t="b">
        <f>OR(Q31&gt;=DA$5,X31&gt;=$U$7,W31=1)</f>
        <v>1</v>
      </c>
      <c r="DB31" s="286" t="b">
        <f>OR(V31&gt;=DB$5,Z31=1,INDEX('הוראת שעה'!$D$6:$D$20,MATCH($AO$2,'הוראת שעה'!$A$6:$A$20,1))=99)</f>
        <v>1</v>
      </c>
      <c r="DC31" s="286" t="b">
        <f>X31&gt;=DC$5</f>
        <v>1</v>
      </c>
      <c r="DD31" s="286"/>
      <c r="DE31" s="286"/>
      <c r="DF31" s="286"/>
      <c r="DG31" s="286"/>
      <c r="DH31" s="286">
        <f>COUNTIF(DA31:DG31,TRUE)</f>
        <v>3</v>
      </c>
      <c r="DI31" s="172">
        <f ca="1">IF($F31="","",IF(CZ31=$CU$3,1,0))</f>
        <v>1</v>
      </c>
      <c r="DJ31" s="172">
        <f ca="1">IF($F31="","",IF(AND(DH31=$CU$3,DH31-CZ31&lt;=$DB$3),1,0))</f>
        <v>1</v>
      </c>
    </row>
    <row r="32" spans="1:114" ht="30.75" customHeight="1">
      <c r="B32" s="10">
        <f t="shared" ref="B32:B95" ca="1" si="27">IF(F32="","",ROW()-30)</f>
        <v>2</v>
      </c>
      <c r="C32" s="10"/>
      <c r="D32" s="10"/>
      <c r="E32" s="10"/>
      <c r="F32" s="13" t="str">
        <f ca="1">IF('המרכז לתרבות אנדלוסית ולפיוט'!$F$1="2","",'המרכז לתרבות אנדלוסית ולפיוט'!$F$1)</f>
        <v>המרכז לתרבות אנדלוסית ולפיוט</v>
      </c>
      <c r="G32" s="9">
        <v>1</v>
      </c>
      <c r="H32" s="9">
        <v>1</v>
      </c>
      <c r="I32" s="9">
        <v>1</v>
      </c>
      <c r="J32" s="9">
        <v>1</v>
      </c>
      <c r="K32" s="9">
        <v>1</v>
      </c>
      <c r="L32" s="9">
        <v>1</v>
      </c>
      <c r="M32" s="9">
        <v>1</v>
      </c>
      <c r="N32" s="9">
        <v>1</v>
      </c>
      <c r="O32" s="9">
        <v>1</v>
      </c>
      <c r="P32" s="9">
        <v>1</v>
      </c>
      <c r="Q32" s="9">
        <v>1</v>
      </c>
      <c r="R32" s="9">
        <v>1</v>
      </c>
      <c r="S32" s="399">
        <v>11115314</v>
      </c>
      <c r="T32" s="399">
        <v>834643</v>
      </c>
      <c r="U32" s="306">
        <f t="shared" ref="U32:U95" ca="1" si="28">IF($F32="","",IF(T32&gt;S32,$AQ$1,IFERROR(T32/S32,$AQ$1)))</f>
        <v>7.5089466658341819E-2</v>
      </c>
      <c r="V32" s="9">
        <v>3</v>
      </c>
      <c r="W32" s="305">
        <v>1</v>
      </c>
      <c r="X32" s="314">
        <v>1169774</v>
      </c>
      <c r="Y32" s="305">
        <v>1</v>
      </c>
      <c r="Z32" s="305"/>
      <c r="AA32" s="9"/>
      <c r="AB32" s="9"/>
      <c r="AC32" s="9"/>
      <c r="AD32" s="9"/>
      <c r="AE32" s="10">
        <f t="shared" ref="AE32:AE95" ca="1" si="29">IF($F32="","",IF(OR(DI32=1,AND(DJ32=1,Z32=1)),1,0))</f>
        <v>1</v>
      </c>
      <c r="AF32" s="9">
        <v>1</v>
      </c>
      <c r="AG32" s="9">
        <v>1</v>
      </c>
      <c r="AH32" s="9">
        <v>1</v>
      </c>
      <c r="AI32" s="10">
        <f t="shared" ca="1" si="4"/>
        <v>1</v>
      </c>
      <c r="AJ32" s="10"/>
      <c r="AK32" s="10"/>
      <c r="AL32" s="10"/>
      <c r="AM32" s="10"/>
      <c r="AN32" s="207">
        <f t="shared" ca="1" si="5"/>
        <v>1</v>
      </c>
      <c r="AO32" s="331" t="s">
        <v>166</v>
      </c>
      <c r="AP32" s="172">
        <f t="shared" ca="1" si="6"/>
        <v>1</v>
      </c>
      <c r="AQ32" s="172">
        <f t="shared" ref="AQ32:AR63" ca="1" si="30">IF($F32="","",AQ$30)</f>
        <v>0</v>
      </c>
      <c r="AR32" s="172">
        <f t="shared" ca="1" si="30"/>
        <v>1</v>
      </c>
      <c r="AS32" s="171">
        <f t="shared" ref="AS32:AS95" si="31">IF(OR(G$30="",G$4=99),1,IF(G32="",0,IFERROR(CHOOSE(AS$28,IF(ISNA(MATCH(G32,$AQ$30:$AR$30,0)),0,1),IF(ISNUMBER(G32),1,0),IF(G32=TRUNC(G32),1,0),IF(AND(G32*1=G32,G32&gt;=0),1,0),IF(AND(G32=TRUNC(G32),G32&gt;=0),1,0),IF(AND(G32*1=G32,G32&gt;0),1,0),IF(AND(G32=TRUNC(G32),G32&gt;0),1,0),1,IF(ISNA(HLOOKUP(G32,$AT$4:$BC$4,1,0)),0,1)),0)))</f>
        <v>1</v>
      </c>
      <c r="AT32" s="171">
        <f t="shared" si="7"/>
        <v>1</v>
      </c>
      <c r="AU32" s="171">
        <f t="shared" si="8"/>
        <v>1</v>
      </c>
      <c r="AV32" s="171">
        <f t="shared" si="9"/>
        <v>1</v>
      </c>
      <c r="AW32" s="171">
        <f t="shared" si="10"/>
        <v>1</v>
      </c>
      <c r="AX32" s="171">
        <f t="shared" si="11"/>
        <v>1</v>
      </c>
      <c r="AY32" s="171">
        <f t="shared" si="12"/>
        <v>1</v>
      </c>
      <c r="AZ32" s="171">
        <f t="shared" si="13"/>
        <v>1</v>
      </c>
      <c r="BA32" s="171">
        <f t="shared" si="14"/>
        <v>1</v>
      </c>
      <c r="BB32" s="171">
        <f t="shared" si="15"/>
        <v>1</v>
      </c>
      <c r="BC32" s="171">
        <f t="shared" si="16"/>
        <v>1</v>
      </c>
      <c r="BD32" s="171">
        <f t="shared" si="17"/>
        <v>1</v>
      </c>
      <c r="BE32" s="171">
        <f t="shared" si="18"/>
        <v>1</v>
      </c>
      <c r="BF32" s="171">
        <f t="shared" si="19"/>
        <v>1</v>
      </c>
      <c r="BG32" s="171"/>
      <c r="BH32" s="171">
        <f t="shared" si="20"/>
        <v>1</v>
      </c>
      <c r="BI32" s="171">
        <f t="shared" si="21"/>
        <v>1</v>
      </c>
      <c r="BJ32" s="171">
        <f t="shared" si="21"/>
        <v>1</v>
      </c>
      <c r="BK32" s="171">
        <f t="shared" si="22"/>
        <v>1</v>
      </c>
      <c r="BL32" s="171">
        <f t="shared" si="23"/>
        <v>1</v>
      </c>
      <c r="BM32" s="171"/>
      <c r="BN32" s="171"/>
      <c r="BO32" s="171"/>
      <c r="BP32" s="171"/>
      <c r="BQ32" s="171"/>
      <c r="BR32" s="171"/>
      <c r="BS32" s="171">
        <f t="shared" si="24"/>
        <v>1</v>
      </c>
      <c r="BT32" s="171">
        <f t="shared" si="25"/>
        <v>1</v>
      </c>
      <c r="BU32" s="171"/>
      <c r="BV32" s="171"/>
      <c r="BW32" s="171"/>
      <c r="BX32" s="171"/>
      <c r="BY32" s="171"/>
      <c r="BZ32" s="171"/>
      <c r="CE32" s="172">
        <f t="shared" ref="CE32:CN63" ca="1" si="32">IF($F32="","",CE$30)</f>
        <v>1</v>
      </c>
      <c r="CF32" s="172">
        <f t="shared" ca="1" si="26"/>
        <v>2</v>
      </c>
      <c r="CG32" s="172">
        <f t="shared" ca="1" si="26"/>
        <v>3</v>
      </c>
      <c r="CH32" s="172">
        <f t="shared" ca="1" si="26"/>
        <v>4</v>
      </c>
      <c r="CI32" s="172">
        <f t="shared" ca="1" si="26"/>
        <v>5</v>
      </c>
      <c r="CJ32" s="172">
        <f t="shared" ca="1" si="26"/>
        <v>6</v>
      </c>
      <c r="CK32" s="172">
        <f t="shared" ca="1" si="26"/>
        <v>7</v>
      </c>
      <c r="CL32" s="172">
        <f t="shared" ca="1" si="26"/>
        <v>8</v>
      </c>
      <c r="CM32" s="172">
        <f t="shared" ca="1" si="26"/>
        <v>9</v>
      </c>
      <c r="CN32" s="172">
        <f t="shared" ca="1" si="26"/>
        <v>10</v>
      </c>
      <c r="CT32" s="286" t="b">
        <f t="shared" ref="CT32:CT95" ca="1" si="33">OR(U32&gt;=CT$5,X32&gt;=$U$7,W32=1)</f>
        <v>1</v>
      </c>
      <c r="CU32" s="286" t="b">
        <f>OR(V32&gt;=CU$5,INDEX('הוראת שעה'!$D$6:$D$20,MATCH($AO$2,'הוראת שעה'!$A$6:$A$20,1))=99)</f>
        <v>1</v>
      </c>
      <c r="CV32" s="286" t="b">
        <f t="shared" ref="CV32:CV95" si="34">X32&gt;=CV$5</f>
        <v>1</v>
      </c>
      <c r="CZ32" s="309">
        <f t="shared" ref="CZ32:CZ95" ca="1" si="35">COUNTIF(CT32:CX32,TRUE)</f>
        <v>3</v>
      </c>
      <c r="DA32" s="286" t="b">
        <f t="shared" ref="DA32:DA95" si="36">OR(Q32&gt;=DA$5,X32&gt;=$U$7,W32=1)</f>
        <v>1</v>
      </c>
      <c r="DB32" s="286" t="b">
        <f>OR(V32&gt;=DB$5,Z32=1,INDEX('הוראת שעה'!$D$6:$D$20,MATCH($AO$2,'הוראת שעה'!$A$6:$A$20,1))=99)</f>
        <v>1</v>
      </c>
      <c r="DC32" s="286" t="b">
        <f t="shared" ref="DC32:DC95" si="37">X32&gt;=DC$5</f>
        <v>1</v>
      </c>
      <c r="DD32" s="286"/>
      <c r="DE32" s="286"/>
      <c r="DF32" s="286"/>
      <c r="DG32" s="286"/>
      <c r="DH32" s="286">
        <f t="shared" ref="DH32:DH95" si="38">COUNTIF(DA32:DG32,TRUE)</f>
        <v>3</v>
      </c>
      <c r="DI32" s="172">
        <f t="shared" ref="DI32:DI95" ca="1" si="39">IF($F32="","",IF(CZ32=$CU$3,1,0))</f>
        <v>1</v>
      </c>
      <c r="DJ32" s="172">
        <f t="shared" ref="DJ32:DJ95" ca="1" si="40">IF($F32="","",IF(AND(DH32=$CU$3,DH32-CZ32&lt;=$DB$3),1,0))</f>
        <v>1</v>
      </c>
    </row>
    <row r="33" spans="1:114" ht="30.75" customHeight="1">
      <c r="B33" s="10">
        <f t="shared" ca="1" si="27"/>
        <v>3</v>
      </c>
      <c r="C33" s="10"/>
      <c r="D33" s="10"/>
      <c r="E33" s="10"/>
      <c r="F33" s="13" t="str">
        <f ca="1">IF('מקהלת החזנים הירושלמית'!$F$1="3","",'מקהלת החזנים הירושלמית'!$F$1)</f>
        <v>מקהלת החזנים הירושלמית</v>
      </c>
      <c r="G33" s="9">
        <v>1</v>
      </c>
      <c r="H33" s="9">
        <v>1</v>
      </c>
      <c r="I33" s="9">
        <v>1</v>
      </c>
      <c r="J33" s="9">
        <v>1</v>
      </c>
      <c r="K33" s="9">
        <v>1</v>
      </c>
      <c r="L33" s="9">
        <v>1</v>
      </c>
      <c r="M33" s="9">
        <v>1</v>
      </c>
      <c r="N33" s="9">
        <v>1</v>
      </c>
      <c r="O33" s="9">
        <v>1</v>
      </c>
      <c r="P33" s="9">
        <v>1</v>
      </c>
      <c r="Q33" s="9">
        <v>1</v>
      </c>
      <c r="R33" s="9">
        <v>1</v>
      </c>
      <c r="S33" s="399">
        <v>547830</v>
      </c>
      <c r="T33" s="399">
        <v>547830</v>
      </c>
      <c r="U33" s="306">
        <f t="shared" ca="1" si="28"/>
        <v>1</v>
      </c>
      <c r="V33" s="9">
        <v>3</v>
      </c>
      <c r="W33" s="305">
        <v>0</v>
      </c>
      <c r="X33" s="314">
        <v>549235</v>
      </c>
      <c r="Y33" s="305">
        <v>1</v>
      </c>
      <c r="Z33" s="305"/>
      <c r="AA33" s="9"/>
      <c r="AB33" s="9"/>
      <c r="AC33" s="9"/>
      <c r="AD33" s="9"/>
      <c r="AE33" s="10">
        <f t="shared" ca="1" si="29"/>
        <v>1</v>
      </c>
      <c r="AF33" s="9">
        <v>1</v>
      </c>
      <c r="AG33" s="9">
        <v>1</v>
      </c>
      <c r="AH33" s="9">
        <v>1</v>
      </c>
      <c r="AI33" s="10">
        <f t="shared" ca="1" si="4"/>
        <v>1</v>
      </c>
      <c r="AJ33" s="10"/>
      <c r="AK33" s="10"/>
      <c r="AL33" s="10"/>
      <c r="AM33" s="10"/>
      <c r="AN33" s="207">
        <f t="shared" ca="1" si="5"/>
        <v>1</v>
      </c>
      <c r="AO33" s="331" t="s">
        <v>166</v>
      </c>
      <c r="AP33" s="172">
        <f t="shared" ca="1" si="6"/>
        <v>1</v>
      </c>
      <c r="AQ33" s="172">
        <f t="shared" ca="1" si="30"/>
        <v>0</v>
      </c>
      <c r="AR33" s="172">
        <f t="shared" ca="1" si="30"/>
        <v>1</v>
      </c>
      <c r="AS33" s="171">
        <f t="shared" si="31"/>
        <v>1</v>
      </c>
      <c r="AT33" s="171">
        <f t="shared" si="7"/>
        <v>1</v>
      </c>
      <c r="AU33" s="171">
        <f t="shared" si="8"/>
        <v>1</v>
      </c>
      <c r="AV33" s="171">
        <f t="shared" si="9"/>
        <v>1</v>
      </c>
      <c r="AW33" s="171">
        <f t="shared" si="10"/>
        <v>1</v>
      </c>
      <c r="AX33" s="171">
        <f t="shared" si="11"/>
        <v>1</v>
      </c>
      <c r="AY33" s="171">
        <f t="shared" si="12"/>
        <v>1</v>
      </c>
      <c r="AZ33" s="171">
        <f t="shared" si="13"/>
        <v>1</v>
      </c>
      <c r="BA33" s="171">
        <f t="shared" si="14"/>
        <v>1</v>
      </c>
      <c r="BB33" s="171">
        <f t="shared" si="15"/>
        <v>1</v>
      </c>
      <c r="BC33" s="171">
        <f t="shared" si="16"/>
        <v>1</v>
      </c>
      <c r="BD33" s="171">
        <f t="shared" si="17"/>
        <v>1</v>
      </c>
      <c r="BE33" s="171">
        <f t="shared" si="18"/>
        <v>1</v>
      </c>
      <c r="BF33" s="171">
        <f t="shared" si="19"/>
        <v>1</v>
      </c>
      <c r="BG33" s="171"/>
      <c r="BH33" s="171">
        <f t="shared" si="20"/>
        <v>1</v>
      </c>
      <c r="BI33" s="171">
        <f t="shared" si="21"/>
        <v>1</v>
      </c>
      <c r="BJ33" s="171">
        <f t="shared" si="21"/>
        <v>1</v>
      </c>
      <c r="BK33" s="171">
        <f t="shared" si="22"/>
        <v>1</v>
      </c>
      <c r="BL33" s="171">
        <f t="shared" si="23"/>
        <v>1</v>
      </c>
      <c r="BM33" s="171"/>
      <c r="BN33" s="171"/>
      <c r="BO33" s="171"/>
      <c r="BP33" s="171"/>
      <c r="BQ33" s="171"/>
      <c r="BR33" s="171"/>
      <c r="BS33" s="171">
        <f t="shared" si="24"/>
        <v>1</v>
      </c>
      <c r="BT33" s="171">
        <f t="shared" si="25"/>
        <v>1</v>
      </c>
      <c r="BU33" s="171"/>
      <c r="BV33" s="171"/>
      <c r="BW33" s="171"/>
      <c r="BX33" s="171"/>
      <c r="BY33" s="171"/>
      <c r="BZ33" s="171"/>
      <c r="CE33" s="172">
        <f t="shared" ca="1" si="32"/>
        <v>1</v>
      </c>
      <c r="CF33" s="172">
        <f t="shared" ca="1" si="26"/>
        <v>2</v>
      </c>
      <c r="CG33" s="172">
        <f t="shared" ca="1" si="26"/>
        <v>3</v>
      </c>
      <c r="CH33" s="172">
        <f t="shared" ca="1" si="26"/>
        <v>4</v>
      </c>
      <c r="CI33" s="172">
        <f t="shared" ca="1" si="26"/>
        <v>5</v>
      </c>
      <c r="CJ33" s="172">
        <f t="shared" ca="1" si="26"/>
        <v>6</v>
      </c>
      <c r="CK33" s="172">
        <f t="shared" ca="1" si="26"/>
        <v>7</v>
      </c>
      <c r="CL33" s="172">
        <f t="shared" ca="1" si="26"/>
        <v>8</v>
      </c>
      <c r="CM33" s="172">
        <f t="shared" ca="1" si="26"/>
        <v>9</v>
      </c>
      <c r="CN33" s="172">
        <f t="shared" ca="1" si="26"/>
        <v>10</v>
      </c>
      <c r="CT33" s="286" t="b">
        <f t="shared" ca="1" si="33"/>
        <v>1</v>
      </c>
      <c r="CU33" s="286" t="b">
        <f>OR(V33&gt;=CU$5,INDEX('הוראת שעה'!$D$6:$D$20,MATCH($AO$2,'הוראת שעה'!$A$6:$A$20,1))=99)</f>
        <v>1</v>
      </c>
      <c r="CV33" s="286" t="b">
        <f t="shared" si="34"/>
        <v>1</v>
      </c>
      <c r="CZ33" s="309">
        <f t="shared" ca="1" si="35"/>
        <v>3</v>
      </c>
      <c r="DA33" s="286" t="b">
        <f t="shared" si="36"/>
        <v>1</v>
      </c>
      <c r="DB33" s="286" t="b">
        <f>OR(V33&gt;=DB$5,Z33=1,INDEX('הוראת שעה'!$D$6:$D$20,MATCH($AO$2,'הוראת שעה'!$A$6:$A$20,1))=99)</f>
        <v>1</v>
      </c>
      <c r="DC33" s="286" t="b">
        <f t="shared" si="37"/>
        <v>1</v>
      </c>
      <c r="DD33" s="286"/>
      <c r="DE33" s="286"/>
      <c r="DF33" s="286"/>
      <c r="DG33" s="286"/>
      <c r="DH33" s="286">
        <f t="shared" si="38"/>
        <v>3</v>
      </c>
      <c r="DI33" s="172">
        <f t="shared" ca="1" si="39"/>
        <v>1</v>
      </c>
      <c r="DJ33" s="172">
        <f t="shared" ca="1" si="40"/>
        <v>1</v>
      </c>
    </row>
    <row r="34" spans="1:114" ht="30.75" customHeight="1">
      <c r="B34" s="10">
        <f t="shared" ca="1" si="27"/>
        <v>4</v>
      </c>
      <c r="C34" s="10"/>
      <c r="D34" s="10"/>
      <c r="E34" s="10"/>
      <c r="F34" s="13" t="str">
        <f ca="1">IF('קהילות שרות פיוט וניגון'!$F$1="4","",'קהילות שרות פיוט וניגון'!$F$1)</f>
        <v>קהילות שרות פיוט וניגון</v>
      </c>
      <c r="G34" s="9">
        <v>1</v>
      </c>
      <c r="H34" s="9">
        <v>1</v>
      </c>
      <c r="I34" s="9">
        <v>1</v>
      </c>
      <c r="J34" s="9">
        <v>1</v>
      </c>
      <c r="K34" s="9">
        <v>1</v>
      </c>
      <c r="L34" s="9">
        <v>1</v>
      </c>
      <c r="M34" s="9">
        <v>1</v>
      </c>
      <c r="N34" s="9">
        <v>1</v>
      </c>
      <c r="O34" s="9">
        <v>1</v>
      </c>
      <c r="P34" s="9">
        <v>1</v>
      </c>
      <c r="Q34" s="9">
        <v>1</v>
      </c>
      <c r="R34" s="9">
        <v>1</v>
      </c>
      <c r="S34" s="399">
        <v>1233764</v>
      </c>
      <c r="T34" s="399">
        <v>754528</v>
      </c>
      <c r="U34" s="306">
        <f t="shared" ca="1" si="28"/>
        <v>0.61156590725616888</v>
      </c>
      <c r="V34" s="9">
        <v>4</v>
      </c>
      <c r="W34" s="305">
        <v>0</v>
      </c>
      <c r="X34" s="314">
        <v>944161</v>
      </c>
      <c r="Y34" s="305">
        <v>1</v>
      </c>
      <c r="Z34" s="305"/>
      <c r="AA34" s="9"/>
      <c r="AB34" s="9"/>
      <c r="AC34" s="9"/>
      <c r="AD34" s="9"/>
      <c r="AE34" s="10">
        <f t="shared" ca="1" si="29"/>
        <v>1</v>
      </c>
      <c r="AF34" s="9">
        <v>1</v>
      </c>
      <c r="AG34" s="9">
        <v>1</v>
      </c>
      <c r="AH34" s="9">
        <v>1</v>
      </c>
      <c r="AI34" s="10">
        <f t="shared" ca="1" si="4"/>
        <v>1</v>
      </c>
      <c r="AJ34" s="10"/>
      <c r="AK34" s="10"/>
      <c r="AL34" s="10"/>
      <c r="AM34" s="10"/>
      <c r="AN34" s="207">
        <f t="shared" ca="1" si="5"/>
        <v>1</v>
      </c>
      <c r="AO34" s="208" t="s">
        <v>503</v>
      </c>
      <c r="AP34" s="172">
        <f t="shared" ca="1" si="6"/>
        <v>1</v>
      </c>
      <c r="AQ34" s="172">
        <f t="shared" ca="1" si="30"/>
        <v>0</v>
      </c>
      <c r="AR34" s="172">
        <f t="shared" ca="1" si="30"/>
        <v>1</v>
      </c>
      <c r="AS34" s="171">
        <f t="shared" si="31"/>
        <v>1</v>
      </c>
      <c r="AT34" s="171">
        <f t="shared" si="7"/>
        <v>1</v>
      </c>
      <c r="AU34" s="171">
        <f t="shared" si="8"/>
        <v>1</v>
      </c>
      <c r="AV34" s="171">
        <f t="shared" si="9"/>
        <v>1</v>
      </c>
      <c r="AW34" s="171">
        <f t="shared" si="10"/>
        <v>1</v>
      </c>
      <c r="AX34" s="171">
        <f t="shared" si="11"/>
        <v>1</v>
      </c>
      <c r="AY34" s="171">
        <f t="shared" si="12"/>
        <v>1</v>
      </c>
      <c r="AZ34" s="171">
        <f t="shared" si="13"/>
        <v>1</v>
      </c>
      <c r="BA34" s="171">
        <f t="shared" si="14"/>
        <v>1</v>
      </c>
      <c r="BB34" s="171">
        <f t="shared" si="15"/>
        <v>1</v>
      </c>
      <c r="BC34" s="171">
        <f t="shared" si="16"/>
        <v>1</v>
      </c>
      <c r="BD34" s="171">
        <f t="shared" si="17"/>
        <v>1</v>
      </c>
      <c r="BE34" s="171">
        <f t="shared" si="18"/>
        <v>1</v>
      </c>
      <c r="BF34" s="171">
        <f t="shared" si="19"/>
        <v>1</v>
      </c>
      <c r="BG34" s="171"/>
      <c r="BH34" s="171">
        <f t="shared" si="20"/>
        <v>1</v>
      </c>
      <c r="BI34" s="171">
        <f t="shared" si="21"/>
        <v>1</v>
      </c>
      <c r="BJ34" s="171">
        <f t="shared" si="21"/>
        <v>1</v>
      </c>
      <c r="BK34" s="171">
        <f t="shared" si="22"/>
        <v>1</v>
      </c>
      <c r="BL34" s="171">
        <f t="shared" si="23"/>
        <v>1</v>
      </c>
      <c r="BM34" s="171"/>
      <c r="BN34" s="171"/>
      <c r="BO34" s="171"/>
      <c r="BP34" s="171"/>
      <c r="BQ34" s="171"/>
      <c r="BR34" s="171"/>
      <c r="BS34" s="171">
        <f t="shared" si="24"/>
        <v>1</v>
      </c>
      <c r="BT34" s="171">
        <f t="shared" si="25"/>
        <v>1</v>
      </c>
      <c r="BU34" s="171"/>
      <c r="BV34" s="171"/>
      <c r="BW34" s="171"/>
      <c r="BX34" s="171"/>
      <c r="BY34" s="171"/>
      <c r="BZ34" s="171"/>
      <c r="CE34" s="172">
        <f t="shared" ca="1" si="32"/>
        <v>1</v>
      </c>
      <c r="CF34" s="172">
        <f t="shared" ca="1" si="26"/>
        <v>2</v>
      </c>
      <c r="CG34" s="172">
        <f t="shared" ca="1" si="26"/>
        <v>3</v>
      </c>
      <c r="CH34" s="172">
        <f t="shared" ca="1" si="26"/>
        <v>4</v>
      </c>
      <c r="CI34" s="172">
        <f t="shared" ca="1" si="26"/>
        <v>5</v>
      </c>
      <c r="CJ34" s="172">
        <f t="shared" ca="1" si="26"/>
        <v>6</v>
      </c>
      <c r="CK34" s="172">
        <f t="shared" ca="1" si="26"/>
        <v>7</v>
      </c>
      <c r="CL34" s="172">
        <f t="shared" ca="1" si="26"/>
        <v>8</v>
      </c>
      <c r="CM34" s="172">
        <f t="shared" ca="1" si="26"/>
        <v>9</v>
      </c>
      <c r="CN34" s="172">
        <f t="shared" ca="1" si="26"/>
        <v>10</v>
      </c>
      <c r="CT34" s="286" t="b">
        <f t="shared" ca="1" si="33"/>
        <v>1</v>
      </c>
      <c r="CU34" s="286" t="b">
        <f>OR(V34&gt;=CU$5,INDEX('הוראת שעה'!$D$6:$D$20,MATCH($AO$2,'הוראת שעה'!$A$6:$A$20,1))=99)</f>
        <v>1</v>
      </c>
      <c r="CV34" s="286" t="b">
        <f t="shared" si="34"/>
        <v>1</v>
      </c>
      <c r="CZ34" s="309">
        <f t="shared" ca="1" si="35"/>
        <v>3</v>
      </c>
      <c r="DA34" s="286" t="b">
        <f t="shared" si="36"/>
        <v>1</v>
      </c>
      <c r="DB34" s="286" t="b">
        <f>OR(V34&gt;=DB$5,Z34=1,INDEX('הוראת שעה'!$D$6:$D$20,MATCH($AO$2,'הוראת שעה'!$A$6:$A$20,1))=99)</f>
        <v>1</v>
      </c>
      <c r="DC34" s="286" t="b">
        <f t="shared" si="37"/>
        <v>1</v>
      </c>
      <c r="DD34" s="286"/>
      <c r="DE34" s="286"/>
      <c r="DF34" s="286"/>
      <c r="DG34" s="286"/>
      <c r="DH34" s="286">
        <f t="shared" si="38"/>
        <v>3</v>
      </c>
      <c r="DI34" s="172">
        <f t="shared" ca="1" si="39"/>
        <v>1</v>
      </c>
      <c r="DJ34" s="172">
        <f t="shared" ca="1" si="40"/>
        <v>1</v>
      </c>
    </row>
    <row r="35" spans="1:114" ht="30.75" customHeight="1">
      <c r="B35" s="10">
        <f t="shared" ca="1" si="27"/>
        <v>5</v>
      </c>
      <c r="C35" s="10"/>
      <c r="D35" s="10"/>
      <c r="E35" s="10"/>
      <c r="F35" s="13" t="str">
        <f ca="1">IF('רננות- המכון למוסיקה יהודית'!$F$1="5","",'רננות- המכון למוסיקה יהודית'!$F$1)</f>
        <v>רננות- המכון למוסיקה יהודית</v>
      </c>
      <c r="G35" s="9">
        <v>1</v>
      </c>
      <c r="H35" s="9">
        <v>1</v>
      </c>
      <c r="I35" s="9">
        <v>1</v>
      </c>
      <c r="J35" s="9">
        <v>1</v>
      </c>
      <c r="K35" s="9">
        <v>1</v>
      </c>
      <c r="L35" s="9">
        <v>1</v>
      </c>
      <c r="M35" s="9">
        <v>1</v>
      </c>
      <c r="N35" s="9">
        <v>1</v>
      </c>
      <c r="O35" s="9">
        <v>1</v>
      </c>
      <c r="P35" s="9">
        <v>1</v>
      </c>
      <c r="Q35" s="9">
        <v>1</v>
      </c>
      <c r="R35" s="9">
        <v>1</v>
      </c>
      <c r="S35" s="399">
        <v>2461852</v>
      </c>
      <c r="T35" s="399">
        <v>1382537</v>
      </c>
      <c r="U35" s="306">
        <f t="shared" ca="1" si="28"/>
        <v>0.56158412447214534</v>
      </c>
      <c r="V35" s="9">
        <v>3</v>
      </c>
      <c r="W35" s="305">
        <v>1</v>
      </c>
      <c r="X35" s="314">
        <v>750000</v>
      </c>
      <c r="Y35" s="305">
        <v>1</v>
      </c>
      <c r="Z35" s="305"/>
      <c r="AA35" s="9"/>
      <c r="AB35" s="9"/>
      <c r="AC35" s="9"/>
      <c r="AD35" s="9"/>
      <c r="AE35" s="10">
        <f t="shared" ca="1" si="29"/>
        <v>1</v>
      </c>
      <c r="AF35" s="9">
        <v>1</v>
      </c>
      <c r="AG35" s="9">
        <v>1</v>
      </c>
      <c r="AH35" s="9">
        <v>1</v>
      </c>
      <c r="AI35" s="10">
        <f t="shared" ca="1" si="4"/>
        <v>1</v>
      </c>
      <c r="AJ35" s="10"/>
      <c r="AK35" s="10"/>
      <c r="AL35" s="10"/>
      <c r="AM35" s="10"/>
      <c r="AN35" s="207">
        <f t="shared" ca="1" si="5"/>
        <v>1</v>
      </c>
      <c r="AO35" s="208" t="s">
        <v>503</v>
      </c>
      <c r="AP35" s="172">
        <f t="shared" ca="1" si="6"/>
        <v>1</v>
      </c>
      <c r="AQ35" s="172">
        <f t="shared" ca="1" si="30"/>
        <v>0</v>
      </c>
      <c r="AR35" s="172">
        <f t="shared" ca="1" si="30"/>
        <v>1</v>
      </c>
      <c r="AS35" s="171">
        <f t="shared" si="31"/>
        <v>1</v>
      </c>
      <c r="AT35" s="171">
        <f t="shared" si="7"/>
        <v>1</v>
      </c>
      <c r="AU35" s="171">
        <f t="shared" si="8"/>
        <v>1</v>
      </c>
      <c r="AV35" s="171">
        <f t="shared" si="9"/>
        <v>1</v>
      </c>
      <c r="AW35" s="171">
        <f t="shared" si="10"/>
        <v>1</v>
      </c>
      <c r="AX35" s="171">
        <f t="shared" si="11"/>
        <v>1</v>
      </c>
      <c r="AY35" s="171">
        <f t="shared" si="12"/>
        <v>1</v>
      </c>
      <c r="AZ35" s="171">
        <f t="shared" si="13"/>
        <v>1</v>
      </c>
      <c r="BA35" s="171">
        <f t="shared" si="14"/>
        <v>1</v>
      </c>
      <c r="BB35" s="171">
        <f t="shared" si="15"/>
        <v>1</v>
      </c>
      <c r="BC35" s="171">
        <f t="shared" si="16"/>
        <v>1</v>
      </c>
      <c r="BD35" s="171">
        <f t="shared" si="17"/>
        <v>1</v>
      </c>
      <c r="BE35" s="171">
        <f t="shared" si="18"/>
        <v>1</v>
      </c>
      <c r="BF35" s="171">
        <f t="shared" si="19"/>
        <v>1</v>
      </c>
      <c r="BG35" s="171"/>
      <c r="BH35" s="171">
        <f t="shared" si="20"/>
        <v>1</v>
      </c>
      <c r="BI35" s="171">
        <f t="shared" si="21"/>
        <v>1</v>
      </c>
      <c r="BJ35" s="171">
        <f t="shared" si="21"/>
        <v>1</v>
      </c>
      <c r="BK35" s="171">
        <f t="shared" si="22"/>
        <v>1</v>
      </c>
      <c r="BL35" s="171">
        <f t="shared" si="23"/>
        <v>1</v>
      </c>
      <c r="BM35" s="171"/>
      <c r="BN35" s="171"/>
      <c r="BO35" s="171"/>
      <c r="BP35" s="171"/>
      <c r="BQ35" s="171"/>
      <c r="BR35" s="171"/>
      <c r="BS35" s="171">
        <f t="shared" si="24"/>
        <v>1</v>
      </c>
      <c r="BT35" s="171">
        <f t="shared" si="25"/>
        <v>1</v>
      </c>
      <c r="BU35" s="171"/>
      <c r="BV35" s="171"/>
      <c r="BW35" s="171"/>
      <c r="BX35" s="171"/>
      <c r="BY35" s="171"/>
      <c r="BZ35" s="171"/>
      <c r="CE35" s="172">
        <f t="shared" ca="1" si="32"/>
        <v>1</v>
      </c>
      <c r="CF35" s="172">
        <f t="shared" ca="1" si="26"/>
        <v>2</v>
      </c>
      <c r="CG35" s="172">
        <f t="shared" ca="1" si="26"/>
        <v>3</v>
      </c>
      <c r="CH35" s="172">
        <f t="shared" ca="1" si="26"/>
        <v>4</v>
      </c>
      <c r="CI35" s="172">
        <f t="shared" ca="1" si="26"/>
        <v>5</v>
      </c>
      <c r="CJ35" s="172">
        <f t="shared" ca="1" si="26"/>
        <v>6</v>
      </c>
      <c r="CK35" s="172">
        <f t="shared" ca="1" si="26"/>
        <v>7</v>
      </c>
      <c r="CL35" s="172">
        <f t="shared" ca="1" si="26"/>
        <v>8</v>
      </c>
      <c r="CM35" s="172">
        <f t="shared" ca="1" si="26"/>
        <v>9</v>
      </c>
      <c r="CN35" s="172">
        <f t="shared" ca="1" si="26"/>
        <v>10</v>
      </c>
      <c r="CT35" s="286" t="b">
        <f t="shared" ca="1" si="33"/>
        <v>1</v>
      </c>
      <c r="CU35" s="286" t="b">
        <f>OR(V35&gt;=CU$5,INDEX('הוראת שעה'!$D$6:$D$20,MATCH($AO$2,'הוראת שעה'!$A$6:$A$20,1))=99)</f>
        <v>1</v>
      </c>
      <c r="CV35" s="286" t="b">
        <f t="shared" si="34"/>
        <v>1</v>
      </c>
      <c r="CZ35" s="309">
        <f t="shared" ca="1" si="35"/>
        <v>3</v>
      </c>
      <c r="DA35" s="286" t="b">
        <f t="shared" si="36"/>
        <v>1</v>
      </c>
      <c r="DB35" s="286" t="b">
        <f>OR(V35&gt;=DB$5,Z35=1,INDEX('הוראת שעה'!$D$6:$D$20,MATCH($AO$2,'הוראת שעה'!$A$6:$A$20,1))=99)</f>
        <v>1</v>
      </c>
      <c r="DC35" s="286" t="b">
        <f t="shared" si="37"/>
        <v>1</v>
      </c>
      <c r="DD35" s="286"/>
      <c r="DE35" s="286"/>
      <c r="DF35" s="286"/>
      <c r="DG35" s="286"/>
      <c r="DH35" s="286">
        <f t="shared" si="38"/>
        <v>3</v>
      </c>
      <c r="DI35" s="172">
        <f t="shared" ca="1" si="39"/>
        <v>1</v>
      </c>
      <c r="DJ35" s="172">
        <f t="shared" ca="1" si="40"/>
        <v>1</v>
      </c>
    </row>
    <row r="36" spans="1:114" ht="30.75" customHeight="1">
      <c r="B36" s="10">
        <f t="shared" ca="1" si="27"/>
        <v>6</v>
      </c>
      <c r="C36" s="10"/>
      <c r="D36" s="10"/>
      <c r="E36" s="10"/>
      <c r="F36" s="13" t="str">
        <f ca="1">IF('מקהלת זמרתיה'!$F$1="6","",'מקהלת זמרתיה'!$F$1)</f>
        <v>מקהלת זמרתיה</v>
      </c>
      <c r="G36" s="9">
        <v>1</v>
      </c>
      <c r="H36" s="9">
        <v>1</v>
      </c>
      <c r="I36" s="9">
        <v>1</v>
      </c>
      <c r="J36" s="9">
        <v>1</v>
      </c>
      <c r="K36" s="9">
        <v>1</v>
      </c>
      <c r="L36" s="9">
        <v>1</v>
      </c>
      <c r="M36" s="9">
        <v>1</v>
      </c>
      <c r="N36" s="9">
        <v>1</v>
      </c>
      <c r="O36" s="9">
        <v>1</v>
      </c>
      <c r="P36" s="9">
        <v>1</v>
      </c>
      <c r="Q36" s="9">
        <v>1</v>
      </c>
      <c r="R36" s="9">
        <v>1</v>
      </c>
      <c r="S36" s="399">
        <v>331308</v>
      </c>
      <c r="T36" s="399">
        <v>331308</v>
      </c>
      <c r="U36" s="306">
        <f t="shared" ca="1" si="28"/>
        <v>1</v>
      </c>
      <c r="V36" s="9">
        <v>2</v>
      </c>
      <c r="W36" s="305">
        <v>0</v>
      </c>
      <c r="X36" s="314">
        <v>329031</v>
      </c>
      <c r="Y36" s="305">
        <v>1</v>
      </c>
      <c r="Z36" s="305"/>
      <c r="AA36" s="9"/>
      <c r="AB36" s="9"/>
      <c r="AC36" s="9"/>
      <c r="AD36" s="9"/>
      <c r="AE36" s="10">
        <f t="shared" ca="1" si="29"/>
        <v>1</v>
      </c>
      <c r="AF36" s="9">
        <v>1</v>
      </c>
      <c r="AG36" s="9">
        <v>1</v>
      </c>
      <c r="AH36" s="9">
        <v>1</v>
      </c>
      <c r="AI36" s="10">
        <f t="shared" ca="1" si="4"/>
        <v>1</v>
      </c>
      <c r="AJ36" s="10"/>
      <c r="AK36" s="10"/>
      <c r="AL36" s="10"/>
      <c r="AM36" s="10"/>
      <c r="AN36" s="207">
        <f t="shared" ca="1" si="5"/>
        <v>1</v>
      </c>
      <c r="AO36" s="208" t="s">
        <v>503</v>
      </c>
      <c r="AP36" s="172">
        <f t="shared" ca="1" si="6"/>
        <v>1</v>
      </c>
      <c r="AQ36" s="172">
        <f t="shared" ca="1" si="30"/>
        <v>0</v>
      </c>
      <c r="AR36" s="172">
        <f t="shared" ca="1" si="30"/>
        <v>1</v>
      </c>
      <c r="AS36" s="171">
        <f t="shared" si="31"/>
        <v>1</v>
      </c>
      <c r="AT36" s="171">
        <f t="shared" si="7"/>
        <v>1</v>
      </c>
      <c r="AU36" s="171">
        <f t="shared" si="8"/>
        <v>1</v>
      </c>
      <c r="AV36" s="171">
        <f t="shared" si="9"/>
        <v>1</v>
      </c>
      <c r="AW36" s="171">
        <f t="shared" si="10"/>
        <v>1</v>
      </c>
      <c r="AX36" s="171">
        <f t="shared" si="11"/>
        <v>1</v>
      </c>
      <c r="AY36" s="171">
        <f t="shared" si="12"/>
        <v>1</v>
      </c>
      <c r="AZ36" s="171">
        <f t="shared" si="13"/>
        <v>1</v>
      </c>
      <c r="BA36" s="171">
        <f t="shared" si="14"/>
        <v>1</v>
      </c>
      <c r="BB36" s="171">
        <f t="shared" si="15"/>
        <v>1</v>
      </c>
      <c r="BC36" s="171">
        <f t="shared" si="16"/>
        <v>1</v>
      </c>
      <c r="BD36" s="171">
        <f t="shared" si="17"/>
        <v>1</v>
      </c>
      <c r="BE36" s="171">
        <f t="shared" si="18"/>
        <v>1</v>
      </c>
      <c r="BF36" s="171">
        <f t="shared" si="19"/>
        <v>1</v>
      </c>
      <c r="BG36" s="171"/>
      <c r="BH36" s="171">
        <f t="shared" si="20"/>
        <v>1</v>
      </c>
      <c r="BI36" s="171">
        <f t="shared" si="21"/>
        <v>1</v>
      </c>
      <c r="BJ36" s="171">
        <f t="shared" si="21"/>
        <v>1</v>
      </c>
      <c r="BK36" s="171">
        <f t="shared" si="22"/>
        <v>1</v>
      </c>
      <c r="BL36" s="171">
        <f t="shared" si="23"/>
        <v>1</v>
      </c>
      <c r="BM36" s="171"/>
      <c r="BN36" s="171"/>
      <c r="BO36" s="171"/>
      <c r="BP36" s="171"/>
      <c r="BQ36" s="171"/>
      <c r="BR36" s="171"/>
      <c r="BS36" s="171">
        <f t="shared" si="24"/>
        <v>1</v>
      </c>
      <c r="BT36" s="171">
        <f t="shared" si="25"/>
        <v>1</v>
      </c>
      <c r="BU36" s="171"/>
      <c r="BV36" s="171"/>
      <c r="BW36" s="171"/>
      <c r="BX36" s="171"/>
      <c r="BY36" s="171"/>
      <c r="BZ36" s="171"/>
      <c r="CE36" s="172">
        <f t="shared" ca="1" si="32"/>
        <v>1</v>
      </c>
      <c r="CF36" s="172">
        <f t="shared" ca="1" si="26"/>
        <v>2</v>
      </c>
      <c r="CG36" s="172">
        <f t="shared" ca="1" si="26"/>
        <v>3</v>
      </c>
      <c r="CH36" s="172">
        <f t="shared" ca="1" si="26"/>
        <v>4</v>
      </c>
      <c r="CI36" s="172">
        <f t="shared" ca="1" si="26"/>
        <v>5</v>
      </c>
      <c r="CJ36" s="172">
        <f t="shared" ca="1" si="26"/>
        <v>6</v>
      </c>
      <c r="CK36" s="172">
        <f t="shared" ca="1" si="26"/>
        <v>7</v>
      </c>
      <c r="CL36" s="172">
        <f t="shared" ca="1" si="26"/>
        <v>8</v>
      </c>
      <c r="CM36" s="172">
        <f t="shared" ca="1" si="26"/>
        <v>9</v>
      </c>
      <c r="CN36" s="172">
        <f t="shared" ca="1" si="26"/>
        <v>10</v>
      </c>
      <c r="CT36" s="286" t="b">
        <f t="shared" ca="1" si="33"/>
        <v>1</v>
      </c>
      <c r="CU36" s="286" t="b">
        <f>OR(V36&gt;=CU$5,INDEX('הוראת שעה'!$D$6:$D$20,MATCH($AO$2,'הוראת שעה'!$A$6:$A$20,1))=99)</f>
        <v>1</v>
      </c>
      <c r="CV36" s="286" t="b">
        <f t="shared" si="34"/>
        <v>1</v>
      </c>
      <c r="CZ36" s="309">
        <f t="shared" ca="1" si="35"/>
        <v>3</v>
      </c>
      <c r="DA36" s="286" t="b">
        <f t="shared" si="36"/>
        <v>1</v>
      </c>
      <c r="DB36" s="286" t="b">
        <f>OR(V36&gt;=DB$5,Z36=1,INDEX('הוראת שעה'!$D$6:$D$20,MATCH($AO$2,'הוראת שעה'!$A$6:$A$20,1))=99)</f>
        <v>1</v>
      </c>
      <c r="DC36" s="286" t="b">
        <f t="shared" si="37"/>
        <v>1</v>
      </c>
      <c r="DD36" s="286"/>
      <c r="DE36" s="286"/>
      <c r="DF36" s="286"/>
      <c r="DG36" s="286"/>
      <c r="DH36" s="286">
        <f t="shared" si="38"/>
        <v>3</v>
      </c>
      <c r="DI36" s="172">
        <f t="shared" ca="1" si="39"/>
        <v>1</v>
      </c>
      <c r="DJ36" s="172">
        <f t="shared" ca="1" si="40"/>
        <v>1</v>
      </c>
    </row>
    <row r="37" spans="1:114" ht="30.75" customHeight="1">
      <c r="B37" s="10">
        <f t="shared" ca="1" si="27"/>
        <v>7</v>
      </c>
      <c r="C37" s="10"/>
      <c r="D37" s="10"/>
      <c r="E37" s="10"/>
      <c r="F37" s="13" t="str">
        <f ca="1">IF('יובל - האנסמבל הישראלי לחזנות ו'!$F$1="7","",'יובל - האנסמבל הישראלי לחזנות ו'!$F$1)</f>
        <v>יובל - האנסמבל הישראלי לחזנות ו</v>
      </c>
      <c r="G37" s="9">
        <v>1</v>
      </c>
      <c r="H37" s="9">
        <v>1</v>
      </c>
      <c r="I37" s="9">
        <v>1</v>
      </c>
      <c r="J37" s="9">
        <v>1</v>
      </c>
      <c r="K37" s="9">
        <v>1</v>
      </c>
      <c r="L37" s="9">
        <v>1</v>
      </c>
      <c r="M37" s="9">
        <v>1</v>
      </c>
      <c r="N37" s="9">
        <v>1</v>
      </c>
      <c r="O37" s="9">
        <v>1</v>
      </c>
      <c r="P37" s="9">
        <v>1</v>
      </c>
      <c r="Q37" s="9">
        <v>1</v>
      </c>
      <c r="R37" s="9">
        <v>1</v>
      </c>
      <c r="S37" s="399">
        <v>1201000</v>
      </c>
      <c r="T37" s="399">
        <v>1185000</v>
      </c>
      <c r="U37" s="306">
        <f t="shared" ca="1" si="28"/>
        <v>0.98667776852622813</v>
      </c>
      <c r="V37" s="9">
        <v>4</v>
      </c>
      <c r="W37" s="305">
        <v>0</v>
      </c>
      <c r="X37" s="314">
        <v>1309000</v>
      </c>
      <c r="Y37" s="305">
        <v>1</v>
      </c>
      <c r="Z37" s="305"/>
      <c r="AA37" s="9"/>
      <c r="AB37" s="9"/>
      <c r="AC37" s="9"/>
      <c r="AD37" s="9"/>
      <c r="AE37" s="10">
        <f t="shared" ca="1" si="29"/>
        <v>1</v>
      </c>
      <c r="AF37" s="9">
        <v>1</v>
      </c>
      <c r="AG37" s="9">
        <v>1</v>
      </c>
      <c r="AH37" s="9">
        <v>1</v>
      </c>
      <c r="AI37" s="10">
        <f t="shared" ca="1" si="4"/>
        <v>1</v>
      </c>
      <c r="AJ37" s="10"/>
      <c r="AK37" s="10"/>
      <c r="AL37" s="10"/>
      <c r="AM37" s="10"/>
      <c r="AN37" s="207">
        <f t="shared" ca="1" si="5"/>
        <v>1</v>
      </c>
      <c r="AO37" s="208" t="s">
        <v>503</v>
      </c>
      <c r="AP37" s="172">
        <f t="shared" ca="1" si="6"/>
        <v>1</v>
      </c>
      <c r="AQ37" s="172">
        <f t="shared" ca="1" si="30"/>
        <v>0</v>
      </c>
      <c r="AR37" s="172">
        <f t="shared" ca="1" si="30"/>
        <v>1</v>
      </c>
      <c r="AS37" s="171">
        <f t="shared" si="31"/>
        <v>1</v>
      </c>
      <c r="AT37" s="171">
        <f t="shared" si="7"/>
        <v>1</v>
      </c>
      <c r="AU37" s="171">
        <f t="shared" si="8"/>
        <v>1</v>
      </c>
      <c r="AV37" s="171">
        <f t="shared" si="9"/>
        <v>1</v>
      </c>
      <c r="AW37" s="171">
        <f t="shared" si="10"/>
        <v>1</v>
      </c>
      <c r="AX37" s="171">
        <f t="shared" si="11"/>
        <v>1</v>
      </c>
      <c r="AY37" s="171">
        <f t="shared" si="12"/>
        <v>1</v>
      </c>
      <c r="AZ37" s="171">
        <f t="shared" si="13"/>
        <v>1</v>
      </c>
      <c r="BA37" s="171">
        <f t="shared" si="14"/>
        <v>1</v>
      </c>
      <c r="BB37" s="171">
        <f t="shared" si="15"/>
        <v>1</v>
      </c>
      <c r="BC37" s="171">
        <f t="shared" si="16"/>
        <v>1</v>
      </c>
      <c r="BD37" s="171">
        <f t="shared" si="17"/>
        <v>1</v>
      </c>
      <c r="BE37" s="171">
        <f t="shared" si="18"/>
        <v>1</v>
      </c>
      <c r="BF37" s="171">
        <f t="shared" si="19"/>
        <v>1</v>
      </c>
      <c r="BG37" s="171"/>
      <c r="BH37" s="171">
        <f t="shared" si="20"/>
        <v>1</v>
      </c>
      <c r="BI37" s="171">
        <f t="shared" si="21"/>
        <v>1</v>
      </c>
      <c r="BJ37" s="171">
        <f t="shared" si="21"/>
        <v>1</v>
      </c>
      <c r="BK37" s="171">
        <f t="shared" si="22"/>
        <v>1</v>
      </c>
      <c r="BL37" s="171">
        <f t="shared" si="23"/>
        <v>1</v>
      </c>
      <c r="BM37" s="171"/>
      <c r="BN37" s="171"/>
      <c r="BO37" s="171"/>
      <c r="BP37" s="171"/>
      <c r="BQ37" s="171"/>
      <c r="BR37" s="171"/>
      <c r="BS37" s="171">
        <f t="shared" si="24"/>
        <v>1</v>
      </c>
      <c r="BT37" s="171">
        <f t="shared" si="25"/>
        <v>1</v>
      </c>
      <c r="BU37" s="171"/>
      <c r="BV37" s="171"/>
      <c r="BW37" s="171"/>
      <c r="BX37" s="171"/>
      <c r="BY37" s="171"/>
      <c r="BZ37" s="171"/>
      <c r="CE37" s="172">
        <f t="shared" ca="1" si="32"/>
        <v>1</v>
      </c>
      <c r="CF37" s="172">
        <f t="shared" ca="1" si="26"/>
        <v>2</v>
      </c>
      <c r="CG37" s="172">
        <f t="shared" ca="1" si="26"/>
        <v>3</v>
      </c>
      <c r="CH37" s="172">
        <f t="shared" ca="1" si="26"/>
        <v>4</v>
      </c>
      <c r="CI37" s="172">
        <f t="shared" ca="1" si="26"/>
        <v>5</v>
      </c>
      <c r="CJ37" s="172">
        <f t="shared" ca="1" si="26"/>
        <v>6</v>
      </c>
      <c r="CK37" s="172">
        <f t="shared" ca="1" si="26"/>
        <v>7</v>
      </c>
      <c r="CL37" s="172">
        <f t="shared" ca="1" si="26"/>
        <v>8</v>
      </c>
      <c r="CM37" s="172">
        <f t="shared" ca="1" si="26"/>
        <v>9</v>
      </c>
      <c r="CN37" s="172">
        <f t="shared" ca="1" si="26"/>
        <v>10</v>
      </c>
      <c r="CT37" s="286" t="b">
        <f t="shared" ca="1" si="33"/>
        <v>1</v>
      </c>
      <c r="CU37" s="286" t="b">
        <f>OR(V37&gt;=CU$5,INDEX('הוראת שעה'!$D$6:$D$20,MATCH($AO$2,'הוראת שעה'!$A$6:$A$20,1))=99)</f>
        <v>1</v>
      </c>
      <c r="CV37" s="286" t="b">
        <f t="shared" si="34"/>
        <v>1</v>
      </c>
      <c r="CZ37" s="309">
        <f t="shared" ca="1" si="35"/>
        <v>3</v>
      </c>
      <c r="DA37" s="286" t="b">
        <f t="shared" si="36"/>
        <v>1</v>
      </c>
      <c r="DB37" s="286" t="b">
        <f>OR(V37&gt;=DB$5,Z37=1,INDEX('הוראת שעה'!$D$6:$D$20,MATCH($AO$2,'הוראת שעה'!$A$6:$A$20,1))=99)</f>
        <v>1</v>
      </c>
      <c r="DC37" s="286" t="b">
        <f t="shared" si="37"/>
        <v>1</v>
      </c>
      <c r="DD37" s="286"/>
      <c r="DE37" s="286"/>
      <c r="DF37" s="286"/>
      <c r="DG37" s="286"/>
      <c r="DH37" s="286">
        <f t="shared" si="38"/>
        <v>3</v>
      </c>
      <c r="DI37" s="172">
        <f t="shared" ca="1" si="39"/>
        <v>1</v>
      </c>
      <c r="DJ37" s="172">
        <f t="shared" ca="1" si="40"/>
        <v>1</v>
      </c>
    </row>
    <row r="38" spans="1:114" ht="51.75" customHeight="1">
      <c r="B38" s="10">
        <f t="shared" ca="1" si="27"/>
        <v>8</v>
      </c>
      <c r="C38" s="10"/>
      <c r="D38" s="10"/>
      <c r="E38" s="10"/>
      <c r="F38" s="13" t="str">
        <f ca="1">IF('האגודה לטיפוח חברה ותרבות'!$F$1="8","",'האגודה לטיפוח חברה ותרבות'!$F$1)</f>
        <v>האגודה לטיפוח חברה ותרבות</v>
      </c>
      <c r="G38" s="9">
        <v>1</v>
      </c>
      <c r="H38" s="9">
        <v>1</v>
      </c>
      <c r="I38" s="9">
        <v>1</v>
      </c>
      <c r="J38" s="9">
        <v>1</v>
      </c>
      <c r="K38" s="9">
        <v>1</v>
      </c>
      <c r="L38" s="9">
        <v>1</v>
      </c>
      <c r="M38" s="9">
        <v>1</v>
      </c>
      <c r="N38" s="9">
        <v>1</v>
      </c>
      <c r="O38" s="9">
        <v>1</v>
      </c>
      <c r="P38" s="9">
        <v>1</v>
      </c>
      <c r="Q38" s="9">
        <v>1</v>
      </c>
      <c r="R38" s="9">
        <v>1</v>
      </c>
      <c r="S38" s="399">
        <v>6919979</v>
      </c>
      <c r="T38" s="399">
        <v>437060</v>
      </c>
      <c r="U38" s="306">
        <f t="shared" ca="1" si="28"/>
        <v>6.315915120551667E-2</v>
      </c>
      <c r="V38" s="9">
        <v>4</v>
      </c>
      <c r="W38" s="305">
        <v>1</v>
      </c>
      <c r="X38" s="314">
        <v>365608</v>
      </c>
      <c r="Y38" s="305">
        <v>1</v>
      </c>
      <c r="Z38" s="305"/>
      <c r="AA38" s="9"/>
      <c r="AB38" s="9"/>
      <c r="AC38" s="9"/>
      <c r="AD38" s="9"/>
      <c r="AE38" s="10">
        <f t="shared" ca="1" si="29"/>
        <v>1</v>
      </c>
      <c r="AF38" s="9">
        <v>1</v>
      </c>
      <c r="AG38" s="9">
        <v>1</v>
      </c>
      <c r="AH38" s="9">
        <v>1</v>
      </c>
      <c r="AI38" s="10">
        <f t="shared" ca="1" si="4"/>
        <v>1</v>
      </c>
      <c r="AJ38" s="10"/>
      <c r="AK38" s="10"/>
      <c r="AL38" s="10"/>
      <c r="AM38" s="10"/>
      <c r="AN38" s="207">
        <f t="shared" ca="1" si="5"/>
        <v>1</v>
      </c>
      <c r="AO38" s="208" t="s">
        <v>503</v>
      </c>
      <c r="AP38" s="172">
        <f t="shared" ca="1" si="6"/>
        <v>1</v>
      </c>
      <c r="AQ38" s="172">
        <f t="shared" ca="1" si="30"/>
        <v>0</v>
      </c>
      <c r="AR38" s="172">
        <f t="shared" ca="1" si="30"/>
        <v>1</v>
      </c>
      <c r="AS38" s="171">
        <f t="shared" si="31"/>
        <v>1</v>
      </c>
      <c r="AT38" s="171">
        <f t="shared" si="7"/>
        <v>1</v>
      </c>
      <c r="AU38" s="171">
        <f t="shared" si="8"/>
        <v>1</v>
      </c>
      <c r="AV38" s="171">
        <f t="shared" si="9"/>
        <v>1</v>
      </c>
      <c r="AW38" s="171">
        <f t="shared" si="10"/>
        <v>1</v>
      </c>
      <c r="AX38" s="171">
        <f t="shared" si="11"/>
        <v>1</v>
      </c>
      <c r="AY38" s="171">
        <f t="shared" si="12"/>
        <v>1</v>
      </c>
      <c r="AZ38" s="171">
        <f t="shared" si="13"/>
        <v>1</v>
      </c>
      <c r="BA38" s="171">
        <f t="shared" si="14"/>
        <v>1</v>
      </c>
      <c r="BB38" s="171">
        <f t="shared" si="15"/>
        <v>1</v>
      </c>
      <c r="BC38" s="171">
        <f t="shared" si="16"/>
        <v>1</v>
      </c>
      <c r="BD38" s="171">
        <f t="shared" si="17"/>
        <v>1</v>
      </c>
      <c r="BE38" s="171">
        <f t="shared" si="18"/>
        <v>1</v>
      </c>
      <c r="BF38" s="171">
        <f t="shared" si="19"/>
        <v>1</v>
      </c>
      <c r="BG38" s="171"/>
      <c r="BH38" s="171">
        <f t="shared" si="20"/>
        <v>1</v>
      </c>
      <c r="BI38" s="171">
        <f t="shared" si="21"/>
        <v>1</v>
      </c>
      <c r="BJ38" s="171">
        <f t="shared" si="21"/>
        <v>1</v>
      </c>
      <c r="BK38" s="171">
        <f t="shared" si="22"/>
        <v>1</v>
      </c>
      <c r="BL38" s="171">
        <f t="shared" si="23"/>
        <v>1</v>
      </c>
      <c r="BM38" s="171"/>
      <c r="BN38" s="171"/>
      <c r="BO38" s="171"/>
      <c r="BP38" s="171"/>
      <c r="BQ38" s="171"/>
      <c r="BR38" s="171"/>
      <c r="BS38" s="171">
        <f t="shared" si="24"/>
        <v>1</v>
      </c>
      <c r="BT38" s="171">
        <f t="shared" si="25"/>
        <v>1</v>
      </c>
      <c r="BU38" s="171"/>
      <c r="BV38" s="171"/>
      <c r="BW38" s="171"/>
      <c r="BX38" s="171"/>
      <c r="BY38" s="171"/>
      <c r="BZ38" s="171"/>
      <c r="CE38" s="172">
        <f t="shared" ca="1" si="32"/>
        <v>1</v>
      </c>
      <c r="CF38" s="172">
        <f t="shared" ca="1" si="26"/>
        <v>2</v>
      </c>
      <c r="CG38" s="172">
        <f t="shared" ca="1" si="26"/>
        <v>3</v>
      </c>
      <c r="CH38" s="172">
        <f t="shared" ca="1" si="26"/>
        <v>4</v>
      </c>
      <c r="CI38" s="172">
        <f t="shared" ca="1" si="26"/>
        <v>5</v>
      </c>
      <c r="CJ38" s="172">
        <f t="shared" ca="1" si="26"/>
        <v>6</v>
      </c>
      <c r="CK38" s="172">
        <f t="shared" ca="1" si="26"/>
        <v>7</v>
      </c>
      <c r="CL38" s="172">
        <f t="shared" ca="1" si="26"/>
        <v>8</v>
      </c>
      <c r="CM38" s="172">
        <f t="shared" ca="1" si="26"/>
        <v>9</v>
      </c>
      <c r="CN38" s="172">
        <f t="shared" ca="1" si="26"/>
        <v>10</v>
      </c>
      <c r="CT38" s="286" t="b">
        <f t="shared" ca="1" si="33"/>
        <v>1</v>
      </c>
      <c r="CU38" s="286" t="b">
        <f>OR(V38&gt;=CU$5,INDEX('הוראת שעה'!$D$6:$D$20,MATCH($AO$2,'הוראת שעה'!$A$6:$A$20,1))=99)</f>
        <v>1</v>
      </c>
      <c r="CV38" s="286" t="b">
        <f t="shared" si="34"/>
        <v>1</v>
      </c>
      <c r="CZ38" s="309">
        <f t="shared" ca="1" si="35"/>
        <v>3</v>
      </c>
      <c r="DA38" s="286" t="b">
        <f t="shared" si="36"/>
        <v>1</v>
      </c>
      <c r="DB38" s="286" t="b">
        <f>OR(V38&gt;=DB$5,Z38=1,INDEX('הוראת שעה'!$D$6:$D$20,MATCH($AO$2,'הוראת שעה'!$A$6:$A$20,1))=99)</f>
        <v>1</v>
      </c>
      <c r="DC38" s="286" t="b">
        <f t="shared" si="37"/>
        <v>1</v>
      </c>
      <c r="DD38" s="286"/>
      <c r="DE38" s="286"/>
      <c r="DF38" s="286"/>
      <c r="DG38" s="286"/>
      <c r="DH38" s="286">
        <f t="shared" si="38"/>
        <v>3</v>
      </c>
      <c r="DI38" s="172">
        <f t="shared" ca="1" si="39"/>
        <v>1</v>
      </c>
      <c r="DJ38" s="172">
        <f t="shared" ca="1" si="40"/>
        <v>1</v>
      </c>
    </row>
    <row r="39" spans="1:114" ht="29.25" customHeight="1">
      <c r="B39" s="10">
        <f t="shared" ca="1" si="27"/>
        <v>9</v>
      </c>
      <c r="C39" s="10"/>
      <c r="D39" s="10"/>
      <c r="E39" s="10"/>
      <c r="F39" s="13" t="str">
        <f ca="1">IF('אנסמבל הפיוט מכון בן צבי'!$F$1="9","",'אנסמבל הפיוט מכון בן צבי'!$F$1)</f>
        <v>אנסמבל הפיוט מכון בן צבי</v>
      </c>
      <c r="G39" s="9">
        <v>1</v>
      </c>
      <c r="H39" s="9">
        <v>1</v>
      </c>
      <c r="I39" s="9">
        <v>1</v>
      </c>
      <c r="J39" s="9">
        <v>1</v>
      </c>
      <c r="K39" s="9">
        <v>1</v>
      </c>
      <c r="L39" s="9">
        <v>1</v>
      </c>
      <c r="M39" s="9">
        <v>1</v>
      </c>
      <c r="N39" s="9">
        <v>1</v>
      </c>
      <c r="O39" s="9">
        <v>1</v>
      </c>
      <c r="P39" s="9">
        <v>1</v>
      </c>
      <c r="Q39" s="9">
        <v>1</v>
      </c>
      <c r="R39" s="9">
        <v>1</v>
      </c>
      <c r="S39" s="399">
        <v>758246</v>
      </c>
      <c r="T39" s="399">
        <v>397898</v>
      </c>
      <c r="U39" s="306">
        <f t="shared" ca="1" si="28"/>
        <v>0.52476109336547772</v>
      </c>
      <c r="V39" s="9">
        <v>4</v>
      </c>
      <c r="W39" s="305">
        <v>0</v>
      </c>
      <c r="X39" s="314">
        <v>336371</v>
      </c>
      <c r="Y39" s="305">
        <v>1</v>
      </c>
      <c r="Z39" s="305"/>
      <c r="AA39" s="9"/>
      <c r="AB39" s="9"/>
      <c r="AC39" s="9"/>
      <c r="AD39" s="9"/>
      <c r="AE39" s="10">
        <f t="shared" ca="1" si="29"/>
        <v>1</v>
      </c>
      <c r="AF39" s="9">
        <v>1</v>
      </c>
      <c r="AG39" s="9">
        <v>1</v>
      </c>
      <c r="AH39" s="9">
        <v>1</v>
      </c>
      <c r="AI39" s="10">
        <f t="shared" ca="1" si="4"/>
        <v>1</v>
      </c>
      <c r="AJ39" s="10"/>
      <c r="AK39" s="10"/>
      <c r="AL39" s="10"/>
      <c r="AM39" s="10"/>
      <c r="AN39" s="207">
        <f t="shared" ca="1" si="5"/>
        <v>1</v>
      </c>
      <c r="AO39" s="208" t="s">
        <v>503</v>
      </c>
      <c r="AP39" s="172">
        <f t="shared" ca="1" si="6"/>
        <v>1</v>
      </c>
      <c r="AQ39" s="172">
        <f t="shared" ca="1" si="30"/>
        <v>0</v>
      </c>
      <c r="AR39" s="172">
        <f t="shared" ca="1" si="30"/>
        <v>1</v>
      </c>
      <c r="AS39" s="171">
        <f t="shared" si="31"/>
        <v>1</v>
      </c>
      <c r="AT39" s="171">
        <f t="shared" si="7"/>
        <v>1</v>
      </c>
      <c r="AU39" s="171">
        <f t="shared" si="8"/>
        <v>1</v>
      </c>
      <c r="AV39" s="171">
        <f t="shared" si="9"/>
        <v>1</v>
      </c>
      <c r="AW39" s="171">
        <f t="shared" si="10"/>
        <v>1</v>
      </c>
      <c r="AX39" s="171">
        <f t="shared" si="11"/>
        <v>1</v>
      </c>
      <c r="AY39" s="171">
        <f t="shared" si="12"/>
        <v>1</v>
      </c>
      <c r="AZ39" s="171">
        <f t="shared" si="13"/>
        <v>1</v>
      </c>
      <c r="BA39" s="171">
        <f t="shared" si="14"/>
        <v>1</v>
      </c>
      <c r="BB39" s="171">
        <f t="shared" si="15"/>
        <v>1</v>
      </c>
      <c r="BC39" s="171">
        <f t="shared" si="16"/>
        <v>1</v>
      </c>
      <c r="BD39" s="171">
        <f t="shared" si="17"/>
        <v>1</v>
      </c>
      <c r="BE39" s="171">
        <f t="shared" si="18"/>
        <v>1</v>
      </c>
      <c r="BF39" s="171">
        <f t="shared" si="19"/>
        <v>1</v>
      </c>
      <c r="BG39" s="171"/>
      <c r="BH39" s="171">
        <f t="shared" si="20"/>
        <v>1</v>
      </c>
      <c r="BI39" s="171">
        <f t="shared" si="21"/>
        <v>1</v>
      </c>
      <c r="BJ39" s="171">
        <f t="shared" si="21"/>
        <v>1</v>
      </c>
      <c r="BK39" s="171">
        <f t="shared" si="22"/>
        <v>1</v>
      </c>
      <c r="BL39" s="171">
        <f t="shared" si="23"/>
        <v>1</v>
      </c>
      <c r="BM39" s="171"/>
      <c r="BN39" s="171"/>
      <c r="BO39" s="171"/>
      <c r="BP39" s="171"/>
      <c r="BQ39" s="171"/>
      <c r="BR39" s="171"/>
      <c r="BS39" s="171">
        <f t="shared" si="24"/>
        <v>1</v>
      </c>
      <c r="BT39" s="171">
        <f t="shared" si="25"/>
        <v>1</v>
      </c>
      <c r="BU39" s="171"/>
      <c r="BV39" s="171"/>
      <c r="BW39" s="171"/>
      <c r="BX39" s="171"/>
      <c r="BY39" s="171"/>
      <c r="BZ39" s="171"/>
      <c r="CE39" s="172">
        <f t="shared" ca="1" si="32"/>
        <v>1</v>
      </c>
      <c r="CF39" s="172">
        <f t="shared" ca="1" si="26"/>
        <v>2</v>
      </c>
      <c r="CG39" s="172">
        <f t="shared" ca="1" si="26"/>
        <v>3</v>
      </c>
      <c r="CH39" s="172">
        <f t="shared" ca="1" si="26"/>
        <v>4</v>
      </c>
      <c r="CI39" s="172">
        <f t="shared" ca="1" si="26"/>
        <v>5</v>
      </c>
      <c r="CJ39" s="172">
        <f t="shared" ca="1" si="26"/>
        <v>6</v>
      </c>
      <c r="CK39" s="172">
        <f t="shared" ca="1" si="26"/>
        <v>7</v>
      </c>
      <c r="CL39" s="172">
        <f t="shared" ca="1" si="26"/>
        <v>8</v>
      </c>
      <c r="CM39" s="172">
        <f t="shared" ca="1" si="26"/>
        <v>9</v>
      </c>
      <c r="CN39" s="172">
        <f t="shared" ca="1" si="26"/>
        <v>10</v>
      </c>
      <c r="CT39" s="286" t="b">
        <f t="shared" ca="1" si="33"/>
        <v>1</v>
      </c>
      <c r="CU39" s="286" t="b">
        <f>OR(V39&gt;=CU$5,INDEX('הוראת שעה'!$D$6:$D$20,MATCH($AO$2,'הוראת שעה'!$A$6:$A$20,1))=99)</f>
        <v>1</v>
      </c>
      <c r="CV39" s="286" t="b">
        <f t="shared" si="34"/>
        <v>1</v>
      </c>
      <c r="CZ39" s="309">
        <f t="shared" ca="1" si="35"/>
        <v>3</v>
      </c>
      <c r="DA39" s="286" t="b">
        <f t="shared" si="36"/>
        <v>1</v>
      </c>
      <c r="DB39" s="286" t="b">
        <f>OR(V39&gt;=DB$5,Z39=1,INDEX('הוראת שעה'!$D$6:$D$20,MATCH($AO$2,'הוראת שעה'!$A$6:$A$20,1))=99)</f>
        <v>1</v>
      </c>
      <c r="DC39" s="286" t="b">
        <f t="shared" si="37"/>
        <v>1</v>
      </c>
      <c r="DD39" s="286"/>
      <c r="DE39" s="286"/>
      <c r="DF39" s="286"/>
      <c r="DG39" s="286"/>
      <c r="DH39" s="286">
        <f t="shared" si="38"/>
        <v>3</v>
      </c>
      <c r="DI39" s="172">
        <f t="shared" ca="1" si="39"/>
        <v>1</v>
      </c>
      <c r="DJ39" s="172">
        <f t="shared" ca="1" si="40"/>
        <v>1</v>
      </c>
    </row>
    <row r="40" spans="1:114" ht="37.5" customHeight="1">
      <c r="B40" s="10">
        <f t="shared" ca="1" si="27"/>
        <v>10</v>
      </c>
      <c r="C40" s="10"/>
      <c r="D40" s="10"/>
      <c r="E40" s="10"/>
      <c r="F40" s="13" t="str">
        <f ca="1">IF('עמותת תמיד'!$F$1="10","",'עמותת תמיד'!$F$1)</f>
        <v>עמותת תמיד</v>
      </c>
      <c r="G40" s="9">
        <v>1</v>
      </c>
      <c r="H40" s="9">
        <v>1</v>
      </c>
      <c r="I40" s="9">
        <v>1</v>
      </c>
      <c r="J40" s="9">
        <v>1</v>
      </c>
      <c r="K40" s="9">
        <v>1</v>
      </c>
      <c r="L40" s="9">
        <v>1</v>
      </c>
      <c r="M40" s="9">
        <v>1</v>
      </c>
      <c r="N40" s="9">
        <v>1</v>
      </c>
      <c r="O40" s="9">
        <v>1</v>
      </c>
      <c r="P40" s="9">
        <v>1</v>
      </c>
      <c r="Q40" s="9">
        <v>1</v>
      </c>
      <c r="R40" s="9">
        <v>1</v>
      </c>
      <c r="S40" s="399">
        <v>1363687</v>
      </c>
      <c r="T40" s="399">
        <v>225668</v>
      </c>
      <c r="U40" s="306">
        <f t="shared" ca="1" si="28"/>
        <v>0.16548372170446737</v>
      </c>
      <c r="V40" s="9">
        <v>3</v>
      </c>
      <c r="W40" s="305">
        <v>0</v>
      </c>
      <c r="X40" s="314">
        <v>1392219</v>
      </c>
      <c r="Y40" s="305">
        <v>1</v>
      </c>
      <c r="Z40" s="305"/>
      <c r="AA40" s="9"/>
      <c r="AB40" s="9"/>
      <c r="AC40" s="9"/>
      <c r="AD40" s="9"/>
      <c r="AE40" s="10">
        <f t="shared" ca="1" si="29"/>
        <v>1</v>
      </c>
      <c r="AF40" s="9">
        <v>1</v>
      </c>
      <c r="AG40" s="9">
        <v>1</v>
      </c>
      <c r="AH40" s="9">
        <v>1</v>
      </c>
      <c r="AI40" s="10">
        <f t="shared" ca="1" si="4"/>
        <v>1</v>
      </c>
      <c r="AJ40" s="10"/>
      <c r="AK40" s="10"/>
      <c r="AL40" s="10"/>
      <c r="AM40" s="10"/>
      <c r="AN40" s="207">
        <f t="shared" ca="1" si="5"/>
        <v>1</v>
      </c>
      <c r="AO40" s="208" t="s">
        <v>503</v>
      </c>
      <c r="AP40" s="172">
        <f t="shared" ca="1" si="6"/>
        <v>1</v>
      </c>
      <c r="AQ40" s="172">
        <f t="shared" ca="1" si="30"/>
        <v>0</v>
      </c>
      <c r="AR40" s="172">
        <f t="shared" ca="1" si="30"/>
        <v>1</v>
      </c>
      <c r="AS40" s="171">
        <f t="shared" si="31"/>
        <v>1</v>
      </c>
      <c r="AT40" s="171">
        <f t="shared" si="7"/>
        <v>1</v>
      </c>
      <c r="AU40" s="171">
        <f t="shared" si="8"/>
        <v>1</v>
      </c>
      <c r="AV40" s="171">
        <f t="shared" si="9"/>
        <v>1</v>
      </c>
      <c r="AW40" s="171">
        <f t="shared" si="10"/>
        <v>1</v>
      </c>
      <c r="AX40" s="171">
        <f t="shared" si="11"/>
        <v>1</v>
      </c>
      <c r="AY40" s="171">
        <f t="shared" si="12"/>
        <v>1</v>
      </c>
      <c r="AZ40" s="171">
        <f t="shared" si="13"/>
        <v>1</v>
      </c>
      <c r="BA40" s="171">
        <f t="shared" si="14"/>
        <v>1</v>
      </c>
      <c r="BB40" s="171">
        <f t="shared" si="15"/>
        <v>1</v>
      </c>
      <c r="BC40" s="171">
        <f t="shared" si="16"/>
        <v>1</v>
      </c>
      <c r="BD40" s="171">
        <f t="shared" si="17"/>
        <v>1</v>
      </c>
      <c r="BE40" s="171">
        <f t="shared" si="18"/>
        <v>1</v>
      </c>
      <c r="BF40" s="171">
        <f t="shared" si="19"/>
        <v>1</v>
      </c>
      <c r="BG40" s="171"/>
      <c r="BH40" s="171">
        <f t="shared" si="20"/>
        <v>1</v>
      </c>
      <c r="BI40" s="171">
        <f t="shared" si="21"/>
        <v>1</v>
      </c>
      <c r="BJ40" s="171">
        <f t="shared" si="21"/>
        <v>1</v>
      </c>
      <c r="BK40" s="171">
        <f t="shared" si="22"/>
        <v>1</v>
      </c>
      <c r="BL40" s="171">
        <f t="shared" si="23"/>
        <v>1</v>
      </c>
      <c r="BM40" s="171"/>
      <c r="BN40" s="171"/>
      <c r="BO40" s="171"/>
      <c r="BP40" s="171"/>
      <c r="BQ40" s="171"/>
      <c r="BR40" s="171"/>
      <c r="BS40" s="171">
        <f t="shared" si="24"/>
        <v>1</v>
      </c>
      <c r="BT40" s="171">
        <f t="shared" si="25"/>
        <v>1</v>
      </c>
      <c r="BU40" s="171"/>
      <c r="BV40" s="171"/>
      <c r="BW40" s="171"/>
      <c r="BX40" s="171"/>
      <c r="BY40" s="171"/>
      <c r="BZ40" s="171"/>
      <c r="CE40" s="172">
        <f t="shared" ca="1" si="32"/>
        <v>1</v>
      </c>
      <c r="CF40" s="172">
        <f t="shared" ca="1" si="26"/>
        <v>2</v>
      </c>
      <c r="CG40" s="172">
        <f t="shared" ca="1" si="26"/>
        <v>3</v>
      </c>
      <c r="CH40" s="172">
        <f t="shared" ca="1" si="26"/>
        <v>4</v>
      </c>
      <c r="CI40" s="172">
        <f t="shared" ca="1" si="26"/>
        <v>5</v>
      </c>
      <c r="CJ40" s="172">
        <f t="shared" ca="1" si="26"/>
        <v>6</v>
      </c>
      <c r="CK40" s="172">
        <f t="shared" ca="1" si="26"/>
        <v>7</v>
      </c>
      <c r="CL40" s="172">
        <f t="shared" ca="1" si="26"/>
        <v>8</v>
      </c>
      <c r="CM40" s="172">
        <f t="shared" ca="1" si="26"/>
        <v>9</v>
      </c>
      <c r="CN40" s="172">
        <f t="shared" ca="1" si="26"/>
        <v>10</v>
      </c>
      <c r="CT40" s="286" t="b">
        <f t="shared" ca="1" si="33"/>
        <v>1</v>
      </c>
      <c r="CU40" s="286" t="b">
        <f>OR(V40&gt;=CU$5,INDEX('הוראת שעה'!$D$6:$D$20,MATCH($AO$2,'הוראת שעה'!$A$6:$A$20,1))=99)</f>
        <v>1</v>
      </c>
      <c r="CV40" s="286" t="b">
        <f t="shared" si="34"/>
        <v>1</v>
      </c>
      <c r="CZ40" s="309">
        <f t="shared" ca="1" si="35"/>
        <v>3</v>
      </c>
      <c r="DA40" s="286" t="b">
        <f t="shared" si="36"/>
        <v>1</v>
      </c>
      <c r="DB40" s="286" t="b">
        <f>OR(V40&gt;=DB$5,Z40=1,INDEX('הוראת שעה'!$D$6:$D$20,MATCH($AO$2,'הוראת שעה'!$A$6:$A$20,1))=99)</f>
        <v>1</v>
      </c>
      <c r="DC40" s="286" t="b">
        <f t="shared" si="37"/>
        <v>1</v>
      </c>
      <c r="DD40" s="286"/>
      <c r="DE40" s="286"/>
      <c r="DF40" s="286"/>
      <c r="DG40" s="286"/>
      <c r="DH40" s="286">
        <f t="shared" si="38"/>
        <v>3</v>
      </c>
      <c r="DI40" s="172">
        <f t="shared" ca="1" si="39"/>
        <v>1</v>
      </c>
      <c r="DJ40" s="172">
        <f t="shared" ca="1" si="40"/>
        <v>1</v>
      </c>
    </row>
    <row r="41" spans="1:114" ht="37.5" customHeight="1">
      <c r="A41" s="172">
        <f>ROW()-30</f>
        <v>11</v>
      </c>
      <c r="B41" s="10">
        <f t="shared" ca="1" si="27"/>
        <v>11</v>
      </c>
      <c r="C41" s="10"/>
      <c r="D41" s="10"/>
      <c r="E41" s="10"/>
      <c r="F41" s="13" t="str">
        <f ca="1">IF(מטרוז!$F$1="11","",מטרוז!$F$1)</f>
        <v>מטרוז</v>
      </c>
      <c r="G41" s="9">
        <v>1</v>
      </c>
      <c r="H41" s="9">
        <v>1</v>
      </c>
      <c r="I41" s="9">
        <v>1</v>
      </c>
      <c r="J41" s="9">
        <v>1</v>
      </c>
      <c r="K41" s="9">
        <v>1</v>
      </c>
      <c r="L41" s="9">
        <v>1</v>
      </c>
      <c r="M41" s="9">
        <v>1</v>
      </c>
      <c r="N41" s="9">
        <v>1</v>
      </c>
      <c r="O41" s="9">
        <v>1</v>
      </c>
      <c r="P41" s="9">
        <v>1</v>
      </c>
      <c r="Q41" s="9">
        <v>1</v>
      </c>
      <c r="R41" s="9">
        <v>1</v>
      </c>
      <c r="S41" s="399">
        <v>528577</v>
      </c>
      <c r="T41" s="399">
        <v>528577</v>
      </c>
      <c r="U41" s="306">
        <f t="shared" ca="1" si="28"/>
        <v>1</v>
      </c>
      <c r="V41" s="9">
        <v>2</v>
      </c>
      <c r="W41" s="305">
        <v>1</v>
      </c>
      <c r="X41" s="314">
        <v>639109</v>
      </c>
      <c r="Y41" s="305">
        <v>1</v>
      </c>
      <c r="Z41" s="305"/>
      <c r="AA41" s="9"/>
      <c r="AB41" s="9"/>
      <c r="AC41" s="9"/>
      <c r="AD41" s="9"/>
      <c r="AE41" s="10">
        <f t="shared" ca="1" si="29"/>
        <v>1</v>
      </c>
      <c r="AF41" s="9">
        <v>1</v>
      </c>
      <c r="AG41" s="9">
        <v>1</v>
      </c>
      <c r="AH41" s="9">
        <v>1</v>
      </c>
      <c r="AI41" s="10">
        <f t="shared" ca="1" si="4"/>
        <v>1</v>
      </c>
      <c r="AJ41" s="10"/>
      <c r="AK41" s="10"/>
      <c r="AL41" s="10"/>
      <c r="AM41" s="10"/>
      <c r="AN41" s="207">
        <f t="shared" ca="1" si="5"/>
        <v>1</v>
      </c>
      <c r="AO41" s="208" t="s">
        <v>503</v>
      </c>
      <c r="AP41" s="172">
        <f t="shared" ca="1" si="6"/>
        <v>1</v>
      </c>
      <c r="AQ41" s="172">
        <f t="shared" ca="1" si="30"/>
        <v>0</v>
      </c>
      <c r="AR41" s="172">
        <f t="shared" ca="1" si="30"/>
        <v>1</v>
      </c>
      <c r="AS41" s="171">
        <f t="shared" si="31"/>
        <v>1</v>
      </c>
      <c r="AT41" s="171">
        <f t="shared" si="7"/>
        <v>1</v>
      </c>
      <c r="AU41" s="171">
        <f t="shared" si="8"/>
        <v>1</v>
      </c>
      <c r="AV41" s="171">
        <f t="shared" si="9"/>
        <v>1</v>
      </c>
      <c r="AW41" s="171">
        <f t="shared" si="10"/>
        <v>1</v>
      </c>
      <c r="AX41" s="171">
        <f t="shared" si="11"/>
        <v>1</v>
      </c>
      <c r="AY41" s="171">
        <f t="shared" si="12"/>
        <v>1</v>
      </c>
      <c r="AZ41" s="171">
        <f t="shared" si="13"/>
        <v>1</v>
      </c>
      <c r="BA41" s="171">
        <f t="shared" si="14"/>
        <v>1</v>
      </c>
      <c r="BB41" s="171">
        <f t="shared" si="15"/>
        <v>1</v>
      </c>
      <c r="BC41" s="171">
        <f t="shared" si="16"/>
        <v>1</v>
      </c>
      <c r="BD41" s="171">
        <f t="shared" si="17"/>
        <v>1</v>
      </c>
      <c r="BE41" s="171">
        <f t="shared" si="18"/>
        <v>1</v>
      </c>
      <c r="BF41" s="171">
        <f t="shared" si="19"/>
        <v>1</v>
      </c>
      <c r="BG41" s="171"/>
      <c r="BH41" s="171">
        <f t="shared" si="20"/>
        <v>1</v>
      </c>
      <c r="BI41" s="171">
        <f t="shared" si="21"/>
        <v>1</v>
      </c>
      <c r="BJ41" s="171">
        <f t="shared" si="21"/>
        <v>1</v>
      </c>
      <c r="BK41" s="171">
        <f t="shared" si="22"/>
        <v>1</v>
      </c>
      <c r="BL41" s="171">
        <f t="shared" si="23"/>
        <v>1</v>
      </c>
      <c r="BM41" s="171"/>
      <c r="BN41" s="171"/>
      <c r="BO41" s="171"/>
      <c r="BP41" s="171"/>
      <c r="BQ41" s="171"/>
      <c r="BR41" s="171"/>
      <c r="BS41" s="171">
        <f t="shared" si="24"/>
        <v>1</v>
      </c>
      <c r="BT41" s="171">
        <f t="shared" si="25"/>
        <v>1</v>
      </c>
      <c r="BU41" s="171"/>
      <c r="BV41" s="171"/>
      <c r="BW41" s="171"/>
      <c r="BX41" s="171"/>
      <c r="BY41" s="171"/>
      <c r="BZ41" s="171"/>
      <c r="CE41" s="172">
        <f t="shared" ca="1" si="32"/>
        <v>1</v>
      </c>
      <c r="CF41" s="172">
        <f t="shared" ca="1" si="26"/>
        <v>2</v>
      </c>
      <c r="CG41" s="172">
        <f t="shared" ca="1" si="26"/>
        <v>3</v>
      </c>
      <c r="CH41" s="172">
        <f t="shared" ca="1" si="26"/>
        <v>4</v>
      </c>
      <c r="CI41" s="172">
        <f t="shared" ca="1" si="26"/>
        <v>5</v>
      </c>
      <c r="CJ41" s="172">
        <f t="shared" ca="1" si="26"/>
        <v>6</v>
      </c>
      <c r="CK41" s="172">
        <f t="shared" ca="1" si="26"/>
        <v>7</v>
      </c>
      <c r="CL41" s="172">
        <f t="shared" ca="1" si="26"/>
        <v>8</v>
      </c>
      <c r="CM41" s="172">
        <f t="shared" ca="1" si="26"/>
        <v>9</v>
      </c>
      <c r="CN41" s="172">
        <f t="shared" ca="1" si="26"/>
        <v>10</v>
      </c>
      <c r="CT41" s="286" t="b">
        <f t="shared" ca="1" si="33"/>
        <v>1</v>
      </c>
      <c r="CU41" s="286" t="b">
        <f>OR(V41&gt;=CU$5,INDEX('הוראת שעה'!$D$6:$D$20,MATCH($AO$2,'הוראת שעה'!$A$6:$A$20,1))=99)</f>
        <v>1</v>
      </c>
      <c r="CV41" s="286" t="b">
        <f t="shared" si="34"/>
        <v>1</v>
      </c>
      <c r="CZ41" s="309">
        <f t="shared" ca="1" si="35"/>
        <v>3</v>
      </c>
      <c r="DA41" s="286" t="b">
        <f t="shared" si="36"/>
        <v>1</v>
      </c>
      <c r="DB41" s="286" t="b">
        <f>OR(V41&gt;=DB$5,Z41=1,INDEX('הוראת שעה'!$D$6:$D$20,MATCH($AO$2,'הוראת שעה'!$A$6:$A$20,1))=99)</f>
        <v>1</v>
      </c>
      <c r="DC41" s="286" t="b">
        <f t="shared" si="37"/>
        <v>1</v>
      </c>
      <c r="DD41" s="286"/>
      <c r="DE41" s="286"/>
      <c r="DF41" s="286"/>
      <c r="DG41" s="286"/>
      <c r="DH41" s="286">
        <f t="shared" si="38"/>
        <v>3</v>
      </c>
      <c r="DI41" s="172">
        <f t="shared" ca="1" si="39"/>
        <v>1</v>
      </c>
      <c r="DJ41" s="172">
        <f t="shared" ca="1" si="40"/>
        <v>1</v>
      </c>
    </row>
    <row r="42" spans="1:114">
      <c r="B42" s="10" t="str">
        <f t="shared" si="27"/>
        <v/>
      </c>
      <c r="C42" s="10"/>
      <c r="D42" s="10"/>
      <c r="E42" s="10"/>
      <c r="F42" s="20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399"/>
      <c r="T42" s="399"/>
      <c r="U42" s="306" t="str">
        <f t="shared" si="28"/>
        <v/>
      </c>
      <c r="V42" s="9"/>
      <c r="W42" s="305"/>
      <c r="X42" s="314"/>
      <c r="Y42" s="305"/>
      <c r="Z42" s="305"/>
      <c r="AA42" s="9"/>
      <c r="AB42" s="9"/>
      <c r="AC42" s="9"/>
      <c r="AD42" s="9"/>
      <c r="AE42" s="10" t="str">
        <f t="shared" si="29"/>
        <v/>
      </c>
      <c r="AF42" s="9"/>
      <c r="AG42" s="9"/>
      <c r="AH42" s="9"/>
      <c r="AI42" s="10" t="str">
        <f t="shared" si="4"/>
        <v/>
      </c>
      <c r="AJ42" s="10"/>
      <c r="AK42" s="10"/>
      <c r="AL42" s="10"/>
      <c r="AM42" s="10"/>
      <c r="AN42" s="207" t="str">
        <f t="shared" si="5"/>
        <v/>
      </c>
      <c r="AO42" s="208"/>
      <c r="AP42" s="172">
        <f t="shared" si="6"/>
        <v>0</v>
      </c>
      <c r="AQ42" s="172" t="str">
        <f t="shared" si="30"/>
        <v/>
      </c>
      <c r="AR42" s="172" t="str">
        <f t="shared" si="30"/>
        <v/>
      </c>
      <c r="AS42" s="171">
        <f t="shared" si="31"/>
        <v>0</v>
      </c>
      <c r="AT42" s="171">
        <f t="shared" si="7"/>
        <v>0</v>
      </c>
      <c r="AU42" s="171">
        <f t="shared" si="8"/>
        <v>0</v>
      </c>
      <c r="AV42" s="171">
        <f t="shared" si="9"/>
        <v>0</v>
      </c>
      <c r="AW42" s="171">
        <f t="shared" si="10"/>
        <v>0</v>
      </c>
      <c r="AX42" s="171">
        <f t="shared" si="11"/>
        <v>0</v>
      </c>
      <c r="AY42" s="171">
        <f t="shared" si="12"/>
        <v>0</v>
      </c>
      <c r="AZ42" s="171">
        <f t="shared" si="13"/>
        <v>0</v>
      </c>
      <c r="BA42" s="171">
        <f t="shared" si="14"/>
        <v>0</v>
      </c>
      <c r="BB42" s="171">
        <f t="shared" si="15"/>
        <v>0</v>
      </c>
      <c r="BC42" s="171">
        <f t="shared" si="16"/>
        <v>0</v>
      </c>
      <c r="BD42" s="171">
        <f t="shared" si="17"/>
        <v>0</v>
      </c>
      <c r="BE42" s="171">
        <f t="shared" si="18"/>
        <v>0</v>
      </c>
      <c r="BF42" s="171">
        <f t="shared" si="19"/>
        <v>0</v>
      </c>
      <c r="BG42" s="171"/>
      <c r="BH42" s="171">
        <f t="shared" si="20"/>
        <v>0</v>
      </c>
      <c r="BI42" s="171">
        <f t="shared" si="21"/>
        <v>1</v>
      </c>
      <c r="BJ42" s="171">
        <f t="shared" si="21"/>
        <v>0</v>
      </c>
      <c r="BK42" s="171">
        <f t="shared" si="22"/>
        <v>0</v>
      </c>
      <c r="BL42" s="171">
        <f t="shared" si="23"/>
        <v>1</v>
      </c>
      <c r="BM42" s="171"/>
      <c r="BN42" s="171"/>
      <c r="BO42" s="171"/>
      <c r="BP42" s="171"/>
      <c r="BQ42" s="171"/>
      <c r="BR42" s="171"/>
      <c r="BS42" s="171">
        <f t="shared" si="24"/>
        <v>0</v>
      </c>
      <c r="BT42" s="171">
        <f t="shared" si="25"/>
        <v>0</v>
      </c>
      <c r="BU42" s="171"/>
      <c r="BV42" s="171"/>
      <c r="BW42" s="171"/>
      <c r="BX42" s="171"/>
      <c r="BY42" s="171"/>
      <c r="BZ42" s="171"/>
      <c r="CE42" s="172" t="str">
        <f t="shared" si="32"/>
        <v/>
      </c>
      <c r="CF42" s="172" t="str">
        <f t="shared" si="26"/>
        <v/>
      </c>
      <c r="CG42" s="172" t="str">
        <f t="shared" si="26"/>
        <v/>
      </c>
      <c r="CH42" s="172" t="str">
        <f t="shared" si="26"/>
        <v/>
      </c>
      <c r="CI42" s="172" t="str">
        <f t="shared" si="26"/>
        <v/>
      </c>
      <c r="CJ42" s="172" t="str">
        <f t="shared" si="26"/>
        <v/>
      </c>
      <c r="CK42" s="172" t="str">
        <f t="shared" si="26"/>
        <v/>
      </c>
      <c r="CL42" s="172" t="str">
        <f t="shared" si="26"/>
        <v/>
      </c>
      <c r="CM42" s="172" t="str">
        <f t="shared" si="26"/>
        <v/>
      </c>
      <c r="CN42" s="172" t="str">
        <f t="shared" si="26"/>
        <v/>
      </c>
      <c r="CT42" s="286" t="b">
        <f t="shared" si="33"/>
        <v>1</v>
      </c>
      <c r="CU42" s="286" t="b">
        <f>OR(V42&gt;=CU$5,INDEX('הוראת שעה'!$D$6:$D$20,MATCH($AO$2,'הוראת שעה'!$A$6:$A$20,1))=99)</f>
        <v>0</v>
      </c>
      <c r="CV42" s="286" t="b">
        <f t="shared" si="34"/>
        <v>0</v>
      </c>
      <c r="CZ42" s="309">
        <f t="shared" si="35"/>
        <v>1</v>
      </c>
      <c r="DA42" s="286" t="b">
        <f t="shared" si="36"/>
        <v>0</v>
      </c>
      <c r="DB42" s="286" t="b">
        <f>OR(V42&gt;=DB$5,Z42=1,INDEX('הוראת שעה'!$D$6:$D$20,MATCH($AO$2,'הוראת שעה'!$A$6:$A$20,1))=99)</f>
        <v>0</v>
      </c>
      <c r="DC42" s="286" t="b">
        <f t="shared" si="37"/>
        <v>0</v>
      </c>
      <c r="DD42" s="286"/>
      <c r="DE42" s="286"/>
      <c r="DF42" s="286"/>
      <c r="DG42" s="286"/>
      <c r="DH42" s="286">
        <f t="shared" si="38"/>
        <v>0</v>
      </c>
      <c r="DI42" s="172" t="str">
        <f t="shared" si="39"/>
        <v/>
      </c>
      <c r="DJ42" s="172" t="str">
        <f t="shared" si="40"/>
        <v/>
      </c>
    </row>
    <row r="43" spans="1:114">
      <c r="B43" s="10" t="str">
        <f t="shared" si="27"/>
        <v/>
      </c>
      <c r="C43" s="10"/>
      <c r="D43" s="10"/>
      <c r="E43" s="10"/>
      <c r="F43" s="20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399"/>
      <c r="T43" s="399"/>
      <c r="U43" s="306" t="str">
        <f t="shared" si="28"/>
        <v/>
      </c>
      <c r="V43" s="9"/>
      <c r="W43" s="305"/>
      <c r="X43" s="314"/>
      <c r="Y43" s="305"/>
      <c r="Z43" s="305"/>
      <c r="AA43" s="9"/>
      <c r="AB43" s="9"/>
      <c r="AC43" s="9"/>
      <c r="AD43" s="9"/>
      <c r="AE43" s="10" t="str">
        <f t="shared" si="29"/>
        <v/>
      </c>
      <c r="AF43" s="9"/>
      <c r="AG43" s="9"/>
      <c r="AH43" s="9"/>
      <c r="AI43" s="10" t="str">
        <f t="shared" si="4"/>
        <v/>
      </c>
      <c r="AJ43" s="10"/>
      <c r="AK43" s="10"/>
      <c r="AL43" s="10"/>
      <c r="AM43" s="10"/>
      <c r="AN43" s="207" t="str">
        <f t="shared" si="5"/>
        <v/>
      </c>
      <c r="AO43" s="208"/>
      <c r="AP43" s="172">
        <f t="shared" si="6"/>
        <v>0</v>
      </c>
      <c r="AQ43" s="172" t="str">
        <f t="shared" si="30"/>
        <v/>
      </c>
      <c r="AR43" s="172" t="str">
        <f t="shared" si="30"/>
        <v/>
      </c>
      <c r="AS43" s="171">
        <f t="shared" si="31"/>
        <v>0</v>
      </c>
      <c r="AT43" s="171">
        <f t="shared" si="7"/>
        <v>0</v>
      </c>
      <c r="AU43" s="171">
        <f t="shared" si="8"/>
        <v>0</v>
      </c>
      <c r="AV43" s="171">
        <f t="shared" si="9"/>
        <v>0</v>
      </c>
      <c r="AW43" s="171">
        <f t="shared" si="10"/>
        <v>0</v>
      </c>
      <c r="AX43" s="171">
        <f t="shared" si="11"/>
        <v>0</v>
      </c>
      <c r="AY43" s="171">
        <f t="shared" si="12"/>
        <v>0</v>
      </c>
      <c r="AZ43" s="171">
        <f t="shared" si="13"/>
        <v>0</v>
      </c>
      <c r="BA43" s="171">
        <f t="shared" si="14"/>
        <v>0</v>
      </c>
      <c r="BB43" s="171">
        <f t="shared" si="15"/>
        <v>0</v>
      </c>
      <c r="BC43" s="171">
        <f t="shared" si="16"/>
        <v>0</v>
      </c>
      <c r="BD43" s="171">
        <f t="shared" si="17"/>
        <v>0</v>
      </c>
      <c r="BE43" s="171">
        <f t="shared" si="18"/>
        <v>0</v>
      </c>
      <c r="BF43" s="171">
        <f t="shared" si="19"/>
        <v>0</v>
      </c>
      <c r="BG43" s="171"/>
      <c r="BH43" s="171">
        <f t="shared" si="20"/>
        <v>0</v>
      </c>
      <c r="BI43" s="171">
        <f t="shared" si="21"/>
        <v>1</v>
      </c>
      <c r="BJ43" s="171">
        <f t="shared" si="21"/>
        <v>0</v>
      </c>
      <c r="BK43" s="171">
        <f t="shared" si="22"/>
        <v>0</v>
      </c>
      <c r="BL43" s="171">
        <f t="shared" si="23"/>
        <v>1</v>
      </c>
      <c r="BM43" s="171"/>
      <c r="BN43" s="171"/>
      <c r="BO43" s="171"/>
      <c r="BP43" s="171"/>
      <c r="BQ43" s="171"/>
      <c r="BR43" s="171"/>
      <c r="BS43" s="171">
        <f t="shared" si="24"/>
        <v>0</v>
      </c>
      <c r="BT43" s="171">
        <f t="shared" si="25"/>
        <v>0</v>
      </c>
      <c r="BU43" s="171"/>
      <c r="BV43" s="171"/>
      <c r="BW43" s="171"/>
      <c r="BX43" s="171"/>
      <c r="BY43" s="171"/>
      <c r="BZ43" s="171"/>
      <c r="CE43" s="172" t="str">
        <f t="shared" si="32"/>
        <v/>
      </c>
      <c r="CF43" s="172" t="str">
        <f t="shared" si="26"/>
        <v/>
      </c>
      <c r="CG43" s="172" t="str">
        <f t="shared" si="26"/>
        <v/>
      </c>
      <c r="CH43" s="172" t="str">
        <f t="shared" si="26"/>
        <v/>
      </c>
      <c r="CI43" s="172" t="str">
        <f t="shared" si="26"/>
        <v/>
      </c>
      <c r="CJ43" s="172" t="str">
        <f t="shared" si="26"/>
        <v/>
      </c>
      <c r="CK43" s="172" t="str">
        <f t="shared" si="26"/>
        <v/>
      </c>
      <c r="CL43" s="172" t="str">
        <f t="shared" si="26"/>
        <v/>
      </c>
      <c r="CM43" s="172" t="str">
        <f t="shared" si="26"/>
        <v/>
      </c>
      <c r="CN43" s="172" t="str">
        <f t="shared" si="26"/>
        <v/>
      </c>
      <c r="CT43" s="286" t="b">
        <f t="shared" si="33"/>
        <v>1</v>
      </c>
      <c r="CU43" s="286" t="b">
        <f>OR(V43&gt;=CU$5,INDEX('הוראת שעה'!$D$6:$D$20,MATCH($AO$2,'הוראת שעה'!$A$6:$A$20,1))=99)</f>
        <v>0</v>
      </c>
      <c r="CV43" s="286" t="b">
        <f t="shared" si="34"/>
        <v>0</v>
      </c>
      <c r="CZ43" s="309">
        <f t="shared" si="35"/>
        <v>1</v>
      </c>
      <c r="DA43" s="286" t="b">
        <f t="shared" si="36"/>
        <v>0</v>
      </c>
      <c r="DB43" s="286" t="b">
        <f>OR(V43&gt;=DB$5,Z43=1,INDEX('הוראת שעה'!$D$6:$D$20,MATCH($AO$2,'הוראת שעה'!$A$6:$A$20,1))=99)</f>
        <v>0</v>
      </c>
      <c r="DC43" s="286" t="b">
        <f t="shared" si="37"/>
        <v>0</v>
      </c>
      <c r="DD43" s="286"/>
      <c r="DE43" s="286"/>
      <c r="DF43" s="286"/>
      <c r="DG43" s="286"/>
      <c r="DH43" s="286">
        <f t="shared" si="38"/>
        <v>0</v>
      </c>
      <c r="DI43" s="172" t="str">
        <f t="shared" si="39"/>
        <v/>
      </c>
      <c r="DJ43" s="172" t="str">
        <f t="shared" si="40"/>
        <v/>
      </c>
    </row>
    <row r="44" spans="1:114">
      <c r="B44" s="10" t="str">
        <f t="shared" si="27"/>
        <v/>
      </c>
      <c r="C44" s="10"/>
      <c r="D44" s="10"/>
      <c r="E44" s="10"/>
      <c r="F44" s="20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399"/>
      <c r="T44" s="399"/>
      <c r="U44" s="306" t="str">
        <f t="shared" si="28"/>
        <v/>
      </c>
      <c r="V44" s="9"/>
      <c r="W44" s="305"/>
      <c r="X44" s="314"/>
      <c r="Y44" s="305"/>
      <c r="Z44" s="305"/>
      <c r="AA44" s="9"/>
      <c r="AB44" s="9"/>
      <c r="AC44" s="9"/>
      <c r="AD44" s="9"/>
      <c r="AE44" s="10" t="str">
        <f t="shared" si="29"/>
        <v/>
      </c>
      <c r="AF44" s="9"/>
      <c r="AG44" s="9"/>
      <c r="AH44" s="9"/>
      <c r="AI44" s="10" t="str">
        <f t="shared" si="4"/>
        <v/>
      </c>
      <c r="AJ44" s="10"/>
      <c r="AK44" s="10"/>
      <c r="AL44" s="10"/>
      <c r="AM44" s="10"/>
      <c r="AN44" s="207" t="str">
        <f t="shared" si="5"/>
        <v/>
      </c>
      <c r="AO44" s="208"/>
      <c r="AP44" s="172">
        <f t="shared" si="6"/>
        <v>0</v>
      </c>
      <c r="AQ44" s="172" t="str">
        <f t="shared" si="30"/>
        <v/>
      </c>
      <c r="AR44" s="172" t="str">
        <f t="shared" si="30"/>
        <v/>
      </c>
      <c r="AS44" s="171">
        <f t="shared" si="31"/>
        <v>0</v>
      </c>
      <c r="AT44" s="171">
        <f t="shared" si="7"/>
        <v>0</v>
      </c>
      <c r="AU44" s="171">
        <f t="shared" si="8"/>
        <v>0</v>
      </c>
      <c r="AV44" s="171">
        <f t="shared" si="9"/>
        <v>0</v>
      </c>
      <c r="AW44" s="171">
        <f t="shared" si="10"/>
        <v>0</v>
      </c>
      <c r="AX44" s="171">
        <f t="shared" si="11"/>
        <v>0</v>
      </c>
      <c r="AY44" s="171">
        <f t="shared" si="12"/>
        <v>0</v>
      </c>
      <c r="AZ44" s="171">
        <f t="shared" si="13"/>
        <v>0</v>
      </c>
      <c r="BA44" s="171">
        <f t="shared" si="14"/>
        <v>0</v>
      </c>
      <c r="BB44" s="171">
        <f t="shared" si="15"/>
        <v>0</v>
      </c>
      <c r="BC44" s="171">
        <f t="shared" si="16"/>
        <v>0</v>
      </c>
      <c r="BD44" s="171">
        <f t="shared" si="17"/>
        <v>0</v>
      </c>
      <c r="BE44" s="171">
        <f t="shared" si="18"/>
        <v>0</v>
      </c>
      <c r="BF44" s="171">
        <f t="shared" si="19"/>
        <v>0</v>
      </c>
      <c r="BG44" s="171"/>
      <c r="BH44" s="171">
        <f t="shared" si="20"/>
        <v>0</v>
      </c>
      <c r="BI44" s="171">
        <f t="shared" si="21"/>
        <v>1</v>
      </c>
      <c r="BJ44" s="171">
        <f t="shared" si="21"/>
        <v>0</v>
      </c>
      <c r="BK44" s="171">
        <f t="shared" si="22"/>
        <v>0</v>
      </c>
      <c r="BL44" s="171">
        <f t="shared" si="23"/>
        <v>1</v>
      </c>
      <c r="BM44" s="171"/>
      <c r="BN44" s="171"/>
      <c r="BO44" s="171"/>
      <c r="BP44" s="171"/>
      <c r="BQ44" s="171"/>
      <c r="BR44" s="171"/>
      <c r="BS44" s="171">
        <f t="shared" si="24"/>
        <v>0</v>
      </c>
      <c r="BT44" s="171">
        <f t="shared" si="25"/>
        <v>0</v>
      </c>
      <c r="BU44" s="171"/>
      <c r="BV44" s="171"/>
      <c r="BW44" s="171"/>
      <c r="BX44" s="171"/>
      <c r="BY44" s="171"/>
      <c r="BZ44" s="171"/>
      <c r="CE44" s="172" t="str">
        <f t="shared" si="32"/>
        <v/>
      </c>
      <c r="CF44" s="172" t="str">
        <f t="shared" si="26"/>
        <v/>
      </c>
      <c r="CG44" s="172" t="str">
        <f t="shared" si="26"/>
        <v/>
      </c>
      <c r="CH44" s="172" t="str">
        <f t="shared" si="26"/>
        <v/>
      </c>
      <c r="CI44" s="172" t="str">
        <f t="shared" si="26"/>
        <v/>
      </c>
      <c r="CJ44" s="172" t="str">
        <f t="shared" si="26"/>
        <v/>
      </c>
      <c r="CK44" s="172" t="str">
        <f t="shared" si="26"/>
        <v/>
      </c>
      <c r="CL44" s="172" t="str">
        <f t="shared" si="26"/>
        <v/>
      </c>
      <c r="CM44" s="172" t="str">
        <f t="shared" si="26"/>
        <v/>
      </c>
      <c r="CN44" s="172" t="str">
        <f t="shared" si="26"/>
        <v/>
      </c>
      <c r="CT44" s="286" t="b">
        <f t="shared" si="33"/>
        <v>1</v>
      </c>
      <c r="CU44" s="286" t="b">
        <f>OR(V44&gt;=CU$5,INDEX('הוראת שעה'!$D$6:$D$20,MATCH($AO$2,'הוראת שעה'!$A$6:$A$20,1))=99)</f>
        <v>0</v>
      </c>
      <c r="CV44" s="286" t="b">
        <f t="shared" si="34"/>
        <v>0</v>
      </c>
      <c r="CZ44" s="309">
        <f t="shared" si="35"/>
        <v>1</v>
      </c>
      <c r="DA44" s="286" t="b">
        <f t="shared" si="36"/>
        <v>0</v>
      </c>
      <c r="DB44" s="286" t="b">
        <f>OR(V44&gt;=DB$5,Z44=1,INDEX('הוראת שעה'!$D$6:$D$20,MATCH($AO$2,'הוראת שעה'!$A$6:$A$20,1))=99)</f>
        <v>0</v>
      </c>
      <c r="DC44" s="286" t="b">
        <f t="shared" si="37"/>
        <v>0</v>
      </c>
      <c r="DD44" s="286"/>
      <c r="DE44" s="286"/>
      <c r="DF44" s="286"/>
      <c r="DG44" s="286"/>
      <c r="DH44" s="286">
        <f t="shared" si="38"/>
        <v>0</v>
      </c>
      <c r="DI44" s="172" t="str">
        <f t="shared" si="39"/>
        <v/>
      </c>
      <c r="DJ44" s="172" t="str">
        <f t="shared" si="40"/>
        <v/>
      </c>
    </row>
    <row r="45" spans="1:114">
      <c r="B45" s="10" t="str">
        <f t="shared" si="27"/>
        <v/>
      </c>
      <c r="C45" s="10"/>
      <c r="D45" s="10"/>
      <c r="E45" s="10"/>
      <c r="F45" s="20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399"/>
      <c r="T45" s="399"/>
      <c r="U45" s="306" t="str">
        <f t="shared" si="28"/>
        <v/>
      </c>
      <c r="V45" s="9"/>
      <c r="W45" s="305"/>
      <c r="X45" s="314"/>
      <c r="Y45" s="305"/>
      <c r="Z45" s="305"/>
      <c r="AA45" s="9"/>
      <c r="AB45" s="9"/>
      <c r="AC45" s="9"/>
      <c r="AD45" s="9"/>
      <c r="AE45" s="10" t="str">
        <f t="shared" si="29"/>
        <v/>
      </c>
      <c r="AF45" s="9"/>
      <c r="AG45" s="9"/>
      <c r="AH45" s="9"/>
      <c r="AI45" s="10" t="str">
        <f t="shared" si="4"/>
        <v/>
      </c>
      <c r="AJ45" s="10"/>
      <c r="AK45" s="10"/>
      <c r="AL45" s="10"/>
      <c r="AM45" s="10"/>
      <c r="AN45" s="207" t="str">
        <f t="shared" si="5"/>
        <v/>
      </c>
      <c r="AO45" s="208"/>
      <c r="AP45" s="172">
        <f t="shared" si="6"/>
        <v>0</v>
      </c>
      <c r="AQ45" s="172" t="str">
        <f t="shared" si="30"/>
        <v/>
      </c>
      <c r="AR45" s="172" t="str">
        <f t="shared" si="30"/>
        <v/>
      </c>
      <c r="AS45" s="171">
        <f t="shared" si="31"/>
        <v>0</v>
      </c>
      <c r="AT45" s="171">
        <f t="shared" si="7"/>
        <v>0</v>
      </c>
      <c r="AU45" s="171">
        <f t="shared" si="8"/>
        <v>0</v>
      </c>
      <c r="AV45" s="171">
        <f t="shared" si="9"/>
        <v>0</v>
      </c>
      <c r="AW45" s="171">
        <f t="shared" si="10"/>
        <v>0</v>
      </c>
      <c r="AX45" s="171">
        <f t="shared" si="11"/>
        <v>0</v>
      </c>
      <c r="AY45" s="171">
        <f t="shared" si="12"/>
        <v>0</v>
      </c>
      <c r="AZ45" s="171">
        <f t="shared" si="13"/>
        <v>0</v>
      </c>
      <c r="BA45" s="171">
        <f t="shared" si="14"/>
        <v>0</v>
      </c>
      <c r="BB45" s="171">
        <f t="shared" si="15"/>
        <v>0</v>
      </c>
      <c r="BC45" s="171">
        <f t="shared" si="16"/>
        <v>0</v>
      </c>
      <c r="BD45" s="171">
        <f t="shared" si="17"/>
        <v>0</v>
      </c>
      <c r="BE45" s="171">
        <f t="shared" si="18"/>
        <v>0</v>
      </c>
      <c r="BF45" s="171">
        <f t="shared" si="19"/>
        <v>0</v>
      </c>
      <c r="BG45" s="171"/>
      <c r="BH45" s="171">
        <f t="shared" si="20"/>
        <v>0</v>
      </c>
      <c r="BI45" s="171">
        <f t="shared" si="21"/>
        <v>1</v>
      </c>
      <c r="BJ45" s="171">
        <f t="shared" si="21"/>
        <v>0</v>
      </c>
      <c r="BK45" s="171">
        <f t="shared" si="22"/>
        <v>0</v>
      </c>
      <c r="BL45" s="171">
        <f t="shared" si="23"/>
        <v>1</v>
      </c>
      <c r="BM45" s="171"/>
      <c r="BN45" s="171"/>
      <c r="BO45" s="171"/>
      <c r="BP45" s="171"/>
      <c r="BQ45" s="171"/>
      <c r="BR45" s="171"/>
      <c r="BS45" s="171">
        <f t="shared" si="24"/>
        <v>0</v>
      </c>
      <c r="BT45" s="171">
        <f t="shared" si="25"/>
        <v>0</v>
      </c>
      <c r="BU45" s="171"/>
      <c r="BV45" s="171"/>
      <c r="BW45" s="171"/>
      <c r="BX45" s="171"/>
      <c r="BY45" s="171"/>
      <c r="BZ45" s="171"/>
      <c r="CE45" s="172" t="str">
        <f t="shared" si="32"/>
        <v/>
      </c>
      <c r="CF45" s="172" t="str">
        <f t="shared" si="26"/>
        <v/>
      </c>
      <c r="CG45" s="172" t="str">
        <f t="shared" si="26"/>
        <v/>
      </c>
      <c r="CH45" s="172" t="str">
        <f t="shared" si="26"/>
        <v/>
      </c>
      <c r="CI45" s="172" t="str">
        <f t="shared" si="26"/>
        <v/>
      </c>
      <c r="CJ45" s="172" t="str">
        <f t="shared" si="26"/>
        <v/>
      </c>
      <c r="CK45" s="172" t="str">
        <f t="shared" si="26"/>
        <v/>
      </c>
      <c r="CL45" s="172" t="str">
        <f t="shared" si="26"/>
        <v/>
      </c>
      <c r="CM45" s="172" t="str">
        <f t="shared" si="26"/>
        <v/>
      </c>
      <c r="CN45" s="172" t="str">
        <f t="shared" si="26"/>
        <v/>
      </c>
      <c r="CT45" s="286" t="b">
        <f t="shared" si="33"/>
        <v>1</v>
      </c>
      <c r="CU45" s="286" t="b">
        <f>OR(V45&gt;=CU$5,INDEX('הוראת שעה'!$D$6:$D$20,MATCH($AO$2,'הוראת שעה'!$A$6:$A$20,1))=99)</f>
        <v>0</v>
      </c>
      <c r="CV45" s="286" t="b">
        <f t="shared" si="34"/>
        <v>0</v>
      </c>
      <c r="CZ45" s="309">
        <f t="shared" si="35"/>
        <v>1</v>
      </c>
      <c r="DA45" s="286" t="b">
        <f t="shared" si="36"/>
        <v>0</v>
      </c>
      <c r="DB45" s="286" t="b">
        <f>OR(V45&gt;=DB$5,Z45=1,INDEX('הוראת שעה'!$D$6:$D$20,MATCH($AO$2,'הוראת שעה'!$A$6:$A$20,1))=99)</f>
        <v>0</v>
      </c>
      <c r="DC45" s="286" t="b">
        <f t="shared" si="37"/>
        <v>0</v>
      </c>
      <c r="DD45" s="286"/>
      <c r="DE45" s="286"/>
      <c r="DF45" s="286"/>
      <c r="DG45" s="286"/>
      <c r="DH45" s="286">
        <f t="shared" si="38"/>
        <v>0</v>
      </c>
      <c r="DI45" s="172" t="str">
        <f t="shared" si="39"/>
        <v/>
      </c>
      <c r="DJ45" s="172" t="str">
        <f t="shared" si="40"/>
        <v/>
      </c>
    </row>
    <row r="46" spans="1:114">
      <c r="B46" s="10" t="str">
        <f t="shared" si="27"/>
        <v/>
      </c>
      <c r="C46" s="10"/>
      <c r="D46" s="10"/>
      <c r="E46" s="10"/>
      <c r="F46" s="20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399"/>
      <c r="T46" s="399"/>
      <c r="U46" s="306" t="str">
        <f t="shared" si="28"/>
        <v/>
      </c>
      <c r="V46" s="9"/>
      <c r="W46" s="305"/>
      <c r="X46" s="314"/>
      <c r="Y46" s="305"/>
      <c r="Z46" s="305"/>
      <c r="AA46" s="9"/>
      <c r="AB46" s="9"/>
      <c r="AC46" s="9"/>
      <c r="AD46" s="9"/>
      <c r="AE46" s="10" t="str">
        <f t="shared" si="29"/>
        <v/>
      </c>
      <c r="AF46" s="9"/>
      <c r="AG46" s="9"/>
      <c r="AH46" s="9"/>
      <c r="AI46" s="10" t="str">
        <f t="shared" si="4"/>
        <v/>
      </c>
      <c r="AJ46" s="10"/>
      <c r="AK46" s="10"/>
      <c r="AL46" s="10"/>
      <c r="AM46" s="10"/>
      <c r="AN46" s="207" t="str">
        <f t="shared" si="5"/>
        <v/>
      </c>
      <c r="AO46" s="208"/>
      <c r="AP46" s="172">
        <f t="shared" si="6"/>
        <v>0</v>
      </c>
      <c r="AQ46" s="172" t="str">
        <f t="shared" si="30"/>
        <v/>
      </c>
      <c r="AR46" s="172" t="str">
        <f t="shared" si="30"/>
        <v/>
      </c>
      <c r="AS46" s="171">
        <f t="shared" si="31"/>
        <v>0</v>
      </c>
      <c r="AT46" s="171">
        <f t="shared" si="7"/>
        <v>0</v>
      </c>
      <c r="AU46" s="171">
        <f t="shared" si="8"/>
        <v>0</v>
      </c>
      <c r="AV46" s="171">
        <f t="shared" si="9"/>
        <v>0</v>
      </c>
      <c r="AW46" s="171">
        <f t="shared" si="10"/>
        <v>0</v>
      </c>
      <c r="AX46" s="171">
        <f t="shared" si="11"/>
        <v>0</v>
      </c>
      <c r="AY46" s="171">
        <f t="shared" si="12"/>
        <v>0</v>
      </c>
      <c r="AZ46" s="171">
        <f t="shared" si="13"/>
        <v>0</v>
      </c>
      <c r="BA46" s="171">
        <f t="shared" si="14"/>
        <v>0</v>
      </c>
      <c r="BB46" s="171">
        <f t="shared" si="15"/>
        <v>0</v>
      </c>
      <c r="BC46" s="171">
        <f t="shared" si="16"/>
        <v>0</v>
      </c>
      <c r="BD46" s="171">
        <f t="shared" si="17"/>
        <v>0</v>
      </c>
      <c r="BE46" s="171">
        <f t="shared" si="18"/>
        <v>0</v>
      </c>
      <c r="BF46" s="171">
        <f t="shared" si="19"/>
        <v>0</v>
      </c>
      <c r="BG46" s="171"/>
      <c r="BH46" s="171">
        <f t="shared" si="20"/>
        <v>0</v>
      </c>
      <c r="BI46" s="171">
        <f t="shared" si="21"/>
        <v>1</v>
      </c>
      <c r="BJ46" s="171">
        <f t="shared" si="21"/>
        <v>0</v>
      </c>
      <c r="BK46" s="171">
        <f t="shared" si="22"/>
        <v>0</v>
      </c>
      <c r="BL46" s="171">
        <f t="shared" si="23"/>
        <v>1</v>
      </c>
      <c r="BM46" s="171"/>
      <c r="BN46" s="171"/>
      <c r="BO46" s="171"/>
      <c r="BP46" s="171"/>
      <c r="BQ46" s="171"/>
      <c r="BR46" s="171"/>
      <c r="BS46" s="171">
        <f t="shared" si="24"/>
        <v>0</v>
      </c>
      <c r="BT46" s="171">
        <f t="shared" si="25"/>
        <v>0</v>
      </c>
      <c r="BU46" s="171"/>
      <c r="BV46" s="171"/>
      <c r="BW46" s="171"/>
      <c r="BX46" s="171"/>
      <c r="BY46" s="171"/>
      <c r="BZ46" s="171"/>
      <c r="CE46" s="172" t="str">
        <f t="shared" si="32"/>
        <v/>
      </c>
      <c r="CF46" s="172" t="str">
        <f t="shared" si="26"/>
        <v/>
      </c>
      <c r="CG46" s="172" t="str">
        <f t="shared" si="26"/>
        <v/>
      </c>
      <c r="CH46" s="172" t="str">
        <f t="shared" si="26"/>
        <v/>
      </c>
      <c r="CI46" s="172" t="str">
        <f t="shared" si="26"/>
        <v/>
      </c>
      <c r="CJ46" s="172" t="str">
        <f t="shared" si="26"/>
        <v/>
      </c>
      <c r="CK46" s="172" t="str">
        <f t="shared" si="26"/>
        <v/>
      </c>
      <c r="CL46" s="172" t="str">
        <f t="shared" si="26"/>
        <v/>
      </c>
      <c r="CM46" s="172" t="str">
        <f t="shared" si="26"/>
        <v/>
      </c>
      <c r="CN46" s="172" t="str">
        <f t="shared" si="26"/>
        <v/>
      </c>
      <c r="CT46" s="286" t="b">
        <f t="shared" si="33"/>
        <v>1</v>
      </c>
      <c r="CU46" s="286" t="b">
        <f>OR(V46&gt;=CU$5,INDEX('הוראת שעה'!$D$6:$D$20,MATCH($AO$2,'הוראת שעה'!$A$6:$A$20,1))=99)</f>
        <v>0</v>
      </c>
      <c r="CV46" s="286" t="b">
        <f t="shared" si="34"/>
        <v>0</v>
      </c>
      <c r="CZ46" s="309">
        <f t="shared" si="35"/>
        <v>1</v>
      </c>
      <c r="DA46" s="286" t="b">
        <f t="shared" si="36"/>
        <v>0</v>
      </c>
      <c r="DB46" s="286" t="b">
        <f>OR(V46&gt;=DB$5,Z46=1,INDEX('הוראת שעה'!$D$6:$D$20,MATCH($AO$2,'הוראת שעה'!$A$6:$A$20,1))=99)</f>
        <v>0</v>
      </c>
      <c r="DC46" s="286" t="b">
        <f t="shared" si="37"/>
        <v>0</v>
      </c>
      <c r="DD46" s="286"/>
      <c r="DE46" s="286"/>
      <c r="DF46" s="286"/>
      <c r="DG46" s="286"/>
      <c r="DH46" s="286">
        <f t="shared" si="38"/>
        <v>0</v>
      </c>
      <c r="DI46" s="172" t="str">
        <f t="shared" si="39"/>
        <v/>
      </c>
      <c r="DJ46" s="172" t="str">
        <f t="shared" si="40"/>
        <v/>
      </c>
    </row>
    <row r="47" spans="1:114">
      <c r="B47" s="10" t="str">
        <f t="shared" si="27"/>
        <v/>
      </c>
      <c r="C47" s="10"/>
      <c r="D47" s="10"/>
      <c r="E47" s="10"/>
      <c r="F47" s="20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399"/>
      <c r="T47" s="399"/>
      <c r="U47" s="306" t="str">
        <f t="shared" si="28"/>
        <v/>
      </c>
      <c r="V47" s="9"/>
      <c r="W47" s="305"/>
      <c r="X47" s="314"/>
      <c r="Y47" s="305"/>
      <c r="Z47" s="305"/>
      <c r="AA47" s="9"/>
      <c r="AB47" s="9"/>
      <c r="AC47" s="9"/>
      <c r="AD47" s="9"/>
      <c r="AE47" s="10" t="str">
        <f t="shared" si="29"/>
        <v/>
      </c>
      <c r="AF47" s="9"/>
      <c r="AG47" s="9"/>
      <c r="AH47" s="9"/>
      <c r="AI47" s="10" t="str">
        <f t="shared" si="4"/>
        <v/>
      </c>
      <c r="AJ47" s="10"/>
      <c r="AK47" s="10"/>
      <c r="AL47" s="10"/>
      <c r="AM47" s="10"/>
      <c r="AN47" s="207" t="str">
        <f t="shared" si="5"/>
        <v/>
      </c>
      <c r="AO47" s="208"/>
      <c r="AP47" s="172">
        <f t="shared" si="6"/>
        <v>0</v>
      </c>
      <c r="AQ47" s="172" t="str">
        <f t="shared" si="30"/>
        <v/>
      </c>
      <c r="AR47" s="172" t="str">
        <f t="shared" si="30"/>
        <v/>
      </c>
      <c r="AS47" s="171">
        <f t="shared" si="31"/>
        <v>0</v>
      </c>
      <c r="AT47" s="171">
        <f t="shared" si="7"/>
        <v>0</v>
      </c>
      <c r="AU47" s="171">
        <f t="shared" si="8"/>
        <v>0</v>
      </c>
      <c r="AV47" s="171">
        <f t="shared" si="9"/>
        <v>0</v>
      </c>
      <c r="AW47" s="171">
        <f t="shared" si="10"/>
        <v>0</v>
      </c>
      <c r="AX47" s="171">
        <f t="shared" si="11"/>
        <v>0</v>
      </c>
      <c r="AY47" s="171">
        <f t="shared" si="12"/>
        <v>0</v>
      </c>
      <c r="AZ47" s="171">
        <f t="shared" si="13"/>
        <v>0</v>
      </c>
      <c r="BA47" s="171">
        <f t="shared" si="14"/>
        <v>0</v>
      </c>
      <c r="BB47" s="171">
        <f t="shared" si="15"/>
        <v>0</v>
      </c>
      <c r="BC47" s="171">
        <f t="shared" si="16"/>
        <v>0</v>
      </c>
      <c r="BD47" s="171">
        <f t="shared" si="17"/>
        <v>0</v>
      </c>
      <c r="BE47" s="171">
        <f t="shared" si="18"/>
        <v>0</v>
      </c>
      <c r="BF47" s="171">
        <f t="shared" si="19"/>
        <v>0</v>
      </c>
      <c r="BG47" s="171"/>
      <c r="BH47" s="171">
        <f t="shared" si="20"/>
        <v>0</v>
      </c>
      <c r="BI47" s="171">
        <f t="shared" si="21"/>
        <v>1</v>
      </c>
      <c r="BJ47" s="171">
        <f t="shared" si="21"/>
        <v>0</v>
      </c>
      <c r="BK47" s="171">
        <f t="shared" si="22"/>
        <v>0</v>
      </c>
      <c r="BL47" s="171">
        <f t="shared" si="23"/>
        <v>1</v>
      </c>
      <c r="BM47" s="171"/>
      <c r="BN47" s="171"/>
      <c r="BO47" s="171"/>
      <c r="BP47" s="171"/>
      <c r="BQ47" s="171"/>
      <c r="BR47" s="171"/>
      <c r="BS47" s="171">
        <f t="shared" si="24"/>
        <v>0</v>
      </c>
      <c r="BT47" s="171">
        <f t="shared" si="25"/>
        <v>0</v>
      </c>
      <c r="BU47" s="171"/>
      <c r="BV47" s="171"/>
      <c r="BW47" s="171"/>
      <c r="BX47" s="171"/>
      <c r="BY47" s="171"/>
      <c r="BZ47" s="171"/>
      <c r="CE47" s="172" t="str">
        <f t="shared" si="32"/>
        <v/>
      </c>
      <c r="CF47" s="172" t="str">
        <f t="shared" si="32"/>
        <v/>
      </c>
      <c r="CG47" s="172" t="str">
        <f t="shared" si="32"/>
        <v/>
      </c>
      <c r="CH47" s="172" t="str">
        <f t="shared" si="32"/>
        <v/>
      </c>
      <c r="CI47" s="172" t="str">
        <f t="shared" si="32"/>
        <v/>
      </c>
      <c r="CJ47" s="172" t="str">
        <f t="shared" si="32"/>
        <v/>
      </c>
      <c r="CK47" s="172" t="str">
        <f t="shared" si="32"/>
        <v/>
      </c>
      <c r="CL47" s="172" t="str">
        <f t="shared" si="32"/>
        <v/>
      </c>
      <c r="CM47" s="172" t="str">
        <f t="shared" si="32"/>
        <v/>
      </c>
      <c r="CN47" s="172" t="str">
        <f t="shared" si="32"/>
        <v/>
      </c>
      <c r="CT47" s="286" t="b">
        <f t="shared" si="33"/>
        <v>1</v>
      </c>
      <c r="CU47" s="286" t="b">
        <f>OR(V47&gt;=CU$5,INDEX('הוראת שעה'!$D$6:$D$20,MATCH($AO$2,'הוראת שעה'!$A$6:$A$20,1))=99)</f>
        <v>0</v>
      </c>
      <c r="CV47" s="286" t="b">
        <f t="shared" si="34"/>
        <v>0</v>
      </c>
      <c r="CZ47" s="309">
        <f t="shared" si="35"/>
        <v>1</v>
      </c>
      <c r="DA47" s="286" t="b">
        <f t="shared" si="36"/>
        <v>0</v>
      </c>
      <c r="DB47" s="286" t="b">
        <f>OR(V47&gt;=DB$5,Z47=1,INDEX('הוראת שעה'!$D$6:$D$20,MATCH($AO$2,'הוראת שעה'!$A$6:$A$20,1))=99)</f>
        <v>0</v>
      </c>
      <c r="DC47" s="286" t="b">
        <f t="shared" si="37"/>
        <v>0</v>
      </c>
      <c r="DD47" s="286"/>
      <c r="DE47" s="286"/>
      <c r="DF47" s="286"/>
      <c r="DG47" s="286"/>
      <c r="DH47" s="286">
        <f t="shared" si="38"/>
        <v>0</v>
      </c>
      <c r="DI47" s="172" t="str">
        <f t="shared" si="39"/>
        <v/>
      </c>
      <c r="DJ47" s="172" t="str">
        <f t="shared" si="40"/>
        <v/>
      </c>
    </row>
    <row r="48" spans="1:114">
      <c r="B48" s="10" t="str">
        <f t="shared" si="27"/>
        <v/>
      </c>
      <c r="C48" s="10"/>
      <c r="D48" s="10"/>
      <c r="E48" s="10"/>
      <c r="F48" s="20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314"/>
      <c r="T48" s="314"/>
      <c r="U48" s="306" t="str">
        <f t="shared" si="28"/>
        <v/>
      </c>
      <c r="V48" s="9"/>
      <c r="W48" s="305"/>
      <c r="X48" s="314"/>
      <c r="Y48" s="305"/>
      <c r="Z48" s="305"/>
      <c r="AA48" s="9"/>
      <c r="AB48" s="9"/>
      <c r="AC48" s="9"/>
      <c r="AD48" s="9"/>
      <c r="AE48" s="10" t="str">
        <f t="shared" si="29"/>
        <v/>
      </c>
      <c r="AF48" s="9"/>
      <c r="AG48" s="9"/>
      <c r="AH48" s="9"/>
      <c r="AI48" s="10" t="str">
        <f t="shared" si="4"/>
        <v/>
      </c>
      <c r="AJ48" s="10"/>
      <c r="AK48" s="10"/>
      <c r="AL48" s="10"/>
      <c r="AM48" s="10"/>
      <c r="AN48" s="207" t="str">
        <f t="shared" si="5"/>
        <v/>
      </c>
      <c r="AO48" s="208"/>
      <c r="AP48" s="172">
        <f t="shared" si="6"/>
        <v>0</v>
      </c>
      <c r="AQ48" s="172" t="str">
        <f t="shared" si="30"/>
        <v/>
      </c>
      <c r="AR48" s="172" t="str">
        <f t="shared" si="30"/>
        <v/>
      </c>
      <c r="AS48" s="171">
        <f t="shared" si="31"/>
        <v>0</v>
      </c>
      <c r="AT48" s="171">
        <f t="shared" si="7"/>
        <v>0</v>
      </c>
      <c r="AU48" s="171">
        <f t="shared" si="8"/>
        <v>0</v>
      </c>
      <c r="AV48" s="171">
        <f t="shared" si="9"/>
        <v>0</v>
      </c>
      <c r="AW48" s="171">
        <f t="shared" si="10"/>
        <v>0</v>
      </c>
      <c r="AX48" s="171">
        <f t="shared" si="11"/>
        <v>0</v>
      </c>
      <c r="AY48" s="171">
        <f t="shared" si="12"/>
        <v>0</v>
      </c>
      <c r="AZ48" s="171">
        <f t="shared" si="13"/>
        <v>0</v>
      </c>
      <c r="BA48" s="171">
        <f t="shared" si="14"/>
        <v>0</v>
      </c>
      <c r="BB48" s="171">
        <f t="shared" si="15"/>
        <v>0</v>
      </c>
      <c r="BC48" s="171">
        <f t="shared" si="16"/>
        <v>0</v>
      </c>
      <c r="BD48" s="171">
        <f t="shared" si="17"/>
        <v>0</v>
      </c>
      <c r="BE48" s="171">
        <f t="shared" si="18"/>
        <v>0</v>
      </c>
      <c r="BF48" s="171">
        <f t="shared" si="19"/>
        <v>0</v>
      </c>
      <c r="BG48" s="171"/>
      <c r="BH48" s="171">
        <f t="shared" si="20"/>
        <v>0</v>
      </c>
      <c r="BI48" s="171">
        <f t="shared" si="21"/>
        <v>1</v>
      </c>
      <c r="BJ48" s="171">
        <f t="shared" si="21"/>
        <v>0</v>
      </c>
      <c r="BK48" s="171">
        <f t="shared" si="22"/>
        <v>0</v>
      </c>
      <c r="BL48" s="171">
        <f t="shared" si="23"/>
        <v>1</v>
      </c>
      <c r="BM48" s="171"/>
      <c r="BN48" s="171"/>
      <c r="BO48" s="171"/>
      <c r="BP48" s="171"/>
      <c r="BQ48" s="171"/>
      <c r="BR48" s="171"/>
      <c r="BS48" s="171">
        <f t="shared" si="24"/>
        <v>0</v>
      </c>
      <c r="BT48" s="171">
        <f t="shared" si="25"/>
        <v>0</v>
      </c>
      <c r="BU48" s="171"/>
      <c r="BV48" s="171"/>
      <c r="BW48" s="171"/>
      <c r="BX48" s="171"/>
      <c r="BY48" s="171"/>
      <c r="BZ48" s="171"/>
      <c r="CE48" s="172" t="str">
        <f t="shared" si="32"/>
        <v/>
      </c>
      <c r="CF48" s="172" t="str">
        <f t="shared" si="32"/>
        <v/>
      </c>
      <c r="CG48" s="172" t="str">
        <f t="shared" si="32"/>
        <v/>
      </c>
      <c r="CH48" s="172" t="str">
        <f t="shared" si="32"/>
        <v/>
      </c>
      <c r="CI48" s="172" t="str">
        <f t="shared" si="32"/>
        <v/>
      </c>
      <c r="CJ48" s="172" t="str">
        <f t="shared" si="32"/>
        <v/>
      </c>
      <c r="CK48" s="172" t="str">
        <f t="shared" si="32"/>
        <v/>
      </c>
      <c r="CL48" s="172" t="str">
        <f t="shared" si="32"/>
        <v/>
      </c>
      <c r="CM48" s="172" t="str">
        <f t="shared" si="32"/>
        <v/>
      </c>
      <c r="CN48" s="172" t="str">
        <f t="shared" si="32"/>
        <v/>
      </c>
      <c r="CT48" s="286" t="b">
        <f t="shared" si="33"/>
        <v>1</v>
      </c>
      <c r="CU48" s="286" t="b">
        <f>OR(V48&gt;=CU$5,INDEX('הוראת שעה'!$D$6:$D$20,MATCH($AO$2,'הוראת שעה'!$A$6:$A$20,1))=99)</f>
        <v>0</v>
      </c>
      <c r="CV48" s="286" t="b">
        <f t="shared" si="34"/>
        <v>0</v>
      </c>
      <c r="CZ48" s="309">
        <f t="shared" si="35"/>
        <v>1</v>
      </c>
      <c r="DA48" s="286" t="b">
        <f t="shared" si="36"/>
        <v>0</v>
      </c>
      <c r="DB48" s="286" t="b">
        <f>OR(V48&gt;=DB$5,Z48=1,INDEX('הוראת שעה'!$D$6:$D$20,MATCH($AO$2,'הוראת שעה'!$A$6:$A$20,1))=99)</f>
        <v>0</v>
      </c>
      <c r="DC48" s="286" t="b">
        <f t="shared" si="37"/>
        <v>0</v>
      </c>
      <c r="DD48" s="286"/>
      <c r="DE48" s="286"/>
      <c r="DF48" s="286"/>
      <c r="DG48" s="286"/>
      <c r="DH48" s="286">
        <f t="shared" si="38"/>
        <v>0</v>
      </c>
      <c r="DI48" s="172" t="str">
        <f t="shared" si="39"/>
        <v/>
      </c>
      <c r="DJ48" s="172" t="str">
        <f t="shared" si="40"/>
        <v/>
      </c>
    </row>
    <row r="49" spans="2:114">
      <c r="B49" s="10" t="str">
        <f t="shared" si="27"/>
        <v/>
      </c>
      <c r="C49" s="10"/>
      <c r="D49" s="10"/>
      <c r="E49" s="10"/>
      <c r="F49" s="20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314"/>
      <c r="T49" s="314"/>
      <c r="U49" s="306" t="str">
        <f t="shared" si="28"/>
        <v/>
      </c>
      <c r="V49" s="9"/>
      <c r="W49" s="305"/>
      <c r="X49" s="314"/>
      <c r="Y49" s="305"/>
      <c r="Z49" s="305"/>
      <c r="AA49" s="9"/>
      <c r="AB49" s="9"/>
      <c r="AC49" s="9"/>
      <c r="AD49" s="9"/>
      <c r="AE49" s="10" t="str">
        <f t="shared" si="29"/>
        <v/>
      </c>
      <c r="AF49" s="9"/>
      <c r="AG49" s="9"/>
      <c r="AH49" s="9"/>
      <c r="AI49" s="10" t="str">
        <f t="shared" si="4"/>
        <v/>
      </c>
      <c r="AJ49" s="10"/>
      <c r="AK49" s="10"/>
      <c r="AL49" s="10"/>
      <c r="AM49" s="10"/>
      <c r="AN49" s="207" t="str">
        <f t="shared" si="5"/>
        <v/>
      </c>
      <c r="AO49" s="208"/>
      <c r="AP49" s="172">
        <f t="shared" si="6"/>
        <v>0</v>
      </c>
      <c r="AQ49" s="172" t="str">
        <f t="shared" si="30"/>
        <v/>
      </c>
      <c r="AR49" s="172" t="str">
        <f t="shared" si="30"/>
        <v/>
      </c>
      <c r="AS49" s="171">
        <f t="shared" si="31"/>
        <v>0</v>
      </c>
      <c r="AT49" s="171">
        <f t="shared" si="7"/>
        <v>0</v>
      </c>
      <c r="AU49" s="171">
        <f t="shared" si="8"/>
        <v>0</v>
      </c>
      <c r="AV49" s="171">
        <f t="shared" si="9"/>
        <v>0</v>
      </c>
      <c r="AW49" s="171">
        <f t="shared" si="10"/>
        <v>0</v>
      </c>
      <c r="AX49" s="171">
        <f t="shared" si="11"/>
        <v>0</v>
      </c>
      <c r="AY49" s="171">
        <f t="shared" si="12"/>
        <v>0</v>
      </c>
      <c r="AZ49" s="171">
        <f t="shared" si="13"/>
        <v>0</v>
      </c>
      <c r="BA49" s="171">
        <f t="shared" si="14"/>
        <v>0</v>
      </c>
      <c r="BB49" s="171">
        <f t="shared" si="15"/>
        <v>0</v>
      </c>
      <c r="BC49" s="171">
        <f t="shared" si="16"/>
        <v>0</v>
      </c>
      <c r="BD49" s="171">
        <f t="shared" si="17"/>
        <v>0</v>
      </c>
      <c r="BE49" s="171">
        <f t="shared" si="18"/>
        <v>0</v>
      </c>
      <c r="BF49" s="171">
        <f t="shared" si="19"/>
        <v>0</v>
      </c>
      <c r="BG49" s="171"/>
      <c r="BH49" s="171">
        <f t="shared" si="20"/>
        <v>0</v>
      </c>
      <c r="BI49" s="171">
        <f t="shared" si="21"/>
        <v>1</v>
      </c>
      <c r="BJ49" s="171">
        <f t="shared" si="21"/>
        <v>0</v>
      </c>
      <c r="BK49" s="171">
        <f t="shared" si="22"/>
        <v>0</v>
      </c>
      <c r="BL49" s="171">
        <f t="shared" si="23"/>
        <v>1</v>
      </c>
      <c r="BM49" s="171"/>
      <c r="BN49" s="171"/>
      <c r="BO49" s="171"/>
      <c r="BP49" s="171"/>
      <c r="BQ49" s="171"/>
      <c r="BR49" s="171"/>
      <c r="BS49" s="171">
        <f t="shared" si="24"/>
        <v>0</v>
      </c>
      <c r="BT49" s="171">
        <f t="shared" si="25"/>
        <v>0</v>
      </c>
      <c r="BU49" s="171"/>
      <c r="BV49" s="171"/>
      <c r="BW49" s="171"/>
      <c r="BX49" s="171"/>
      <c r="BY49" s="171"/>
      <c r="BZ49" s="171"/>
      <c r="CE49" s="172" t="str">
        <f t="shared" si="32"/>
        <v/>
      </c>
      <c r="CF49" s="172" t="str">
        <f t="shared" si="32"/>
        <v/>
      </c>
      <c r="CG49" s="172" t="str">
        <f t="shared" si="32"/>
        <v/>
      </c>
      <c r="CH49" s="172" t="str">
        <f t="shared" si="32"/>
        <v/>
      </c>
      <c r="CI49" s="172" t="str">
        <f t="shared" si="32"/>
        <v/>
      </c>
      <c r="CJ49" s="172" t="str">
        <f t="shared" si="32"/>
        <v/>
      </c>
      <c r="CK49" s="172" t="str">
        <f t="shared" si="32"/>
        <v/>
      </c>
      <c r="CL49" s="172" t="str">
        <f t="shared" si="32"/>
        <v/>
      </c>
      <c r="CM49" s="172" t="str">
        <f t="shared" si="32"/>
        <v/>
      </c>
      <c r="CN49" s="172" t="str">
        <f t="shared" si="32"/>
        <v/>
      </c>
      <c r="CT49" s="286" t="b">
        <f t="shared" si="33"/>
        <v>1</v>
      </c>
      <c r="CU49" s="286" t="b">
        <f>OR(V49&gt;=CU$5,INDEX('הוראת שעה'!$D$6:$D$20,MATCH($AO$2,'הוראת שעה'!$A$6:$A$20,1))=99)</f>
        <v>0</v>
      </c>
      <c r="CV49" s="286" t="b">
        <f t="shared" si="34"/>
        <v>0</v>
      </c>
      <c r="CZ49" s="309">
        <f t="shared" si="35"/>
        <v>1</v>
      </c>
      <c r="DA49" s="286" t="b">
        <f t="shared" si="36"/>
        <v>0</v>
      </c>
      <c r="DB49" s="286" t="b">
        <f>OR(V49&gt;=DB$5,Z49=1,INDEX('הוראת שעה'!$D$6:$D$20,MATCH($AO$2,'הוראת שעה'!$A$6:$A$20,1))=99)</f>
        <v>0</v>
      </c>
      <c r="DC49" s="286" t="b">
        <f t="shared" si="37"/>
        <v>0</v>
      </c>
      <c r="DD49" s="286"/>
      <c r="DE49" s="286"/>
      <c r="DF49" s="286"/>
      <c r="DG49" s="286"/>
      <c r="DH49" s="286">
        <f t="shared" si="38"/>
        <v>0</v>
      </c>
      <c r="DI49" s="172" t="str">
        <f t="shared" si="39"/>
        <v/>
      </c>
      <c r="DJ49" s="172" t="str">
        <f t="shared" si="40"/>
        <v/>
      </c>
    </row>
    <row r="50" spans="2:114">
      <c r="B50" s="10" t="str">
        <f t="shared" si="27"/>
        <v/>
      </c>
      <c r="C50" s="10"/>
      <c r="D50" s="10"/>
      <c r="E50" s="10"/>
      <c r="F50" s="20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314"/>
      <c r="T50" s="314"/>
      <c r="U50" s="306" t="str">
        <f t="shared" si="28"/>
        <v/>
      </c>
      <c r="V50" s="9"/>
      <c r="W50" s="305"/>
      <c r="X50" s="314"/>
      <c r="Y50" s="305"/>
      <c r="Z50" s="305"/>
      <c r="AA50" s="9"/>
      <c r="AB50" s="9"/>
      <c r="AC50" s="9"/>
      <c r="AD50" s="9"/>
      <c r="AE50" s="10" t="str">
        <f t="shared" si="29"/>
        <v/>
      </c>
      <c r="AF50" s="9"/>
      <c r="AG50" s="9"/>
      <c r="AH50" s="9"/>
      <c r="AI50" s="10" t="str">
        <f t="shared" si="4"/>
        <v/>
      </c>
      <c r="AJ50" s="10"/>
      <c r="AK50" s="10"/>
      <c r="AL50" s="10"/>
      <c r="AM50" s="10"/>
      <c r="AN50" s="207" t="str">
        <f t="shared" si="5"/>
        <v/>
      </c>
      <c r="AO50" s="208"/>
      <c r="AP50" s="172">
        <f t="shared" si="6"/>
        <v>0</v>
      </c>
      <c r="AQ50" s="172" t="str">
        <f t="shared" si="30"/>
        <v/>
      </c>
      <c r="AR50" s="172" t="str">
        <f t="shared" si="30"/>
        <v/>
      </c>
      <c r="AS50" s="171">
        <f t="shared" si="31"/>
        <v>0</v>
      </c>
      <c r="AT50" s="171">
        <f t="shared" si="7"/>
        <v>0</v>
      </c>
      <c r="AU50" s="171">
        <f t="shared" si="8"/>
        <v>0</v>
      </c>
      <c r="AV50" s="171">
        <f t="shared" si="9"/>
        <v>0</v>
      </c>
      <c r="AW50" s="171">
        <f t="shared" si="10"/>
        <v>0</v>
      </c>
      <c r="AX50" s="171">
        <f t="shared" si="11"/>
        <v>0</v>
      </c>
      <c r="AY50" s="171">
        <f t="shared" si="12"/>
        <v>0</v>
      </c>
      <c r="AZ50" s="171">
        <f t="shared" si="13"/>
        <v>0</v>
      </c>
      <c r="BA50" s="171">
        <f t="shared" si="14"/>
        <v>0</v>
      </c>
      <c r="BB50" s="171">
        <f t="shared" si="15"/>
        <v>0</v>
      </c>
      <c r="BC50" s="171">
        <f t="shared" si="16"/>
        <v>0</v>
      </c>
      <c r="BD50" s="171">
        <f t="shared" si="17"/>
        <v>0</v>
      </c>
      <c r="BE50" s="171">
        <f t="shared" si="18"/>
        <v>0</v>
      </c>
      <c r="BF50" s="171">
        <f t="shared" si="19"/>
        <v>0</v>
      </c>
      <c r="BG50" s="171"/>
      <c r="BH50" s="171">
        <f t="shared" si="20"/>
        <v>0</v>
      </c>
      <c r="BI50" s="171">
        <f t="shared" si="21"/>
        <v>1</v>
      </c>
      <c r="BJ50" s="171">
        <f t="shared" si="21"/>
        <v>0</v>
      </c>
      <c r="BK50" s="171">
        <f t="shared" si="22"/>
        <v>0</v>
      </c>
      <c r="BL50" s="171">
        <f t="shared" si="23"/>
        <v>1</v>
      </c>
      <c r="BM50" s="171"/>
      <c r="BN50" s="171"/>
      <c r="BO50" s="171"/>
      <c r="BP50" s="171"/>
      <c r="BQ50" s="171"/>
      <c r="BR50" s="171"/>
      <c r="BS50" s="171">
        <f t="shared" si="24"/>
        <v>0</v>
      </c>
      <c r="BT50" s="171">
        <f t="shared" si="25"/>
        <v>0</v>
      </c>
      <c r="BU50" s="171"/>
      <c r="BV50" s="171"/>
      <c r="BW50" s="171"/>
      <c r="BX50" s="171"/>
      <c r="BY50" s="171"/>
      <c r="BZ50" s="171"/>
      <c r="CE50" s="172" t="str">
        <f t="shared" si="32"/>
        <v/>
      </c>
      <c r="CF50" s="172" t="str">
        <f t="shared" si="32"/>
        <v/>
      </c>
      <c r="CG50" s="172" t="str">
        <f t="shared" si="32"/>
        <v/>
      </c>
      <c r="CH50" s="172" t="str">
        <f t="shared" si="32"/>
        <v/>
      </c>
      <c r="CI50" s="172" t="str">
        <f t="shared" si="32"/>
        <v/>
      </c>
      <c r="CJ50" s="172" t="str">
        <f t="shared" si="32"/>
        <v/>
      </c>
      <c r="CK50" s="172" t="str">
        <f t="shared" si="32"/>
        <v/>
      </c>
      <c r="CL50" s="172" t="str">
        <f t="shared" si="32"/>
        <v/>
      </c>
      <c r="CM50" s="172" t="str">
        <f t="shared" si="32"/>
        <v/>
      </c>
      <c r="CN50" s="172" t="str">
        <f t="shared" si="32"/>
        <v/>
      </c>
      <c r="CT50" s="286" t="b">
        <f t="shared" si="33"/>
        <v>1</v>
      </c>
      <c r="CU50" s="286" t="b">
        <f>OR(V50&gt;=CU$5,INDEX('הוראת שעה'!$D$6:$D$20,MATCH($AO$2,'הוראת שעה'!$A$6:$A$20,1))=99)</f>
        <v>0</v>
      </c>
      <c r="CV50" s="286" t="b">
        <f t="shared" si="34"/>
        <v>0</v>
      </c>
      <c r="CZ50" s="309">
        <f t="shared" si="35"/>
        <v>1</v>
      </c>
      <c r="DA50" s="286" t="b">
        <f t="shared" si="36"/>
        <v>0</v>
      </c>
      <c r="DB50" s="286" t="b">
        <f>OR(V50&gt;=DB$5,Z50=1,INDEX('הוראת שעה'!$D$6:$D$20,MATCH($AO$2,'הוראת שעה'!$A$6:$A$20,1))=99)</f>
        <v>0</v>
      </c>
      <c r="DC50" s="286" t="b">
        <f t="shared" si="37"/>
        <v>0</v>
      </c>
      <c r="DD50" s="286"/>
      <c r="DE50" s="286"/>
      <c r="DF50" s="286"/>
      <c r="DG50" s="286"/>
      <c r="DH50" s="286">
        <f t="shared" si="38"/>
        <v>0</v>
      </c>
      <c r="DI50" s="172" t="str">
        <f t="shared" si="39"/>
        <v/>
      </c>
      <c r="DJ50" s="172" t="str">
        <f t="shared" si="40"/>
        <v/>
      </c>
    </row>
    <row r="51" spans="2:114">
      <c r="B51" s="10" t="str">
        <f t="shared" si="27"/>
        <v/>
      </c>
      <c r="C51" s="10"/>
      <c r="D51" s="10"/>
      <c r="E51" s="10"/>
      <c r="F51" s="20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314"/>
      <c r="T51" s="314"/>
      <c r="U51" s="306" t="str">
        <f t="shared" si="28"/>
        <v/>
      </c>
      <c r="V51" s="9"/>
      <c r="W51" s="305"/>
      <c r="X51" s="314"/>
      <c r="Y51" s="305"/>
      <c r="Z51" s="305"/>
      <c r="AA51" s="9"/>
      <c r="AB51" s="9"/>
      <c r="AC51" s="9"/>
      <c r="AD51" s="9"/>
      <c r="AE51" s="10" t="str">
        <f t="shared" si="29"/>
        <v/>
      </c>
      <c r="AF51" s="9"/>
      <c r="AG51" s="9"/>
      <c r="AH51" s="9"/>
      <c r="AI51" s="10" t="str">
        <f t="shared" si="4"/>
        <v/>
      </c>
      <c r="AJ51" s="10"/>
      <c r="AK51" s="10"/>
      <c r="AL51" s="10"/>
      <c r="AM51" s="10"/>
      <c r="AN51" s="207" t="str">
        <f t="shared" si="5"/>
        <v/>
      </c>
      <c r="AO51" s="208"/>
      <c r="AP51" s="172">
        <f t="shared" si="6"/>
        <v>0</v>
      </c>
      <c r="AQ51" s="172" t="str">
        <f t="shared" si="30"/>
        <v/>
      </c>
      <c r="AR51" s="172" t="str">
        <f t="shared" si="30"/>
        <v/>
      </c>
      <c r="AS51" s="171">
        <f t="shared" si="31"/>
        <v>0</v>
      </c>
      <c r="AT51" s="171">
        <f t="shared" si="7"/>
        <v>0</v>
      </c>
      <c r="AU51" s="171">
        <f t="shared" si="8"/>
        <v>0</v>
      </c>
      <c r="AV51" s="171">
        <f t="shared" si="9"/>
        <v>0</v>
      </c>
      <c r="AW51" s="171">
        <f t="shared" si="10"/>
        <v>0</v>
      </c>
      <c r="AX51" s="171">
        <f t="shared" si="11"/>
        <v>0</v>
      </c>
      <c r="AY51" s="171">
        <f t="shared" si="12"/>
        <v>0</v>
      </c>
      <c r="AZ51" s="171">
        <f t="shared" si="13"/>
        <v>0</v>
      </c>
      <c r="BA51" s="171">
        <f t="shared" si="14"/>
        <v>0</v>
      </c>
      <c r="BB51" s="171">
        <f t="shared" si="15"/>
        <v>0</v>
      </c>
      <c r="BC51" s="171">
        <f t="shared" si="16"/>
        <v>0</v>
      </c>
      <c r="BD51" s="171">
        <f t="shared" si="17"/>
        <v>0</v>
      </c>
      <c r="BE51" s="171">
        <f t="shared" si="18"/>
        <v>0</v>
      </c>
      <c r="BF51" s="171">
        <f t="shared" si="19"/>
        <v>0</v>
      </c>
      <c r="BG51" s="171"/>
      <c r="BH51" s="171">
        <f t="shared" si="20"/>
        <v>0</v>
      </c>
      <c r="BI51" s="171">
        <f t="shared" si="21"/>
        <v>1</v>
      </c>
      <c r="BJ51" s="171">
        <f t="shared" si="21"/>
        <v>0</v>
      </c>
      <c r="BK51" s="171">
        <f t="shared" si="22"/>
        <v>0</v>
      </c>
      <c r="BL51" s="171">
        <f t="shared" si="23"/>
        <v>1</v>
      </c>
      <c r="BM51" s="171"/>
      <c r="BN51" s="171"/>
      <c r="BO51" s="171"/>
      <c r="BP51" s="171"/>
      <c r="BQ51" s="171"/>
      <c r="BR51" s="171"/>
      <c r="BS51" s="171">
        <f t="shared" si="24"/>
        <v>0</v>
      </c>
      <c r="BT51" s="171">
        <f t="shared" si="25"/>
        <v>0</v>
      </c>
      <c r="BU51" s="171"/>
      <c r="BV51" s="171"/>
      <c r="BW51" s="171"/>
      <c r="BX51" s="171"/>
      <c r="BY51" s="171"/>
      <c r="BZ51" s="171"/>
      <c r="CE51" s="172" t="str">
        <f t="shared" si="32"/>
        <v/>
      </c>
      <c r="CF51" s="172" t="str">
        <f t="shared" si="32"/>
        <v/>
      </c>
      <c r="CG51" s="172" t="str">
        <f t="shared" si="32"/>
        <v/>
      </c>
      <c r="CH51" s="172" t="str">
        <f t="shared" si="32"/>
        <v/>
      </c>
      <c r="CI51" s="172" t="str">
        <f t="shared" si="32"/>
        <v/>
      </c>
      <c r="CJ51" s="172" t="str">
        <f t="shared" si="32"/>
        <v/>
      </c>
      <c r="CK51" s="172" t="str">
        <f t="shared" si="32"/>
        <v/>
      </c>
      <c r="CL51" s="172" t="str">
        <f t="shared" si="32"/>
        <v/>
      </c>
      <c r="CM51" s="172" t="str">
        <f t="shared" si="32"/>
        <v/>
      </c>
      <c r="CN51" s="172" t="str">
        <f t="shared" si="32"/>
        <v/>
      </c>
      <c r="CT51" s="286" t="b">
        <f t="shared" si="33"/>
        <v>1</v>
      </c>
      <c r="CU51" s="286" t="b">
        <f>OR(V51&gt;=CU$5,INDEX('הוראת שעה'!$D$6:$D$20,MATCH($AO$2,'הוראת שעה'!$A$6:$A$20,1))=99)</f>
        <v>0</v>
      </c>
      <c r="CV51" s="286" t="b">
        <f t="shared" si="34"/>
        <v>0</v>
      </c>
      <c r="CZ51" s="309">
        <f t="shared" si="35"/>
        <v>1</v>
      </c>
      <c r="DA51" s="286" t="b">
        <f t="shared" si="36"/>
        <v>0</v>
      </c>
      <c r="DB51" s="286" t="b">
        <f>OR(V51&gt;=DB$5,Z51=1,INDEX('הוראת שעה'!$D$6:$D$20,MATCH($AO$2,'הוראת שעה'!$A$6:$A$20,1))=99)</f>
        <v>0</v>
      </c>
      <c r="DC51" s="286" t="b">
        <f t="shared" si="37"/>
        <v>0</v>
      </c>
      <c r="DD51" s="286"/>
      <c r="DE51" s="286"/>
      <c r="DF51" s="286"/>
      <c r="DG51" s="286"/>
      <c r="DH51" s="286">
        <f t="shared" si="38"/>
        <v>0</v>
      </c>
      <c r="DI51" s="172" t="str">
        <f t="shared" si="39"/>
        <v/>
      </c>
      <c r="DJ51" s="172" t="str">
        <f t="shared" si="40"/>
        <v/>
      </c>
    </row>
    <row r="52" spans="2:114">
      <c r="B52" s="10" t="str">
        <f t="shared" si="27"/>
        <v/>
      </c>
      <c r="C52" s="10"/>
      <c r="D52" s="10"/>
      <c r="E52" s="10"/>
      <c r="F52" s="20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314"/>
      <c r="T52" s="314"/>
      <c r="U52" s="306" t="str">
        <f t="shared" si="28"/>
        <v/>
      </c>
      <c r="V52" s="9"/>
      <c r="W52" s="305"/>
      <c r="X52" s="314"/>
      <c r="Y52" s="305"/>
      <c r="Z52" s="305"/>
      <c r="AA52" s="9"/>
      <c r="AB52" s="9"/>
      <c r="AC52" s="9"/>
      <c r="AD52" s="9"/>
      <c r="AE52" s="10" t="str">
        <f t="shared" si="29"/>
        <v/>
      </c>
      <c r="AF52" s="9"/>
      <c r="AG52" s="9"/>
      <c r="AH52" s="9"/>
      <c r="AI52" s="10" t="str">
        <f t="shared" si="4"/>
        <v/>
      </c>
      <c r="AJ52" s="10"/>
      <c r="AK52" s="10"/>
      <c r="AL52" s="10"/>
      <c r="AM52" s="10"/>
      <c r="AN52" s="207" t="str">
        <f t="shared" si="5"/>
        <v/>
      </c>
      <c r="AO52" s="208"/>
      <c r="AP52" s="172">
        <f t="shared" si="6"/>
        <v>0</v>
      </c>
      <c r="AQ52" s="172" t="str">
        <f t="shared" si="30"/>
        <v/>
      </c>
      <c r="AR52" s="172" t="str">
        <f t="shared" si="30"/>
        <v/>
      </c>
      <c r="AS52" s="171">
        <f t="shared" si="31"/>
        <v>0</v>
      </c>
      <c r="AT52" s="171">
        <f t="shared" si="7"/>
        <v>0</v>
      </c>
      <c r="AU52" s="171">
        <f t="shared" si="8"/>
        <v>0</v>
      </c>
      <c r="AV52" s="171">
        <f t="shared" si="9"/>
        <v>0</v>
      </c>
      <c r="AW52" s="171">
        <f t="shared" si="10"/>
        <v>0</v>
      </c>
      <c r="AX52" s="171">
        <f t="shared" si="11"/>
        <v>0</v>
      </c>
      <c r="AY52" s="171">
        <f t="shared" si="12"/>
        <v>0</v>
      </c>
      <c r="AZ52" s="171">
        <f t="shared" si="13"/>
        <v>0</v>
      </c>
      <c r="BA52" s="171">
        <f t="shared" si="14"/>
        <v>0</v>
      </c>
      <c r="BB52" s="171">
        <f t="shared" si="15"/>
        <v>0</v>
      </c>
      <c r="BC52" s="171">
        <f t="shared" si="16"/>
        <v>0</v>
      </c>
      <c r="BD52" s="171">
        <f t="shared" si="17"/>
        <v>0</v>
      </c>
      <c r="BE52" s="171">
        <f t="shared" si="18"/>
        <v>0</v>
      </c>
      <c r="BF52" s="171">
        <f t="shared" si="19"/>
        <v>0</v>
      </c>
      <c r="BG52" s="171"/>
      <c r="BH52" s="171">
        <f t="shared" si="20"/>
        <v>0</v>
      </c>
      <c r="BI52" s="171">
        <f t="shared" si="21"/>
        <v>1</v>
      </c>
      <c r="BJ52" s="171">
        <f t="shared" si="21"/>
        <v>0</v>
      </c>
      <c r="BK52" s="171">
        <f t="shared" si="22"/>
        <v>0</v>
      </c>
      <c r="BL52" s="171">
        <f t="shared" si="23"/>
        <v>1</v>
      </c>
      <c r="BM52" s="171"/>
      <c r="BN52" s="171"/>
      <c r="BO52" s="171"/>
      <c r="BP52" s="171"/>
      <c r="BQ52" s="171"/>
      <c r="BR52" s="171"/>
      <c r="BS52" s="171">
        <f t="shared" si="24"/>
        <v>0</v>
      </c>
      <c r="BT52" s="171">
        <f t="shared" si="25"/>
        <v>0</v>
      </c>
      <c r="BU52" s="171"/>
      <c r="BV52" s="171"/>
      <c r="BW52" s="171"/>
      <c r="BX52" s="171"/>
      <c r="BY52" s="171"/>
      <c r="BZ52" s="171"/>
      <c r="CE52" s="172" t="str">
        <f t="shared" si="32"/>
        <v/>
      </c>
      <c r="CF52" s="172" t="str">
        <f t="shared" si="32"/>
        <v/>
      </c>
      <c r="CG52" s="172" t="str">
        <f t="shared" si="32"/>
        <v/>
      </c>
      <c r="CH52" s="172" t="str">
        <f t="shared" si="32"/>
        <v/>
      </c>
      <c r="CI52" s="172" t="str">
        <f t="shared" si="32"/>
        <v/>
      </c>
      <c r="CJ52" s="172" t="str">
        <f t="shared" si="32"/>
        <v/>
      </c>
      <c r="CK52" s="172" t="str">
        <f t="shared" si="32"/>
        <v/>
      </c>
      <c r="CL52" s="172" t="str">
        <f t="shared" si="32"/>
        <v/>
      </c>
      <c r="CM52" s="172" t="str">
        <f t="shared" si="32"/>
        <v/>
      </c>
      <c r="CN52" s="172" t="str">
        <f t="shared" si="32"/>
        <v/>
      </c>
      <c r="CT52" s="286" t="b">
        <f t="shared" si="33"/>
        <v>1</v>
      </c>
      <c r="CU52" s="286" t="b">
        <f>OR(V52&gt;=CU$5,INDEX('הוראת שעה'!$D$6:$D$20,MATCH($AO$2,'הוראת שעה'!$A$6:$A$20,1))=99)</f>
        <v>0</v>
      </c>
      <c r="CV52" s="286" t="b">
        <f t="shared" si="34"/>
        <v>0</v>
      </c>
      <c r="CZ52" s="309">
        <f t="shared" si="35"/>
        <v>1</v>
      </c>
      <c r="DA52" s="286" t="b">
        <f t="shared" si="36"/>
        <v>0</v>
      </c>
      <c r="DB52" s="286" t="b">
        <f>OR(V52&gt;=DB$5,Z52=1,INDEX('הוראת שעה'!$D$6:$D$20,MATCH($AO$2,'הוראת שעה'!$A$6:$A$20,1))=99)</f>
        <v>0</v>
      </c>
      <c r="DC52" s="286" t="b">
        <f t="shared" si="37"/>
        <v>0</v>
      </c>
      <c r="DD52" s="286"/>
      <c r="DE52" s="286"/>
      <c r="DF52" s="286"/>
      <c r="DG52" s="286"/>
      <c r="DH52" s="286">
        <f t="shared" si="38"/>
        <v>0</v>
      </c>
      <c r="DI52" s="172" t="str">
        <f t="shared" si="39"/>
        <v/>
      </c>
      <c r="DJ52" s="172" t="str">
        <f t="shared" si="40"/>
        <v/>
      </c>
    </row>
    <row r="53" spans="2:114">
      <c r="B53" s="10" t="str">
        <f t="shared" si="27"/>
        <v/>
      </c>
      <c r="C53" s="10"/>
      <c r="D53" s="10"/>
      <c r="E53" s="10"/>
      <c r="F53" s="20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314"/>
      <c r="T53" s="314"/>
      <c r="U53" s="306" t="str">
        <f t="shared" si="28"/>
        <v/>
      </c>
      <c r="V53" s="9"/>
      <c r="W53" s="305"/>
      <c r="X53" s="314"/>
      <c r="Y53" s="305"/>
      <c r="Z53" s="305"/>
      <c r="AA53" s="9"/>
      <c r="AB53" s="9"/>
      <c r="AC53" s="9"/>
      <c r="AD53" s="9"/>
      <c r="AE53" s="10" t="str">
        <f t="shared" si="29"/>
        <v/>
      </c>
      <c r="AF53" s="9"/>
      <c r="AG53" s="9"/>
      <c r="AH53" s="9"/>
      <c r="AI53" s="10" t="str">
        <f t="shared" si="4"/>
        <v/>
      </c>
      <c r="AJ53" s="10"/>
      <c r="AK53" s="10"/>
      <c r="AL53" s="10"/>
      <c r="AM53" s="10"/>
      <c r="AN53" s="207" t="str">
        <f t="shared" si="5"/>
        <v/>
      </c>
      <c r="AO53" s="208"/>
      <c r="AP53" s="172">
        <f t="shared" si="6"/>
        <v>0</v>
      </c>
      <c r="AQ53" s="172" t="str">
        <f t="shared" si="30"/>
        <v/>
      </c>
      <c r="AR53" s="172" t="str">
        <f t="shared" si="30"/>
        <v/>
      </c>
      <c r="AS53" s="171">
        <f t="shared" si="31"/>
        <v>0</v>
      </c>
      <c r="AT53" s="171">
        <f t="shared" si="7"/>
        <v>0</v>
      </c>
      <c r="AU53" s="171">
        <f t="shared" si="8"/>
        <v>0</v>
      </c>
      <c r="AV53" s="171">
        <f t="shared" si="9"/>
        <v>0</v>
      </c>
      <c r="AW53" s="171">
        <f t="shared" si="10"/>
        <v>0</v>
      </c>
      <c r="AX53" s="171">
        <f t="shared" si="11"/>
        <v>0</v>
      </c>
      <c r="AY53" s="171">
        <f t="shared" si="12"/>
        <v>0</v>
      </c>
      <c r="AZ53" s="171">
        <f t="shared" si="13"/>
        <v>0</v>
      </c>
      <c r="BA53" s="171">
        <f t="shared" si="14"/>
        <v>0</v>
      </c>
      <c r="BB53" s="171">
        <f t="shared" si="15"/>
        <v>0</v>
      </c>
      <c r="BC53" s="171">
        <f t="shared" si="16"/>
        <v>0</v>
      </c>
      <c r="BD53" s="171">
        <f t="shared" si="17"/>
        <v>0</v>
      </c>
      <c r="BE53" s="171">
        <f t="shared" si="18"/>
        <v>0</v>
      </c>
      <c r="BF53" s="171">
        <f t="shared" si="19"/>
        <v>0</v>
      </c>
      <c r="BG53" s="171"/>
      <c r="BH53" s="171">
        <f t="shared" si="20"/>
        <v>0</v>
      </c>
      <c r="BI53" s="171">
        <f t="shared" si="21"/>
        <v>1</v>
      </c>
      <c r="BJ53" s="171">
        <f t="shared" si="21"/>
        <v>0</v>
      </c>
      <c r="BK53" s="171">
        <f t="shared" si="22"/>
        <v>0</v>
      </c>
      <c r="BL53" s="171">
        <f t="shared" si="23"/>
        <v>1</v>
      </c>
      <c r="BM53" s="171"/>
      <c r="BN53" s="171"/>
      <c r="BO53" s="171"/>
      <c r="BP53" s="171"/>
      <c r="BQ53" s="171"/>
      <c r="BR53" s="171"/>
      <c r="BS53" s="171">
        <f t="shared" si="24"/>
        <v>0</v>
      </c>
      <c r="BT53" s="171">
        <f t="shared" si="25"/>
        <v>0</v>
      </c>
      <c r="BU53" s="171"/>
      <c r="BV53" s="171"/>
      <c r="BW53" s="171"/>
      <c r="BX53" s="171"/>
      <c r="BY53" s="171"/>
      <c r="BZ53" s="171"/>
      <c r="CE53" s="172" t="str">
        <f t="shared" si="32"/>
        <v/>
      </c>
      <c r="CF53" s="172" t="str">
        <f t="shared" si="32"/>
        <v/>
      </c>
      <c r="CG53" s="172" t="str">
        <f t="shared" si="32"/>
        <v/>
      </c>
      <c r="CH53" s="172" t="str">
        <f t="shared" si="32"/>
        <v/>
      </c>
      <c r="CI53" s="172" t="str">
        <f t="shared" si="32"/>
        <v/>
      </c>
      <c r="CJ53" s="172" t="str">
        <f t="shared" si="32"/>
        <v/>
      </c>
      <c r="CK53" s="172" t="str">
        <f t="shared" si="32"/>
        <v/>
      </c>
      <c r="CL53" s="172" t="str">
        <f t="shared" si="32"/>
        <v/>
      </c>
      <c r="CM53" s="172" t="str">
        <f t="shared" si="32"/>
        <v/>
      </c>
      <c r="CN53" s="172" t="str">
        <f t="shared" si="32"/>
        <v/>
      </c>
      <c r="CT53" s="286" t="b">
        <f t="shared" si="33"/>
        <v>1</v>
      </c>
      <c r="CU53" s="286" t="b">
        <f>OR(V53&gt;=CU$5,INDEX('הוראת שעה'!$D$6:$D$20,MATCH($AO$2,'הוראת שעה'!$A$6:$A$20,1))=99)</f>
        <v>0</v>
      </c>
      <c r="CV53" s="286" t="b">
        <f t="shared" si="34"/>
        <v>0</v>
      </c>
      <c r="CZ53" s="309">
        <f t="shared" si="35"/>
        <v>1</v>
      </c>
      <c r="DA53" s="286" t="b">
        <f t="shared" si="36"/>
        <v>0</v>
      </c>
      <c r="DB53" s="286" t="b">
        <f>OR(V53&gt;=DB$5,Z53=1,INDEX('הוראת שעה'!$D$6:$D$20,MATCH($AO$2,'הוראת שעה'!$A$6:$A$20,1))=99)</f>
        <v>0</v>
      </c>
      <c r="DC53" s="286" t="b">
        <f t="shared" si="37"/>
        <v>0</v>
      </c>
      <c r="DD53" s="286"/>
      <c r="DE53" s="286"/>
      <c r="DF53" s="286"/>
      <c r="DG53" s="286"/>
      <c r="DH53" s="286">
        <f t="shared" si="38"/>
        <v>0</v>
      </c>
      <c r="DI53" s="172" t="str">
        <f t="shared" si="39"/>
        <v/>
      </c>
      <c r="DJ53" s="172" t="str">
        <f t="shared" si="40"/>
        <v/>
      </c>
    </row>
    <row r="54" spans="2:114">
      <c r="B54" s="10" t="str">
        <f t="shared" si="27"/>
        <v/>
      </c>
      <c r="C54" s="10"/>
      <c r="D54" s="10"/>
      <c r="E54" s="10"/>
      <c r="F54" s="20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314"/>
      <c r="T54" s="314"/>
      <c r="U54" s="306" t="str">
        <f t="shared" si="28"/>
        <v/>
      </c>
      <c r="V54" s="9"/>
      <c r="W54" s="305"/>
      <c r="X54" s="314"/>
      <c r="Y54" s="305"/>
      <c r="Z54" s="305"/>
      <c r="AA54" s="9"/>
      <c r="AB54" s="9"/>
      <c r="AC54" s="9"/>
      <c r="AD54" s="9"/>
      <c r="AE54" s="10" t="str">
        <f t="shared" si="29"/>
        <v/>
      </c>
      <c r="AF54" s="9"/>
      <c r="AG54" s="9"/>
      <c r="AH54" s="9"/>
      <c r="AI54" s="10" t="str">
        <f t="shared" si="4"/>
        <v/>
      </c>
      <c r="AJ54" s="10"/>
      <c r="AK54" s="10"/>
      <c r="AL54" s="10"/>
      <c r="AM54" s="10"/>
      <c r="AN54" s="207" t="str">
        <f t="shared" si="5"/>
        <v/>
      </c>
      <c r="AO54" s="208"/>
      <c r="AP54" s="172">
        <f t="shared" si="6"/>
        <v>0</v>
      </c>
      <c r="AQ54" s="172" t="str">
        <f t="shared" si="30"/>
        <v/>
      </c>
      <c r="AR54" s="172" t="str">
        <f t="shared" si="30"/>
        <v/>
      </c>
      <c r="AS54" s="171">
        <f t="shared" si="31"/>
        <v>0</v>
      </c>
      <c r="AT54" s="171">
        <f t="shared" si="7"/>
        <v>0</v>
      </c>
      <c r="AU54" s="171">
        <f t="shared" si="8"/>
        <v>0</v>
      </c>
      <c r="AV54" s="171">
        <f t="shared" si="9"/>
        <v>0</v>
      </c>
      <c r="AW54" s="171">
        <f t="shared" si="10"/>
        <v>0</v>
      </c>
      <c r="AX54" s="171">
        <f t="shared" si="11"/>
        <v>0</v>
      </c>
      <c r="AY54" s="171">
        <f t="shared" si="12"/>
        <v>0</v>
      </c>
      <c r="AZ54" s="171">
        <f t="shared" si="13"/>
        <v>0</v>
      </c>
      <c r="BA54" s="171">
        <f t="shared" si="14"/>
        <v>0</v>
      </c>
      <c r="BB54" s="171">
        <f t="shared" si="15"/>
        <v>0</v>
      </c>
      <c r="BC54" s="171">
        <f t="shared" si="16"/>
        <v>0</v>
      </c>
      <c r="BD54" s="171">
        <f t="shared" si="17"/>
        <v>0</v>
      </c>
      <c r="BE54" s="171">
        <f t="shared" si="18"/>
        <v>0</v>
      </c>
      <c r="BF54" s="171">
        <f t="shared" si="19"/>
        <v>0</v>
      </c>
      <c r="BG54" s="171"/>
      <c r="BH54" s="171">
        <f t="shared" si="20"/>
        <v>0</v>
      </c>
      <c r="BI54" s="171">
        <f t="shared" si="21"/>
        <v>1</v>
      </c>
      <c r="BJ54" s="171">
        <f t="shared" si="21"/>
        <v>0</v>
      </c>
      <c r="BK54" s="171">
        <f t="shared" si="22"/>
        <v>0</v>
      </c>
      <c r="BL54" s="171">
        <f t="shared" si="23"/>
        <v>1</v>
      </c>
      <c r="BM54" s="171"/>
      <c r="BN54" s="171"/>
      <c r="BO54" s="171"/>
      <c r="BP54" s="171"/>
      <c r="BQ54" s="171"/>
      <c r="BR54" s="171"/>
      <c r="BS54" s="171">
        <f t="shared" si="24"/>
        <v>0</v>
      </c>
      <c r="BT54" s="171">
        <f t="shared" si="25"/>
        <v>0</v>
      </c>
      <c r="BU54" s="171"/>
      <c r="BV54" s="171"/>
      <c r="BW54" s="171"/>
      <c r="BX54" s="171"/>
      <c r="BY54" s="171"/>
      <c r="BZ54" s="171"/>
      <c r="CE54" s="172" t="str">
        <f t="shared" si="32"/>
        <v/>
      </c>
      <c r="CF54" s="172" t="str">
        <f t="shared" si="32"/>
        <v/>
      </c>
      <c r="CG54" s="172" t="str">
        <f t="shared" si="32"/>
        <v/>
      </c>
      <c r="CH54" s="172" t="str">
        <f t="shared" si="32"/>
        <v/>
      </c>
      <c r="CI54" s="172" t="str">
        <f t="shared" si="32"/>
        <v/>
      </c>
      <c r="CJ54" s="172" t="str">
        <f t="shared" si="32"/>
        <v/>
      </c>
      <c r="CK54" s="172" t="str">
        <f t="shared" si="32"/>
        <v/>
      </c>
      <c r="CL54" s="172" t="str">
        <f t="shared" si="32"/>
        <v/>
      </c>
      <c r="CM54" s="172" t="str">
        <f t="shared" si="32"/>
        <v/>
      </c>
      <c r="CN54" s="172" t="str">
        <f t="shared" si="32"/>
        <v/>
      </c>
      <c r="CT54" s="286" t="b">
        <f t="shared" si="33"/>
        <v>1</v>
      </c>
      <c r="CU54" s="286" t="b">
        <f>OR(V54&gt;=CU$5,INDEX('הוראת שעה'!$D$6:$D$20,MATCH($AO$2,'הוראת שעה'!$A$6:$A$20,1))=99)</f>
        <v>0</v>
      </c>
      <c r="CV54" s="286" t="b">
        <f t="shared" si="34"/>
        <v>0</v>
      </c>
      <c r="CZ54" s="309">
        <f t="shared" si="35"/>
        <v>1</v>
      </c>
      <c r="DA54" s="286" t="b">
        <f t="shared" si="36"/>
        <v>0</v>
      </c>
      <c r="DB54" s="286" t="b">
        <f>OR(V54&gt;=DB$5,Z54=1,INDEX('הוראת שעה'!$D$6:$D$20,MATCH($AO$2,'הוראת שעה'!$A$6:$A$20,1))=99)</f>
        <v>0</v>
      </c>
      <c r="DC54" s="286" t="b">
        <f t="shared" si="37"/>
        <v>0</v>
      </c>
      <c r="DD54" s="286"/>
      <c r="DE54" s="286"/>
      <c r="DF54" s="286"/>
      <c r="DG54" s="286"/>
      <c r="DH54" s="286">
        <f t="shared" si="38"/>
        <v>0</v>
      </c>
      <c r="DI54" s="172" t="str">
        <f t="shared" si="39"/>
        <v/>
      </c>
      <c r="DJ54" s="172" t="str">
        <f t="shared" si="40"/>
        <v/>
      </c>
    </row>
    <row r="55" spans="2:114">
      <c r="B55" s="10" t="str">
        <f t="shared" si="27"/>
        <v/>
      </c>
      <c r="C55" s="10"/>
      <c r="D55" s="10"/>
      <c r="E55" s="10"/>
      <c r="F55" s="20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314"/>
      <c r="T55" s="314"/>
      <c r="U55" s="306" t="str">
        <f t="shared" si="28"/>
        <v/>
      </c>
      <c r="V55" s="9"/>
      <c r="W55" s="305"/>
      <c r="X55" s="314"/>
      <c r="Y55" s="305"/>
      <c r="Z55" s="305"/>
      <c r="AA55" s="9"/>
      <c r="AB55" s="9"/>
      <c r="AC55" s="9"/>
      <c r="AD55" s="9"/>
      <c r="AE55" s="10" t="str">
        <f t="shared" si="29"/>
        <v/>
      </c>
      <c r="AF55" s="9"/>
      <c r="AG55" s="9"/>
      <c r="AH55" s="9"/>
      <c r="AI55" s="10" t="str">
        <f t="shared" si="4"/>
        <v/>
      </c>
      <c r="AJ55" s="10"/>
      <c r="AK55" s="10"/>
      <c r="AL55" s="10"/>
      <c r="AM55" s="10"/>
      <c r="AN55" s="207" t="str">
        <f t="shared" si="5"/>
        <v/>
      </c>
      <c r="AO55" s="208"/>
      <c r="AP55" s="172">
        <f t="shared" si="6"/>
        <v>0</v>
      </c>
      <c r="AQ55" s="172" t="str">
        <f t="shared" si="30"/>
        <v/>
      </c>
      <c r="AR55" s="172" t="str">
        <f t="shared" si="30"/>
        <v/>
      </c>
      <c r="AS55" s="171">
        <f t="shared" si="31"/>
        <v>0</v>
      </c>
      <c r="AT55" s="171">
        <f t="shared" si="7"/>
        <v>0</v>
      </c>
      <c r="AU55" s="171">
        <f t="shared" si="8"/>
        <v>0</v>
      </c>
      <c r="AV55" s="171">
        <f t="shared" si="9"/>
        <v>0</v>
      </c>
      <c r="AW55" s="171">
        <f t="shared" si="10"/>
        <v>0</v>
      </c>
      <c r="AX55" s="171">
        <f t="shared" si="11"/>
        <v>0</v>
      </c>
      <c r="AY55" s="171">
        <f t="shared" si="12"/>
        <v>0</v>
      </c>
      <c r="AZ55" s="171">
        <f t="shared" si="13"/>
        <v>0</v>
      </c>
      <c r="BA55" s="171">
        <f t="shared" si="14"/>
        <v>0</v>
      </c>
      <c r="BB55" s="171">
        <f t="shared" si="15"/>
        <v>0</v>
      </c>
      <c r="BC55" s="171">
        <f t="shared" si="16"/>
        <v>0</v>
      </c>
      <c r="BD55" s="171">
        <f t="shared" si="17"/>
        <v>0</v>
      </c>
      <c r="BE55" s="171">
        <f t="shared" si="18"/>
        <v>0</v>
      </c>
      <c r="BF55" s="171">
        <f t="shared" si="19"/>
        <v>0</v>
      </c>
      <c r="BG55" s="171"/>
      <c r="BH55" s="171">
        <f t="shared" si="20"/>
        <v>0</v>
      </c>
      <c r="BI55" s="171">
        <f t="shared" si="21"/>
        <v>1</v>
      </c>
      <c r="BJ55" s="171">
        <f t="shared" si="21"/>
        <v>0</v>
      </c>
      <c r="BK55" s="171">
        <f t="shared" si="22"/>
        <v>0</v>
      </c>
      <c r="BL55" s="171">
        <f t="shared" si="23"/>
        <v>1</v>
      </c>
      <c r="BM55" s="171"/>
      <c r="BN55" s="171"/>
      <c r="BO55" s="171"/>
      <c r="BP55" s="171"/>
      <c r="BQ55" s="171"/>
      <c r="BR55" s="171"/>
      <c r="BS55" s="171">
        <f t="shared" si="24"/>
        <v>0</v>
      </c>
      <c r="BT55" s="171">
        <f t="shared" si="25"/>
        <v>0</v>
      </c>
      <c r="BU55" s="171"/>
      <c r="BV55" s="171"/>
      <c r="BW55" s="171"/>
      <c r="BX55" s="171"/>
      <c r="BY55" s="171"/>
      <c r="BZ55" s="171"/>
      <c r="CE55" s="172" t="str">
        <f t="shared" si="32"/>
        <v/>
      </c>
      <c r="CF55" s="172" t="str">
        <f t="shared" si="32"/>
        <v/>
      </c>
      <c r="CG55" s="172" t="str">
        <f t="shared" si="32"/>
        <v/>
      </c>
      <c r="CH55" s="172" t="str">
        <f t="shared" si="32"/>
        <v/>
      </c>
      <c r="CI55" s="172" t="str">
        <f t="shared" si="32"/>
        <v/>
      </c>
      <c r="CJ55" s="172" t="str">
        <f t="shared" si="32"/>
        <v/>
      </c>
      <c r="CK55" s="172" t="str">
        <f t="shared" si="32"/>
        <v/>
      </c>
      <c r="CL55" s="172" t="str">
        <f t="shared" si="32"/>
        <v/>
      </c>
      <c r="CM55" s="172" t="str">
        <f t="shared" si="32"/>
        <v/>
      </c>
      <c r="CN55" s="172" t="str">
        <f t="shared" si="32"/>
        <v/>
      </c>
      <c r="CT55" s="286" t="b">
        <f t="shared" si="33"/>
        <v>1</v>
      </c>
      <c r="CU55" s="286" t="b">
        <f>OR(V55&gt;=CU$5,INDEX('הוראת שעה'!$D$6:$D$20,MATCH($AO$2,'הוראת שעה'!$A$6:$A$20,1))=99)</f>
        <v>0</v>
      </c>
      <c r="CV55" s="286" t="b">
        <f t="shared" si="34"/>
        <v>0</v>
      </c>
      <c r="CZ55" s="309">
        <f t="shared" si="35"/>
        <v>1</v>
      </c>
      <c r="DA55" s="286" t="b">
        <f t="shared" si="36"/>
        <v>0</v>
      </c>
      <c r="DB55" s="286" t="b">
        <f>OR(V55&gt;=DB$5,Z55=1,INDEX('הוראת שעה'!$D$6:$D$20,MATCH($AO$2,'הוראת שעה'!$A$6:$A$20,1))=99)</f>
        <v>0</v>
      </c>
      <c r="DC55" s="286" t="b">
        <f t="shared" si="37"/>
        <v>0</v>
      </c>
      <c r="DD55" s="286"/>
      <c r="DE55" s="286"/>
      <c r="DF55" s="286"/>
      <c r="DG55" s="286"/>
      <c r="DH55" s="286">
        <f t="shared" si="38"/>
        <v>0</v>
      </c>
      <c r="DI55" s="172" t="str">
        <f t="shared" si="39"/>
        <v/>
      </c>
      <c r="DJ55" s="172" t="str">
        <f t="shared" si="40"/>
        <v/>
      </c>
    </row>
    <row r="56" spans="2:114">
      <c r="B56" s="10" t="str">
        <f t="shared" si="27"/>
        <v/>
      </c>
      <c r="C56" s="10"/>
      <c r="D56" s="10"/>
      <c r="E56" s="10"/>
      <c r="F56" s="20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314"/>
      <c r="T56" s="314"/>
      <c r="U56" s="306" t="str">
        <f t="shared" si="28"/>
        <v/>
      </c>
      <c r="V56" s="9"/>
      <c r="W56" s="305"/>
      <c r="X56" s="314"/>
      <c r="Y56" s="305"/>
      <c r="Z56" s="305"/>
      <c r="AA56" s="9"/>
      <c r="AB56" s="9"/>
      <c r="AC56" s="9"/>
      <c r="AD56" s="9"/>
      <c r="AE56" s="10" t="str">
        <f t="shared" si="29"/>
        <v/>
      </c>
      <c r="AF56" s="9"/>
      <c r="AG56" s="9"/>
      <c r="AH56" s="9"/>
      <c r="AI56" s="10" t="str">
        <f t="shared" si="4"/>
        <v/>
      </c>
      <c r="AJ56" s="10"/>
      <c r="AK56" s="10"/>
      <c r="AL56" s="10"/>
      <c r="AM56" s="10"/>
      <c r="AN56" s="207" t="str">
        <f t="shared" si="5"/>
        <v/>
      </c>
      <c r="AO56" s="208"/>
      <c r="AP56" s="172">
        <f t="shared" si="6"/>
        <v>0</v>
      </c>
      <c r="AQ56" s="172" t="str">
        <f t="shared" si="30"/>
        <v/>
      </c>
      <c r="AR56" s="172" t="str">
        <f t="shared" si="30"/>
        <v/>
      </c>
      <c r="AS56" s="171">
        <f t="shared" si="31"/>
        <v>0</v>
      </c>
      <c r="AT56" s="171">
        <f t="shared" si="7"/>
        <v>0</v>
      </c>
      <c r="AU56" s="171">
        <f t="shared" si="8"/>
        <v>0</v>
      </c>
      <c r="AV56" s="171">
        <f t="shared" si="9"/>
        <v>0</v>
      </c>
      <c r="AW56" s="171">
        <f t="shared" si="10"/>
        <v>0</v>
      </c>
      <c r="AX56" s="171">
        <f t="shared" si="11"/>
        <v>0</v>
      </c>
      <c r="AY56" s="171">
        <f t="shared" si="12"/>
        <v>0</v>
      </c>
      <c r="AZ56" s="171">
        <f t="shared" si="13"/>
        <v>0</v>
      </c>
      <c r="BA56" s="171">
        <f t="shared" si="14"/>
        <v>0</v>
      </c>
      <c r="BB56" s="171">
        <f t="shared" si="15"/>
        <v>0</v>
      </c>
      <c r="BC56" s="171">
        <f t="shared" si="16"/>
        <v>0</v>
      </c>
      <c r="BD56" s="171">
        <f t="shared" si="17"/>
        <v>0</v>
      </c>
      <c r="BE56" s="171">
        <f t="shared" si="18"/>
        <v>0</v>
      </c>
      <c r="BF56" s="171">
        <f t="shared" si="19"/>
        <v>0</v>
      </c>
      <c r="BG56" s="171"/>
      <c r="BH56" s="171">
        <f t="shared" si="20"/>
        <v>0</v>
      </c>
      <c r="BI56" s="171">
        <f t="shared" si="21"/>
        <v>1</v>
      </c>
      <c r="BJ56" s="171">
        <f t="shared" si="21"/>
        <v>0</v>
      </c>
      <c r="BK56" s="171">
        <f t="shared" si="22"/>
        <v>0</v>
      </c>
      <c r="BL56" s="171">
        <f t="shared" si="23"/>
        <v>1</v>
      </c>
      <c r="BM56" s="171"/>
      <c r="BN56" s="171"/>
      <c r="BO56" s="171"/>
      <c r="BP56" s="171"/>
      <c r="BQ56" s="171"/>
      <c r="BR56" s="171"/>
      <c r="BS56" s="171">
        <f t="shared" si="24"/>
        <v>0</v>
      </c>
      <c r="BT56" s="171">
        <f t="shared" si="25"/>
        <v>0</v>
      </c>
      <c r="BU56" s="171"/>
      <c r="BV56" s="171"/>
      <c r="BW56" s="171"/>
      <c r="BX56" s="171"/>
      <c r="BY56" s="171"/>
      <c r="BZ56" s="171"/>
      <c r="CE56" s="172" t="str">
        <f t="shared" si="32"/>
        <v/>
      </c>
      <c r="CF56" s="172" t="str">
        <f t="shared" si="32"/>
        <v/>
      </c>
      <c r="CG56" s="172" t="str">
        <f t="shared" si="32"/>
        <v/>
      </c>
      <c r="CH56" s="172" t="str">
        <f t="shared" si="32"/>
        <v/>
      </c>
      <c r="CI56" s="172" t="str">
        <f t="shared" si="32"/>
        <v/>
      </c>
      <c r="CJ56" s="172" t="str">
        <f t="shared" si="32"/>
        <v/>
      </c>
      <c r="CK56" s="172" t="str">
        <f t="shared" si="32"/>
        <v/>
      </c>
      <c r="CL56" s="172" t="str">
        <f t="shared" si="32"/>
        <v/>
      </c>
      <c r="CM56" s="172" t="str">
        <f t="shared" si="32"/>
        <v/>
      </c>
      <c r="CN56" s="172" t="str">
        <f t="shared" si="32"/>
        <v/>
      </c>
      <c r="CT56" s="286" t="b">
        <f t="shared" si="33"/>
        <v>1</v>
      </c>
      <c r="CU56" s="286" t="b">
        <f>OR(V56&gt;=CU$5,INDEX('הוראת שעה'!$D$6:$D$20,MATCH($AO$2,'הוראת שעה'!$A$6:$A$20,1))=99)</f>
        <v>0</v>
      </c>
      <c r="CV56" s="286" t="b">
        <f t="shared" si="34"/>
        <v>0</v>
      </c>
      <c r="CZ56" s="309">
        <f t="shared" si="35"/>
        <v>1</v>
      </c>
      <c r="DA56" s="286" t="b">
        <f t="shared" si="36"/>
        <v>0</v>
      </c>
      <c r="DB56" s="286" t="b">
        <f>OR(V56&gt;=DB$5,Z56=1,INDEX('הוראת שעה'!$D$6:$D$20,MATCH($AO$2,'הוראת שעה'!$A$6:$A$20,1))=99)</f>
        <v>0</v>
      </c>
      <c r="DC56" s="286" t="b">
        <f t="shared" si="37"/>
        <v>0</v>
      </c>
      <c r="DD56" s="286"/>
      <c r="DE56" s="286"/>
      <c r="DF56" s="286"/>
      <c r="DG56" s="286"/>
      <c r="DH56" s="286">
        <f t="shared" si="38"/>
        <v>0</v>
      </c>
      <c r="DI56" s="172" t="str">
        <f t="shared" si="39"/>
        <v/>
      </c>
      <c r="DJ56" s="172" t="str">
        <f t="shared" si="40"/>
        <v/>
      </c>
    </row>
    <row r="57" spans="2:114">
      <c r="B57" s="10" t="str">
        <f t="shared" si="27"/>
        <v/>
      </c>
      <c r="C57" s="10"/>
      <c r="D57" s="10"/>
      <c r="E57" s="10"/>
      <c r="F57" s="20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314"/>
      <c r="T57" s="314"/>
      <c r="U57" s="306" t="str">
        <f t="shared" si="28"/>
        <v/>
      </c>
      <c r="V57" s="9"/>
      <c r="W57" s="305"/>
      <c r="X57" s="314"/>
      <c r="Y57" s="305"/>
      <c r="Z57" s="305"/>
      <c r="AA57" s="9"/>
      <c r="AB57" s="9"/>
      <c r="AC57" s="9"/>
      <c r="AD57" s="9"/>
      <c r="AE57" s="10" t="str">
        <f t="shared" si="29"/>
        <v/>
      </c>
      <c r="AF57" s="9"/>
      <c r="AG57" s="9"/>
      <c r="AH57" s="9"/>
      <c r="AI57" s="10" t="str">
        <f t="shared" si="4"/>
        <v/>
      </c>
      <c r="AJ57" s="10"/>
      <c r="AK57" s="10"/>
      <c r="AL57" s="10"/>
      <c r="AM57" s="10"/>
      <c r="AN57" s="207" t="str">
        <f t="shared" si="5"/>
        <v/>
      </c>
      <c r="AO57" s="208"/>
      <c r="AP57" s="172">
        <f t="shared" si="6"/>
        <v>0</v>
      </c>
      <c r="AQ57" s="172" t="str">
        <f t="shared" si="30"/>
        <v/>
      </c>
      <c r="AR57" s="172" t="str">
        <f t="shared" si="30"/>
        <v/>
      </c>
      <c r="AS57" s="171">
        <f t="shared" si="31"/>
        <v>0</v>
      </c>
      <c r="AT57" s="171">
        <f t="shared" si="7"/>
        <v>0</v>
      </c>
      <c r="AU57" s="171">
        <f t="shared" si="8"/>
        <v>0</v>
      </c>
      <c r="AV57" s="171">
        <f t="shared" si="9"/>
        <v>0</v>
      </c>
      <c r="AW57" s="171">
        <f t="shared" si="10"/>
        <v>0</v>
      </c>
      <c r="AX57" s="171">
        <f t="shared" si="11"/>
        <v>0</v>
      </c>
      <c r="AY57" s="171">
        <f t="shared" si="12"/>
        <v>0</v>
      </c>
      <c r="AZ57" s="171">
        <f t="shared" si="13"/>
        <v>0</v>
      </c>
      <c r="BA57" s="171">
        <f t="shared" si="14"/>
        <v>0</v>
      </c>
      <c r="BB57" s="171">
        <f t="shared" si="15"/>
        <v>0</v>
      </c>
      <c r="BC57" s="171">
        <f t="shared" si="16"/>
        <v>0</v>
      </c>
      <c r="BD57" s="171">
        <f t="shared" si="17"/>
        <v>0</v>
      </c>
      <c r="BE57" s="171">
        <f t="shared" si="18"/>
        <v>0</v>
      </c>
      <c r="BF57" s="171">
        <f t="shared" si="19"/>
        <v>0</v>
      </c>
      <c r="BG57" s="171"/>
      <c r="BH57" s="171">
        <f t="shared" si="20"/>
        <v>0</v>
      </c>
      <c r="BI57" s="171">
        <f t="shared" si="21"/>
        <v>1</v>
      </c>
      <c r="BJ57" s="171">
        <f t="shared" si="21"/>
        <v>0</v>
      </c>
      <c r="BK57" s="171">
        <f t="shared" si="22"/>
        <v>0</v>
      </c>
      <c r="BL57" s="171">
        <f t="shared" si="23"/>
        <v>1</v>
      </c>
      <c r="BM57" s="171"/>
      <c r="BN57" s="171"/>
      <c r="BO57" s="171"/>
      <c r="BP57" s="171"/>
      <c r="BQ57" s="171"/>
      <c r="BR57" s="171"/>
      <c r="BS57" s="171">
        <f t="shared" si="24"/>
        <v>0</v>
      </c>
      <c r="BT57" s="171">
        <f t="shared" si="25"/>
        <v>0</v>
      </c>
      <c r="BU57" s="171"/>
      <c r="BV57" s="171"/>
      <c r="BW57" s="171"/>
      <c r="BX57" s="171"/>
      <c r="BY57" s="171"/>
      <c r="BZ57" s="171"/>
      <c r="CE57" s="172" t="str">
        <f t="shared" si="32"/>
        <v/>
      </c>
      <c r="CF57" s="172" t="str">
        <f t="shared" si="32"/>
        <v/>
      </c>
      <c r="CG57" s="172" t="str">
        <f t="shared" si="32"/>
        <v/>
      </c>
      <c r="CH57" s="172" t="str">
        <f t="shared" si="32"/>
        <v/>
      </c>
      <c r="CI57" s="172" t="str">
        <f t="shared" si="32"/>
        <v/>
      </c>
      <c r="CJ57" s="172" t="str">
        <f t="shared" si="32"/>
        <v/>
      </c>
      <c r="CK57" s="172" t="str">
        <f t="shared" si="32"/>
        <v/>
      </c>
      <c r="CL57" s="172" t="str">
        <f t="shared" si="32"/>
        <v/>
      </c>
      <c r="CM57" s="172" t="str">
        <f t="shared" si="32"/>
        <v/>
      </c>
      <c r="CN57" s="172" t="str">
        <f t="shared" si="32"/>
        <v/>
      </c>
      <c r="CT57" s="286" t="b">
        <f t="shared" si="33"/>
        <v>1</v>
      </c>
      <c r="CU57" s="286" t="b">
        <f>OR(V57&gt;=CU$5,INDEX('הוראת שעה'!$D$6:$D$20,MATCH($AO$2,'הוראת שעה'!$A$6:$A$20,1))=99)</f>
        <v>0</v>
      </c>
      <c r="CV57" s="286" t="b">
        <f t="shared" si="34"/>
        <v>0</v>
      </c>
      <c r="CZ57" s="309">
        <f t="shared" si="35"/>
        <v>1</v>
      </c>
      <c r="DA57" s="286" t="b">
        <f t="shared" si="36"/>
        <v>0</v>
      </c>
      <c r="DB57" s="286" t="b">
        <f>OR(V57&gt;=DB$5,Z57=1,INDEX('הוראת שעה'!$D$6:$D$20,MATCH($AO$2,'הוראת שעה'!$A$6:$A$20,1))=99)</f>
        <v>0</v>
      </c>
      <c r="DC57" s="286" t="b">
        <f t="shared" si="37"/>
        <v>0</v>
      </c>
      <c r="DD57" s="286"/>
      <c r="DE57" s="286"/>
      <c r="DF57" s="286"/>
      <c r="DG57" s="286"/>
      <c r="DH57" s="286">
        <f t="shared" si="38"/>
        <v>0</v>
      </c>
      <c r="DI57" s="172" t="str">
        <f t="shared" si="39"/>
        <v/>
      </c>
      <c r="DJ57" s="172" t="str">
        <f t="shared" si="40"/>
        <v/>
      </c>
    </row>
    <row r="58" spans="2:114">
      <c r="B58" s="10" t="str">
        <f t="shared" si="27"/>
        <v/>
      </c>
      <c r="C58" s="10"/>
      <c r="D58" s="10"/>
      <c r="E58" s="10"/>
      <c r="F58" s="20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314"/>
      <c r="T58" s="314"/>
      <c r="U58" s="306" t="str">
        <f t="shared" si="28"/>
        <v/>
      </c>
      <c r="V58" s="9"/>
      <c r="W58" s="305"/>
      <c r="X58" s="314"/>
      <c r="Y58" s="305"/>
      <c r="Z58" s="305"/>
      <c r="AA58" s="9"/>
      <c r="AB58" s="9"/>
      <c r="AC58" s="9"/>
      <c r="AD58" s="9"/>
      <c r="AE58" s="10" t="str">
        <f t="shared" si="29"/>
        <v/>
      </c>
      <c r="AF58" s="9"/>
      <c r="AG58" s="9"/>
      <c r="AH58" s="9"/>
      <c r="AI58" s="10" t="str">
        <f t="shared" si="4"/>
        <v/>
      </c>
      <c r="AJ58" s="10"/>
      <c r="AK58" s="10"/>
      <c r="AL58" s="10"/>
      <c r="AM58" s="10"/>
      <c r="AN58" s="207" t="str">
        <f t="shared" si="5"/>
        <v/>
      </c>
      <c r="AO58" s="208"/>
      <c r="AP58" s="172">
        <f t="shared" si="6"/>
        <v>0</v>
      </c>
      <c r="AQ58" s="172" t="str">
        <f t="shared" si="30"/>
        <v/>
      </c>
      <c r="AR58" s="172" t="str">
        <f t="shared" si="30"/>
        <v/>
      </c>
      <c r="AS58" s="171">
        <f t="shared" si="31"/>
        <v>0</v>
      </c>
      <c r="AT58" s="171">
        <f t="shared" si="7"/>
        <v>0</v>
      </c>
      <c r="AU58" s="171">
        <f t="shared" si="8"/>
        <v>0</v>
      </c>
      <c r="AV58" s="171">
        <f t="shared" si="9"/>
        <v>0</v>
      </c>
      <c r="AW58" s="171">
        <f t="shared" si="10"/>
        <v>0</v>
      </c>
      <c r="AX58" s="171">
        <f t="shared" si="11"/>
        <v>0</v>
      </c>
      <c r="AY58" s="171">
        <f t="shared" si="12"/>
        <v>0</v>
      </c>
      <c r="AZ58" s="171">
        <f t="shared" si="13"/>
        <v>0</v>
      </c>
      <c r="BA58" s="171">
        <f t="shared" si="14"/>
        <v>0</v>
      </c>
      <c r="BB58" s="171">
        <f t="shared" si="15"/>
        <v>0</v>
      </c>
      <c r="BC58" s="171">
        <f t="shared" si="16"/>
        <v>0</v>
      </c>
      <c r="BD58" s="171">
        <f t="shared" si="17"/>
        <v>0</v>
      </c>
      <c r="BE58" s="171">
        <f t="shared" si="18"/>
        <v>0</v>
      </c>
      <c r="BF58" s="171">
        <f t="shared" si="19"/>
        <v>0</v>
      </c>
      <c r="BG58" s="171"/>
      <c r="BH58" s="171">
        <f t="shared" si="20"/>
        <v>0</v>
      </c>
      <c r="BI58" s="171">
        <f t="shared" si="21"/>
        <v>1</v>
      </c>
      <c r="BJ58" s="171">
        <f t="shared" si="21"/>
        <v>0</v>
      </c>
      <c r="BK58" s="171">
        <f t="shared" si="22"/>
        <v>0</v>
      </c>
      <c r="BL58" s="171">
        <f t="shared" si="23"/>
        <v>1</v>
      </c>
      <c r="BM58" s="171"/>
      <c r="BN58" s="171"/>
      <c r="BO58" s="171"/>
      <c r="BP58" s="171"/>
      <c r="BQ58" s="171"/>
      <c r="BR58" s="171"/>
      <c r="BS58" s="171">
        <f t="shared" si="24"/>
        <v>0</v>
      </c>
      <c r="BT58" s="171">
        <f t="shared" si="25"/>
        <v>0</v>
      </c>
      <c r="BU58" s="171"/>
      <c r="BV58" s="171"/>
      <c r="BW58" s="171"/>
      <c r="BX58" s="171"/>
      <c r="BY58" s="171"/>
      <c r="BZ58" s="171"/>
      <c r="CE58" s="172" t="str">
        <f t="shared" si="32"/>
        <v/>
      </c>
      <c r="CF58" s="172" t="str">
        <f t="shared" si="32"/>
        <v/>
      </c>
      <c r="CG58" s="172" t="str">
        <f t="shared" si="32"/>
        <v/>
      </c>
      <c r="CH58" s="172" t="str">
        <f t="shared" si="32"/>
        <v/>
      </c>
      <c r="CI58" s="172" t="str">
        <f t="shared" si="32"/>
        <v/>
      </c>
      <c r="CJ58" s="172" t="str">
        <f t="shared" si="32"/>
        <v/>
      </c>
      <c r="CK58" s="172" t="str">
        <f t="shared" si="32"/>
        <v/>
      </c>
      <c r="CL58" s="172" t="str">
        <f t="shared" si="32"/>
        <v/>
      </c>
      <c r="CM58" s="172" t="str">
        <f t="shared" si="32"/>
        <v/>
      </c>
      <c r="CN58" s="172" t="str">
        <f t="shared" si="32"/>
        <v/>
      </c>
      <c r="CT58" s="286" t="b">
        <f t="shared" si="33"/>
        <v>1</v>
      </c>
      <c r="CU58" s="286" t="b">
        <f>OR(V58&gt;=CU$5,INDEX('הוראת שעה'!$D$6:$D$20,MATCH($AO$2,'הוראת שעה'!$A$6:$A$20,1))=99)</f>
        <v>0</v>
      </c>
      <c r="CV58" s="286" t="b">
        <f t="shared" si="34"/>
        <v>0</v>
      </c>
      <c r="CZ58" s="309">
        <f t="shared" si="35"/>
        <v>1</v>
      </c>
      <c r="DA58" s="286" t="b">
        <f t="shared" si="36"/>
        <v>0</v>
      </c>
      <c r="DB58" s="286" t="b">
        <f>OR(V58&gt;=DB$5,Z58=1,INDEX('הוראת שעה'!$D$6:$D$20,MATCH($AO$2,'הוראת שעה'!$A$6:$A$20,1))=99)</f>
        <v>0</v>
      </c>
      <c r="DC58" s="286" t="b">
        <f t="shared" si="37"/>
        <v>0</v>
      </c>
      <c r="DD58" s="286"/>
      <c r="DE58" s="286"/>
      <c r="DF58" s="286"/>
      <c r="DG58" s="286"/>
      <c r="DH58" s="286">
        <f t="shared" si="38"/>
        <v>0</v>
      </c>
      <c r="DI58" s="172" t="str">
        <f t="shared" si="39"/>
        <v/>
      </c>
      <c r="DJ58" s="172" t="str">
        <f t="shared" si="40"/>
        <v/>
      </c>
    </row>
    <row r="59" spans="2:114">
      <c r="B59" s="10" t="str">
        <f t="shared" si="27"/>
        <v/>
      </c>
      <c r="C59" s="10"/>
      <c r="D59" s="10"/>
      <c r="E59" s="10"/>
      <c r="F59" s="20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314"/>
      <c r="T59" s="314"/>
      <c r="U59" s="306" t="str">
        <f t="shared" si="28"/>
        <v/>
      </c>
      <c r="V59" s="9"/>
      <c r="W59" s="305"/>
      <c r="X59" s="314"/>
      <c r="Y59" s="305"/>
      <c r="Z59" s="305"/>
      <c r="AA59" s="9"/>
      <c r="AB59" s="9"/>
      <c r="AC59" s="9"/>
      <c r="AD59" s="9"/>
      <c r="AE59" s="10" t="str">
        <f t="shared" si="29"/>
        <v/>
      </c>
      <c r="AF59" s="9"/>
      <c r="AG59" s="9"/>
      <c r="AH59" s="9"/>
      <c r="AI59" s="10" t="str">
        <f t="shared" si="4"/>
        <v/>
      </c>
      <c r="AJ59" s="10"/>
      <c r="AK59" s="10"/>
      <c r="AL59" s="10"/>
      <c r="AM59" s="10"/>
      <c r="AN59" s="207" t="str">
        <f t="shared" si="5"/>
        <v/>
      </c>
      <c r="AO59" s="208"/>
      <c r="AP59" s="172">
        <f t="shared" si="6"/>
        <v>0</v>
      </c>
      <c r="AQ59" s="172" t="str">
        <f t="shared" si="30"/>
        <v/>
      </c>
      <c r="AR59" s="172" t="str">
        <f t="shared" si="30"/>
        <v/>
      </c>
      <c r="AS59" s="171">
        <f t="shared" si="31"/>
        <v>0</v>
      </c>
      <c r="AT59" s="171">
        <f t="shared" si="7"/>
        <v>0</v>
      </c>
      <c r="AU59" s="171">
        <f t="shared" si="8"/>
        <v>0</v>
      </c>
      <c r="AV59" s="171">
        <f t="shared" si="9"/>
        <v>0</v>
      </c>
      <c r="AW59" s="171">
        <f t="shared" si="10"/>
        <v>0</v>
      </c>
      <c r="AX59" s="171">
        <f t="shared" si="11"/>
        <v>0</v>
      </c>
      <c r="AY59" s="171">
        <f t="shared" si="12"/>
        <v>0</v>
      </c>
      <c r="AZ59" s="171">
        <f t="shared" si="13"/>
        <v>0</v>
      </c>
      <c r="BA59" s="171">
        <f t="shared" si="14"/>
        <v>0</v>
      </c>
      <c r="BB59" s="171">
        <f t="shared" si="15"/>
        <v>0</v>
      </c>
      <c r="BC59" s="171">
        <f t="shared" si="16"/>
        <v>0</v>
      </c>
      <c r="BD59" s="171">
        <f t="shared" si="17"/>
        <v>0</v>
      </c>
      <c r="BE59" s="171">
        <f t="shared" si="18"/>
        <v>0</v>
      </c>
      <c r="BF59" s="171">
        <f t="shared" si="19"/>
        <v>0</v>
      </c>
      <c r="BG59" s="171"/>
      <c r="BH59" s="171">
        <f t="shared" si="20"/>
        <v>0</v>
      </c>
      <c r="BI59" s="171">
        <f t="shared" si="21"/>
        <v>1</v>
      </c>
      <c r="BJ59" s="171">
        <f t="shared" si="21"/>
        <v>0</v>
      </c>
      <c r="BK59" s="171">
        <f t="shared" si="22"/>
        <v>0</v>
      </c>
      <c r="BL59" s="171">
        <f t="shared" si="23"/>
        <v>1</v>
      </c>
      <c r="BM59" s="171"/>
      <c r="BN59" s="171"/>
      <c r="BO59" s="171"/>
      <c r="BP59" s="171"/>
      <c r="BQ59" s="171"/>
      <c r="BR59" s="171"/>
      <c r="BS59" s="171">
        <f t="shared" si="24"/>
        <v>0</v>
      </c>
      <c r="BT59" s="171">
        <f t="shared" si="25"/>
        <v>0</v>
      </c>
      <c r="BU59" s="171"/>
      <c r="BV59" s="171"/>
      <c r="BW59" s="171"/>
      <c r="BX59" s="171"/>
      <c r="BY59" s="171"/>
      <c r="BZ59" s="171"/>
      <c r="CE59" s="172" t="str">
        <f t="shared" si="32"/>
        <v/>
      </c>
      <c r="CF59" s="172" t="str">
        <f t="shared" si="32"/>
        <v/>
      </c>
      <c r="CG59" s="172" t="str">
        <f t="shared" si="32"/>
        <v/>
      </c>
      <c r="CH59" s="172" t="str">
        <f t="shared" si="32"/>
        <v/>
      </c>
      <c r="CI59" s="172" t="str">
        <f t="shared" si="32"/>
        <v/>
      </c>
      <c r="CJ59" s="172" t="str">
        <f t="shared" si="32"/>
        <v/>
      </c>
      <c r="CK59" s="172" t="str">
        <f t="shared" si="32"/>
        <v/>
      </c>
      <c r="CL59" s="172" t="str">
        <f t="shared" si="32"/>
        <v/>
      </c>
      <c r="CM59" s="172" t="str">
        <f t="shared" si="32"/>
        <v/>
      </c>
      <c r="CN59" s="172" t="str">
        <f t="shared" si="32"/>
        <v/>
      </c>
      <c r="CT59" s="286" t="b">
        <f t="shared" si="33"/>
        <v>1</v>
      </c>
      <c r="CU59" s="286" t="b">
        <f>OR(V59&gt;=CU$5,INDEX('הוראת שעה'!$D$6:$D$20,MATCH($AO$2,'הוראת שעה'!$A$6:$A$20,1))=99)</f>
        <v>0</v>
      </c>
      <c r="CV59" s="286" t="b">
        <f t="shared" si="34"/>
        <v>0</v>
      </c>
      <c r="CZ59" s="309">
        <f t="shared" si="35"/>
        <v>1</v>
      </c>
      <c r="DA59" s="286" t="b">
        <f t="shared" si="36"/>
        <v>0</v>
      </c>
      <c r="DB59" s="286" t="b">
        <f>OR(V59&gt;=DB$5,Z59=1,INDEX('הוראת שעה'!$D$6:$D$20,MATCH($AO$2,'הוראת שעה'!$A$6:$A$20,1))=99)</f>
        <v>0</v>
      </c>
      <c r="DC59" s="286" t="b">
        <f t="shared" si="37"/>
        <v>0</v>
      </c>
      <c r="DD59" s="286"/>
      <c r="DE59" s="286"/>
      <c r="DF59" s="286"/>
      <c r="DG59" s="286"/>
      <c r="DH59" s="286">
        <f t="shared" si="38"/>
        <v>0</v>
      </c>
      <c r="DI59" s="172" t="str">
        <f t="shared" si="39"/>
        <v/>
      </c>
      <c r="DJ59" s="172" t="str">
        <f t="shared" si="40"/>
        <v/>
      </c>
    </row>
    <row r="60" spans="2:114">
      <c r="B60" s="10" t="str">
        <f t="shared" si="27"/>
        <v/>
      </c>
      <c r="C60" s="10"/>
      <c r="D60" s="10"/>
      <c r="E60" s="10"/>
      <c r="F60" s="20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314"/>
      <c r="T60" s="314"/>
      <c r="U60" s="306" t="str">
        <f t="shared" si="28"/>
        <v/>
      </c>
      <c r="V60" s="9"/>
      <c r="W60" s="305"/>
      <c r="X60" s="314"/>
      <c r="Y60" s="305"/>
      <c r="Z60" s="305"/>
      <c r="AA60" s="9"/>
      <c r="AB60" s="9"/>
      <c r="AC60" s="9"/>
      <c r="AD60" s="9"/>
      <c r="AE60" s="10" t="str">
        <f t="shared" si="29"/>
        <v/>
      </c>
      <c r="AF60" s="9"/>
      <c r="AG60" s="9"/>
      <c r="AH60" s="9"/>
      <c r="AI60" s="10" t="str">
        <f t="shared" si="4"/>
        <v/>
      </c>
      <c r="AJ60" s="10"/>
      <c r="AK60" s="10"/>
      <c r="AL60" s="10"/>
      <c r="AM60" s="10"/>
      <c r="AN60" s="207" t="str">
        <f t="shared" si="5"/>
        <v/>
      </c>
      <c r="AO60" s="208"/>
      <c r="AP60" s="172">
        <f t="shared" si="6"/>
        <v>0</v>
      </c>
      <c r="AQ60" s="172" t="str">
        <f t="shared" si="30"/>
        <v/>
      </c>
      <c r="AR60" s="172" t="str">
        <f t="shared" si="30"/>
        <v/>
      </c>
      <c r="AS60" s="171">
        <f t="shared" si="31"/>
        <v>0</v>
      </c>
      <c r="AT60" s="171">
        <f t="shared" si="7"/>
        <v>0</v>
      </c>
      <c r="AU60" s="171">
        <f t="shared" si="8"/>
        <v>0</v>
      </c>
      <c r="AV60" s="171">
        <f t="shared" si="9"/>
        <v>0</v>
      </c>
      <c r="AW60" s="171">
        <f t="shared" si="10"/>
        <v>0</v>
      </c>
      <c r="AX60" s="171">
        <f t="shared" si="11"/>
        <v>0</v>
      </c>
      <c r="AY60" s="171">
        <f t="shared" si="12"/>
        <v>0</v>
      </c>
      <c r="AZ60" s="171">
        <f t="shared" si="13"/>
        <v>0</v>
      </c>
      <c r="BA60" s="171">
        <f t="shared" si="14"/>
        <v>0</v>
      </c>
      <c r="BB60" s="171">
        <f t="shared" si="15"/>
        <v>0</v>
      </c>
      <c r="BC60" s="171">
        <f t="shared" si="16"/>
        <v>0</v>
      </c>
      <c r="BD60" s="171">
        <f t="shared" si="17"/>
        <v>0</v>
      </c>
      <c r="BE60" s="171">
        <f t="shared" si="18"/>
        <v>0</v>
      </c>
      <c r="BF60" s="171">
        <f t="shared" si="19"/>
        <v>0</v>
      </c>
      <c r="BG60" s="171"/>
      <c r="BH60" s="171">
        <f t="shared" si="20"/>
        <v>0</v>
      </c>
      <c r="BI60" s="171">
        <f t="shared" si="21"/>
        <v>1</v>
      </c>
      <c r="BJ60" s="171">
        <f t="shared" si="21"/>
        <v>0</v>
      </c>
      <c r="BK60" s="171">
        <f t="shared" si="22"/>
        <v>0</v>
      </c>
      <c r="BL60" s="171">
        <f t="shared" si="23"/>
        <v>1</v>
      </c>
      <c r="BM60" s="171"/>
      <c r="BN60" s="171"/>
      <c r="BO60" s="171"/>
      <c r="BP60" s="171"/>
      <c r="BQ60" s="171"/>
      <c r="BR60" s="171"/>
      <c r="BS60" s="171">
        <f t="shared" si="24"/>
        <v>0</v>
      </c>
      <c r="BT60" s="171">
        <f t="shared" si="25"/>
        <v>0</v>
      </c>
      <c r="BU60" s="171"/>
      <c r="BV60" s="171"/>
      <c r="BW60" s="171"/>
      <c r="BX60" s="171"/>
      <c r="BY60" s="171"/>
      <c r="BZ60" s="171"/>
      <c r="CE60" s="172" t="str">
        <f t="shared" si="32"/>
        <v/>
      </c>
      <c r="CF60" s="172" t="str">
        <f t="shared" si="32"/>
        <v/>
      </c>
      <c r="CG60" s="172" t="str">
        <f t="shared" si="32"/>
        <v/>
      </c>
      <c r="CH60" s="172" t="str">
        <f t="shared" si="32"/>
        <v/>
      </c>
      <c r="CI60" s="172" t="str">
        <f t="shared" si="32"/>
        <v/>
      </c>
      <c r="CJ60" s="172" t="str">
        <f t="shared" si="32"/>
        <v/>
      </c>
      <c r="CK60" s="172" t="str">
        <f t="shared" si="32"/>
        <v/>
      </c>
      <c r="CL60" s="172" t="str">
        <f t="shared" si="32"/>
        <v/>
      </c>
      <c r="CM60" s="172" t="str">
        <f t="shared" si="32"/>
        <v/>
      </c>
      <c r="CN60" s="172" t="str">
        <f t="shared" si="32"/>
        <v/>
      </c>
      <c r="CT60" s="286" t="b">
        <f t="shared" si="33"/>
        <v>1</v>
      </c>
      <c r="CU60" s="286" t="b">
        <f>OR(V60&gt;=CU$5,INDEX('הוראת שעה'!$D$6:$D$20,MATCH($AO$2,'הוראת שעה'!$A$6:$A$20,1))=99)</f>
        <v>0</v>
      </c>
      <c r="CV60" s="286" t="b">
        <f t="shared" si="34"/>
        <v>0</v>
      </c>
      <c r="CZ60" s="309">
        <f t="shared" si="35"/>
        <v>1</v>
      </c>
      <c r="DA60" s="286" t="b">
        <f t="shared" si="36"/>
        <v>0</v>
      </c>
      <c r="DB60" s="286" t="b">
        <f>OR(V60&gt;=DB$5,Z60=1,INDEX('הוראת שעה'!$D$6:$D$20,MATCH($AO$2,'הוראת שעה'!$A$6:$A$20,1))=99)</f>
        <v>0</v>
      </c>
      <c r="DC60" s="286" t="b">
        <f t="shared" si="37"/>
        <v>0</v>
      </c>
      <c r="DD60" s="286"/>
      <c r="DE60" s="286"/>
      <c r="DF60" s="286"/>
      <c r="DG60" s="286"/>
      <c r="DH60" s="286">
        <f t="shared" si="38"/>
        <v>0</v>
      </c>
      <c r="DI60" s="172" t="str">
        <f t="shared" si="39"/>
        <v/>
      </c>
      <c r="DJ60" s="172" t="str">
        <f t="shared" si="40"/>
        <v/>
      </c>
    </row>
    <row r="61" spans="2:114">
      <c r="B61" s="10" t="str">
        <f t="shared" si="27"/>
        <v/>
      </c>
      <c r="C61" s="10"/>
      <c r="D61" s="10"/>
      <c r="E61" s="10"/>
      <c r="F61" s="20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314"/>
      <c r="T61" s="314"/>
      <c r="U61" s="306" t="str">
        <f t="shared" si="28"/>
        <v/>
      </c>
      <c r="V61" s="9"/>
      <c r="W61" s="305"/>
      <c r="X61" s="314"/>
      <c r="Y61" s="305"/>
      <c r="Z61" s="305"/>
      <c r="AA61" s="9"/>
      <c r="AB61" s="9"/>
      <c r="AC61" s="9"/>
      <c r="AD61" s="9"/>
      <c r="AE61" s="10" t="str">
        <f t="shared" si="29"/>
        <v/>
      </c>
      <c r="AF61" s="9"/>
      <c r="AG61" s="9"/>
      <c r="AH61" s="9"/>
      <c r="AI61" s="10" t="str">
        <f t="shared" si="4"/>
        <v/>
      </c>
      <c r="AJ61" s="10"/>
      <c r="AK61" s="10"/>
      <c r="AL61" s="10"/>
      <c r="AM61" s="10"/>
      <c r="AN61" s="207" t="str">
        <f t="shared" si="5"/>
        <v/>
      </c>
      <c r="AO61" s="208"/>
      <c r="AP61" s="172">
        <f t="shared" si="6"/>
        <v>0</v>
      </c>
      <c r="AQ61" s="172" t="str">
        <f t="shared" si="30"/>
        <v/>
      </c>
      <c r="AR61" s="172" t="str">
        <f t="shared" si="30"/>
        <v/>
      </c>
      <c r="AS61" s="171">
        <f t="shared" si="31"/>
        <v>0</v>
      </c>
      <c r="AT61" s="171">
        <f t="shared" si="7"/>
        <v>0</v>
      </c>
      <c r="AU61" s="171">
        <f t="shared" si="8"/>
        <v>0</v>
      </c>
      <c r="AV61" s="171">
        <f t="shared" si="9"/>
        <v>0</v>
      </c>
      <c r="AW61" s="171">
        <f t="shared" si="10"/>
        <v>0</v>
      </c>
      <c r="AX61" s="171">
        <f t="shared" si="11"/>
        <v>0</v>
      </c>
      <c r="AY61" s="171">
        <f t="shared" si="12"/>
        <v>0</v>
      </c>
      <c r="AZ61" s="171">
        <f t="shared" si="13"/>
        <v>0</v>
      </c>
      <c r="BA61" s="171">
        <f t="shared" si="14"/>
        <v>0</v>
      </c>
      <c r="BB61" s="171">
        <f t="shared" si="15"/>
        <v>0</v>
      </c>
      <c r="BC61" s="171">
        <f t="shared" si="16"/>
        <v>0</v>
      </c>
      <c r="BD61" s="171">
        <f t="shared" si="17"/>
        <v>0</v>
      </c>
      <c r="BE61" s="171">
        <f t="shared" si="18"/>
        <v>0</v>
      </c>
      <c r="BF61" s="171">
        <f t="shared" si="19"/>
        <v>0</v>
      </c>
      <c r="BG61" s="171"/>
      <c r="BH61" s="171">
        <f t="shared" si="20"/>
        <v>0</v>
      </c>
      <c r="BI61" s="171">
        <f t="shared" si="21"/>
        <v>1</v>
      </c>
      <c r="BJ61" s="171">
        <f t="shared" si="21"/>
        <v>0</v>
      </c>
      <c r="BK61" s="171">
        <f t="shared" si="22"/>
        <v>0</v>
      </c>
      <c r="BL61" s="171">
        <f t="shared" si="23"/>
        <v>1</v>
      </c>
      <c r="BM61" s="171"/>
      <c r="BN61" s="171"/>
      <c r="BO61" s="171"/>
      <c r="BP61" s="171"/>
      <c r="BQ61" s="171"/>
      <c r="BR61" s="171"/>
      <c r="BS61" s="171">
        <f t="shared" si="24"/>
        <v>0</v>
      </c>
      <c r="BT61" s="171">
        <f t="shared" si="25"/>
        <v>0</v>
      </c>
      <c r="BU61" s="171"/>
      <c r="BV61" s="171"/>
      <c r="BW61" s="171"/>
      <c r="BX61" s="171"/>
      <c r="BY61" s="171"/>
      <c r="BZ61" s="171"/>
      <c r="CE61" s="172" t="str">
        <f t="shared" si="32"/>
        <v/>
      </c>
      <c r="CF61" s="172" t="str">
        <f t="shared" si="32"/>
        <v/>
      </c>
      <c r="CG61" s="172" t="str">
        <f t="shared" si="32"/>
        <v/>
      </c>
      <c r="CH61" s="172" t="str">
        <f t="shared" si="32"/>
        <v/>
      </c>
      <c r="CI61" s="172" t="str">
        <f t="shared" si="32"/>
        <v/>
      </c>
      <c r="CJ61" s="172" t="str">
        <f t="shared" si="32"/>
        <v/>
      </c>
      <c r="CK61" s="172" t="str">
        <f t="shared" si="32"/>
        <v/>
      </c>
      <c r="CL61" s="172" t="str">
        <f t="shared" si="32"/>
        <v/>
      </c>
      <c r="CM61" s="172" t="str">
        <f t="shared" si="32"/>
        <v/>
      </c>
      <c r="CN61" s="172" t="str">
        <f t="shared" si="32"/>
        <v/>
      </c>
      <c r="CT61" s="286" t="b">
        <f t="shared" si="33"/>
        <v>1</v>
      </c>
      <c r="CU61" s="286" t="b">
        <f>OR(V61&gt;=CU$5,INDEX('הוראת שעה'!$D$6:$D$20,MATCH($AO$2,'הוראת שעה'!$A$6:$A$20,1))=99)</f>
        <v>0</v>
      </c>
      <c r="CV61" s="286" t="b">
        <f t="shared" si="34"/>
        <v>0</v>
      </c>
      <c r="CZ61" s="309">
        <f t="shared" si="35"/>
        <v>1</v>
      </c>
      <c r="DA61" s="286" t="b">
        <f t="shared" si="36"/>
        <v>0</v>
      </c>
      <c r="DB61" s="286" t="b">
        <f>OR(V61&gt;=DB$5,Z61=1,INDEX('הוראת שעה'!$D$6:$D$20,MATCH($AO$2,'הוראת שעה'!$A$6:$A$20,1))=99)</f>
        <v>0</v>
      </c>
      <c r="DC61" s="286" t="b">
        <f t="shared" si="37"/>
        <v>0</v>
      </c>
      <c r="DD61" s="286"/>
      <c r="DE61" s="286"/>
      <c r="DF61" s="286"/>
      <c r="DG61" s="286"/>
      <c r="DH61" s="286">
        <f t="shared" si="38"/>
        <v>0</v>
      </c>
      <c r="DI61" s="172" t="str">
        <f t="shared" si="39"/>
        <v/>
      </c>
      <c r="DJ61" s="172" t="str">
        <f t="shared" si="40"/>
        <v/>
      </c>
    </row>
    <row r="62" spans="2:114">
      <c r="B62" s="10" t="str">
        <f t="shared" si="27"/>
        <v/>
      </c>
      <c r="C62" s="10"/>
      <c r="D62" s="10"/>
      <c r="E62" s="10"/>
      <c r="F62" s="20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314"/>
      <c r="T62" s="314"/>
      <c r="U62" s="306" t="str">
        <f t="shared" si="28"/>
        <v/>
      </c>
      <c r="V62" s="9"/>
      <c r="W62" s="305"/>
      <c r="X62" s="314"/>
      <c r="Y62" s="305"/>
      <c r="Z62" s="305"/>
      <c r="AA62" s="9"/>
      <c r="AB62" s="9"/>
      <c r="AC62" s="9"/>
      <c r="AD62" s="9"/>
      <c r="AE62" s="10" t="str">
        <f t="shared" si="29"/>
        <v/>
      </c>
      <c r="AF62" s="9"/>
      <c r="AG62" s="9"/>
      <c r="AH62" s="9"/>
      <c r="AI62" s="10" t="str">
        <f t="shared" si="4"/>
        <v/>
      </c>
      <c r="AJ62" s="10"/>
      <c r="AK62" s="10"/>
      <c r="AL62" s="10"/>
      <c r="AM62" s="10"/>
      <c r="AN62" s="207" t="str">
        <f t="shared" si="5"/>
        <v/>
      </c>
      <c r="AO62" s="208"/>
      <c r="AP62" s="172">
        <f t="shared" si="6"/>
        <v>0</v>
      </c>
      <c r="AQ62" s="172" t="str">
        <f t="shared" si="30"/>
        <v/>
      </c>
      <c r="AR62" s="172" t="str">
        <f t="shared" si="30"/>
        <v/>
      </c>
      <c r="AS62" s="171">
        <f t="shared" si="31"/>
        <v>0</v>
      </c>
      <c r="AT62" s="171">
        <f t="shared" si="7"/>
        <v>0</v>
      </c>
      <c r="AU62" s="171">
        <f t="shared" si="8"/>
        <v>0</v>
      </c>
      <c r="AV62" s="171">
        <f t="shared" si="9"/>
        <v>0</v>
      </c>
      <c r="AW62" s="171">
        <f t="shared" si="10"/>
        <v>0</v>
      </c>
      <c r="AX62" s="171">
        <f t="shared" si="11"/>
        <v>0</v>
      </c>
      <c r="AY62" s="171">
        <f t="shared" si="12"/>
        <v>0</v>
      </c>
      <c r="AZ62" s="171">
        <f t="shared" si="13"/>
        <v>0</v>
      </c>
      <c r="BA62" s="171">
        <f t="shared" si="14"/>
        <v>0</v>
      </c>
      <c r="BB62" s="171">
        <f t="shared" si="15"/>
        <v>0</v>
      </c>
      <c r="BC62" s="171">
        <f t="shared" si="16"/>
        <v>0</v>
      </c>
      <c r="BD62" s="171">
        <f t="shared" si="17"/>
        <v>0</v>
      </c>
      <c r="BE62" s="171">
        <f t="shared" si="18"/>
        <v>0</v>
      </c>
      <c r="BF62" s="171">
        <f t="shared" si="19"/>
        <v>0</v>
      </c>
      <c r="BG62" s="171"/>
      <c r="BH62" s="171">
        <f t="shared" si="20"/>
        <v>0</v>
      </c>
      <c r="BI62" s="171">
        <f t="shared" si="21"/>
        <v>1</v>
      </c>
      <c r="BJ62" s="171">
        <f t="shared" si="21"/>
        <v>0</v>
      </c>
      <c r="BK62" s="171">
        <f t="shared" si="22"/>
        <v>0</v>
      </c>
      <c r="BL62" s="171">
        <f t="shared" si="23"/>
        <v>1</v>
      </c>
      <c r="BM62" s="171"/>
      <c r="BN62" s="171"/>
      <c r="BO62" s="171"/>
      <c r="BP62" s="171"/>
      <c r="BQ62" s="171"/>
      <c r="BR62" s="171"/>
      <c r="BS62" s="171">
        <f t="shared" si="24"/>
        <v>0</v>
      </c>
      <c r="BT62" s="171">
        <f t="shared" si="25"/>
        <v>0</v>
      </c>
      <c r="BU62" s="171"/>
      <c r="BV62" s="171"/>
      <c r="BW62" s="171"/>
      <c r="BX62" s="171"/>
      <c r="BY62" s="171"/>
      <c r="BZ62" s="171"/>
      <c r="CE62" s="172" t="str">
        <f t="shared" si="32"/>
        <v/>
      </c>
      <c r="CF62" s="172" t="str">
        <f t="shared" si="32"/>
        <v/>
      </c>
      <c r="CG62" s="172" t="str">
        <f t="shared" si="32"/>
        <v/>
      </c>
      <c r="CH62" s="172" t="str">
        <f t="shared" si="32"/>
        <v/>
      </c>
      <c r="CI62" s="172" t="str">
        <f t="shared" si="32"/>
        <v/>
      </c>
      <c r="CJ62" s="172" t="str">
        <f t="shared" si="32"/>
        <v/>
      </c>
      <c r="CK62" s="172" t="str">
        <f t="shared" si="32"/>
        <v/>
      </c>
      <c r="CL62" s="172" t="str">
        <f t="shared" si="32"/>
        <v/>
      </c>
      <c r="CM62" s="172" t="str">
        <f t="shared" si="32"/>
        <v/>
      </c>
      <c r="CN62" s="172" t="str">
        <f t="shared" si="32"/>
        <v/>
      </c>
      <c r="CT62" s="286" t="b">
        <f t="shared" si="33"/>
        <v>1</v>
      </c>
      <c r="CU62" s="286" t="b">
        <f>OR(V62&gt;=CU$5,INDEX('הוראת שעה'!$D$6:$D$20,MATCH($AO$2,'הוראת שעה'!$A$6:$A$20,1))=99)</f>
        <v>0</v>
      </c>
      <c r="CV62" s="286" t="b">
        <f t="shared" si="34"/>
        <v>0</v>
      </c>
      <c r="CZ62" s="309">
        <f t="shared" si="35"/>
        <v>1</v>
      </c>
      <c r="DA62" s="286" t="b">
        <f t="shared" si="36"/>
        <v>0</v>
      </c>
      <c r="DB62" s="286" t="b">
        <f>OR(V62&gt;=DB$5,Z62=1,INDEX('הוראת שעה'!$D$6:$D$20,MATCH($AO$2,'הוראת שעה'!$A$6:$A$20,1))=99)</f>
        <v>0</v>
      </c>
      <c r="DC62" s="286" t="b">
        <f t="shared" si="37"/>
        <v>0</v>
      </c>
      <c r="DD62" s="286"/>
      <c r="DE62" s="286"/>
      <c r="DF62" s="286"/>
      <c r="DG62" s="286"/>
      <c r="DH62" s="286">
        <f t="shared" si="38"/>
        <v>0</v>
      </c>
      <c r="DI62" s="172" t="str">
        <f t="shared" si="39"/>
        <v/>
      </c>
      <c r="DJ62" s="172" t="str">
        <f t="shared" si="40"/>
        <v/>
      </c>
    </row>
    <row r="63" spans="2:114">
      <c r="B63" s="10" t="str">
        <f t="shared" si="27"/>
        <v/>
      </c>
      <c r="C63" s="10"/>
      <c r="D63" s="10"/>
      <c r="E63" s="10"/>
      <c r="F63" s="20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314"/>
      <c r="T63" s="314"/>
      <c r="U63" s="306" t="str">
        <f t="shared" si="28"/>
        <v/>
      </c>
      <c r="V63" s="9"/>
      <c r="W63" s="305"/>
      <c r="X63" s="314"/>
      <c r="Y63" s="305"/>
      <c r="Z63" s="305"/>
      <c r="AA63" s="9"/>
      <c r="AB63" s="9"/>
      <c r="AC63" s="9"/>
      <c r="AD63" s="9"/>
      <c r="AE63" s="10" t="str">
        <f t="shared" si="29"/>
        <v/>
      </c>
      <c r="AF63" s="9"/>
      <c r="AG63" s="9"/>
      <c r="AH63" s="9"/>
      <c r="AI63" s="10" t="str">
        <f t="shared" ref="AI63:AI94" si="41">IF(F63="","",IF(G63&gt;=$G$5,1,0))</f>
        <v/>
      </c>
      <c r="AJ63" s="10"/>
      <c r="AK63" s="10"/>
      <c r="AL63" s="10"/>
      <c r="AM63" s="10"/>
      <c r="AN63" s="207" t="str">
        <f t="shared" ref="AN63:AN94" si="42">IF($F63="","",IF(AJ63=1,1,IF(AP63&lt;&gt;1,$AQ$1,IF(SUMPRODUCT(--(G63:AI63&gt;=$G$5:$AI$5)*($G$5:$AI$5&lt;&gt;"")*($G$4:$AI$4=1))=COUNTIF($G$4:$AI$4,1),1,0))))</f>
        <v/>
      </c>
      <c r="AO63" s="208"/>
      <c r="AP63" s="172">
        <f t="shared" ref="AP63:AP94" si="43">IF(OR(SUM(AS63:BZ63)&lt;&gt;COUNT(AS63:BZ63),SUMPRODUCT(--(G63:AI63=$AQ$1))&lt;&gt;0),0,1)</f>
        <v>0</v>
      </c>
      <c r="AQ63" s="172" t="str">
        <f t="shared" si="30"/>
        <v/>
      </c>
      <c r="AR63" s="172" t="str">
        <f t="shared" si="30"/>
        <v/>
      </c>
      <c r="AS63" s="171">
        <f t="shared" si="31"/>
        <v>0</v>
      </c>
      <c r="AT63" s="171">
        <f t="shared" si="7"/>
        <v>0</v>
      </c>
      <c r="AU63" s="171">
        <f t="shared" si="8"/>
        <v>0</v>
      </c>
      <c r="AV63" s="171">
        <f t="shared" si="9"/>
        <v>0</v>
      </c>
      <c r="AW63" s="171">
        <f t="shared" si="10"/>
        <v>0</v>
      </c>
      <c r="AX63" s="171">
        <f t="shared" si="11"/>
        <v>0</v>
      </c>
      <c r="AY63" s="171">
        <f t="shared" si="12"/>
        <v>0</v>
      </c>
      <c r="AZ63" s="171">
        <f t="shared" si="13"/>
        <v>0</v>
      </c>
      <c r="BA63" s="171">
        <f t="shared" si="14"/>
        <v>0</v>
      </c>
      <c r="BB63" s="171">
        <f t="shared" si="15"/>
        <v>0</v>
      </c>
      <c r="BC63" s="171">
        <f t="shared" si="16"/>
        <v>0</v>
      </c>
      <c r="BD63" s="171">
        <f t="shared" si="17"/>
        <v>0</v>
      </c>
      <c r="BE63" s="171">
        <f t="shared" si="18"/>
        <v>0</v>
      </c>
      <c r="BF63" s="171">
        <f t="shared" si="19"/>
        <v>0</v>
      </c>
      <c r="BG63" s="171"/>
      <c r="BH63" s="171">
        <f t="shared" si="20"/>
        <v>0</v>
      </c>
      <c r="BI63" s="171">
        <f t="shared" si="21"/>
        <v>1</v>
      </c>
      <c r="BJ63" s="171">
        <f t="shared" si="21"/>
        <v>0</v>
      </c>
      <c r="BK63" s="171">
        <f t="shared" si="22"/>
        <v>0</v>
      </c>
      <c r="BL63" s="171">
        <f t="shared" si="23"/>
        <v>1</v>
      </c>
      <c r="BM63" s="171"/>
      <c r="BN63" s="171"/>
      <c r="BO63" s="171"/>
      <c r="BP63" s="171"/>
      <c r="BQ63" s="171"/>
      <c r="BR63" s="171"/>
      <c r="BS63" s="171">
        <f t="shared" si="24"/>
        <v>0</v>
      </c>
      <c r="BT63" s="171">
        <f t="shared" si="25"/>
        <v>0</v>
      </c>
      <c r="BU63" s="171"/>
      <c r="BV63" s="171"/>
      <c r="BW63" s="171"/>
      <c r="BX63" s="171"/>
      <c r="BY63" s="171"/>
      <c r="BZ63" s="171"/>
      <c r="CE63" s="172" t="str">
        <f t="shared" si="32"/>
        <v/>
      </c>
      <c r="CF63" s="172" t="str">
        <f t="shared" si="32"/>
        <v/>
      </c>
      <c r="CG63" s="172" t="str">
        <f t="shared" si="32"/>
        <v/>
      </c>
      <c r="CH63" s="172" t="str">
        <f t="shared" si="32"/>
        <v/>
      </c>
      <c r="CI63" s="172" t="str">
        <f t="shared" si="32"/>
        <v/>
      </c>
      <c r="CJ63" s="172" t="str">
        <f t="shared" si="32"/>
        <v/>
      </c>
      <c r="CK63" s="172" t="str">
        <f t="shared" si="32"/>
        <v/>
      </c>
      <c r="CL63" s="172" t="str">
        <f t="shared" si="32"/>
        <v/>
      </c>
      <c r="CM63" s="172" t="str">
        <f t="shared" si="32"/>
        <v/>
      </c>
      <c r="CN63" s="172" t="str">
        <f t="shared" si="32"/>
        <v/>
      </c>
      <c r="CT63" s="286" t="b">
        <f t="shared" si="33"/>
        <v>1</v>
      </c>
      <c r="CU63" s="286" t="b">
        <f>OR(V63&gt;=CU$5,INDEX('הוראת שעה'!$D$6:$D$20,MATCH($AO$2,'הוראת שעה'!$A$6:$A$20,1))=99)</f>
        <v>0</v>
      </c>
      <c r="CV63" s="286" t="b">
        <f t="shared" si="34"/>
        <v>0</v>
      </c>
      <c r="CZ63" s="309">
        <f t="shared" si="35"/>
        <v>1</v>
      </c>
      <c r="DA63" s="286" t="b">
        <f t="shared" si="36"/>
        <v>0</v>
      </c>
      <c r="DB63" s="286" t="b">
        <f>OR(V63&gt;=DB$5,Z63=1,INDEX('הוראת שעה'!$D$6:$D$20,MATCH($AO$2,'הוראת שעה'!$A$6:$A$20,1))=99)</f>
        <v>0</v>
      </c>
      <c r="DC63" s="286" t="b">
        <f t="shared" si="37"/>
        <v>0</v>
      </c>
      <c r="DD63" s="286"/>
      <c r="DE63" s="286"/>
      <c r="DF63" s="286"/>
      <c r="DG63" s="286"/>
      <c r="DH63" s="286">
        <f t="shared" si="38"/>
        <v>0</v>
      </c>
      <c r="DI63" s="172" t="str">
        <f t="shared" si="39"/>
        <v/>
      </c>
      <c r="DJ63" s="172" t="str">
        <f t="shared" si="40"/>
        <v/>
      </c>
    </row>
    <row r="64" spans="2:114">
      <c r="B64" s="10" t="str">
        <f t="shared" si="27"/>
        <v/>
      </c>
      <c r="C64" s="10"/>
      <c r="D64" s="10"/>
      <c r="E64" s="10"/>
      <c r="F64" s="20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314"/>
      <c r="T64" s="314"/>
      <c r="U64" s="306" t="str">
        <f t="shared" si="28"/>
        <v/>
      </c>
      <c r="V64" s="9"/>
      <c r="W64" s="305"/>
      <c r="X64" s="314"/>
      <c r="Y64" s="305"/>
      <c r="Z64" s="305"/>
      <c r="AA64" s="9"/>
      <c r="AB64" s="9"/>
      <c r="AC64" s="9"/>
      <c r="AD64" s="9"/>
      <c r="AE64" s="10" t="str">
        <f t="shared" si="29"/>
        <v/>
      </c>
      <c r="AF64" s="9"/>
      <c r="AG64" s="9"/>
      <c r="AH64" s="9"/>
      <c r="AI64" s="10" t="str">
        <f t="shared" si="41"/>
        <v/>
      </c>
      <c r="AJ64" s="10"/>
      <c r="AK64" s="10"/>
      <c r="AL64" s="10"/>
      <c r="AM64" s="10"/>
      <c r="AN64" s="207" t="str">
        <f t="shared" si="42"/>
        <v/>
      </c>
      <c r="AO64" s="208"/>
      <c r="AP64" s="172">
        <f t="shared" si="43"/>
        <v>0</v>
      </c>
      <c r="AQ64" s="172" t="str">
        <f t="shared" ref="AQ64:AR91" si="44">IF($F64="","",AQ$30)</f>
        <v/>
      </c>
      <c r="AR64" s="172" t="str">
        <f t="shared" si="44"/>
        <v/>
      </c>
      <c r="AS64" s="171">
        <f t="shared" si="31"/>
        <v>0</v>
      </c>
      <c r="AT64" s="171">
        <f t="shared" si="7"/>
        <v>0</v>
      </c>
      <c r="AU64" s="171">
        <f t="shared" si="8"/>
        <v>0</v>
      </c>
      <c r="AV64" s="171">
        <f t="shared" si="9"/>
        <v>0</v>
      </c>
      <c r="AW64" s="171">
        <f t="shared" si="10"/>
        <v>0</v>
      </c>
      <c r="AX64" s="171">
        <f t="shared" si="11"/>
        <v>0</v>
      </c>
      <c r="AY64" s="171">
        <f t="shared" si="12"/>
        <v>0</v>
      </c>
      <c r="AZ64" s="171">
        <f t="shared" si="13"/>
        <v>0</v>
      </c>
      <c r="BA64" s="171">
        <f t="shared" si="14"/>
        <v>0</v>
      </c>
      <c r="BB64" s="171">
        <f t="shared" si="15"/>
        <v>0</v>
      </c>
      <c r="BC64" s="171">
        <f t="shared" si="16"/>
        <v>0</v>
      </c>
      <c r="BD64" s="171">
        <f t="shared" si="17"/>
        <v>0</v>
      </c>
      <c r="BE64" s="171">
        <f t="shared" si="18"/>
        <v>0</v>
      </c>
      <c r="BF64" s="171">
        <f t="shared" si="19"/>
        <v>0</v>
      </c>
      <c r="BG64" s="171"/>
      <c r="BH64" s="171">
        <f t="shared" si="20"/>
        <v>0</v>
      </c>
      <c r="BI64" s="171">
        <f t="shared" si="21"/>
        <v>1</v>
      </c>
      <c r="BJ64" s="171">
        <f t="shared" si="21"/>
        <v>0</v>
      </c>
      <c r="BK64" s="171">
        <f t="shared" si="22"/>
        <v>0</v>
      </c>
      <c r="BL64" s="171">
        <f t="shared" si="23"/>
        <v>1</v>
      </c>
      <c r="BM64" s="171"/>
      <c r="BN64" s="171"/>
      <c r="BO64" s="171"/>
      <c r="BP64" s="171"/>
      <c r="BQ64" s="171"/>
      <c r="BR64" s="171"/>
      <c r="BS64" s="171">
        <f t="shared" si="24"/>
        <v>0</v>
      </c>
      <c r="BT64" s="171">
        <f t="shared" si="25"/>
        <v>0</v>
      </c>
      <c r="BU64" s="171"/>
      <c r="BV64" s="171"/>
      <c r="BW64" s="171"/>
      <c r="BX64" s="171"/>
      <c r="BY64" s="171"/>
      <c r="BZ64" s="171"/>
      <c r="CE64" s="172" t="str">
        <f t="shared" ref="CE64:CN89" si="45">IF($F64="","",CE$30)</f>
        <v/>
      </c>
      <c r="CF64" s="172" t="str">
        <f t="shared" si="45"/>
        <v/>
      </c>
      <c r="CG64" s="172" t="str">
        <f t="shared" si="45"/>
        <v/>
      </c>
      <c r="CH64" s="172" t="str">
        <f t="shared" si="45"/>
        <v/>
      </c>
      <c r="CI64" s="172" t="str">
        <f t="shared" si="45"/>
        <v/>
      </c>
      <c r="CJ64" s="172" t="str">
        <f t="shared" si="45"/>
        <v/>
      </c>
      <c r="CK64" s="172" t="str">
        <f t="shared" si="45"/>
        <v/>
      </c>
      <c r="CL64" s="172" t="str">
        <f t="shared" si="45"/>
        <v/>
      </c>
      <c r="CM64" s="172" t="str">
        <f t="shared" si="45"/>
        <v/>
      </c>
      <c r="CN64" s="172" t="str">
        <f t="shared" si="45"/>
        <v/>
      </c>
      <c r="CT64" s="286" t="b">
        <f t="shared" si="33"/>
        <v>1</v>
      </c>
      <c r="CU64" s="286" t="b">
        <f>OR(V64&gt;=CU$5,INDEX('הוראת שעה'!$D$6:$D$20,MATCH($AO$2,'הוראת שעה'!$A$6:$A$20,1))=99)</f>
        <v>0</v>
      </c>
      <c r="CV64" s="286" t="b">
        <f t="shared" si="34"/>
        <v>0</v>
      </c>
      <c r="CZ64" s="309">
        <f t="shared" si="35"/>
        <v>1</v>
      </c>
      <c r="DA64" s="286" t="b">
        <f t="shared" si="36"/>
        <v>0</v>
      </c>
      <c r="DB64" s="286" t="b">
        <f>OR(V64&gt;=DB$5,Z64=1,INDEX('הוראת שעה'!$D$6:$D$20,MATCH($AO$2,'הוראת שעה'!$A$6:$A$20,1))=99)</f>
        <v>0</v>
      </c>
      <c r="DC64" s="286" t="b">
        <f t="shared" si="37"/>
        <v>0</v>
      </c>
      <c r="DD64" s="286"/>
      <c r="DE64" s="286"/>
      <c r="DF64" s="286"/>
      <c r="DG64" s="286"/>
      <c r="DH64" s="286">
        <f t="shared" si="38"/>
        <v>0</v>
      </c>
      <c r="DI64" s="172" t="str">
        <f t="shared" si="39"/>
        <v/>
      </c>
      <c r="DJ64" s="172" t="str">
        <f t="shared" si="40"/>
        <v/>
      </c>
    </row>
    <row r="65" spans="2:114">
      <c r="B65" s="10" t="str">
        <f t="shared" si="27"/>
        <v/>
      </c>
      <c r="C65" s="10"/>
      <c r="D65" s="10"/>
      <c r="E65" s="10"/>
      <c r="F65" s="20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314"/>
      <c r="T65" s="314"/>
      <c r="U65" s="306" t="str">
        <f t="shared" si="28"/>
        <v/>
      </c>
      <c r="V65" s="9"/>
      <c r="W65" s="305"/>
      <c r="X65" s="314"/>
      <c r="Y65" s="305"/>
      <c r="Z65" s="305"/>
      <c r="AA65" s="9"/>
      <c r="AB65" s="9"/>
      <c r="AC65" s="9"/>
      <c r="AD65" s="9"/>
      <c r="AE65" s="10" t="str">
        <f t="shared" si="29"/>
        <v/>
      </c>
      <c r="AF65" s="9"/>
      <c r="AG65" s="9"/>
      <c r="AH65" s="9"/>
      <c r="AI65" s="10" t="str">
        <f t="shared" si="41"/>
        <v/>
      </c>
      <c r="AJ65" s="10"/>
      <c r="AK65" s="10"/>
      <c r="AL65" s="10"/>
      <c r="AM65" s="10"/>
      <c r="AN65" s="207" t="str">
        <f t="shared" si="42"/>
        <v/>
      </c>
      <c r="AO65" s="208"/>
      <c r="AP65" s="172">
        <f t="shared" si="43"/>
        <v>0</v>
      </c>
      <c r="AQ65" s="172" t="str">
        <f t="shared" si="44"/>
        <v/>
      </c>
      <c r="AR65" s="172" t="str">
        <f t="shared" si="44"/>
        <v/>
      </c>
      <c r="AS65" s="171">
        <f t="shared" si="31"/>
        <v>0</v>
      </c>
      <c r="AT65" s="171">
        <f t="shared" si="7"/>
        <v>0</v>
      </c>
      <c r="AU65" s="171">
        <f t="shared" si="8"/>
        <v>0</v>
      </c>
      <c r="AV65" s="171">
        <f t="shared" si="9"/>
        <v>0</v>
      </c>
      <c r="AW65" s="171">
        <f t="shared" si="10"/>
        <v>0</v>
      </c>
      <c r="AX65" s="171">
        <f t="shared" si="11"/>
        <v>0</v>
      </c>
      <c r="AY65" s="171">
        <f t="shared" si="12"/>
        <v>0</v>
      </c>
      <c r="AZ65" s="171">
        <f t="shared" si="13"/>
        <v>0</v>
      </c>
      <c r="BA65" s="171">
        <f t="shared" si="14"/>
        <v>0</v>
      </c>
      <c r="BB65" s="171">
        <f t="shared" si="15"/>
        <v>0</v>
      </c>
      <c r="BC65" s="171">
        <f t="shared" si="16"/>
        <v>0</v>
      </c>
      <c r="BD65" s="171">
        <f t="shared" si="17"/>
        <v>0</v>
      </c>
      <c r="BE65" s="171">
        <f t="shared" si="18"/>
        <v>0</v>
      </c>
      <c r="BF65" s="171">
        <f t="shared" si="19"/>
        <v>0</v>
      </c>
      <c r="BG65" s="171"/>
      <c r="BH65" s="171">
        <f t="shared" si="20"/>
        <v>0</v>
      </c>
      <c r="BI65" s="171">
        <f t="shared" si="21"/>
        <v>1</v>
      </c>
      <c r="BJ65" s="171">
        <f t="shared" si="21"/>
        <v>0</v>
      </c>
      <c r="BK65" s="171">
        <f t="shared" si="22"/>
        <v>0</v>
      </c>
      <c r="BL65" s="171">
        <f t="shared" si="23"/>
        <v>1</v>
      </c>
      <c r="BM65" s="171"/>
      <c r="BN65" s="171"/>
      <c r="BO65" s="171"/>
      <c r="BP65" s="171"/>
      <c r="BQ65" s="171"/>
      <c r="BR65" s="171"/>
      <c r="BS65" s="171">
        <f t="shared" si="24"/>
        <v>0</v>
      </c>
      <c r="BT65" s="171">
        <f t="shared" si="25"/>
        <v>0</v>
      </c>
      <c r="BU65" s="171"/>
      <c r="BV65" s="171"/>
      <c r="BW65" s="171"/>
      <c r="BX65" s="171"/>
      <c r="BY65" s="171"/>
      <c r="BZ65" s="171"/>
      <c r="CE65" s="172" t="str">
        <f t="shared" si="45"/>
        <v/>
      </c>
      <c r="CF65" s="172" t="str">
        <f t="shared" si="45"/>
        <v/>
      </c>
      <c r="CG65" s="172" t="str">
        <f t="shared" si="45"/>
        <v/>
      </c>
      <c r="CH65" s="172" t="str">
        <f t="shared" si="45"/>
        <v/>
      </c>
      <c r="CI65" s="172" t="str">
        <f t="shared" si="45"/>
        <v/>
      </c>
      <c r="CJ65" s="172" t="str">
        <f t="shared" si="45"/>
        <v/>
      </c>
      <c r="CK65" s="172" t="str">
        <f t="shared" si="45"/>
        <v/>
      </c>
      <c r="CL65" s="172" t="str">
        <f t="shared" si="45"/>
        <v/>
      </c>
      <c r="CM65" s="172" t="str">
        <f t="shared" si="45"/>
        <v/>
      </c>
      <c r="CN65" s="172" t="str">
        <f t="shared" si="45"/>
        <v/>
      </c>
      <c r="CT65" s="286" t="b">
        <f t="shared" si="33"/>
        <v>1</v>
      </c>
      <c r="CU65" s="286" t="b">
        <f>OR(V65&gt;=CU$5,INDEX('הוראת שעה'!$D$6:$D$20,MATCH($AO$2,'הוראת שעה'!$A$6:$A$20,1))=99)</f>
        <v>0</v>
      </c>
      <c r="CV65" s="286" t="b">
        <f t="shared" si="34"/>
        <v>0</v>
      </c>
      <c r="CZ65" s="309">
        <f t="shared" si="35"/>
        <v>1</v>
      </c>
      <c r="DA65" s="286" t="b">
        <f t="shared" si="36"/>
        <v>0</v>
      </c>
      <c r="DB65" s="286" t="b">
        <f>OR(V65&gt;=DB$5,Z65=1,INDEX('הוראת שעה'!$D$6:$D$20,MATCH($AO$2,'הוראת שעה'!$A$6:$A$20,1))=99)</f>
        <v>0</v>
      </c>
      <c r="DC65" s="286" t="b">
        <f t="shared" si="37"/>
        <v>0</v>
      </c>
      <c r="DD65" s="286"/>
      <c r="DE65" s="286"/>
      <c r="DF65" s="286"/>
      <c r="DG65" s="286"/>
      <c r="DH65" s="286">
        <f t="shared" si="38"/>
        <v>0</v>
      </c>
      <c r="DI65" s="172" t="str">
        <f t="shared" si="39"/>
        <v/>
      </c>
      <c r="DJ65" s="172" t="str">
        <f t="shared" si="40"/>
        <v/>
      </c>
    </row>
    <row r="66" spans="2:114">
      <c r="B66" s="10" t="str">
        <f t="shared" si="27"/>
        <v/>
      </c>
      <c r="C66" s="10"/>
      <c r="D66" s="10"/>
      <c r="E66" s="10"/>
      <c r="F66" s="20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314"/>
      <c r="T66" s="314"/>
      <c r="U66" s="306" t="str">
        <f t="shared" si="28"/>
        <v/>
      </c>
      <c r="V66" s="9"/>
      <c r="W66" s="305"/>
      <c r="X66" s="314"/>
      <c r="Y66" s="305"/>
      <c r="Z66" s="305"/>
      <c r="AA66" s="9"/>
      <c r="AB66" s="9"/>
      <c r="AC66" s="9"/>
      <c r="AD66" s="9"/>
      <c r="AE66" s="10" t="str">
        <f t="shared" si="29"/>
        <v/>
      </c>
      <c r="AF66" s="9"/>
      <c r="AG66" s="9"/>
      <c r="AH66" s="9"/>
      <c r="AI66" s="10" t="str">
        <f t="shared" si="41"/>
        <v/>
      </c>
      <c r="AJ66" s="10"/>
      <c r="AK66" s="10"/>
      <c r="AL66" s="10"/>
      <c r="AM66" s="10"/>
      <c r="AN66" s="207" t="str">
        <f t="shared" si="42"/>
        <v/>
      </c>
      <c r="AO66" s="208"/>
      <c r="AP66" s="172">
        <f t="shared" si="43"/>
        <v>0</v>
      </c>
      <c r="AQ66" s="172" t="str">
        <f t="shared" si="44"/>
        <v/>
      </c>
      <c r="AR66" s="172" t="str">
        <f t="shared" si="44"/>
        <v/>
      </c>
      <c r="AS66" s="171">
        <f t="shared" si="31"/>
        <v>0</v>
      </c>
      <c r="AT66" s="171">
        <f t="shared" si="7"/>
        <v>0</v>
      </c>
      <c r="AU66" s="171">
        <f t="shared" si="8"/>
        <v>0</v>
      </c>
      <c r="AV66" s="171">
        <f t="shared" si="9"/>
        <v>0</v>
      </c>
      <c r="AW66" s="171">
        <f t="shared" si="10"/>
        <v>0</v>
      </c>
      <c r="AX66" s="171">
        <f t="shared" si="11"/>
        <v>0</v>
      </c>
      <c r="AY66" s="171">
        <f t="shared" si="12"/>
        <v>0</v>
      </c>
      <c r="AZ66" s="171">
        <f t="shared" si="13"/>
        <v>0</v>
      </c>
      <c r="BA66" s="171">
        <f t="shared" si="14"/>
        <v>0</v>
      </c>
      <c r="BB66" s="171">
        <f t="shared" si="15"/>
        <v>0</v>
      </c>
      <c r="BC66" s="171">
        <f t="shared" si="16"/>
        <v>0</v>
      </c>
      <c r="BD66" s="171">
        <f t="shared" si="17"/>
        <v>0</v>
      </c>
      <c r="BE66" s="171">
        <f t="shared" si="18"/>
        <v>0</v>
      </c>
      <c r="BF66" s="171">
        <f t="shared" si="19"/>
        <v>0</v>
      </c>
      <c r="BG66" s="171"/>
      <c r="BH66" s="171">
        <f t="shared" si="20"/>
        <v>0</v>
      </c>
      <c r="BI66" s="171">
        <f t="shared" si="21"/>
        <v>1</v>
      </c>
      <c r="BJ66" s="171">
        <f t="shared" si="21"/>
        <v>0</v>
      </c>
      <c r="BK66" s="171">
        <f t="shared" si="22"/>
        <v>0</v>
      </c>
      <c r="BL66" s="171">
        <f t="shared" si="23"/>
        <v>1</v>
      </c>
      <c r="BM66" s="171"/>
      <c r="BN66" s="171"/>
      <c r="BO66" s="171"/>
      <c r="BP66" s="171"/>
      <c r="BQ66" s="171"/>
      <c r="BR66" s="171"/>
      <c r="BS66" s="171">
        <f t="shared" si="24"/>
        <v>0</v>
      </c>
      <c r="BT66" s="171">
        <f t="shared" si="25"/>
        <v>0</v>
      </c>
      <c r="BU66" s="171"/>
      <c r="BV66" s="171"/>
      <c r="BW66" s="171"/>
      <c r="BX66" s="171"/>
      <c r="BY66" s="171"/>
      <c r="BZ66" s="171"/>
      <c r="CE66" s="172" t="str">
        <f t="shared" si="45"/>
        <v/>
      </c>
      <c r="CF66" s="172" t="str">
        <f t="shared" si="45"/>
        <v/>
      </c>
      <c r="CG66" s="172" t="str">
        <f t="shared" si="45"/>
        <v/>
      </c>
      <c r="CH66" s="172" t="str">
        <f t="shared" si="45"/>
        <v/>
      </c>
      <c r="CI66" s="172" t="str">
        <f t="shared" si="45"/>
        <v/>
      </c>
      <c r="CJ66" s="172" t="str">
        <f t="shared" si="45"/>
        <v/>
      </c>
      <c r="CK66" s="172" t="str">
        <f t="shared" si="45"/>
        <v/>
      </c>
      <c r="CL66" s="172" t="str">
        <f t="shared" si="45"/>
        <v/>
      </c>
      <c r="CM66" s="172" t="str">
        <f t="shared" si="45"/>
        <v/>
      </c>
      <c r="CN66" s="172" t="str">
        <f t="shared" si="45"/>
        <v/>
      </c>
      <c r="CT66" s="286" t="b">
        <f t="shared" si="33"/>
        <v>1</v>
      </c>
      <c r="CU66" s="286" t="b">
        <f>OR(V66&gt;=CU$5,INDEX('הוראת שעה'!$D$6:$D$20,MATCH($AO$2,'הוראת שעה'!$A$6:$A$20,1))=99)</f>
        <v>0</v>
      </c>
      <c r="CV66" s="286" t="b">
        <f t="shared" si="34"/>
        <v>0</v>
      </c>
      <c r="CZ66" s="309">
        <f t="shared" si="35"/>
        <v>1</v>
      </c>
      <c r="DA66" s="286" t="b">
        <f t="shared" si="36"/>
        <v>0</v>
      </c>
      <c r="DB66" s="286" t="b">
        <f>OR(V66&gt;=DB$5,Z66=1,INDEX('הוראת שעה'!$D$6:$D$20,MATCH($AO$2,'הוראת שעה'!$A$6:$A$20,1))=99)</f>
        <v>0</v>
      </c>
      <c r="DC66" s="286" t="b">
        <f t="shared" si="37"/>
        <v>0</v>
      </c>
      <c r="DD66" s="286"/>
      <c r="DE66" s="286"/>
      <c r="DF66" s="286"/>
      <c r="DG66" s="286"/>
      <c r="DH66" s="286">
        <f t="shared" si="38"/>
        <v>0</v>
      </c>
      <c r="DI66" s="172" t="str">
        <f t="shared" si="39"/>
        <v/>
      </c>
      <c r="DJ66" s="172" t="str">
        <f t="shared" si="40"/>
        <v/>
      </c>
    </row>
    <row r="67" spans="2:114">
      <c r="B67" s="10" t="str">
        <f t="shared" si="27"/>
        <v/>
      </c>
      <c r="C67" s="10"/>
      <c r="D67" s="10"/>
      <c r="E67" s="10"/>
      <c r="F67" s="20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314"/>
      <c r="T67" s="314"/>
      <c r="U67" s="306" t="str">
        <f t="shared" si="28"/>
        <v/>
      </c>
      <c r="V67" s="9"/>
      <c r="W67" s="305"/>
      <c r="X67" s="314"/>
      <c r="Y67" s="305"/>
      <c r="Z67" s="305"/>
      <c r="AA67" s="9"/>
      <c r="AB67" s="9"/>
      <c r="AC67" s="9"/>
      <c r="AD67" s="9"/>
      <c r="AE67" s="10" t="str">
        <f t="shared" si="29"/>
        <v/>
      </c>
      <c r="AF67" s="9"/>
      <c r="AG67" s="9"/>
      <c r="AH67" s="9"/>
      <c r="AI67" s="10" t="str">
        <f t="shared" si="41"/>
        <v/>
      </c>
      <c r="AJ67" s="10"/>
      <c r="AK67" s="10"/>
      <c r="AL67" s="10"/>
      <c r="AM67" s="10"/>
      <c r="AN67" s="207" t="str">
        <f t="shared" si="42"/>
        <v/>
      </c>
      <c r="AO67" s="208"/>
      <c r="AP67" s="172">
        <f t="shared" si="43"/>
        <v>0</v>
      </c>
      <c r="AQ67" s="172" t="str">
        <f t="shared" si="44"/>
        <v/>
      </c>
      <c r="AR67" s="172" t="str">
        <f t="shared" si="44"/>
        <v/>
      </c>
      <c r="AS67" s="171">
        <f t="shared" si="31"/>
        <v>0</v>
      </c>
      <c r="AT67" s="171">
        <f t="shared" si="7"/>
        <v>0</v>
      </c>
      <c r="AU67" s="171">
        <f t="shared" si="8"/>
        <v>0</v>
      </c>
      <c r="AV67" s="171">
        <f t="shared" si="9"/>
        <v>0</v>
      </c>
      <c r="AW67" s="171">
        <f t="shared" si="10"/>
        <v>0</v>
      </c>
      <c r="AX67" s="171">
        <f t="shared" si="11"/>
        <v>0</v>
      </c>
      <c r="AY67" s="171">
        <f t="shared" si="12"/>
        <v>0</v>
      </c>
      <c r="AZ67" s="171">
        <f t="shared" si="13"/>
        <v>0</v>
      </c>
      <c r="BA67" s="171">
        <f t="shared" si="14"/>
        <v>0</v>
      </c>
      <c r="BB67" s="171">
        <f t="shared" si="15"/>
        <v>0</v>
      </c>
      <c r="BC67" s="171">
        <f t="shared" si="16"/>
        <v>0</v>
      </c>
      <c r="BD67" s="171">
        <f t="shared" si="17"/>
        <v>0</v>
      </c>
      <c r="BE67" s="171">
        <f t="shared" si="18"/>
        <v>0</v>
      </c>
      <c r="BF67" s="171">
        <f t="shared" si="19"/>
        <v>0</v>
      </c>
      <c r="BG67" s="171"/>
      <c r="BH67" s="171">
        <f t="shared" si="20"/>
        <v>0</v>
      </c>
      <c r="BI67" s="171">
        <f t="shared" si="21"/>
        <v>1</v>
      </c>
      <c r="BJ67" s="171">
        <f t="shared" si="21"/>
        <v>0</v>
      </c>
      <c r="BK67" s="171">
        <f t="shared" si="22"/>
        <v>0</v>
      </c>
      <c r="BL67" s="171">
        <f t="shared" si="23"/>
        <v>1</v>
      </c>
      <c r="BM67" s="171"/>
      <c r="BN67" s="171"/>
      <c r="BO67" s="171"/>
      <c r="BP67" s="171"/>
      <c r="BQ67" s="171"/>
      <c r="BR67" s="171"/>
      <c r="BS67" s="171">
        <f t="shared" si="24"/>
        <v>0</v>
      </c>
      <c r="BT67" s="171">
        <f t="shared" si="25"/>
        <v>0</v>
      </c>
      <c r="BU67" s="171"/>
      <c r="BV67" s="171"/>
      <c r="BW67" s="171"/>
      <c r="BX67" s="171"/>
      <c r="BY67" s="171"/>
      <c r="BZ67" s="171"/>
      <c r="CE67" s="172" t="str">
        <f t="shared" si="45"/>
        <v/>
      </c>
      <c r="CF67" s="172" t="str">
        <f t="shared" si="45"/>
        <v/>
      </c>
      <c r="CG67" s="172" t="str">
        <f t="shared" si="45"/>
        <v/>
      </c>
      <c r="CH67" s="172" t="str">
        <f t="shared" si="45"/>
        <v/>
      </c>
      <c r="CI67" s="172" t="str">
        <f t="shared" si="45"/>
        <v/>
      </c>
      <c r="CJ67" s="172" t="str">
        <f t="shared" si="45"/>
        <v/>
      </c>
      <c r="CK67" s="172" t="str">
        <f t="shared" si="45"/>
        <v/>
      </c>
      <c r="CL67" s="172" t="str">
        <f t="shared" si="45"/>
        <v/>
      </c>
      <c r="CM67" s="172" t="str">
        <f t="shared" si="45"/>
        <v/>
      </c>
      <c r="CN67" s="172" t="str">
        <f t="shared" si="45"/>
        <v/>
      </c>
      <c r="CT67" s="286" t="b">
        <f t="shared" si="33"/>
        <v>1</v>
      </c>
      <c r="CU67" s="286" t="b">
        <f>OR(V67&gt;=CU$5,INDEX('הוראת שעה'!$D$6:$D$20,MATCH($AO$2,'הוראת שעה'!$A$6:$A$20,1))=99)</f>
        <v>0</v>
      </c>
      <c r="CV67" s="286" t="b">
        <f t="shared" si="34"/>
        <v>0</v>
      </c>
      <c r="CZ67" s="309">
        <f t="shared" si="35"/>
        <v>1</v>
      </c>
      <c r="DA67" s="286" t="b">
        <f t="shared" si="36"/>
        <v>0</v>
      </c>
      <c r="DB67" s="286" t="b">
        <f>OR(V67&gt;=DB$5,Z67=1,INDEX('הוראת שעה'!$D$6:$D$20,MATCH($AO$2,'הוראת שעה'!$A$6:$A$20,1))=99)</f>
        <v>0</v>
      </c>
      <c r="DC67" s="286" t="b">
        <f t="shared" si="37"/>
        <v>0</v>
      </c>
      <c r="DD67" s="286"/>
      <c r="DE67" s="286"/>
      <c r="DF67" s="286"/>
      <c r="DG67" s="286"/>
      <c r="DH67" s="286">
        <f t="shared" si="38"/>
        <v>0</v>
      </c>
      <c r="DI67" s="172" t="str">
        <f t="shared" si="39"/>
        <v/>
      </c>
      <c r="DJ67" s="172" t="str">
        <f t="shared" si="40"/>
        <v/>
      </c>
    </row>
    <row r="68" spans="2:114">
      <c r="B68" s="10" t="str">
        <f t="shared" si="27"/>
        <v/>
      </c>
      <c r="C68" s="10"/>
      <c r="D68" s="10"/>
      <c r="E68" s="10"/>
      <c r="F68" s="20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314"/>
      <c r="T68" s="314"/>
      <c r="U68" s="306" t="str">
        <f t="shared" si="28"/>
        <v/>
      </c>
      <c r="V68" s="9"/>
      <c r="W68" s="305"/>
      <c r="X68" s="314"/>
      <c r="Y68" s="305"/>
      <c r="Z68" s="305"/>
      <c r="AA68" s="9"/>
      <c r="AB68" s="9"/>
      <c r="AC68" s="9"/>
      <c r="AD68" s="9"/>
      <c r="AE68" s="10" t="str">
        <f t="shared" si="29"/>
        <v/>
      </c>
      <c r="AF68" s="9"/>
      <c r="AG68" s="9"/>
      <c r="AH68" s="9"/>
      <c r="AI68" s="10" t="str">
        <f t="shared" si="41"/>
        <v/>
      </c>
      <c r="AJ68" s="10"/>
      <c r="AK68" s="10"/>
      <c r="AL68" s="10"/>
      <c r="AM68" s="10"/>
      <c r="AN68" s="207" t="str">
        <f t="shared" si="42"/>
        <v/>
      </c>
      <c r="AO68" s="208"/>
      <c r="AP68" s="172">
        <f t="shared" si="43"/>
        <v>0</v>
      </c>
      <c r="AQ68" s="172" t="str">
        <f t="shared" si="44"/>
        <v/>
      </c>
      <c r="AR68" s="172" t="str">
        <f t="shared" si="44"/>
        <v/>
      </c>
      <c r="AS68" s="171">
        <f t="shared" si="31"/>
        <v>0</v>
      </c>
      <c r="AT68" s="171">
        <f t="shared" si="7"/>
        <v>0</v>
      </c>
      <c r="AU68" s="171">
        <f t="shared" si="8"/>
        <v>0</v>
      </c>
      <c r="AV68" s="171">
        <f t="shared" si="9"/>
        <v>0</v>
      </c>
      <c r="AW68" s="171">
        <f t="shared" si="10"/>
        <v>0</v>
      </c>
      <c r="AX68" s="171">
        <f t="shared" si="11"/>
        <v>0</v>
      </c>
      <c r="AY68" s="171">
        <f t="shared" si="12"/>
        <v>0</v>
      </c>
      <c r="AZ68" s="171">
        <f t="shared" si="13"/>
        <v>0</v>
      </c>
      <c r="BA68" s="171">
        <f t="shared" si="14"/>
        <v>0</v>
      </c>
      <c r="BB68" s="171">
        <f t="shared" si="15"/>
        <v>0</v>
      </c>
      <c r="BC68" s="171">
        <f t="shared" si="16"/>
        <v>0</v>
      </c>
      <c r="BD68" s="171">
        <f t="shared" si="17"/>
        <v>0</v>
      </c>
      <c r="BE68" s="171">
        <f t="shared" si="18"/>
        <v>0</v>
      </c>
      <c r="BF68" s="171">
        <f t="shared" si="19"/>
        <v>0</v>
      </c>
      <c r="BG68" s="171"/>
      <c r="BH68" s="171">
        <f t="shared" si="20"/>
        <v>0</v>
      </c>
      <c r="BI68" s="171">
        <f t="shared" si="21"/>
        <v>1</v>
      </c>
      <c r="BJ68" s="171">
        <f t="shared" si="21"/>
        <v>0</v>
      </c>
      <c r="BK68" s="171">
        <f t="shared" si="22"/>
        <v>0</v>
      </c>
      <c r="BL68" s="171">
        <f t="shared" si="23"/>
        <v>1</v>
      </c>
      <c r="BM68" s="171"/>
      <c r="BN68" s="171"/>
      <c r="BO68" s="171"/>
      <c r="BP68" s="171"/>
      <c r="BQ68" s="171"/>
      <c r="BR68" s="171"/>
      <c r="BS68" s="171">
        <f t="shared" si="24"/>
        <v>0</v>
      </c>
      <c r="BT68" s="171">
        <f t="shared" si="25"/>
        <v>0</v>
      </c>
      <c r="BU68" s="171"/>
      <c r="BV68" s="171"/>
      <c r="BW68" s="171"/>
      <c r="BX68" s="171"/>
      <c r="BY68" s="171"/>
      <c r="BZ68" s="171"/>
      <c r="CE68" s="172" t="str">
        <f t="shared" si="45"/>
        <v/>
      </c>
      <c r="CF68" s="172" t="str">
        <f t="shared" si="45"/>
        <v/>
      </c>
      <c r="CG68" s="172" t="str">
        <f t="shared" si="45"/>
        <v/>
      </c>
      <c r="CH68" s="172" t="str">
        <f t="shared" si="45"/>
        <v/>
      </c>
      <c r="CI68" s="172" t="str">
        <f t="shared" si="45"/>
        <v/>
      </c>
      <c r="CJ68" s="172" t="str">
        <f t="shared" si="45"/>
        <v/>
      </c>
      <c r="CK68" s="172" t="str">
        <f t="shared" si="45"/>
        <v/>
      </c>
      <c r="CL68" s="172" t="str">
        <f t="shared" si="45"/>
        <v/>
      </c>
      <c r="CM68" s="172" t="str">
        <f t="shared" si="45"/>
        <v/>
      </c>
      <c r="CN68" s="172" t="str">
        <f t="shared" si="45"/>
        <v/>
      </c>
      <c r="CT68" s="286" t="b">
        <f t="shared" si="33"/>
        <v>1</v>
      </c>
      <c r="CU68" s="286" t="b">
        <f>OR(V68&gt;=CU$5,INDEX('הוראת שעה'!$D$6:$D$20,MATCH($AO$2,'הוראת שעה'!$A$6:$A$20,1))=99)</f>
        <v>0</v>
      </c>
      <c r="CV68" s="286" t="b">
        <f t="shared" si="34"/>
        <v>0</v>
      </c>
      <c r="CZ68" s="309">
        <f t="shared" si="35"/>
        <v>1</v>
      </c>
      <c r="DA68" s="286" t="b">
        <f t="shared" si="36"/>
        <v>0</v>
      </c>
      <c r="DB68" s="286" t="b">
        <f>OR(V68&gt;=DB$5,Z68=1,INDEX('הוראת שעה'!$D$6:$D$20,MATCH($AO$2,'הוראת שעה'!$A$6:$A$20,1))=99)</f>
        <v>0</v>
      </c>
      <c r="DC68" s="286" t="b">
        <f t="shared" si="37"/>
        <v>0</v>
      </c>
      <c r="DD68" s="286"/>
      <c r="DE68" s="286"/>
      <c r="DF68" s="286"/>
      <c r="DG68" s="286"/>
      <c r="DH68" s="286">
        <f t="shared" si="38"/>
        <v>0</v>
      </c>
      <c r="DI68" s="172" t="str">
        <f t="shared" si="39"/>
        <v/>
      </c>
      <c r="DJ68" s="172" t="str">
        <f t="shared" si="40"/>
        <v/>
      </c>
    </row>
    <row r="69" spans="2:114">
      <c r="B69" s="10" t="str">
        <f t="shared" si="27"/>
        <v/>
      </c>
      <c r="C69" s="10"/>
      <c r="D69" s="10"/>
      <c r="E69" s="10"/>
      <c r="F69" s="20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314"/>
      <c r="T69" s="314"/>
      <c r="U69" s="306" t="str">
        <f t="shared" si="28"/>
        <v/>
      </c>
      <c r="V69" s="9"/>
      <c r="W69" s="305"/>
      <c r="X69" s="314"/>
      <c r="Y69" s="305"/>
      <c r="Z69" s="305"/>
      <c r="AA69" s="9"/>
      <c r="AB69" s="9"/>
      <c r="AC69" s="9"/>
      <c r="AD69" s="9"/>
      <c r="AE69" s="10" t="str">
        <f t="shared" si="29"/>
        <v/>
      </c>
      <c r="AF69" s="9"/>
      <c r="AG69" s="9"/>
      <c r="AH69" s="9"/>
      <c r="AI69" s="10" t="str">
        <f t="shared" si="41"/>
        <v/>
      </c>
      <c r="AJ69" s="10"/>
      <c r="AK69" s="10"/>
      <c r="AL69" s="10"/>
      <c r="AM69" s="10"/>
      <c r="AN69" s="207" t="str">
        <f t="shared" si="42"/>
        <v/>
      </c>
      <c r="AO69" s="208"/>
      <c r="AP69" s="172">
        <f t="shared" si="43"/>
        <v>0</v>
      </c>
      <c r="AQ69" s="172" t="str">
        <f t="shared" si="44"/>
        <v/>
      </c>
      <c r="AR69" s="172" t="str">
        <f t="shared" si="44"/>
        <v/>
      </c>
      <c r="AS69" s="171">
        <f t="shared" si="31"/>
        <v>0</v>
      </c>
      <c r="AT69" s="171">
        <f t="shared" si="7"/>
        <v>0</v>
      </c>
      <c r="AU69" s="171">
        <f t="shared" si="8"/>
        <v>0</v>
      </c>
      <c r="AV69" s="171">
        <f t="shared" si="9"/>
        <v>0</v>
      </c>
      <c r="AW69" s="171">
        <f t="shared" si="10"/>
        <v>0</v>
      </c>
      <c r="AX69" s="171">
        <f t="shared" si="11"/>
        <v>0</v>
      </c>
      <c r="AY69" s="171">
        <f t="shared" si="12"/>
        <v>0</v>
      </c>
      <c r="AZ69" s="171">
        <f t="shared" si="13"/>
        <v>0</v>
      </c>
      <c r="BA69" s="171">
        <f t="shared" si="14"/>
        <v>0</v>
      </c>
      <c r="BB69" s="171">
        <f t="shared" si="15"/>
        <v>0</v>
      </c>
      <c r="BC69" s="171">
        <f t="shared" si="16"/>
        <v>0</v>
      </c>
      <c r="BD69" s="171">
        <f t="shared" si="17"/>
        <v>0</v>
      </c>
      <c r="BE69" s="171">
        <f t="shared" si="18"/>
        <v>0</v>
      </c>
      <c r="BF69" s="171">
        <f t="shared" si="19"/>
        <v>0</v>
      </c>
      <c r="BG69" s="171"/>
      <c r="BH69" s="171">
        <f t="shared" si="20"/>
        <v>0</v>
      </c>
      <c r="BI69" s="171">
        <f t="shared" si="21"/>
        <v>1</v>
      </c>
      <c r="BJ69" s="171">
        <f t="shared" si="21"/>
        <v>0</v>
      </c>
      <c r="BK69" s="171">
        <f t="shared" si="22"/>
        <v>0</v>
      </c>
      <c r="BL69" s="171">
        <f t="shared" si="23"/>
        <v>1</v>
      </c>
      <c r="BM69" s="171"/>
      <c r="BN69" s="171"/>
      <c r="BO69" s="171"/>
      <c r="BP69" s="171"/>
      <c r="BQ69" s="171"/>
      <c r="BR69" s="171"/>
      <c r="BS69" s="171">
        <f t="shared" si="24"/>
        <v>0</v>
      </c>
      <c r="BT69" s="171">
        <f t="shared" si="25"/>
        <v>0</v>
      </c>
      <c r="BU69" s="171"/>
      <c r="BV69" s="171"/>
      <c r="BW69" s="171"/>
      <c r="BX69" s="171"/>
      <c r="BY69" s="171"/>
      <c r="BZ69" s="171"/>
      <c r="CE69" s="172" t="str">
        <f t="shared" si="45"/>
        <v/>
      </c>
      <c r="CF69" s="172" t="str">
        <f t="shared" si="45"/>
        <v/>
      </c>
      <c r="CG69" s="172" t="str">
        <f t="shared" si="45"/>
        <v/>
      </c>
      <c r="CH69" s="172" t="str">
        <f t="shared" si="45"/>
        <v/>
      </c>
      <c r="CI69" s="172" t="str">
        <f t="shared" si="45"/>
        <v/>
      </c>
      <c r="CJ69" s="172" t="str">
        <f t="shared" si="45"/>
        <v/>
      </c>
      <c r="CK69" s="172" t="str">
        <f t="shared" si="45"/>
        <v/>
      </c>
      <c r="CL69" s="172" t="str">
        <f t="shared" si="45"/>
        <v/>
      </c>
      <c r="CM69" s="172" t="str">
        <f t="shared" si="45"/>
        <v/>
      </c>
      <c r="CN69" s="172" t="str">
        <f t="shared" si="45"/>
        <v/>
      </c>
      <c r="CT69" s="286" t="b">
        <f t="shared" si="33"/>
        <v>1</v>
      </c>
      <c r="CU69" s="286" t="b">
        <f>OR(V69&gt;=CU$5,INDEX('הוראת שעה'!$D$6:$D$20,MATCH($AO$2,'הוראת שעה'!$A$6:$A$20,1))=99)</f>
        <v>0</v>
      </c>
      <c r="CV69" s="286" t="b">
        <f t="shared" si="34"/>
        <v>0</v>
      </c>
      <c r="CZ69" s="309">
        <f t="shared" si="35"/>
        <v>1</v>
      </c>
      <c r="DA69" s="286" t="b">
        <f t="shared" si="36"/>
        <v>0</v>
      </c>
      <c r="DB69" s="286" t="b">
        <f>OR(V69&gt;=DB$5,Z69=1,INDEX('הוראת שעה'!$D$6:$D$20,MATCH($AO$2,'הוראת שעה'!$A$6:$A$20,1))=99)</f>
        <v>0</v>
      </c>
      <c r="DC69" s="286" t="b">
        <f t="shared" si="37"/>
        <v>0</v>
      </c>
      <c r="DD69" s="286"/>
      <c r="DE69" s="286"/>
      <c r="DF69" s="286"/>
      <c r="DG69" s="286"/>
      <c r="DH69" s="286">
        <f t="shared" si="38"/>
        <v>0</v>
      </c>
      <c r="DI69" s="172" t="str">
        <f t="shared" si="39"/>
        <v/>
      </c>
      <c r="DJ69" s="172" t="str">
        <f t="shared" si="40"/>
        <v/>
      </c>
    </row>
    <row r="70" spans="2:114">
      <c r="B70" s="10" t="str">
        <f t="shared" si="27"/>
        <v/>
      </c>
      <c r="C70" s="10"/>
      <c r="D70" s="10"/>
      <c r="E70" s="10"/>
      <c r="F70" s="20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314"/>
      <c r="T70" s="314"/>
      <c r="U70" s="306" t="str">
        <f t="shared" si="28"/>
        <v/>
      </c>
      <c r="V70" s="9"/>
      <c r="W70" s="305"/>
      <c r="X70" s="314"/>
      <c r="Y70" s="305"/>
      <c r="Z70" s="305"/>
      <c r="AA70" s="9"/>
      <c r="AB70" s="9"/>
      <c r="AC70" s="9"/>
      <c r="AD70" s="9"/>
      <c r="AE70" s="10" t="str">
        <f t="shared" si="29"/>
        <v/>
      </c>
      <c r="AF70" s="9"/>
      <c r="AG70" s="9"/>
      <c r="AH70" s="9"/>
      <c r="AI70" s="10" t="str">
        <f t="shared" si="41"/>
        <v/>
      </c>
      <c r="AJ70" s="10"/>
      <c r="AK70" s="10"/>
      <c r="AL70" s="10"/>
      <c r="AM70" s="10"/>
      <c r="AN70" s="207" t="str">
        <f t="shared" si="42"/>
        <v/>
      </c>
      <c r="AO70" s="208"/>
      <c r="AP70" s="172">
        <f t="shared" si="43"/>
        <v>0</v>
      </c>
      <c r="AQ70" s="172" t="str">
        <f t="shared" si="44"/>
        <v/>
      </c>
      <c r="AR70" s="172" t="str">
        <f t="shared" si="44"/>
        <v/>
      </c>
      <c r="AS70" s="171">
        <f t="shared" si="31"/>
        <v>0</v>
      </c>
      <c r="AT70" s="171">
        <f t="shared" si="7"/>
        <v>0</v>
      </c>
      <c r="AU70" s="171">
        <f t="shared" si="8"/>
        <v>0</v>
      </c>
      <c r="AV70" s="171">
        <f t="shared" si="9"/>
        <v>0</v>
      </c>
      <c r="AW70" s="171">
        <f t="shared" si="10"/>
        <v>0</v>
      </c>
      <c r="AX70" s="171">
        <f t="shared" si="11"/>
        <v>0</v>
      </c>
      <c r="AY70" s="171">
        <f t="shared" si="12"/>
        <v>0</v>
      </c>
      <c r="AZ70" s="171">
        <f t="shared" si="13"/>
        <v>0</v>
      </c>
      <c r="BA70" s="171">
        <f t="shared" si="14"/>
        <v>0</v>
      </c>
      <c r="BB70" s="171">
        <f t="shared" si="15"/>
        <v>0</v>
      </c>
      <c r="BC70" s="171">
        <f t="shared" si="16"/>
        <v>0</v>
      </c>
      <c r="BD70" s="171">
        <f t="shared" si="17"/>
        <v>0</v>
      </c>
      <c r="BE70" s="171">
        <f t="shared" si="18"/>
        <v>0</v>
      </c>
      <c r="BF70" s="171">
        <f t="shared" si="19"/>
        <v>0</v>
      </c>
      <c r="BG70" s="171"/>
      <c r="BH70" s="171">
        <f t="shared" si="20"/>
        <v>0</v>
      </c>
      <c r="BI70" s="171">
        <f t="shared" si="21"/>
        <v>1</v>
      </c>
      <c r="BJ70" s="171">
        <f t="shared" si="21"/>
        <v>0</v>
      </c>
      <c r="BK70" s="171">
        <f t="shared" si="22"/>
        <v>0</v>
      </c>
      <c r="BL70" s="171">
        <f t="shared" si="23"/>
        <v>1</v>
      </c>
      <c r="BM70" s="171"/>
      <c r="BN70" s="171"/>
      <c r="BO70" s="171"/>
      <c r="BP70" s="171"/>
      <c r="BQ70" s="171"/>
      <c r="BR70" s="171"/>
      <c r="BS70" s="171">
        <f t="shared" si="24"/>
        <v>0</v>
      </c>
      <c r="BT70" s="171">
        <f t="shared" si="25"/>
        <v>0</v>
      </c>
      <c r="BU70" s="171"/>
      <c r="BV70" s="171"/>
      <c r="BW70" s="171"/>
      <c r="BX70" s="171"/>
      <c r="BY70" s="171"/>
      <c r="BZ70" s="171"/>
      <c r="CE70" s="172" t="str">
        <f t="shared" si="45"/>
        <v/>
      </c>
      <c r="CF70" s="172" t="str">
        <f t="shared" si="45"/>
        <v/>
      </c>
      <c r="CG70" s="172" t="str">
        <f t="shared" si="45"/>
        <v/>
      </c>
      <c r="CH70" s="172" t="str">
        <f t="shared" si="45"/>
        <v/>
      </c>
      <c r="CI70" s="172" t="str">
        <f t="shared" si="45"/>
        <v/>
      </c>
      <c r="CJ70" s="172" t="str">
        <f t="shared" si="45"/>
        <v/>
      </c>
      <c r="CK70" s="172" t="str">
        <f t="shared" si="45"/>
        <v/>
      </c>
      <c r="CL70" s="172" t="str">
        <f t="shared" si="45"/>
        <v/>
      </c>
      <c r="CM70" s="172" t="str">
        <f t="shared" si="45"/>
        <v/>
      </c>
      <c r="CN70" s="172" t="str">
        <f t="shared" si="45"/>
        <v/>
      </c>
      <c r="CT70" s="286" t="b">
        <f t="shared" si="33"/>
        <v>1</v>
      </c>
      <c r="CU70" s="286" t="b">
        <f>OR(V70&gt;=CU$5,INDEX('הוראת שעה'!$D$6:$D$20,MATCH($AO$2,'הוראת שעה'!$A$6:$A$20,1))=99)</f>
        <v>0</v>
      </c>
      <c r="CV70" s="286" t="b">
        <f t="shared" si="34"/>
        <v>0</v>
      </c>
      <c r="CZ70" s="309">
        <f t="shared" si="35"/>
        <v>1</v>
      </c>
      <c r="DA70" s="286" t="b">
        <f t="shared" si="36"/>
        <v>0</v>
      </c>
      <c r="DB70" s="286" t="b">
        <f>OR(V70&gt;=DB$5,Z70=1,INDEX('הוראת שעה'!$D$6:$D$20,MATCH($AO$2,'הוראת שעה'!$A$6:$A$20,1))=99)</f>
        <v>0</v>
      </c>
      <c r="DC70" s="286" t="b">
        <f t="shared" si="37"/>
        <v>0</v>
      </c>
      <c r="DD70" s="286"/>
      <c r="DE70" s="286"/>
      <c r="DF70" s="286"/>
      <c r="DG70" s="286"/>
      <c r="DH70" s="286">
        <f t="shared" si="38"/>
        <v>0</v>
      </c>
      <c r="DI70" s="172" t="str">
        <f t="shared" si="39"/>
        <v/>
      </c>
      <c r="DJ70" s="172" t="str">
        <f t="shared" si="40"/>
        <v/>
      </c>
    </row>
    <row r="71" spans="2:114">
      <c r="B71" s="10" t="str">
        <f t="shared" si="27"/>
        <v/>
      </c>
      <c r="C71" s="10"/>
      <c r="D71" s="10"/>
      <c r="E71" s="10"/>
      <c r="F71" s="20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314"/>
      <c r="T71" s="314"/>
      <c r="U71" s="306" t="str">
        <f t="shared" si="28"/>
        <v/>
      </c>
      <c r="V71" s="9"/>
      <c r="W71" s="305"/>
      <c r="X71" s="314"/>
      <c r="Y71" s="305"/>
      <c r="Z71" s="305"/>
      <c r="AA71" s="9"/>
      <c r="AB71" s="9"/>
      <c r="AC71" s="9"/>
      <c r="AD71" s="9"/>
      <c r="AE71" s="10" t="str">
        <f t="shared" si="29"/>
        <v/>
      </c>
      <c r="AF71" s="9"/>
      <c r="AG71" s="9"/>
      <c r="AH71" s="9"/>
      <c r="AI71" s="10" t="str">
        <f t="shared" si="41"/>
        <v/>
      </c>
      <c r="AJ71" s="10"/>
      <c r="AK71" s="10"/>
      <c r="AL71" s="10"/>
      <c r="AM71" s="10"/>
      <c r="AN71" s="207" t="str">
        <f t="shared" si="42"/>
        <v/>
      </c>
      <c r="AO71" s="208"/>
      <c r="AP71" s="172">
        <f t="shared" si="43"/>
        <v>0</v>
      </c>
      <c r="AQ71" s="172" t="str">
        <f t="shared" si="44"/>
        <v/>
      </c>
      <c r="AR71" s="172" t="str">
        <f t="shared" si="44"/>
        <v/>
      </c>
      <c r="AS71" s="171">
        <f t="shared" si="31"/>
        <v>0</v>
      </c>
      <c r="AT71" s="171">
        <f t="shared" si="7"/>
        <v>0</v>
      </c>
      <c r="AU71" s="171">
        <f t="shared" si="8"/>
        <v>0</v>
      </c>
      <c r="AV71" s="171">
        <f t="shared" si="9"/>
        <v>0</v>
      </c>
      <c r="AW71" s="171">
        <f t="shared" si="10"/>
        <v>0</v>
      </c>
      <c r="AX71" s="171">
        <f t="shared" si="11"/>
        <v>0</v>
      </c>
      <c r="AY71" s="171">
        <f t="shared" si="12"/>
        <v>0</v>
      </c>
      <c r="AZ71" s="171">
        <f t="shared" si="13"/>
        <v>0</v>
      </c>
      <c r="BA71" s="171">
        <f t="shared" si="14"/>
        <v>0</v>
      </c>
      <c r="BB71" s="171">
        <f t="shared" si="15"/>
        <v>0</v>
      </c>
      <c r="BC71" s="171">
        <f t="shared" si="16"/>
        <v>0</v>
      </c>
      <c r="BD71" s="171">
        <f t="shared" si="17"/>
        <v>0</v>
      </c>
      <c r="BE71" s="171">
        <f t="shared" si="18"/>
        <v>0</v>
      </c>
      <c r="BF71" s="171">
        <f t="shared" si="19"/>
        <v>0</v>
      </c>
      <c r="BG71" s="171"/>
      <c r="BH71" s="171">
        <f t="shared" si="20"/>
        <v>0</v>
      </c>
      <c r="BI71" s="171">
        <f t="shared" si="21"/>
        <v>1</v>
      </c>
      <c r="BJ71" s="171">
        <f t="shared" si="21"/>
        <v>0</v>
      </c>
      <c r="BK71" s="171">
        <f t="shared" si="22"/>
        <v>0</v>
      </c>
      <c r="BL71" s="171">
        <f t="shared" si="23"/>
        <v>1</v>
      </c>
      <c r="BM71" s="171"/>
      <c r="BN71" s="171"/>
      <c r="BO71" s="171"/>
      <c r="BP71" s="171"/>
      <c r="BQ71" s="171"/>
      <c r="BR71" s="171"/>
      <c r="BS71" s="171">
        <f t="shared" si="24"/>
        <v>0</v>
      </c>
      <c r="BT71" s="171">
        <f t="shared" si="25"/>
        <v>0</v>
      </c>
      <c r="BU71" s="171"/>
      <c r="BV71" s="171"/>
      <c r="BW71" s="171"/>
      <c r="BX71" s="171"/>
      <c r="BY71" s="171"/>
      <c r="BZ71" s="171"/>
      <c r="CE71" s="172" t="str">
        <f t="shared" si="45"/>
        <v/>
      </c>
      <c r="CF71" s="172" t="str">
        <f t="shared" si="45"/>
        <v/>
      </c>
      <c r="CG71" s="172" t="str">
        <f t="shared" si="45"/>
        <v/>
      </c>
      <c r="CH71" s="172" t="str">
        <f t="shared" si="45"/>
        <v/>
      </c>
      <c r="CI71" s="172" t="str">
        <f t="shared" si="45"/>
        <v/>
      </c>
      <c r="CJ71" s="172" t="str">
        <f t="shared" si="45"/>
        <v/>
      </c>
      <c r="CK71" s="172" t="str">
        <f t="shared" si="45"/>
        <v/>
      </c>
      <c r="CL71" s="172" t="str">
        <f t="shared" si="45"/>
        <v/>
      </c>
      <c r="CM71" s="172" t="str">
        <f t="shared" si="45"/>
        <v/>
      </c>
      <c r="CN71" s="172" t="str">
        <f t="shared" si="45"/>
        <v/>
      </c>
      <c r="CT71" s="286" t="b">
        <f t="shared" si="33"/>
        <v>1</v>
      </c>
      <c r="CU71" s="286" t="b">
        <f>OR(V71&gt;=CU$5,INDEX('הוראת שעה'!$D$6:$D$20,MATCH($AO$2,'הוראת שעה'!$A$6:$A$20,1))=99)</f>
        <v>0</v>
      </c>
      <c r="CV71" s="286" t="b">
        <f t="shared" si="34"/>
        <v>0</v>
      </c>
      <c r="CZ71" s="309">
        <f t="shared" si="35"/>
        <v>1</v>
      </c>
      <c r="DA71" s="286" t="b">
        <f t="shared" si="36"/>
        <v>0</v>
      </c>
      <c r="DB71" s="286" t="b">
        <f>OR(V71&gt;=DB$5,Z71=1,INDEX('הוראת שעה'!$D$6:$D$20,MATCH($AO$2,'הוראת שעה'!$A$6:$A$20,1))=99)</f>
        <v>0</v>
      </c>
      <c r="DC71" s="286" t="b">
        <f t="shared" si="37"/>
        <v>0</v>
      </c>
      <c r="DD71" s="286"/>
      <c r="DE71" s="286"/>
      <c r="DF71" s="286"/>
      <c r="DG71" s="286"/>
      <c r="DH71" s="286">
        <f t="shared" si="38"/>
        <v>0</v>
      </c>
      <c r="DI71" s="172" t="str">
        <f t="shared" si="39"/>
        <v/>
      </c>
      <c r="DJ71" s="172" t="str">
        <f t="shared" si="40"/>
        <v/>
      </c>
    </row>
    <row r="72" spans="2:114">
      <c r="B72" s="10" t="str">
        <f t="shared" si="27"/>
        <v/>
      </c>
      <c r="C72" s="10"/>
      <c r="D72" s="10"/>
      <c r="E72" s="10"/>
      <c r="F72" s="20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314"/>
      <c r="T72" s="314"/>
      <c r="U72" s="306" t="str">
        <f t="shared" si="28"/>
        <v/>
      </c>
      <c r="V72" s="9"/>
      <c r="W72" s="305"/>
      <c r="X72" s="314"/>
      <c r="Y72" s="305"/>
      <c r="Z72" s="305"/>
      <c r="AA72" s="9"/>
      <c r="AB72" s="9"/>
      <c r="AC72" s="9"/>
      <c r="AD72" s="9"/>
      <c r="AE72" s="10" t="str">
        <f t="shared" si="29"/>
        <v/>
      </c>
      <c r="AF72" s="9"/>
      <c r="AG72" s="9"/>
      <c r="AH72" s="9"/>
      <c r="AI72" s="10" t="str">
        <f t="shared" si="41"/>
        <v/>
      </c>
      <c r="AJ72" s="10"/>
      <c r="AK72" s="10"/>
      <c r="AL72" s="10"/>
      <c r="AM72" s="10"/>
      <c r="AN72" s="207" t="str">
        <f t="shared" si="42"/>
        <v/>
      </c>
      <c r="AO72" s="208"/>
      <c r="AP72" s="172">
        <f t="shared" si="43"/>
        <v>0</v>
      </c>
      <c r="AQ72" s="172" t="str">
        <f t="shared" si="44"/>
        <v/>
      </c>
      <c r="AR72" s="172" t="str">
        <f t="shared" si="44"/>
        <v/>
      </c>
      <c r="AS72" s="171">
        <f t="shared" si="31"/>
        <v>0</v>
      </c>
      <c r="AT72" s="171">
        <f t="shared" si="7"/>
        <v>0</v>
      </c>
      <c r="AU72" s="171">
        <f t="shared" si="8"/>
        <v>0</v>
      </c>
      <c r="AV72" s="171">
        <f t="shared" si="9"/>
        <v>0</v>
      </c>
      <c r="AW72" s="171">
        <f t="shared" si="10"/>
        <v>0</v>
      </c>
      <c r="AX72" s="171">
        <f t="shared" si="11"/>
        <v>0</v>
      </c>
      <c r="AY72" s="171">
        <f t="shared" si="12"/>
        <v>0</v>
      </c>
      <c r="AZ72" s="171">
        <f t="shared" si="13"/>
        <v>0</v>
      </c>
      <c r="BA72" s="171">
        <f t="shared" si="14"/>
        <v>0</v>
      </c>
      <c r="BB72" s="171">
        <f t="shared" si="15"/>
        <v>0</v>
      </c>
      <c r="BC72" s="171">
        <f t="shared" si="16"/>
        <v>0</v>
      </c>
      <c r="BD72" s="171">
        <f t="shared" si="17"/>
        <v>0</v>
      </c>
      <c r="BE72" s="171">
        <f t="shared" si="18"/>
        <v>0</v>
      </c>
      <c r="BF72" s="171">
        <f t="shared" si="19"/>
        <v>0</v>
      </c>
      <c r="BG72" s="171"/>
      <c r="BH72" s="171">
        <f t="shared" si="20"/>
        <v>0</v>
      </c>
      <c r="BI72" s="171">
        <f t="shared" si="21"/>
        <v>1</v>
      </c>
      <c r="BJ72" s="171">
        <f t="shared" si="21"/>
        <v>0</v>
      </c>
      <c r="BK72" s="171">
        <f t="shared" si="22"/>
        <v>0</v>
      </c>
      <c r="BL72" s="171">
        <f t="shared" si="23"/>
        <v>1</v>
      </c>
      <c r="BM72" s="171"/>
      <c r="BN72" s="171"/>
      <c r="BO72" s="171"/>
      <c r="BP72" s="171"/>
      <c r="BQ72" s="171"/>
      <c r="BR72" s="171"/>
      <c r="BS72" s="171">
        <f t="shared" si="24"/>
        <v>0</v>
      </c>
      <c r="BT72" s="171">
        <f t="shared" si="25"/>
        <v>0</v>
      </c>
      <c r="BU72" s="171"/>
      <c r="BV72" s="171"/>
      <c r="BW72" s="171"/>
      <c r="BX72" s="171"/>
      <c r="BY72" s="171"/>
      <c r="BZ72" s="171"/>
      <c r="CE72" s="172" t="str">
        <f t="shared" si="45"/>
        <v/>
      </c>
      <c r="CF72" s="172" t="str">
        <f t="shared" si="45"/>
        <v/>
      </c>
      <c r="CG72" s="172" t="str">
        <f t="shared" si="45"/>
        <v/>
      </c>
      <c r="CH72" s="172" t="str">
        <f t="shared" si="45"/>
        <v/>
      </c>
      <c r="CI72" s="172" t="str">
        <f t="shared" si="45"/>
        <v/>
      </c>
      <c r="CJ72" s="172" t="str">
        <f t="shared" si="45"/>
        <v/>
      </c>
      <c r="CK72" s="172" t="str">
        <f t="shared" si="45"/>
        <v/>
      </c>
      <c r="CL72" s="172" t="str">
        <f t="shared" si="45"/>
        <v/>
      </c>
      <c r="CM72" s="172" t="str">
        <f t="shared" si="45"/>
        <v/>
      </c>
      <c r="CN72" s="172" t="str">
        <f t="shared" si="45"/>
        <v/>
      </c>
      <c r="CT72" s="286" t="b">
        <f t="shared" si="33"/>
        <v>1</v>
      </c>
      <c r="CU72" s="286" t="b">
        <f>OR(V72&gt;=CU$5,INDEX('הוראת שעה'!$D$6:$D$20,MATCH($AO$2,'הוראת שעה'!$A$6:$A$20,1))=99)</f>
        <v>0</v>
      </c>
      <c r="CV72" s="286" t="b">
        <f t="shared" si="34"/>
        <v>0</v>
      </c>
      <c r="CZ72" s="309">
        <f t="shared" si="35"/>
        <v>1</v>
      </c>
      <c r="DA72" s="286" t="b">
        <f t="shared" si="36"/>
        <v>0</v>
      </c>
      <c r="DB72" s="286" t="b">
        <f>OR(V72&gt;=DB$5,Z72=1,INDEX('הוראת שעה'!$D$6:$D$20,MATCH($AO$2,'הוראת שעה'!$A$6:$A$20,1))=99)</f>
        <v>0</v>
      </c>
      <c r="DC72" s="286" t="b">
        <f t="shared" si="37"/>
        <v>0</v>
      </c>
      <c r="DD72" s="286"/>
      <c r="DE72" s="286"/>
      <c r="DF72" s="286"/>
      <c r="DG72" s="286"/>
      <c r="DH72" s="286">
        <f t="shared" si="38"/>
        <v>0</v>
      </c>
      <c r="DI72" s="172" t="str">
        <f t="shared" si="39"/>
        <v/>
      </c>
      <c r="DJ72" s="172" t="str">
        <f t="shared" si="40"/>
        <v/>
      </c>
    </row>
    <row r="73" spans="2:114">
      <c r="B73" s="10" t="str">
        <f t="shared" si="27"/>
        <v/>
      </c>
      <c r="C73" s="10"/>
      <c r="D73" s="10"/>
      <c r="E73" s="10"/>
      <c r="F73" s="20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314"/>
      <c r="T73" s="314"/>
      <c r="U73" s="306" t="str">
        <f t="shared" si="28"/>
        <v/>
      </c>
      <c r="V73" s="9"/>
      <c r="W73" s="305"/>
      <c r="X73" s="314"/>
      <c r="Y73" s="305"/>
      <c r="Z73" s="305"/>
      <c r="AA73" s="9"/>
      <c r="AB73" s="9"/>
      <c r="AC73" s="9"/>
      <c r="AD73" s="9"/>
      <c r="AE73" s="10" t="str">
        <f t="shared" si="29"/>
        <v/>
      </c>
      <c r="AF73" s="9"/>
      <c r="AG73" s="9"/>
      <c r="AH73" s="9"/>
      <c r="AI73" s="10" t="str">
        <f t="shared" si="41"/>
        <v/>
      </c>
      <c r="AJ73" s="10"/>
      <c r="AK73" s="10"/>
      <c r="AL73" s="10"/>
      <c r="AM73" s="10"/>
      <c r="AN73" s="207" t="str">
        <f t="shared" si="42"/>
        <v/>
      </c>
      <c r="AO73" s="208"/>
      <c r="AP73" s="172">
        <f t="shared" si="43"/>
        <v>0</v>
      </c>
      <c r="AQ73" s="172" t="str">
        <f t="shared" si="44"/>
        <v/>
      </c>
      <c r="AR73" s="172" t="str">
        <f t="shared" si="44"/>
        <v/>
      </c>
      <c r="AS73" s="171">
        <f t="shared" si="31"/>
        <v>0</v>
      </c>
      <c r="AT73" s="171">
        <f t="shared" si="7"/>
        <v>0</v>
      </c>
      <c r="AU73" s="171">
        <f t="shared" si="8"/>
        <v>0</v>
      </c>
      <c r="AV73" s="171">
        <f t="shared" si="9"/>
        <v>0</v>
      </c>
      <c r="AW73" s="171">
        <f t="shared" si="10"/>
        <v>0</v>
      </c>
      <c r="AX73" s="171">
        <f t="shared" si="11"/>
        <v>0</v>
      </c>
      <c r="AY73" s="171">
        <f t="shared" si="12"/>
        <v>0</v>
      </c>
      <c r="AZ73" s="171">
        <f t="shared" si="13"/>
        <v>0</v>
      </c>
      <c r="BA73" s="171">
        <f t="shared" si="14"/>
        <v>0</v>
      </c>
      <c r="BB73" s="171">
        <f t="shared" si="15"/>
        <v>0</v>
      </c>
      <c r="BC73" s="171">
        <f t="shared" si="16"/>
        <v>0</v>
      </c>
      <c r="BD73" s="171">
        <f t="shared" si="17"/>
        <v>0</v>
      </c>
      <c r="BE73" s="171">
        <f t="shared" si="18"/>
        <v>0</v>
      </c>
      <c r="BF73" s="171">
        <f t="shared" si="19"/>
        <v>0</v>
      </c>
      <c r="BG73" s="171"/>
      <c r="BH73" s="171">
        <f t="shared" si="20"/>
        <v>0</v>
      </c>
      <c r="BI73" s="171">
        <f t="shared" si="21"/>
        <v>1</v>
      </c>
      <c r="BJ73" s="171">
        <f t="shared" si="21"/>
        <v>0</v>
      </c>
      <c r="BK73" s="171">
        <f t="shared" si="22"/>
        <v>0</v>
      </c>
      <c r="BL73" s="171">
        <f t="shared" si="23"/>
        <v>1</v>
      </c>
      <c r="BM73" s="171"/>
      <c r="BN73" s="171"/>
      <c r="BO73" s="171"/>
      <c r="BP73" s="171"/>
      <c r="BQ73" s="171"/>
      <c r="BR73" s="171"/>
      <c r="BS73" s="171">
        <f t="shared" si="24"/>
        <v>0</v>
      </c>
      <c r="BT73" s="171">
        <f t="shared" si="25"/>
        <v>0</v>
      </c>
      <c r="BU73" s="171"/>
      <c r="BV73" s="171"/>
      <c r="BW73" s="171"/>
      <c r="BX73" s="171"/>
      <c r="BY73" s="171"/>
      <c r="BZ73" s="171"/>
      <c r="CE73" s="172" t="str">
        <f t="shared" si="45"/>
        <v/>
      </c>
      <c r="CF73" s="172" t="str">
        <f t="shared" si="45"/>
        <v/>
      </c>
      <c r="CG73" s="172" t="str">
        <f t="shared" si="45"/>
        <v/>
      </c>
      <c r="CH73" s="172" t="str">
        <f t="shared" si="45"/>
        <v/>
      </c>
      <c r="CI73" s="172" t="str">
        <f t="shared" si="45"/>
        <v/>
      </c>
      <c r="CJ73" s="172" t="str">
        <f t="shared" si="45"/>
        <v/>
      </c>
      <c r="CK73" s="172" t="str">
        <f t="shared" si="45"/>
        <v/>
      </c>
      <c r="CL73" s="172" t="str">
        <f t="shared" si="45"/>
        <v/>
      </c>
      <c r="CM73" s="172" t="str">
        <f t="shared" si="45"/>
        <v/>
      </c>
      <c r="CN73" s="172" t="str">
        <f t="shared" si="45"/>
        <v/>
      </c>
      <c r="CT73" s="286" t="b">
        <f t="shared" si="33"/>
        <v>1</v>
      </c>
      <c r="CU73" s="286" t="b">
        <f>OR(V73&gt;=CU$5,INDEX('הוראת שעה'!$D$6:$D$20,MATCH($AO$2,'הוראת שעה'!$A$6:$A$20,1))=99)</f>
        <v>0</v>
      </c>
      <c r="CV73" s="286" t="b">
        <f t="shared" si="34"/>
        <v>0</v>
      </c>
      <c r="CZ73" s="309">
        <f t="shared" si="35"/>
        <v>1</v>
      </c>
      <c r="DA73" s="286" t="b">
        <f t="shared" si="36"/>
        <v>0</v>
      </c>
      <c r="DB73" s="286" t="b">
        <f>OR(V73&gt;=DB$5,Z73=1,INDEX('הוראת שעה'!$D$6:$D$20,MATCH($AO$2,'הוראת שעה'!$A$6:$A$20,1))=99)</f>
        <v>0</v>
      </c>
      <c r="DC73" s="286" t="b">
        <f t="shared" si="37"/>
        <v>0</v>
      </c>
      <c r="DD73" s="286"/>
      <c r="DE73" s="286"/>
      <c r="DF73" s="286"/>
      <c r="DG73" s="286"/>
      <c r="DH73" s="286">
        <f t="shared" si="38"/>
        <v>0</v>
      </c>
      <c r="DI73" s="172" t="str">
        <f t="shared" si="39"/>
        <v/>
      </c>
      <c r="DJ73" s="172" t="str">
        <f t="shared" si="40"/>
        <v/>
      </c>
    </row>
    <row r="74" spans="2:114">
      <c r="B74" s="10" t="str">
        <f t="shared" si="27"/>
        <v/>
      </c>
      <c r="C74" s="10"/>
      <c r="D74" s="10"/>
      <c r="E74" s="10"/>
      <c r="F74" s="20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314"/>
      <c r="T74" s="314"/>
      <c r="U74" s="306" t="str">
        <f t="shared" si="28"/>
        <v/>
      </c>
      <c r="V74" s="9"/>
      <c r="W74" s="305"/>
      <c r="X74" s="314"/>
      <c r="Y74" s="305"/>
      <c r="Z74" s="305"/>
      <c r="AA74" s="9"/>
      <c r="AB74" s="9"/>
      <c r="AC74" s="9"/>
      <c r="AD74" s="9"/>
      <c r="AE74" s="10" t="str">
        <f t="shared" si="29"/>
        <v/>
      </c>
      <c r="AF74" s="9"/>
      <c r="AG74" s="9"/>
      <c r="AH74" s="9"/>
      <c r="AI74" s="10" t="str">
        <f t="shared" si="41"/>
        <v/>
      </c>
      <c r="AJ74" s="10"/>
      <c r="AK74" s="10"/>
      <c r="AL74" s="10"/>
      <c r="AM74" s="10"/>
      <c r="AN74" s="207" t="str">
        <f t="shared" si="42"/>
        <v/>
      </c>
      <c r="AO74" s="208"/>
      <c r="AP74" s="172">
        <f t="shared" si="43"/>
        <v>0</v>
      </c>
      <c r="AQ74" s="172" t="str">
        <f t="shared" si="44"/>
        <v/>
      </c>
      <c r="AR74" s="172" t="str">
        <f t="shared" si="44"/>
        <v/>
      </c>
      <c r="AS74" s="171">
        <f t="shared" si="31"/>
        <v>0</v>
      </c>
      <c r="AT74" s="171">
        <f t="shared" si="7"/>
        <v>0</v>
      </c>
      <c r="AU74" s="171">
        <f t="shared" si="8"/>
        <v>0</v>
      </c>
      <c r="AV74" s="171">
        <f t="shared" si="9"/>
        <v>0</v>
      </c>
      <c r="AW74" s="171">
        <f t="shared" si="10"/>
        <v>0</v>
      </c>
      <c r="AX74" s="171">
        <f t="shared" si="11"/>
        <v>0</v>
      </c>
      <c r="AY74" s="171">
        <f t="shared" si="12"/>
        <v>0</v>
      </c>
      <c r="AZ74" s="171">
        <f t="shared" si="13"/>
        <v>0</v>
      </c>
      <c r="BA74" s="171">
        <f t="shared" si="14"/>
        <v>0</v>
      </c>
      <c r="BB74" s="171">
        <f t="shared" si="15"/>
        <v>0</v>
      </c>
      <c r="BC74" s="171">
        <f t="shared" si="16"/>
        <v>0</v>
      </c>
      <c r="BD74" s="171">
        <f t="shared" si="17"/>
        <v>0</v>
      </c>
      <c r="BE74" s="171">
        <f t="shared" si="18"/>
        <v>0</v>
      </c>
      <c r="BF74" s="171">
        <f t="shared" si="19"/>
        <v>0</v>
      </c>
      <c r="BG74" s="171"/>
      <c r="BH74" s="171">
        <f t="shared" si="20"/>
        <v>0</v>
      </c>
      <c r="BI74" s="171">
        <f t="shared" si="21"/>
        <v>1</v>
      </c>
      <c r="BJ74" s="171">
        <f t="shared" si="21"/>
        <v>0</v>
      </c>
      <c r="BK74" s="171">
        <f t="shared" si="22"/>
        <v>0</v>
      </c>
      <c r="BL74" s="171">
        <f t="shared" si="23"/>
        <v>1</v>
      </c>
      <c r="BM74" s="171"/>
      <c r="BN74" s="171"/>
      <c r="BO74" s="171"/>
      <c r="BP74" s="171"/>
      <c r="BQ74" s="171"/>
      <c r="BR74" s="171"/>
      <c r="BS74" s="171">
        <f t="shared" si="24"/>
        <v>0</v>
      </c>
      <c r="BT74" s="171">
        <f t="shared" si="25"/>
        <v>0</v>
      </c>
      <c r="BU74" s="171"/>
      <c r="BV74" s="171"/>
      <c r="BW74" s="171"/>
      <c r="BX74" s="171"/>
      <c r="BY74" s="171"/>
      <c r="BZ74" s="171"/>
      <c r="CE74" s="172" t="str">
        <f t="shared" si="45"/>
        <v/>
      </c>
      <c r="CF74" s="172" t="str">
        <f t="shared" si="45"/>
        <v/>
      </c>
      <c r="CG74" s="172" t="str">
        <f t="shared" si="45"/>
        <v/>
      </c>
      <c r="CH74" s="172" t="str">
        <f t="shared" si="45"/>
        <v/>
      </c>
      <c r="CI74" s="172" t="str">
        <f t="shared" si="45"/>
        <v/>
      </c>
      <c r="CJ74" s="172" t="str">
        <f t="shared" si="45"/>
        <v/>
      </c>
      <c r="CK74" s="172" t="str">
        <f t="shared" si="45"/>
        <v/>
      </c>
      <c r="CL74" s="172" t="str">
        <f t="shared" si="45"/>
        <v/>
      </c>
      <c r="CM74" s="172" t="str">
        <f t="shared" si="45"/>
        <v/>
      </c>
      <c r="CN74" s="172" t="str">
        <f t="shared" si="45"/>
        <v/>
      </c>
      <c r="CT74" s="286" t="b">
        <f t="shared" si="33"/>
        <v>1</v>
      </c>
      <c r="CU74" s="286" t="b">
        <f>OR(V74&gt;=CU$5,INDEX('הוראת שעה'!$D$6:$D$20,MATCH($AO$2,'הוראת שעה'!$A$6:$A$20,1))=99)</f>
        <v>0</v>
      </c>
      <c r="CV74" s="286" t="b">
        <f t="shared" si="34"/>
        <v>0</v>
      </c>
      <c r="CZ74" s="309">
        <f t="shared" si="35"/>
        <v>1</v>
      </c>
      <c r="DA74" s="286" t="b">
        <f t="shared" si="36"/>
        <v>0</v>
      </c>
      <c r="DB74" s="286" t="b">
        <f>OR(V74&gt;=DB$5,Z74=1,INDEX('הוראת שעה'!$D$6:$D$20,MATCH($AO$2,'הוראת שעה'!$A$6:$A$20,1))=99)</f>
        <v>0</v>
      </c>
      <c r="DC74" s="286" t="b">
        <f t="shared" si="37"/>
        <v>0</v>
      </c>
      <c r="DD74" s="286"/>
      <c r="DE74" s="286"/>
      <c r="DF74" s="286"/>
      <c r="DG74" s="286"/>
      <c r="DH74" s="286">
        <f t="shared" si="38"/>
        <v>0</v>
      </c>
      <c r="DI74" s="172" t="str">
        <f t="shared" si="39"/>
        <v/>
      </c>
      <c r="DJ74" s="172" t="str">
        <f t="shared" si="40"/>
        <v/>
      </c>
    </row>
    <row r="75" spans="2:114">
      <c r="B75" s="10" t="str">
        <f t="shared" si="27"/>
        <v/>
      </c>
      <c r="C75" s="10"/>
      <c r="D75" s="10"/>
      <c r="E75" s="10"/>
      <c r="F75" s="20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314"/>
      <c r="T75" s="314"/>
      <c r="U75" s="306" t="str">
        <f t="shared" si="28"/>
        <v/>
      </c>
      <c r="V75" s="9"/>
      <c r="W75" s="305"/>
      <c r="X75" s="314"/>
      <c r="Y75" s="305"/>
      <c r="Z75" s="305"/>
      <c r="AA75" s="9"/>
      <c r="AB75" s="9"/>
      <c r="AC75" s="9"/>
      <c r="AD75" s="9"/>
      <c r="AE75" s="10" t="str">
        <f t="shared" si="29"/>
        <v/>
      </c>
      <c r="AF75" s="9"/>
      <c r="AG75" s="9"/>
      <c r="AH75" s="9"/>
      <c r="AI75" s="10" t="str">
        <f t="shared" si="41"/>
        <v/>
      </c>
      <c r="AJ75" s="10"/>
      <c r="AK75" s="10"/>
      <c r="AL75" s="10"/>
      <c r="AM75" s="10"/>
      <c r="AN75" s="207" t="str">
        <f t="shared" si="42"/>
        <v/>
      </c>
      <c r="AO75" s="208"/>
      <c r="AP75" s="172">
        <f t="shared" si="43"/>
        <v>0</v>
      </c>
      <c r="AQ75" s="172" t="str">
        <f t="shared" si="44"/>
        <v/>
      </c>
      <c r="AR75" s="172" t="str">
        <f t="shared" si="44"/>
        <v/>
      </c>
      <c r="AS75" s="171">
        <f t="shared" si="31"/>
        <v>0</v>
      </c>
      <c r="AT75" s="171">
        <f t="shared" si="7"/>
        <v>0</v>
      </c>
      <c r="AU75" s="171">
        <f t="shared" si="8"/>
        <v>0</v>
      </c>
      <c r="AV75" s="171">
        <f t="shared" si="9"/>
        <v>0</v>
      </c>
      <c r="AW75" s="171">
        <f t="shared" si="10"/>
        <v>0</v>
      </c>
      <c r="AX75" s="171">
        <f t="shared" si="11"/>
        <v>0</v>
      </c>
      <c r="AY75" s="171">
        <f t="shared" si="12"/>
        <v>0</v>
      </c>
      <c r="AZ75" s="171">
        <f t="shared" si="13"/>
        <v>0</v>
      </c>
      <c r="BA75" s="171">
        <f t="shared" si="14"/>
        <v>0</v>
      </c>
      <c r="BB75" s="171">
        <f t="shared" si="15"/>
        <v>0</v>
      </c>
      <c r="BC75" s="171">
        <f t="shared" si="16"/>
        <v>0</v>
      </c>
      <c r="BD75" s="171">
        <f t="shared" si="17"/>
        <v>0</v>
      </c>
      <c r="BE75" s="171">
        <f t="shared" si="18"/>
        <v>0</v>
      </c>
      <c r="BF75" s="171">
        <f t="shared" si="19"/>
        <v>0</v>
      </c>
      <c r="BG75" s="171"/>
      <c r="BH75" s="171">
        <f t="shared" si="20"/>
        <v>0</v>
      </c>
      <c r="BI75" s="171">
        <f t="shared" si="21"/>
        <v>1</v>
      </c>
      <c r="BJ75" s="171">
        <f t="shared" si="21"/>
        <v>0</v>
      </c>
      <c r="BK75" s="171">
        <f t="shared" si="22"/>
        <v>0</v>
      </c>
      <c r="BL75" s="171">
        <f t="shared" si="23"/>
        <v>1</v>
      </c>
      <c r="BM75" s="171"/>
      <c r="BN75" s="171"/>
      <c r="BO75" s="171"/>
      <c r="BP75" s="171"/>
      <c r="BQ75" s="171"/>
      <c r="BR75" s="171"/>
      <c r="BS75" s="171">
        <f t="shared" si="24"/>
        <v>0</v>
      </c>
      <c r="BT75" s="171">
        <f t="shared" si="25"/>
        <v>0</v>
      </c>
      <c r="BU75" s="171"/>
      <c r="BV75" s="171"/>
      <c r="BW75" s="171"/>
      <c r="BX75" s="171"/>
      <c r="BY75" s="171"/>
      <c r="BZ75" s="171"/>
      <c r="CE75" s="172" t="str">
        <f t="shared" si="45"/>
        <v/>
      </c>
      <c r="CF75" s="172" t="str">
        <f t="shared" si="45"/>
        <v/>
      </c>
      <c r="CG75" s="172" t="str">
        <f t="shared" si="45"/>
        <v/>
      </c>
      <c r="CH75" s="172" t="str">
        <f t="shared" si="45"/>
        <v/>
      </c>
      <c r="CI75" s="172" t="str">
        <f t="shared" si="45"/>
        <v/>
      </c>
      <c r="CJ75" s="172" t="str">
        <f t="shared" si="45"/>
        <v/>
      </c>
      <c r="CK75" s="172" t="str">
        <f t="shared" si="45"/>
        <v/>
      </c>
      <c r="CL75" s="172" t="str">
        <f t="shared" si="45"/>
        <v/>
      </c>
      <c r="CM75" s="172" t="str">
        <f t="shared" si="45"/>
        <v/>
      </c>
      <c r="CN75" s="172" t="str">
        <f t="shared" si="45"/>
        <v/>
      </c>
      <c r="CT75" s="286" t="b">
        <f t="shared" si="33"/>
        <v>1</v>
      </c>
      <c r="CU75" s="286" t="b">
        <f>OR(V75&gt;=CU$5,INDEX('הוראת שעה'!$D$6:$D$20,MATCH($AO$2,'הוראת שעה'!$A$6:$A$20,1))=99)</f>
        <v>0</v>
      </c>
      <c r="CV75" s="286" t="b">
        <f t="shared" si="34"/>
        <v>0</v>
      </c>
      <c r="CZ75" s="309">
        <f t="shared" si="35"/>
        <v>1</v>
      </c>
      <c r="DA75" s="286" t="b">
        <f t="shared" si="36"/>
        <v>0</v>
      </c>
      <c r="DB75" s="286" t="b">
        <f>OR(V75&gt;=DB$5,Z75=1,INDEX('הוראת שעה'!$D$6:$D$20,MATCH($AO$2,'הוראת שעה'!$A$6:$A$20,1))=99)</f>
        <v>0</v>
      </c>
      <c r="DC75" s="286" t="b">
        <f t="shared" si="37"/>
        <v>0</v>
      </c>
      <c r="DD75" s="286"/>
      <c r="DE75" s="286"/>
      <c r="DF75" s="286"/>
      <c r="DG75" s="286"/>
      <c r="DH75" s="286">
        <f t="shared" si="38"/>
        <v>0</v>
      </c>
      <c r="DI75" s="172" t="str">
        <f t="shared" si="39"/>
        <v/>
      </c>
      <c r="DJ75" s="172" t="str">
        <f t="shared" si="40"/>
        <v/>
      </c>
    </row>
    <row r="76" spans="2:114">
      <c r="B76" s="10" t="str">
        <f t="shared" si="27"/>
        <v/>
      </c>
      <c r="C76" s="10"/>
      <c r="D76" s="10"/>
      <c r="E76" s="10"/>
      <c r="F76" s="20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314"/>
      <c r="T76" s="314"/>
      <c r="U76" s="306" t="str">
        <f t="shared" si="28"/>
        <v/>
      </c>
      <c r="V76" s="9"/>
      <c r="W76" s="305"/>
      <c r="X76" s="314"/>
      <c r="Y76" s="305"/>
      <c r="Z76" s="305"/>
      <c r="AA76" s="9"/>
      <c r="AB76" s="9"/>
      <c r="AC76" s="9"/>
      <c r="AD76" s="9"/>
      <c r="AE76" s="10" t="str">
        <f t="shared" si="29"/>
        <v/>
      </c>
      <c r="AF76" s="9"/>
      <c r="AG76" s="9"/>
      <c r="AH76" s="9"/>
      <c r="AI76" s="10" t="str">
        <f t="shared" si="41"/>
        <v/>
      </c>
      <c r="AJ76" s="10"/>
      <c r="AK76" s="10"/>
      <c r="AL76" s="10"/>
      <c r="AM76" s="10"/>
      <c r="AN76" s="207" t="str">
        <f t="shared" si="42"/>
        <v/>
      </c>
      <c r="AO76" s="208"/>
      <c r="AP76" s="172">
        <f t="shared" si="43"/>
        <v>0</v>
      </c>
      <c r="AQ76" s="172" t="str">
        <f t="shared" si="44"/>
        <v/>
      </c>
      <c r="AR76" s="172" t="str">
        <f t="shared" si="44"/>
        <v/>
      </c>
      <c r="AS76" s="171">
        <f t="shared" si="31"/>
        <v>0</v>
      </c>
      <c r="AT76" s="171">
        <f t="shared" si="7"/>
        <v>0</v>
      </c>
      <c r="AU76" s="171">
        <f t="shared" si="8"/>
        <v>0</v>
      </c>
      <c r="AV76" s="171">
        <f t="shared" si="9"/>
        <v>0</v>
      </c>
      <c r="AW76" s="171">
        <f t="shared" si="10"/>
        <v>0</v>
      </c>
      <c r="AX76" s="171">
        <f t="shared" si="11"/>
        <v>0</v>
      </c>
      <c r="AY76" s="171">
        <f t="shared" si="12"/>
        <v>0</v>
      </c>
      <c r="AZ76" s="171">
        <f t="shared" si="13"/>
        <v>0</v>
      </c>
      <c r="BA76" s="171">
        <f t="shared" si="14"/>
        <v>0</v>
      </c>
      <c r="BB76" s="171">
        <f t="shared" si="15"/>
        <v>0</v>
      </c>
      <c r="BC76" s="171">
        <f t="shared" si="16"/>
        <v>0</v>
      </c>
      <c r="BD76" s="171">
        <f t="shared" si="17"/>
        <v>0</v>
      </c>
      <c r="BE76" s="171">
        <f t="shared" si="18"/>
        <v>0</v>
      </c>
      <c r="BF76" s="171">
        <f t="shared" si="19"/>
        <v>0</v>
      </c>
      <c r="BG76" s="171"/>
      <c r="BH76" s="171">
        <f t="shared" si="20"/>
        <v>0</v>
      </c>
      <c r="BI76" s="171">
        <f t="shared" si="21"/>
        <v>1</v>
      </c>
      <c r="BJ76" s="171">
        <f t="shared" si="21"/>
        <v>0</v>
      </c>
      <c r="BK76" s="171">
        <f t="shared" si="22"/>
        <v>0</v>
      </c>
      <c r="BL76" s="171">
        <f t="shared" si="23"/>
        <v>1</v>
      </c>
      <c r="BM76" s="171"/>
      <c r="BN76" s="171"/>
      <c r="BO76" s="171"/>
      <c r="BP76" s="171"/>
      <c r="BQ76" s="171"/>
      <c r="BR76" s="171"/>
      <c r="BS76" s="171">
        <f t="shared" si="24"/>
        <v>0</v>
      </c>
      <c r="BT76" s="171">
        <f t="shared" si="25"/>
        <v>0</v>
      </c>
      <c r="BU76" s="171"/>
      <c r="BV76" s="171"/>
      <c r="BW76" s="171"/>
      <c r="BX76" s="171"/>
      <c r="BY76" s="171"/>
      <c r="BZ76" s="171"/>
      <c r="CE76" s="172" t="str">
        <f t="shared" si="45"/>
        <v/>
      </c>
      <c r="CF76" s="172" t="str">
        <f t="shared" si="45"/>
        <v/>
      </c>
      <c r="CG76" s="172" t="str">
        <f t="shared" si="45"/>
        <v/>
      </c>
      <c r="CH76" s="172" t="str">
        <f t="shared" si="45"/>
        <v/>
      </c>
      <c r="CI76" s="172" t="str">
        <f t="shared" si="45"/>
        <v/>
      </c>
      <c r="CJ76" s="172" t="str">
        <f t="shared" si="45"/>
        <v/>
      </c>
      <c r="CK76" s="172" t="str">
        <f t="shared" si="45"/>
        <v/>
      </c>
      <c r="CL76" s="172" t="str">
        <f t="shared" si="45"/>
        <v/>
      </c>
      <c r="CM76" s="172" t="str">
        <f t="shared" si="45"/>
        <v/>
      </c>
      <c r="CN76" s="172" t="str">
        <f t="shared" si="45"/>
        <v/>
      </c>
      <c r="CT76" s="286" t="b">
        <f t="shared" si="33"/>
        <v>1</v>
      </c>
      <c r="CU76" s="286" t="b">
        <f>OR(V76&gt;=CU$5,INDEX('הוראת שעה'!$D$6:$D$20,MATCH($AO$2,'הוראת שעה'!$A$6:$A$20,1))=99)</f>
        <v>0</v>
      </c>
      <c r="CV76" s="286" t="b">
        <f t="shared" si="34"/>
        <v>0</v>
      </c>
      <c r="CZ76" s="309">
        <f t="shared" si="35"/>
        <v>1</v>
      </c>
      <c r="DA76" s="286" t="b">
        <f t="shared" si="36"/>
        <v>0</v>
      </c>
      <c r="DB76" s="286" t="b">
        <f>OR(V76&gt;=DB$5,Z76=1,INDEX('הוראת שעה'!$D$6:$D$20,MATCH($AO$2,'הוראת שעה'!$A$6:$A$20,1))=99)</f>
        <v>0</v>
      </c>
      <c r="DC76" s="286" t="b">
        <f t="shared" si="37"/>
        <v>0</v>
      </c>
      <c r="DD76" s="286"/>
      <c r="DE76" s="286"/>
      <c r="DF76" s="286"/>
      <c r="DG76" s="286"/>
      <c r="DH76" s="286">
        <f t="shared" si="38"/>
        <v>0</v>
      </c>
      <c r="DI76" s="172" t="str">
        <f t="shared" si="39"/>
        <v/>
      </c>
      <c r="DJ76" s="172" t="str">
        <f t="shared" si="40"/>
        <v/>
      </c>
    </row>
    <row r="77" spans="2:114">
      <c r="B77" s="10" t="str">
        <f t="shared" si="27"/>
        <v/>
      </c>
      <c r="C77" s="10"/>
      <c r="D77" s="10"/>
      <c r="E77" s="10"/>
      <c r="F77" s="20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314"/>
      <c r="T77" s="314"/>
      <c r="U77" s="306" t="str">
        <f t="shared" si="28"/>
        <v/>
      </c>
      <c r="V77" s="9"/>
      <c r="W77" s="305"/>
      <c r="X77" s="314"/>
      <c r="Y77" s="305"/>
      <c r="Z77" s="305"/>
      <c r="AA77" s="9"/>
      <c r="AB77" s="9"/>
      <c r="AC77" s="9"/>
      <c r="AD77" s="9"/>
      <c r="AE77" s="10" t="str">
        <f t="shared" si="29"/>
        <v/>
      </c>
      <c r="AF77" s="9"/>
      <c r="AG77" s="9"/>
      <c r="AH77" s="9"/>
      <c r="AI77" s="10" t="str">
        <f t="shared" si="41"/>
        <v/>
      </c>
      <c r="AJ77" s="10"/>
      <c r="AK77" s="10"/>
      <c r="AL77" s="10"/>
      <c r="AM77" s="10"/>
      <c r="AN77" s="207" t="str">
        <f t="shared" si="42"/>
        <v/>
      </c>
      <c r="AO77" s="208"/>
      <c r="AP77" s="172">
        <f t="shared" si="43"/>
        <v>0</v>
      </c>
      <c r="AQ77" s="172" t="str">
        <f t="shared" si="44"/>
        <v/>
      </c>
      <c r="AR77" s="172" t="str">
        <f t="shared" si="44"/>
        <v/>
      </c>
      <c r="AS77" s="171">
        <f t="shared" si="31"/>
        <v>0</v>
      </c>
      <c r="AT77" s="171">
        <f t="shared" si="7"/>
        <v>0</v>
      </c>
      <c r="AU77" s="171">
        <f t="shared" si="8"/>
        <v>0</v>
      </c>
      <c r="AV77" s="171">
        <f t="shared" si="9"/>
        <v>0</v>
      </c>
      <c r="AW77" s="171">
        <f t="shared" si="10"/>
        <v>0</v>
      </c>
      <c r="AX77" s="171">
        <f t="shared" si="11"/>
        <v>0</v>
      </c>
      <c r="AY77" s="171">
        <f t="shared" si="12"/>
        <v>0</v>
      </c>
      <c r="AZ77" s="171">
        <f t="shared" si="13"/>
        <v>0</v>
      </c>
      <c r="BA77" s="171">
        <f t="shared" si="14"/>
        <v>0</v>
      </c>
      <c r="BB77" s="171">
        <f t="shared" si="15"/>
        <v>0</v>
      </c>
      <c r="BC77" s="171">
        <f t="shared" si="16"/>
        <v>0</v>
      </c>
      <c r="BD77" s="171">
        <f t="shared" si="17"/>
        <v>0</v>
      </c>
      <c r="BE77" s="171">
        <f t="shared" si="18"/>
        <v>0</v>
      </c>
      <c r="BF77" s="171">
        <f t="shared" si="19"/>
        <v>0</v>
      </c>
      <c r="BG77" s="171"/>
      <c r="BH77" s="171">
        <f t="shared" si="20"/>
        <v>0</v>
      </c>
      <c r="BI77" s="171">
        <f t="shared" si="21"/>
        <v>1</v>
      </c>
      <c r="BJ77" s="171">
        <f t="shared" si="21"/>
        <v>0</v>
      </c>
      <c r="BK77" s="171">
        <f t="shared" si="22"/>
        <v>0</v>
      </c>
      <c r="BL77" s="171">
        <f t="shared" si="23"/>
        <v>1</v>
      </c>
      <c r="BM77" s="171"/>
      <c r="BN77" s="171"/>
      <c r="BO77" s="171"/>
      <c r="BP77" s="171"/>
      <c r="BQ77" s="171"/>
      <c r="BR77" s="171"/>
      <c r="BS77" s="171">
        <f t="shared" si="24"/>
        <v>0</v>
      </c>
      <c r="BT77" s="171">
        <f t="shared" si="25"/>
        <v>0</v>
      </c>
      <c r="BU77" s="171"/>
      <c r="BV77" s="171"/>
      <c r="BW77" s="171"/>
      <c r="BX77" s="171"/>
      <c r="BY77" s="171"/>
      <c r="BZ77" s="171"/>
      <c r="CE77" s="172" t="str">
        <f t="shared" si="45"/>
        <v/>
      </c>
      <c r="CF77" s="172" t="str">
        <f t="shared" si="45"/>
        <v/>
      </c>
      <c r="CG77" s="172" t="str">
        <f t="shared" si="45"/>
        <v/>
      </c>
      <c r="CH77" s="172" t="str">
        <f t="shared" si="45"/>
        <v/>
      </c>
      <c r="CI77" s="172" t="str">
        <f t="shared" si="45"/>
        <v/>
      </c>
      <c r="CJ77" s="172" t="str">
        <f t="shared" si="45"/>
        <v/>
      </c>
      <c r="CK77" s="172" t="str">
        <f t="shared" si="45"/>
        <v/>
      </c>
      <c r="CL77" s="172" t="str">
        <f t="shared" si="45"/>
        <v/>
      </c>
      <c r="CM77" s="172" t="str">
        <f t="shared" si="45"/>
        <v/>
      </c>
      <c r="CN77" s="172" t="str">
        <f t="shared" si="45"/>
        <v/>
      </c>
      <c r="CT77" s="286" t="b">
        <f t="shared" si="33"/>
        <v>1</v>
      </c>
      <c r="CU77" s="286" t="b">
        <f>OR(V77&gt;=CU$5,INDEX('הוראת שעה'!$D$6:$D$20,MATCH($AO$2,'הוראת שעה'!$A$6:$A$20,1))=99)</f>
        <v>0</v>
      </c>
      <c r="CV77" s="286" t="b">
        <f t="shared" si="34"/>
        <v>0</v>
      </c>
      <c r="CZ77" s="309">
        <f t="shared" si="35"/>
        <v>1</v>
      </c>
      <c r="DA77" s="286" t="b">
        <f t="shared" si="36"/>
        <v>0</v>
      </c>
      <c r="DB77" s="286" t="b">
        <f>OR(V77&gt;=DB$5,Z77=1,INDEX('הוראת שעה'!$D$6:$D$20,MATCH($AO$2,'הוראת שעה'!$A$6:$A$20,1))=99)</f>
        <v>0</v>
      </c>
      <c r="DC77" s="286" t="b">
        <f t="shared" si="37"/>
        <v>0</v>
      </c>
      <c r="DD77" s="286"/>
      <c r="DE77" s="286"/>
      <c r="DF77" s="286"/>
      <c r="DG77" s="286"/>
      <c r="DH77" s="286">
        <f t="shared" si="38"/>
        <v>0</v>
      </c>
      <c r="DI77" s="172" t="str">
        <f t="shared" si="39"/>
        <v/>
      </c>
      <c r="DJ77" s="172" t="str">
        <f t="shared" si="40"/>
        <v/>
      </c>
    </row>
    <row r="78" spans="2:114">
      <c r="B78" s="10" t="str">
        <f t="shared" si="27"/>
        <v/>
      </c>
      <c r="C78" s="10"/>
      <c r="D78" s="10"/>
      <c r="E78" s="10"/>
      <c r="F78" s="20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314"/>
      <c r="T78" s="314"/>
      <c r="U78" s="306" t="str">
        <f t="shared" si="28"/>
        <v/>
      </c>
      <c r="V78" s="9"/>
      <c r="W78" s="305"/>
      <c r="X78" s="314"/>
      <c r="Y78" s="305"/>
      <c r="Z78" s="305"/>
      <c r="AA78" s="9"/>
      <c r="AB78" s="9"/>
      <c r="AC78" s="9"/>
      <c r="AD78" s="9"/>
      <c r="AE78" s="10" t="str">
        <f t="shared" si="29"/>
        <v/>
      </c>
      <c r="AF78" s="9"/>
      <c r="AG78" s="9"/>
      <c r="AH78" s="9"/>
      <c r="AI78" s="10" t="str">
        <f t="shared" si="41"/>
        <v/>
      </c>
      <c r="AJ78" s="10"/>
      <c r="AK78" s="10"/>
      <c r="AL78" s="10"/>
      <c r="AM78" s="10"/>
      <c r="AN78" s="207" t="str">
        <f t="shared" si="42"/>
        <v/>
      </c>
      <c r="AO78" s="208"/>
      <c r="AP78" s="172">
        <f t="shared" si="43"/>
        <v>0</v>
      </c>
      <c r="AQ78" s="172" t="str">
        <f t="shared" si="44"/>
        <v/>
      </c>
      <c r="AR78" s="172" t="str">
        <f t="shared" si="44"/>
        <v/>
      </c>
      <c r="AS78" s="171">
        <f t="shared" si="31"/>
        <v>0</v>
      </c>
      <c r="AT78" s="171">
        <f t="shared" si="7"/>
        <v>0</v>
      </c>
      <c r="AU78" s="171">
        <f t="shared" si="8"/>
        <v>0</v>
      </c>
      <c r="AV78" s="171">
        <f t="shared" si="9"/>
        <v>0</v>
      </c>
      <c r="AW78" s="171">
        <f t="shared" si="10"/>
        <v>0</v>
      </c>
      <c r="AX78" s="171">
        <f t="shared" si="11"/>
        <v>0</v>
      </c>
      <c r="AY78" s="171">
        <f t="shared" si="12"/>
        <v>0</v>
      </c>
      <c r="AZ78" s="171">
        <f t="shared" si="13"/>
        <v>0</v>
      </c>
      <c r="BA78" s="171">
        <f t="shared" si="14"/>
        <v>0</v>
      </c>
      <c r="BB78" s="171">
        <f t="shared" si="15"/>
        <v>0</v>
      </c>
      <c r="BC78" s="171">
        <f t="shared" si="16"/>
        <v>0</v>
      </c>
      <c r="BD78" s="171">
        <f t="shared" si="17"/>
        <v>0</v>
      </c>
      <c r="BE78" s="171">
        <f t="shared" si="18"/>
        <v>0</v>
      </c>
      <c r="BF78" s="171">
        <f t="shared" si="19"/>
        <v>0</v>
      </c>
      <c r="BG78" s="171"/>
      <c r="BH78" s="171">
        <f t="shared" si="20"/>
        <v>0</v>
      </c>
      <c r="BI78" s="171">
        <f t="shared" si="21"/>
        <v>1</v>
      </c>
      <c r="BJ78" s="171">
        <f t="shared" si="21"/>
        <v>0</v>
      </c>
      <c r="BK78" s="171">
        <f t="shared" si="22"/>
        <v>0</v>
      </c>
      <c r="BL78" s="171">
        <f t="shared" si="23"/>
        <v>1</v>
      </c>
      <c r="BM78" s="171"/>
      <c r="BN78" s="171"/>
      <c r="BO78" s="171"/>
      <c r="BP78" s="171"/>
      <c r="BQ78" s="171"/>
      <c r="BR78" s="171"/>
      <c r="BS78" s="171">
        <f t="shared" si="24"/>
        <v>0</v>
      </c>
      <c r="BT78" s="171">
        <f t="shared" si="25"/>
        <v>0</v>
      </c>
      <c r="BU78" s="171"/>
      <c r="BV78" s="171"/>
      <c r="BW78" s="171"/>
      <c r="BX78" s="171"/>
      <c r="BY78" s="171"/>
      <c r="BZ78" s="171"/>
      <c r="CE78" s="172" t="str">
        <f t="shared" si="45"/>
        <v/>
      </c>
      <c r="CF78" s="172" t="str">
        <f t="shared" si="45"/>
        <v/>
      </c>
      <c r="CG78" s="172" t="str">
        <f t="shared" si="45"/>
        <v/>
      </c>
      <c r="CH78" s="172" t="str">
        <f t="shared" si="45"/>
        <v/>
      </c>
      <c r="CI78" s="172" t="str">
        <f t="shared" si="45"/>
        <v/>
      </c>
      <c r="CJ78" s="172" t="str">
        <f t="shared" si="45"/>
        <v/>
      </c>
      <c r="CK78" s="172" t="str">
        <f t="shared" si="45"/>
        <v/>
      </c>
      <c r="CL78" s="172" t="str">
        <f t="shared" si="45"/>
        <v/>
      </c>
      <c r="CM78" s="172" t="str">
        <f t="shared" si="45"/>
        <v/>
      </c>
      <c r="CN78" s="172" t="str">
        <f t="shared" si="45"/>
        <v/>
      </c>
      <c r="CT78" s="286" t="b">
        <f t="shared" si="33"/>
        <v>1</v>
      </c>
      <c r="CU78" s="286" t="b">
        <f>OR(V78&gt;=CU$5,INDEX('הוראת שעה'!$D$6:$D$20,MATCH($AO$2,'הוראת שעה'!$A$6:$A$20,1))=99)</f>
        <v>0</v>
      </c>
      <c r="CV78" s="286" t="b">
        <f t="shared" si="34"/>
        <v>0</v>
      </c>
      <c r="CZ78" s="309">
        <f t="shared" si="35"/>
        <v>1</v>
      </c>
      <c r="DA78" s="286" t="b">
        <f t="shared" si="36"/>
        <v>0</v>
      </c>
      <c r="DB78" s="286" t="b">
        <f>OR(V78&gt;=DB$5,Z78=1,INDEX('הוראת שעה'!$D$6:$D$20,MATCH($AO$2,'הוראת שעה'!$A$6:$A$20,1))=99)</f>
        <v>0</v>
      </c>
      <c r="DC78" s="286" t="b">
        <f t="shared" si="37"/>
        <v>0</v>
      </c>
      <c r="DD78" s="286"/>
      <c r="DE78" s="286"/>
      <c r="DF78" s="286"/>
      <c r="DG78" s="286"/>
      <c r="DH78" s="286">
        <f t="shared" si="38"/>
        <v>0</v>
      </c>
      <c r="DI78" s="172" t="str">
        <f t="shared" si="39"/>
        <v/>
      </c>
      <c r="DJ78" s="172" t="str">
        <f t="shared" si="40"/>
        <v/>
      </c>
    </row>
    <row r="79" spans="2:114">
      <c r="B79" s="10" t="str">
        <f t="shared" si="27"/>
        <v/>
      </c>
      <c r="C79" s="10"/>
      <c r="D79" s="10"/>
      <c r="E79" s="10"/>
      <c r="F79" s="20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314"/>
      <c r="T79" s="314"/>
      <c r="U79" s="306" t="str">
        <f t="shared" si="28"/>
        <v/>
      </c>
      <c r="V79" s="9"/>
      <c r="W79" s="305"/>
      <c r="X79" s="314"/>
      <c r="Y79" s="305"/>
      <c r="Z79" s="305"/>
      <c r="AA79" s="9"/>
      <c r="AB79" s="9"/>
      <c r="AC79" s="9"/>
      <c r="AD79" s="9"/>
      <c r="AE79" s="10" t="str">
        <f t="shared" si="29"/>
        <v/>
      </c>
      <c r="AF79" s="9"/>
      <c r="AG79" s="9"/>
      <c r="AH79" s="9"/>
      <c r="AI79" s="10" t="str">
        <f t="shared" si="41"/>
        <v/>
      </c>
      <c r="AJ79" s="10"/>
      <c r="AK79" s="10"/>
      <c r="AL79" s="10"/>
      <c r="AM79" s="10"/>
      <c r="AN79" s="207" t="str">
        <f t="shared" si="42"/>
        <v/>
      </c>
      <c r="AO79" s="208"/>
      <c r="AP79" s="172">
        <f t="shared" si="43"/>
        <v>0</v>
      </c>
      <c r="AQ79" s="172" t="str">
        <f t="shared" si="44"/>
        <v/>
      </c>
      <c r="AR79" s="172" t="str">
        <f t="shared" si="44"/>
        <v/>
      </c>
      <c r="AS79" s="171">
        <f t="shared" si="31"/>
        <v>0</v>
      </c>
      <c r="AT79" s="171">
        <f t="shared" si="7"/>
        <v>0</v>
      </c>
      <c r="AU79" s="171">
        <f t="shared" si="8"/>
        <v>0</v>
      </c>
      <c r="AV79" s="171">
        <f t="shared" si="9"/>
        <v>0</v>
      </c>
      <c r="AW79" s="171">
        <f t="shared" si="10"/>
        <v>0</v>
      </c>
      <c r="AX79" s="171">
        <f t="shared" si="11"/>
        <v>0</v>
      </c>
      <c r="AY79" s="171">
        <f t="shared" si="12"/>
        <v>0</v>
      </c>
      <c r="AZ79" s="171">
        <f t="shared" si="13"/>
        <v>0</v>
      </c>
      <c r="BA79" s="171">
        <f t="shared" si="14"/>
        <v>0</v>
      </c>
      <c r="BB79" s="171">
        <f t="shared" si="15"/>
        <v>0</v>
      </c>
      <c r="BC79" s="171">
        <f t="shared" si="16"/>
        <v>0</v>
      </c>
      <c r="BD79" s="171">
        <f t="shared" si="17"/>
        <v>0</v>
      </c>
      <c r="BE79" s="171">
        <f t="shared" si="18"/>
        <v>0</v>
      </c>
      <c r="BF79" s="171">
        <f t="shared" si="19"/>
        <v>0</v>
      </c>
      <c r="BG79" s="171"/>
      <c r="BH79" s="171">
        <f t="shared" si="20"/>
        <v>0</v>
      </c>
      <c r="BI79" s="171">
        <f t="shared" si="21"/>
        <v>1</v>
      </c>
      <c r="BJ79" s="171">
        <f t="shared" si="21"/>
        <v>0</v>
      </c>
      <c r="BK79" s="171">
        <f t="shared" si="22"/>
        <v>0</v>
      </c>
      <c r="BL79" s="171">
        <f t="shared" si="23"/>
        <v>1</v>
      </c>
      <c r="BM79" s="171"/>
      <c r="BN79" s="171"/>
      <c r="BO79" s="171"/>
      <c r="BP79" s="171"/>
      <c r="BQ79" s="171"/>
      <c r="BR79" s="171"/>
      <c r="BS79" s="171">
        <f t="shared" si="24"/>
        <v>0</v>
      </c>
      <c r="BT79" s="171">
        <f t="shared" si="25"/>
        <v>0</v>
      </c>
      <c r="BU79" s="171"/>
      <c r="BV79" s="171"/>
      <c r="BW79" s="171"/>
      <c r="BX79" s="171"/>
      <c r="BY79" s="171"/>
      <c r="BZ79" s="171"/>
      <c r="CE79" s="172" t="str">
        <f t="shared" si="45"/>
        <v/>
      </c>
      <c r="CF79" s="172" t="str">
        <f t="shared" si="45"/>
        <v/>
      </c>
      <c r="CG79" s="172" t="str">
        <f t="shared" si="45"/>
        <v/>
      </c>
      <c r="CH79" s="172" t="str">
        <f t="shared" si="45"/>
        <v/>
      </c>
      <c r="CI79" s="172" t="str">
        <f t="shared" si="45"/>
        <v/>
      </c>
      <c r="CJ79" s="172" t="str">
        <f t="shared" si="45"/>
        <v/>
      </c>
      <c r="CK79" s="172" t="str">
        <f t="shared" si="45"/>
        <v/>
      </c>
      <c r="CL79" s="172" t="str">
        <f t="shared" si="45"/>
        <v/>
      </c>
      <c r="CM79" s="172" t="str">
        <f t="shared" si="45"/>
        <v/>
      </c>
      <c r="CN79" s="172" t="str">
        <f t="shared" si="45"/>
        <v/>
      </c>
      <c r="CT79" s="286" t="b">
        <f t="shared" si="33"/>
        <v>1</v>
      </c>
      <c r="CU79" s="286" t="b">
        <f>OR(V79&gt;=CU$5,INDEX('הוראת שעה'!$D$6:$D$20,MATCH($AO$2,'הוראת שעה'!$A$6:$A$20,1))=99)</f>
        <v>0</v>
      </c>
      <c r="CV79" s="286" t="b">
        <f t="shared" si="34"/>
        <v>0</v>
      </c>
      <c r="CZ79" s="309">
        <f t="shared" si="35"/>
        <v>1</v>
      </c>
      <c r="DA79" s="286" t="b">
        <f t="shared" si="36"/>
        <v>0</v>
      </c>
      <c r="DB79" s="286" t="b">
        <f>OR(V79&gt;=DB$5,Z79=1,INDEX('הוראת שעה'!$D$6:$D$20,MATCH($AO$2,'הוראת שעה'!$A$6:$A$20,1))=99)</f>
        <v>0</v>
      </c>
      <c r="DC79" s="286" t="b">
        <f t="shared" si="37"/>
        <v>0</v>
      </c>
      <c r="DD79" s="286"/>
      <c r="DE79" s="286"/>
      <c r="DF79" s="286"/>
      <c r="DG79" s="286"/>
      <c r="DH79" s="286">
        <f t="shared" si="38"/>
        <v>0</v>
      </c>
      <c r="DI79" s="172" t="str">
        <f t="shared" si="39"/>
        <v/>
      </c>
      <c r="DJ79" s="172" t="str">
        <f t="shared" si="40"/>
        <v/>
      </c>
    </row>
    <row r="80" spans="2:114">
      <c r="B80" s="10" t="str">
        <f t="shared" si="27"/>
        <v/>
      </c>
      <c r="C80" s="10"/>
      <c r="D80" s="10"/>
      <c r="E80" s="10"/>
      <c r="F80" s="20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314"/>
      <c r="T80" s="314"/>
      <c r="U80" s="306" t="str">
        <f t="shared" si="28"/>
        <v/>
      </c>
      <c r="V80" s="9"/>
      <c r="W80" s="305"/>
      <c r="X80" s="314"/>
      <c r="Y80" s="305"/>
      <c r="Z80" s="305"/>
      <c r="AA80" s="9"/>
      <c r="AB80" s="9"/>
      <c r="AC80" s="9"/>
      <c r="AD80" s="9"/>
      <c r="AE80" s="10" t="str">
        <f t="shared" si="29"/>
        <v/>
      </c>
      <c r="AF80" s="9"/>
      <c r="AG80" s="9"/>
      <c r="AH80" s="9"/>
      <c r="AI80" s="10" t="str">
        <f t="shared" si="41"/>
        <v/>
      </c>
      <c r="AJ80" s="10"/>
      <c r="AK80" s="10"/>
      <c r="AL80" s="10"/>
      <c r="AM80" s="10"/>
      <c r="AN80" s="207" t="str">
        <f t="shared" si="42"/>
        <v/>
      </c>
      <c r="AO80" s="208"/>
      <c r="AP80" s="172">
        <f t="shared" si="43"/>
        <v>0</v>
      </c>
      <c r="AQ80" s="172" t="str">
        <f t="shared" si="44"/>
        <v/>
      </c>
      <c r="AR80" s="172" t="str">
        <f t="shared" si="44"/>
        <v/>
      </c>
      <c r="AS80" s="171">
        <f t="shared" si="31"/>
        <v>0</v>
      </c>
      <c r="AT80" s="171">
        <f t="shared" si="7"/>
        <v>0</v>
      </c>
      <c r="AU80" s="171">
        <f t="shared" si="8"/>
        <v>0</v>
      </c>
      <c r="AV80" s="171">
        <f t="shared" si="9"/>
        <v>0</v>
      </c>
      <c r="AW80" s="171">
        <f t="shared" si="10"/>
        <v>0</v>
      </c>
      <c r="AX80" s="171">
        <f t="shared" si="11"/>
        <v>0</v>
      </c>
      <c r="AY80" s="171">
        <f t="shared" si="12"/>
        <v>0</v>
      </c>
      <c r="AZ80" s="171">
        <f t="shared" si="13"/>
        <v>0</v>
      </c>
      <c r="BA80" s="171">
        <f t="shared" si="14"/>
        <v>0</v>
      </c>
      <c r="BB80" s="171">
        <f t="shared" si="15"/>
        <v>0</v>
      </c>
      <c r="BC80" s="171">
        <f t="shared" si="16"/>
        <v>0</v>
      </c>
      <c r="BD80" s="171">
        <f t="shared" si="17"/>
        <v>0</v>
      </c>
      <c r="BE80" s="171">
        <f t="shared" si="18"/>
        <v>0</v>
      </c>
      <c r="BF80" s="171">
        <f t="shared" si="19"/>
        <v>0</v>
      </c>
      <c r="BG80" s="171"/>
      <c r="BH80" s="171">
        <f t="shared" si="20"/>
        <v>0</v>
      </c>
      <c r="BI80" s="171">
        <f t="shared" si="21"/>
        <v>1</v>
      </c>
      <c r="BJ80" s="171">
        <f t="shared" si="21"/>
        <v>0</v>
      </c>
      <c r="BK80" s="171">
        <f t="shared" si="22"/>
        <v>0</v>
      </c>
      <c r="BL80" s="171">
        <f t="shared" si="23"/>
        <v>1</v>
      </c>
      <c r="BM80" s="171"/>
      <c r="BN80" s="171"/>
      <c r="BO80" s="171"/>
      <c r="BP80" s="171"/>
      <c r="BQ80" s="171"/>
      <c r="BR80" s="171"/>
      <c r="BS80" s="171">
        <f t="shared" si="24"/>
        <v>0</v>
      </c>
      <c r="BT80" s="171">
        <f t="shared" si="25"/>
        <v>0</v>
      </c>
      <c r="BU80" s="171"/>
      <c r="BV80" s="171"/>
      <c r="BW80" s="171"/>
      <c r="BX80" s="171"/>
      <c r="BY80" s="171"/>
      <c r="BZ80" s="171"/>
      <c r="CE80" s="172" t="str">
        <f t="shared" si="45"/>
        <v/>
      </c>
      <c r="CF80" s="172" t="str">
        <f t="shared" si="45"/>
        <v/>
      </c>
      <c r="CG80" s="172" t="str">
        <f t="shared" si="45"/>
        <v/>
      </c>
      <c r="CH80" s="172" t="str">
        <f t="shared" si="45"/>
        <v/>
      </c>
      <c r="CI80" s="172" t="str">
        <f t="shared" si="45"/>
        <v/>
      </c>
      <c r="CJ80" s="172" t="str">
        <f t="shared" si="45"/>
        <v/>
      </c>
      <c r="CK80" s="172" t="str">
        <f t="shared" si="45"/>
        <v/>
      </c>
      <c r="CL80" s="172" t="str">
        <f t="shared" si="45"/>
        <v/>
      </c>
      <c r="CM80" s="172" t="str">
        <f t="shared" si="45"/>
        <v/>
      </c>
      <c r="CN80" s="172" t="str">
        <f t="shared" si="45"/>
        <v/>
      </c>
      <c r="CT80" s="286" t="b">
        <f t="shared" si="33"/>
        <v>1</v>
      </c>
      <c r="CU80" s="286" t="b">
        <f>OR(V80&gt;=CU$5,INDEX('הוראת שעה'!$D$6:$D$20,MATCH($AO$2,'הוראת שעה'!$A$6:$A$20,1))=99)</f>
        <v>0</v>
      </c>
      <c r="CV80" s="286" t="b">
        <f t="shared" si="34"/>
        <v>0</v>
      </c>
      <c r="CZ80" s="309">
        <f t="shared" si="35"/>
        <v>1</v>
      </c>
      <c r="DA80" s="286" t="b">
        <f t="shared" si="36"/>
        <v>0</v>
      </c>
      <c r="DB80" s="286" t="b">
        <f>OR(V80&gt;=DB$5,Z80=1,INDEX('הוראת שעה'!$D$6:$D$20,MATCH($AO$2,'הוראת שעה'!$A$6:$A$20,1))=99)</f>
        <v>0</v>
      </c>
      <c r="DC80" s="286" t="b">
        <f t="shared" si="37"/>
        <v>0</v>
      </c>
      <c r="DD80" s="286"/>
      <c r="DE80" s="286"/>
      <c r="DF80" s="286"/>
      <c r="DG80" s="286"/>
      <c r="DH80" s="286">
        <f t="shared" si="38"/>
        <v>0</v>
      </c>
      <c r="DI80" s="172" t="str">
        <f t="shared" si="39"/>
        <v/>
      </c>
      <c r="DJ80" s="172" t="str">
        <f t="shared" si="40"/>
        <v/>
      </c>
    </row>
    <row r="81" spans="2:114">
      <c r="B81" s="10" t="str">
        <f t="shared" si="27"/>
        <v/>
      </c>
      <c r="C81" s="10"/>
      <c r="D81" s="10"/>
      <c r="E81" s="10"/>
      <c r="F81" s="20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314"/>
      <c r="T81" s="314"/>
      <c r="U81" s="306" t="str">
        <f t="shared" si="28"/>
        <v/>
      </c>
      <c r="V81" s="9"/>
      <c r="W81" s="305"/>
      <c r="X81" s="314"/>
      <c r="Y81" s="305"/>
      <c r="Z81" s="305"/>
      <c r="AA81" s="9"/>
      <c r="AB81" s="9"/>
      <c r="AC81" s="9"/>
      <c r="AD81" s="9"/>
      <c r="AE81" s="10" t="str">
        <f t="shared" si="29"/>
        <v/>
      </c>
      <c r="AF81" s="9"/>
      <c r="AG81" s="9"/>
      <c r="AH81" s="9"/>
      <c r="AI81" s="10" t="str">
        <f t="shared" si="41"/>
        <v/>
      </c>
      <c r="AJ81" s="10"/>
      <c r="AK81" s="10"/>
      <c r="AL81" s="10"/>
      <c r="AM81" s="10"/>
      <c r="AN81" s="207" t="str">
        <f t="shared" si="42"/>
        <v/>
      </c>
      <c r="AO81" s="208"/>
      <c r="AP81" s="172">
        <f t="shared" si="43"/>
        <v>0</v>
      </c>
      <c r="AQ81" s="172" t="str">
        <f t="shared" si="44"/>
        <v/>
      </c>
      <c r="AR81" s="172" t="str">
        <f t="shared" si="44"/>
        <v/>
      </c>
      <c r="AS81" s="171">
        <f t="shared" si="31"/>
        <v>0</v>
      </c>
      <c r="AT81" s="171">
        <f t="shared" si="7"/>
        <v>0</v>
      </c>
      <c r="AU81" s="171">
        <f t="shared" si="8"/>
        <v>0</v>
      </c>
      <c r="AV81" s="171">
        <f t="shared" si="9"/>
        <v>0</v>
      </c>
      <c r="AW81" s="171">
        <f t="shared" si="10"/>
        <v>0</v>
      </c>
      <c r="AX81" s="171">
        <f t="shared" si="11"/>
        <v>0</v>
      </c>
      <c r="AY81" s="171">
        <f t="shared" si="12"/>
        <v>0</v>
      </c>
      <c r="AZ81" s="171">
        <f t="shared" si="13"/>
        <v>0</v>
      </c>
      <c r="BA81" s="171">
        <f t="shared" si="14"/>
        <v>0</v>
      </c>
      <c r="BB81" s="171">
        <f t="shared" si="15"/>
        <v>0</v>
      </c>
      <c r="BC81" s="171">
        <f t="shared" si="16"/>
        <v>0</v>
      </c>
      <c r="BD81" s="171">
        <f t="shared" si="17"/>
        <v>0</v>
      </c>
      <c r="BE81" s="171">
        <f t="shared" si="18"/>
        <v>0</v>
      </c>
      <c r="BF81" s="171">
        <f t="shared" si="19"/>
        <v>0</v>
      </c>
      <c r="BG81" s="171"/>
      <c r="BH81" s="171">
        <f t="shared" si="20"/>
        <v>0</v>
      </c>
      <c r="BI81" s="171">
        <f t="shared" si="21"/>
        <v>1</v>
      </c>
      <c r="BJ81" s="171">
        <f t="shared" si="21"/>
        <v>0</v>
      </c>
      <c r="BK81" s="171">
        <f t="shared" si="22"/>
        <v>0</v>
      </c>
      <c r="BL81" s="171">
        <f t="shared" si="23"/>
        <v>1</v>
      </c>
      <c r="BM81" s="171"/>
      <c r="BN81" s="171"/>
      <c r="BO81" s="171"/>
      <c r="BP81" s="171"/>
      <c r="BQ81" s="171"/>
      <c r="BR81" s="171"/>
      <c r="BS81" s="171">
        <f t="shared" si="24"/>
        <v>0</v>
      </c>
      <c r="BT81" s="171">
        <f t="shared" si="25"/>
        <v>0</v>
      </c>
      <c r="BU81" s="171"/>
      <c r="BV81" s="171"/>
      <c r="BW81" s="171"/>
      <c r="BX81" s="171"/>
      <c r="BY81" s="171"/>
      <c r="BZ81" s="171"/>
      <c r="CE81" s="172" t="str">
        <f t="shared" si="45"/>
        <v/>
      </c>
      <c r="CF81" s="172" t="str">
        <f t="shared" si="45"/>
        <v/>
      </c>
      <c r="CG81" s="172" t="str">
        <f t="shared" si="45"/>
        <v/>
      </c>
      <c r="CH81" s="172" t="str">
        <f t="shared" si="45"/>
        <v/>
      </c>
      <c r="CI81" s="172" t="str">
        <f t="shared" si="45"/>
        <v/>
      </c>
      <c r="CJ81" s="172" t="str">
        <f t="shared" si="45"/>
        <v/>
      </c>
      <c r="CK81" s="172" t="str">
        <f t="shared" si="45"/>
        <v/>
      </c>
      <c r="CL81" s="172" t="str">
        <f t="shared" si="45"/>
        <v/>
      </c>
      <c r="CM81" s="172" t="str">
        <f t="shared" si="45"/>
        <v/>
      </c>
      <c r="CN81" s="172" t="str">
        <f t="shared" si="45"/>
        <v/>
      </c>
      <c r="CT81" s="286" t="b">
        <f t="shared" si="33"/>
        <v>1</v>
      </c>
      <c r="CU81" s="286" t="b">
        <f>OR(V81&gt;=CU$5,INDEX('הוראת שעה'!$D$6:$D$20,MATCH($AO$2,'הוראת שעה'!$A$6:$A$20,1))=99)</f>
        <v>0</v>
      </c>
      <c r="CV81" s="286" t="b">
        <f t="shared" si="34"/>
        <v>0</v>
      </c>
      <c r="CZ81" s="309">
        <f t="shared" si="35"/>
        <v>1</v>
      </c>
      <c r="DA81" s="286" t="b">
        <f t="shared" si="36"/>
        <v>0</v>
      </c>
      <c r="DB81" s="286" t="b">
        <f>OR(V81&gt;=DB$5,Z81=1,INDEX('הוראת שעה'!$D$6:$D$20,MATCH($AO$2,'הוראת שעה'!$A$6:$A$20,1))=99)</f>
        <v>0</v>
      </c>
      <c r="DC81" s="286" t="b">
        <f t="shared" si="37"/>
        <v>0</v>
      </c>
      <c r="DD81" s="286"/>
      <c r="DE81" s="286"/>
      <c r="DF81" s="286"/>
      <c r="DG81" s="286"/>
      <c r="DH81" s="286">
        <f t="shared" si="38"/>
        <v>0</v>
      </c>
      <c r="DI81" s="172" t="str">
        <f t="shared" si="39"/>
        <v/>
      </c>
      <c r="DJ81" s="172" t="str">
        <f t="shared" si="40"/>
        <v/>
      </c>
    </row>
    <row r="82" spans="2:114">
      <c r="B82" s="10" t="str">
        <f t="shared" si="27"/>
        <v/>
      </c>
      <c r="C82" s="10"/>
      <c r="D82" s="10"/>
      <c r="E82" s="10"/>
      <c r="F82" s="20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314"/>
      <c r="T82" s="314"/>
      <c r="U82" s="306" t="str">
        <f t="shared" si="28"/>
        <v/>
      </c>
      <c r="V82" s="9"/>
      <c r="W82" s="305"/>
      <c r="X82" s="314"/>
      <c r="Y82" s="305"/>
      <c r="Z82" s="305"/>
      <c r="AA82" s="9"/>
      <c r="AB82" s="9"/>
      <c r="AC82" s="9"/>
      <c r="AD82" s="9"/>
      <c r="AE82" s="10" t="str">
        <f t="shared" si="29"/>
        <v/>
      </c>
      <c r="AF82" s="9"/>
      <c r="AG82" s="9"/>
      <c r="AH82" s="9"/>
      <c r="AI82" s="10" t="str">
        <f t="shared" si="41"/>
        <v/>
      </c>
      <c r="AJ82" s="10"/>
      <c r="AK82" s="10"/>
      <c r="AL82" s="10"/>
      <c r="AM82" s="10"/>
      <c r="AN82" s="207" t="str">
        <f t="shared" si="42"/>
        <v/>
      </c>
      <c r="AO82" s="208"/>
      <c r="AP82" s="172">
        <f t="shared" si="43"/>
        <v>0</v>
      </c>
      <c r="AQ82" s="172" t="str">
        <f t="shared" si="44"/>
        <v/>
      </c>
      <c r="AR82" s="172" t="str">
        <f t="shared" si="44"/>
        <v/>
      </c>
      <c r="AS82" s="171">
        <f t="shared" si="31"/>
        <v>0</v>
      </c>
      <c r="AT82" s="171">
        <f t="shared" si="7"/>
        <v>0</v>
      </c>
      <c r="AU82" s="171">
        <f t="shared" si="8"/>
        <v>0</v>
      </c>
      <c r="AV82" s="171">
        <f t="shared" si="9"/>
        <v>0</v>
      </c>
      <c r="AW82" s="171">
        <f t="shared" si="10"/>
        <v>0</v>
      </c>
      <c r="AX82" s="171">
        <f t="shared" si="11"/>
        <v>0</v>
      </c>
      <c r="AY82" s="171">
        <f t="shared" si="12"/>
        <v>0</v>
      </c>
      <c r="AZ82" s="171">
        <f t="shared" si="13"/>
        <v>0</v>
      </c>
      <c r="BA82" s="171">
        <f t="shared" si="14"/>
        <v>0</v>
      </c>
      <c r="BB82" s="171">
        <f t="shared" si="15"/>
        <v>0</v>
      </c>
      <c r="BC82" s="171">
        <f t="shared" si="16"/>
        <v>0</v>
      </c>
      <c r="BD82" s="171">
        <f t="shared" si="17"/>
        <v>0</v>
      </c>
      <c r="BE82" s="171">
        <f t="shared" si="18"/>
        <v>0</v>
      </c>
      <c r="BF82" s="171">
        <f t="shared" si="19"/>
        <v>0</v>
      </c>
      <c r="BG82" s="171"/>
      <c r="BH82" s="171">
        <f t="shared" si="20"/>
        <v>0</v>
      </c>
      <c r="BI82" s="171">
        <f t="shared" si="21"/>
        <v>1</v>
      </c>
      <c r="BJ82" s="171">
        <f t="shared" si="21"/>
        <v>0</v>
      </c>
      <c r="BK82" s="171">
        <f t="shared" si="22"/>
        <v>0</v>
      </c>
      <c r="BL82" s="171">
        <f t="shared" si="23"/>
        <v>1</v>
      </c>
      <c r="BM82" s="171"/>
      <c r="BN82" s="171"/>
      <c r="BO82" s="171"/>
      <c r="BP82" s="171"/>
      <c r="BQ82" s="171"/>
      <c r="BR82" s="171"/>
      <c r="BS82" s="171">
        <f t="shared" si="24"/>
        <v>0</v>
      </c>
      <c r="BT82" s="171">
        <f t="shared" si="25"/>
        <v>0</v>
      </c>
      <c r="BU82" s="171"/>
      <c r="BV82" s="171"/>
      <c r="BW82" s="171"/>
      <c r="BX82" s="171"/>
      <c r="BY82" s="171"/>
      <c r="BZ82" s="171"/>
      <c r="CE82" s="172" t="str">
        <f t="shared" si="45"/>
        <v/>
      </c>
      <c r="CF82" s="172" t="str">
        <f t="shared" si="45"/>
        <v/>
      </c>
      <c r="CG82" s="172" t="str">
        <f t="shared" si="45"/>
        <v/>
      </c>
      <c r="CH82" s="172" t="str">
        <f t="shared" si="45"/>
        <v/>
      </c>
      <c r="CI82" s="172" t="str">
        <f t="shared" si="45"/>
        <v/>
      </c>
      <c r="CJ82" s="172" t="str">
        <f t="shared" si="45"/>
        <v/>
      </c>
      <c r="CK82" s="172" t="str">
        <f t="shared" si="45"/>
        <v/>
      </c>
      <c r="CL82" s="172" t="str">
        <f t="shared" si="45"/>
        <v/>
      </c>
      <c r="CM82" s="172" t="str">
        <f t="shared" si="45"/>
        <v/>
      </c>
      <c r="CN82" s="172" t="str">
        <f t="shared" si="45"/>
        <v/>
      </c>
      <c r="CT82" s="286" t="b">
        <f t="shared" si="33"/>
        <v>1</v>
      </c>
      <c r="CU82" s="286" t="b">
        <f>OR(V82&gt;=CU$5,INDEX('הוראת שעה'!$D$6:$D$20,MATCH($AO$2,'הוראת שעה'!$A$6:$A$20,1))=99)</f>
        <v>0</v>
      </c>
      <c r="CV82" s="286" t="b">
        <f t="shared" si="34"/>
        <v>0</v>
      </c>
      <c r="CZ82" s="309">
        <f t="shared" si="35"/>
        <v>1</v>
      </c>
      <c r="DA82" s="286" t="b">
        <f t="shared" si="36"/>
        <v>0</v>
      </c>
      <c r="DB82" s="286" t="b">
        <f>OR(V82&gt;=DB$5,Z82=1,INDEX('הוראת שעה'!$D$6:$D$20,MATCH($AO$2,'הוראת שעה'!$A$6:$A$20,1))=99)</f>
        <v>0</v>
      </c>
      <c r="DC82" s="286" t="b">
        <f t="shared" si="37"/>
        <v>0</v>
      </c>
      <c r="DD82" s="286"/>
      <c r="DE82" s="286"/>
      <c r="DF82" s="286"/>
      <c r="DG82" s="286"/>
      <c r="DH82" s="286">
        <f t="shared" si="38"/>
        <v>0</v>
      </c>
      <c r="DI82" s="172" t="str">
        <f t="shared" si="39"/>
        <v/>
      </c>
      <c r="DJ82" s="172" t="str">
        <f t="shared" si="40"/>
        <v/>
      </c>
    </row>
    <row r="83" spans="2:114">
      <c r="B83" s="10" t="str">
        <f t="shared" si="27"/>
        <v/>
      </c>
      <c r="C83" s="10"/>
      <c r="D83" s="10"/>
      <c r="E83" s="10"/>
      <c r="F83" s="20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314"/>
      <c r="T83" s="314"/>
      <c r="U83" s="306" t="str">
        <f t="shared" si="28"/>
        <v/>
      </c>
      <c r="V83" s="9"/>
      <c r="W83" s="305"/>
      <c r="X83" s="314"/>
      <c r="Y83" s="305"/>
      <c r="Z83" s="305"/>
      <c r="AA83" s="9"/>
      <c r="AB83" s="9"/>
      <c r="AC83" s="9"/>
      <c r="AD83" s="9"/>
      <c r="AE83" s="10" t="str">
        <f t="shared" si="29"/>
        <v/>
      </c>
      <c r="AF83" s="9"/>
      <c r="AG83" s="9"/>
      <c r="AH83" s="9"/>
      <c r="AI83" s="10" t="str">
        <f t="shared" si="41"/>
        <v/>
      </c>
      <c r="AJ83" s="10"/>
      <c r="AK83" s="10"/>
      <c r="AL83" s="10"/>
      <c r="AM83" s="10"/>
      <c r="AN83" s="207" t="str">
        <f t="shared" si="42"/>
        <v/>
      </c>
      <c r="AO83" s="208"/>
      <c r="AP83" s="172">
        <f t="shared" si="43"/>
        <v>0</v>
      </c>
      <c r="AQ83" s="172" t="str">
        <f t="shared" si="44"/>
        <v/>
      </c>
      <c r="AR83" s="172" t="str">
        <f t="shared" si="44"/>
        <v/>
      </c>
      <c r="AS83" s="171">
        <f t="shared" si="31"/>
        <v>0</v>
      </c>
      <c r="AT83" s="171">
        <f t="shared" si="7"/>
        <v>0</v>
      </c>
      <c r="AU83" s="171">
        <f t="shared" si="8"/>
        <v>0</v>
      </c>
      <c r="AV83" s="171">
        <f t="shared" si="9"/>
        <v>0</v>
      </c>
      <c r="AW83" s="171">
        <f t="shared" si="10"/>
        <v>0</v>
      </c>
      <c r="AX83" s="171">
        <f t="shared" si="11"/>
        <v>0</v>
      </c>
      <c r="AY83" s="171">
        <f t="shared" si="12"/>
        <v>0</v>
      </c>
      <c r="AZ83" s="171">
        <f t="shared" si="13"/>
        <v>0</v>
      </c>
      <c r="BA83" s="171">
        <f t="shared" si="14"/>
        <v>0</v>
      </c>
      <c r="BB83" s="171">
        <f t="shared" si="15"/>
        <v>0</v>
      </c>
      <c r="BC83" s="171">
        <f t="shared" si="16"/>
        <v>0</v>
      </c>
      <c r="BD83" s="171">
        <f t="shared" si="17"/>
        <v>0</v>
      </c>
      <c r="BE83" s="171">
        <f t="shared" si="18"/>
        <v>0</v>
      </c>
      <c r="BF83" s="171">
        <f t="shared" si="19"/>
        <v>0</v>
      </c>
      <c r="BG83" s="171"/>
      <c r="BH83" s="171">
        <f t="shared" si="20"/>
        <v>0</v>
      </c>
      <c r="BI83" s="171">
        <f t="shared" si="21"/>
        <v>1</v>
      </c>
      <c r="BJ83" s="171">
        <f t="shared" si="21"/>
        <v>0</v>
      </c>
      <c r="BK83" s="171">
        <f t="shared" si="22"/>
        <v>0</v>
      </c>
      <c r="BL83" s="171">
        <f t="shared" si="23"/>
        <v>1</v>
      </c>
      <c r="BM83" s="171"/>
      <c r="BN83" s="171"/>
      <c r="BO83" s="171"/>
      <c r="BP83" s="171"/>
      <c r="BQ83" s="171"/>
      <c r="BR83" s="171"/>
      <c r="BS83" s="171">
        <f t="shared" si="24"/>
        <v>0</v>
      </c>
      <c r="BT83" s="171">
        <f t="shared" si="25"/>
        <v>0</v>
      </c>
      <c r="BU83" s="171"/>
      <c r="BV83" s="171"/>
      <c r="BW83" s="171"/>
      <c r="BX83" s="171"/>
      <c r="BY83" s="171"/>
      <c r="BZ83" s="171"/>
      <c r="CE83" s="172" t="str">
        <f t="shared" si="45"/>
        <v/>
      </c>
      <c r="CF83" s="172" t="str">
        <f t="shared" si="45"/>
        <v/>
      </c>
      <c r="CG83" s="172" t="str">
        <f t="shared" si="45"/>
        <v/>
      </c>
      <c r="CH83" s="172" t="str">
        <f t="shared" si="45"/>
        <v/>
      </c>
      <c r="CI83" s="172" t="str">
        <f t="shared" si="45"/>
        <v/>
      </c>
      <c r="CJ83" s="172" t="str">
        <f t="shared" si="45"/>
        <v/>
      </c>
      <c r="CK83" s="172" t="str">
        <f t="shared" si="45"/>
        <v/>
      </c>
      <c r="CL83" s="172" t="str">
        <f t="shared" si="45"/>
        <v/>
      </c>
      <c r="CM83" s="172" t="str">
        <f t="shared" si="45"/>
        <v/>
      </c>
      <c r="CN83" s="172" t="str">
        <f t="shared" si="45"/>
        <v/>
      </c>
      <c r="CT83" s="286" t="b">
        <f t="shared" si="33"/>
        <v>1</v>
      </c>
      <c r="CU83" s="286" t="b">
        <f>OR(V83&gt;=CU$5,INDEX('הוראת שעה'!$D$6:$D$20,MATCH($AO$2,'הוראת שעה'!$A$6:$A$20,1))=99)</f>
        <v>0</v>
      </c>
      <c r="CV83" s="286" t="b">
        <f t="shared" si="34"/>
        <v>0</v>
      </c>
      <c r="CZ83" s="309">
        <f t="shared" si="35"/>
        <v>1</v>
      </c>
      <c r="DA83" s="286" t="b">
        <f t="shared" si="36"/>
        <v>0</v>
      </c>
      <c r="DB83" s="286" t="b">
        <f>OR(V83&gt;=DB$5,Z83=1,INDEX('הוראת שעה'!$D$6:$D$20,MATCH($AO$2,'הוראת שעה'!$A$6:$A$20,1))=99)</f>
        <v>0</v>
      </c>
      <c r="DC83" s="286" t="b">
        <f t="shared" si="37"/>
        <v>0</v>
      </c>
      <c r="DD83" s="286"/>
      <c r="DE83" s="286"/>
      <c r="DF83" s="286"/>
      <c r="DG83" s="286"/>
      <c r="DH83" s="286">
        <f t="shared" si="38"/>
        <v>0</v>
      </c>
      <c r="DI83" s="172" t="str">
        <f t="shared" si="39"/>
        <v/>
      </c>
      <c r="DJ83" s="172" t="str">
        <f t="shared" si="40"/>
        <v/>
      </c>
    </row>
    <row r="84" spans="2:114">
      <c r="B84" s="10" t="str">
        <f t="shared" si="27"/>
        <v/>
      </c>
      <c r="C84" s="10"/>
      <c r="D84" s="10"/>
      <c r="E84" s="10"/>
      <c r="F84" s="20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314"/>
      <c r="T84" s="314"/>
      <c r="U84" s="306" t="str">
        <f t="shared" si="28"/>
        <v/>
      </c>
      <c r="V84" s="9"/>
      <c r="W84" s="305"/>
      <c r="X84" s="314"/>
      <c r="Y84" s="305"/>
      <c r="Z84" s="305"/>
      <c r="AA84" s="9"/>
      <c r="AB84" s="9"/>
      <c r="AC84" s="9"/>
      <c r="AD84" s="9"/>
      <c r="AE84" s="10" t="str">
        <f t="shared" si="29"/>
        <v/>
      </c>
      <c r="AF84" s="9"/>
      <c r="AG84" s="9"/>
      <c r="AH84" s="9"/>
      <c r="AI84" s="10" t="str">
        <f t="shared" si="41"/>
        <v/>
      </c>
      <c r="AJ84" s="10"/>
      <c r="AK84" s="10"/>
      <c r="AL84" s="10"/>
      <c r="AM84" s="10"/>
      <c r="AN84" s="207" t="str">
        <f t="shared" si="42"/>
        <v/>
      </c>
      <c r="AO84" s="208"/>
      <c r="AP84" s="172">
        <f t="shared" si="43"/>
        <v>0</v>
      </c>
      <c r="AQ84" s="172" t="str">
        <f t="shared" si="44"/>
        <v/>
      </c>
      <c r="AR84" s="172" t="str">
        <f t="shared" si="44"/>
        <v/>
      </c>
      <c r="AS84" s="171">
        <f t="shared" si="31"/>
        <v>0</v>
      </c>
      <c r="AT84" s="171">
        <f t="shared" si="7"/>
        <v>0</v>
      </c>
      <c r="AU84" s="171">
        <f t="shared" si="8"/>
        <v>0</v>
      </c>
      <c r="AV84" s="171">
        <f t="shared" si="9"/>
        <v>0</v>
      </c>
      <c r="AW84" s="171">
        <f t="shared" si="10"/>
        <v>0</v>
      </c>
      <c r="AX84" s="171">
        <f t="shared" si="11"/>
        <v>0</v>
      </c>
      <c r="AY84" s="171">
        <f t="shared" si="12"/>
        <v>0</v>
      </c>
      <c r="AZ84" s="171">
        <f t="shared" si="13"/>
        <v>0</v>
      </c>
      <c r="BA84" s="171">
        <f t="shared" si="14"/>
        <v>0</v>
      </c>
      <c r="BB84" s="171">
        <f t="shared" si="15"/>
        <v>0</v>
      </c>
      <c r="BC84" s="171">
        <f t="shared" si="16"/>
        <v>0</v>
      </c>
      <c r="BD84" s="171">
        <f t="shared" si="17"/>
        <v>0</v>
      </c>
      <c r="BE84" s="171">
        <f t="shared" si="18"/>
        <v>0</v>
      </c>
      <c r="BF84" s="171">
        <f t="shared" si="19"/>
        <v>0</v>
      </c>
      <c r="BG84" s="171"/>
      <c r="BH84" s="171">
        <f t="shared" si="20"/>
        <v>0</v>
      </c>
      <c r="BI84" s="171">
        <f t="shared" si="21"/>
        <v>1</v>
      </c>
      <c r="BJ84" s="171">
        <f t="shared" si="21"/>
        <v>0</v>
      </c>
      <c r="BK84" s="171">
        <f t="shared" si="22"/>
        <v>0</v>
      </c>
      <c r="BL84" s="171">
        <f t="shared" si="23"/>
        <v>1</v>
      </c>
      <c r="BM84" s="171"/>
      <c r="BN84" s="171"/>
      <c r="BO84" s="171"/>
      <c r="BP84" s="171"/>
      <c r="BQ84" s="171"/>
      <c r="BR84" s="171"/>
      <c r="BS84" s="171">
        <f t="shared" si="24"/>
        <v>0</v>
      </c>
      <c r="BT84" s="171">
        <f t="shared" si="25"/>
        <v>0</v>
      </c>
      <c r="BU84" s="171"/>
      <c r="BV84" s="171"/>
      <c r="BW84" s="171"/>
      <c r="BX84" s="171"/>
      <c r="BY84" s="171"/>
      <c r="BZ84" s="171"/>
      <c r="CE84" s="172" t="str">
        <f t="shared" si="45"/>
        <v/>
      </c>
      <c r="CF84" s="172" t="str">
        <f t="shared" si="45"/>
        <v/>
      </c>
      <c r="CG84" s="172" t="str">
        <f t="shared" si="45"/>
        <v/>
      </c>
      <c r="CH84" s="172" t="str">
        <f t="shared" si="45"/>
        <v/>
      </c>
      <c r="CI84" s="172" t="str">
        <f t="shared" si="45"/>
        <v/>
      </c>
      <c r="CJ84" s="172" t="str">
        <f t="shared" si="45"/>
        <v/>
      </c>
      <c r="CK84" s="172" t="str">
        <f t="shared" si="45"/>
        <v/>
      </c>
      <c r="CL84" s="172" t="str">
        <f t="shared" si="45"/>
        <v/>
      </c>
      <c r="CM84" s="172" t="str">
        <f t="shared" si="45"/>
        <v/>
      </c>
      <c r="CN84" s="172" t="str">
        <f t="shared" si="45"/>
        <v/>
      </c>
      <c r="CT84" s="286" t="b">
        <f t="shared" si="33"/>
        <v>1</v>
      </c>
      <c r="CU84" s="286" t="b">
        <f>OR(V84&gt;=CU$5,INDEX('הוראת שעה'!$D$6:$D$20,MATCH($AO$2,'הוראת שעה'!$A$6:$A$20,1))=99)</f>
        <v>0</v>
      </c>
      <c r="CV84" s="286" t="b">
        <f t="shared" si="34"/>
        <v>0</v>
      </c>
      <c r="CZ84" s="309">
        <f t="shared" si="35"/>
        <v>1</v>
      </c>
      <c r="DA84" s="286" t="b">
        <f t="shared" si="36"/>
        <v>0</v>
      </c>
      <c r="DB84" s="286" t="b">
        <f>OR(V84&gt;=DB$5,Z84=1,INDEX('הוראת שעה'!$D$6:$D$20,MATCH($AO$2,'הוראת שעה'!$A$6:$A$20,1))=99)</f>
        <v>0</v>
      </c>
      <c r="DC84" s="286" t="b">
        <f t="shared" si="37"/>
        <v>0</v>
      </c>
      <c r="DD84" s="286"/>
      <c r="DE84" s="286"/>
      <c r="DF84" s="286"/>
      <c r="DG84" s="286"/>
      <c r="DH84" s="286">
        <f t="shared" si="38"/>
        <v>0</v>
      </c>
      <c r="DI84" s="172" t="str">
        <f t="shared" si="39"/>
        <v/>
      </c>
      <c r="DJ84" s="172" t="str">
        <f t="shared" si="40"/>
        <v/>
      </c>
    </row>
    <row r="85" spans="2:114">
      <c r="B85" s="10" t="str">
        <f t="shared" si="27"/>
        <v/>
      </c>
      <c r="C85" s="10"/>
      <c r="D85" s="10"/>
      <c r="E85" s="10"/>
      <c r="F85" s="20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314"/>
      <c r="T85" s="314"/>
      <c r="U85" s="306" t="str">
        <f t="shared" si="28"/>
        <v/>
      </c>
      <c r="V85" s="9"/>
      <c r="W85" s="305"/>
      <c r="X85" s="314"/>
      <c r="Y85" s="305"/>
      <c r="Z85" s="305"/>
      <c r="AA85" s="9"/>
      <c r="AB85" s="9"/>
      <c r="AC85" s="9"/>
      <c r="AD85" s="9"/>
      <c r="AE85" s="10" t="str">
        <f t="shared" si="29"/>
        <v/>
      </c>
      <c r="AF85" s="9"/>
      <c r="AG85" s="9"/>
      <c r="AH85" s="9"/>
      <c r="AI85" s="10" t="str">
        <f t="shared" si="41"/>
        <v/>
      </c>
      <c r="AJ85" s="10"/>
      <c r="AK85" s="10"/>
      <c r="AL85" s="10"/>
      <c r="AM85" s="10"/>
      <c r="AN85" s="207" t="str">
        <f t="shared" si="42"/>
        <v/>
      </c>
      <c r="AO85" s="208"/>
      <c r="AP85" s="172">
        <f t="shared" si="43"/>
        <v>0</v>
      </c>
      <c r="AQ85" s="172" t="str">
        <f t="shared" si="44"/>
        <v/>
      </c>
      <c r="AR85" s="172" t="str">
        <f t="shared" si="44"/>
        <v/>
      </c>
      <c r="AS85" s="171">
        <f t="shared" si="31"/>
        <v>0</v>
      </c>
      <c r="AT85" s="171">
        <f t="shared" si="7"/>
        <v>0</v>
      </c>
      <c r="AU85" s="171">
        <f t="shared" si="8"/>
        <v>0</v>
      </c>
      <c r="AV85" s="171">
        <f t="shared" si="9"/>
        <v>0</v>
      </c>
      <c r="AW85" s="171">
        <f t="shared" si="10"/>
        <v>0</v>
      </c>
      <c r="AX85" s="171">
        <f t="shared" si="11"/>
        <v>0</v>
      </c>
      <c r="AY85" s="171">
        <f t="shared" si="12"/>
        <v>0</v>
      </c>
      <c r="AZ85" s="171">
        <f t="shared" si="13"/>
        <v>0</v>
      </c>
      <c r="BA85" s="171">
        <f t="shared" si="14"/>
        <v>0</v>
      </c>
      <c r="BB85" s="171">
        <f t="shared" si="15"/>
        <v>0</v>
      </c>
      <c r="BC85" s="171">
        <f t="shared" si="16"/>
        <v>0</v>
      </c>
      <c r="BD85" s="171">
        <f t="shared" si="17"/>
        <v>0</v>
      </c>
      <c r="BE85" s="171">
        <f t="shared" si="18"/>
        <v>0</v>
      </c>
      <c r="BF85" s="171">
        <f t="shared" si="19"/>
        <v>0</v>
      </c>
      <c r="BG85" s="171"/>
      <c r="BH85" s="171">
        <f t="shared" si="20"/>
        <v>0</v>
      </c>
      <c r="BI85" s="171">
        <f t="shared" si="21"/>
        <v>1</v>
      </c>
      <c r="BJ85" s="171">
        <f t="shared" si="21"/>
        <v>0</v>
      </c>
      <c r="BK85" s="171">
        <f t="shared" si="22"/>
        <v>0</v>
      </c>
      <c r="BL85" s="171">
        <f t="shared" si="23"/>
        <v>1</v>
      </c>
      <c r="BM85" s="171"/>
      <c r="BN85" s="171"/>
      <c r="BO85" s="171"/>
      <c r="BP85" s="171"/>
      <c r="BQ85" s="171"/>
      <c r="BR85" s="171"/>
      <c r="BS85" s="171">
        <f t="shared" si="24"/>
        <v>0</v>
      </c>
      <c r="BT85" s="171">
        <f t="shared" si="25"/>
        <v>0</v>
      </c>
      <c r="BU85" s="171"/>
      <c r="BV85" s="171"/>
      <c r="BW85" s="171"/>
      <c r="BX85" s="171"/>
      <c r="BY85" s="171"/>
      <c r="BZ85" s="171"/>
      <c r="CE85" s="172" t="str">
        <f t="shared" si="45"/>
        <v/>
      </c>
      <c r="CF85" s="172" t="str">
        <f t="shared" si="45"/>
        <v/>
      </c>
      <c r="CG85" s="172" t="str">
        <f t="shared" si="45"/>
        <v/>
      </c>
      <c r="CH85" s="172" t="str">
        <f t="shared" si="45"/>
        <v/>
      </c>
      <c r="CI85" s="172" t="str">
        <f t="shared" si="45"/>
        <v/>
      </c>
      <c r="CJ85" s="172" t="str">
        <f t="shared" si="45"/>
        <v/>
      </c>
      <c r="CK85" s="172" t="str">
        <f t="shared" si="45"/>
        <v/>
      </c>
      <c r="CL85" s="172" t="str">
        <f t="shared" si="45"/>
        <v/>
      </c>
      <c r="CM85" s="172" t="str">
        <f t="shared" si="45"/>
        <v/>
      </c>
      <c r="CN85" s="172" t="str">
        <f t="shared" si="45"/>
        <v/>
      </c>
      <c r="CT85" s="286" t="b">
        <f t="shared" si="33"/>
        <v>1</v>
      </c>
      <c r="CU85" s="286" t="b">
        <f>OR(V85&gt;=CU$5,INDEX('הוראת שעה'!$D$6:$D$20,MATCH($AO$2,'הוראת שעה'!$A$6:$A$20,1))=99)</f>
        <v>0</v>
      </c>
      <c r="CV85" s="286" t="b">
        <f t="shared" si="34"/>
        <v>0</v>
      </c>
      <c r="CZ85" s="309">
        <f t="shared" si="35"/>
        <v>1</v>
      </c>
      <c r="DA85" s="286" t="b">
        <f t="shared" si="36"/>
        <v>0</v>
      </c>
      <c r="DB85" s="286" t="b">
        <f>OR(V85&gt;=DB$5,Z85=1,INDEX('הוראת שעה'!$D$6:$D$20,MATCH($AO$2,'הוראת שעה'!$A$6:$A$20,1))=99)</f>
        <v>0</v>
      </c>
      <c r="DC85" s="286" t="b">
        <f t="shared" si="37"/>
        <v>0</v>
      </c>
      <c r="DD85" s="286"/>
      <c r="DE85" s="286"/>
      <c r="DF85" s="286"/>
      <c r="DG85" s="286"/>
      <c r="DH85" s="286">
        <f t="shared" si="38"/>
        <v>0</v>
      </c>
      <c r="DI85" s="172" t="str">
        <f t="shared" si="39"/>
        <v/>
      </c>
      <c r="DJ85" s="172" t="str">
        <f t="shared" si="40"/>
        <v/>
      </c>
    </row>
    <row r="86" spans="2:114">
      <c r="B86" s="10" t="str">
        <f t="shared" si="27"/>
        <v/>
      </c>
      <c r="C86" s="10"/>
      <c r="D86" s="10"/>
      <c r="E86" s="10"/>
      <c r="F86" s="20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314"/>
      <c r="T86" s="314"/>
      <c r="U86" s="306" t="str">
        <f t="shared" si="28"/>
        <v/>
      </c>
      <c r="V86" s="9"/>
      <c r="W86" s="305"/>
      <c r="X86" s="314"/>
      <c r="Y86" s="305"/>
      <c r="Z86" s="305"/>
      <c r="AA86" s="9"/>
      <c r="AB86" s="9"/>
      <c r="AC86" s="9"/>
      <c r="AD86" s="9"/>
      <c r="AE86" s="10" t="str">
        <f t="shared" si="29"/>
        <v/>
      </c>
      <c r="AF86" s="9"/>
      <c r="AG86" s="9"/>
      <c r="AH86" s="9"/>
      <c r="AI86" s="10" t="str">
        <f t="shared" si="41"/>
        <v/>
      </c>
      <c r="AJ86" s="10"/>
      <c r="AK86" s="10"/>
      <c r="AL86" s="10"/>
      <c r="AM86" s="10"/>
      <c r="AN86" s="207" t="str">
        <f t="shared" si="42"/>
        <v/>
      </c>
      <c r="AO86" s="208"/>
      <c r="AP86" s="172">
        <f t="shared" si="43"/>
        <v>0</v>
      </c>
      <c r="AQ86" s="172" t="str">
        <f t="shared" si="44"/>
        <v/>
      </c>
      <c r="AR86" s="172" t="str">
        <f t="shared" si="44"/>
        <v/>
      </c>
      <c r="AS86" s="171">
        <f t="shared" si="31"/>
        <v>0</v>
      </c>
      <c r="AT86" s="171">
        <f t="shared" si="7"/>
        <v>0</v>
      </c>
      <c r="AU86" s="171">
        <f t="shared" si="8"/>
        <v>0</v>
      </c>
      <c r="AV86" s="171">
        <f t="shared" si="9"/>
        <v>0</v>
      </c>
      <c r="AW86" s="171">
        <f t="shared" si="10"/>
        <v>0</v>
      </c>
      <c r="AX86" s="171">
        <f t="shared" si="11"/>
        <v>0</v>
      </c>
      <c r="AY86" s="171">
        <f t="shared" si="12"/>
        <v>0</v>
      </c>
      <c r="AZ86" s="171">
        <f t="shared" si="13"/>
        <v>0</v>
      </c>
      <c r="BA86" s="171">
        <f t="shared" si="14"/>
        <v>0</v>
      </c>
      <c r="BB86" s="171">
        <f t="shared" si="15"/>
        <v>0</v>
      </c>
      <c r="BC86" s="171">
        <f t="shared" si="16"/>
        <v>0</v>
      </c>
      <c r="BD86" s="171">
        <f t="shared" si="17"/>
        <v>0</v>
      </c>
      <c r="BE86" s="171">
        <f t="shared" si="18"/>
        <v>0</v>
      </c>
      <c r="BF86" s="171">
        <f t="shared" si="19"/>
        <v>0</v>
      </c>
      <c r="BG86" s="171"/>
      <c r="BH86" s="171">
        <f t="shared" si="20"/>
        <v>0</v>
      </c>
      <c r="BI86" s="171">
        <f t="shared" si="21"/>
        <v>1</v>
      </c>
      <c r="BJ86" s="171">
        <f t="shared" si="21"/>
        <v>0</v>
      </c>
      <c r="BK86" s="171">
        <f t="shared" si="22"/>
        <v>0</v>
      </c>
      <c r="BL86" s="171">
        <f t="shared" si="23"/>
        <v>1</v>
      </c>
      <c r="BM86" s="171"/>
      <c r="BN86" s="171"/>
      <c r="BO86" s="171"/>
      <c r="BP86" s="171"/>
      <c r="BQ86" s="171"/>
      <c r="BR86" s="171"/>
      <c r="BS86" s="171">
        <f t="shared" si="24"/>
        <v>0</v>
      </c>
      <c r="BT86" s="171">
        <f t="shared" si="25"/>
        <v>0</v>
      </c>
      <c r="BU86" s="171"/>
      <c r="BV86" s="171"/>
      <c r="BW86" s="171"/>
      <c r="BX86" s="171"/>
      <c r="BY86" s="171"/>
      <c r="BZ86" s="171"/>
      <c r="CE86" s="172" t="str">
        <f t="shared" si="45"/>
        <v/>
      </c>
      <c r="CF86" s="172" t="str">
        <f t="shared" si="45"/>
        <v/>
      </c>
      <c r="CG86" s="172" t="str">
        <f t="shared" si="45"/>
        <v/>
      </c>
      <c r="CH86" s="172" t="str">
        <f t="shared" si="45"/>
        <v/>
      </c>
      <c r="CI86" s="172" t="str">
        <f t="shared" si="45"/>
        <v/>
      </c>
      <c r="CJ86" s="172" t="str">
        <f t="shared" si="45"/>
        <v/>
      </c>
      <c r="CK86" s="172" t="str">
        <f t="shared" si="45"/>
        <v/>
      </c>
      <c r="CL86" s="172" t="str">
        <f t="shared" si="45"/>
        <v/>
      </c>
      <c r="CM86" s="172" t="str">
        <f t="shared" si="45"/>
        <v/>
      </c>
      <c r="CN86" s="172" t="str">
        <f t="shared" si="45"/>
        <v/>
      </c>
      <c r="CT86" s="286" t="b">
        <f t="shared" si="33"/>
        <v>1</v>
      </c>
      <c r="CU86" s="286" t="b">
        <f>OR(V86&gt;=CU$5,INDEX('הוראת שעה'!$D$6:$D$20,MATCH($AO$2,'הוראת שעה'!$A$6:$A$20,1))=99)</f>
        <v>0</v>
      </c>
      <c r="CV86" s="286" t="b">
        <f t="shared" si="34"/>
        <v>0</v>
      </c>
      <c r="CZ86" s="309">
        <f t="shared" si="35"/>
        <v>1</v>
      </c>
      <c r="DA86" s="286" t="b">
        <f t="shared" si="36"/>
        <v>0</v>
      </c>
      <c r="DB86" s="286" t="b">
        <f>OR(V86&gt;=DB$5,Z86=1,INDEX('הוראת שעה'!$D$6:$D$20,MATCH($AO$2,'הוראת שעה'!$A$6:$A$20,1))=99)</f>
        <v>0</v>
      </c>
      <c r="DC86" s="286" t="b">
        <f t="shared" si="37"/>
        <v>0</v>
      </c>
      <c r="DD86" s="286"/>
      <c r="DE86" s="286"/>
      <c r="DF86" s="286"/>
      <c r="DG86" s="286"/>
      <c r="DH86" s="286">
        <f t="shared" si="38"/>
        <v>0</v>
      </c>
      <c r="DI86" s="172" t="str">
        <f t="shared" si="39"/>
        <v/>
      </c>
      <c r="DJ86" s="172" t="str">
        <f t="shared" si="40"/>
        <v/>
      </c>
    </row>
    <row r="87" spans="2:114">
      <c r="B87" s="10" t="str">
        <f t="shared" si="27"/>
        <v/>
      </c>
      <c r="C87" s="10"/>
      <c r="D87" s="10"/>
      <c r="E87" s="10"/>
      <c r="F87" s="20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314"/>
      <c r="T87" s="314"/>
      <c r="U87" s="306" t="str">
        <f t="shared" si="28"/>
        <v/>
      </c>
      <c r="V87" s="9"/>
      <c r="W87" s="305"/>
      <c r="X87" s="314"/>
      <c r="Y87" s="305"/>
      <c r="Z87" s="305"/>
      <c r="AA87" s="9"/>
      <c r="AB87" s="9"/>
      <c r="AC87" s="9"/>
      <c r="AD87" s="9"/>
      <c r="AE87" s="10" t="str">
        <f t="shared" si="29"/>
        <v/>
      </c>
      <c r="AF87" s="9"/>
      <c r="AG87" s="9"/>
      <c r="AH87" s="9"/>
      <c r="AI87" s="10" t="str">
        <f t="shared" si="41"/>
        <v/>
      </c>
      <c r="AJ87" s="10"/>
      <c r="AK87" s="10"/>
      <c r="AL87" s="10"/>
      <c r="AM87" s="10"/>
      <c r="AN87" s="207" t="str">
        <f t="shared" si="42"/>
        <v/>
      </c>
      <c r="AO87" s="208"/>
      <c r="AP87" s="172">
        <f t="shared" si="43"/>
        <v>0</v>
      </c>
      <c r="AQ87" s="172" t="str">
        <f t="shared" si="44"/>
        <v/>
      </c>
      <c r="AR87" s="172" t="str">
        <f t="shared" si="44"/>
        <v/>
      </c>
      <c r="AS87" s="171">
        <f t="shared" si="31"/>
        <v>0</v>
      </c>
      <c r="AT87" s="171">
        <f t="shared" si="7"/>
        <v>0</v>
      </c>
      <c r="AU87" s="171">
        <f t="shared" si="8"/>
        <v>0</v>
      </c>
      <c r="AV87" s="171">
        <f t="shared" si="9"/>
        <v>0</v>
      </c>
      <c r="AW87" s="171">
        <f t="shared" si="10"/>
        <v>0</v>
      </c>
      <c r="AX87" s="171">
        <f t="shared" si="11"/>
        <v>0</v>
      </c>
      <c r="AY87" s="171">
        <f t="shared" si="12"/>
        <v>0</v>
      </c>
      <c r="AZ87" s="171">
        <f t="shared" si="13"/>
        <v>0</v>
      </c>
      <c r="BA87" s="171">
        <f t="shared" si="14"/>
        <v>0</v>
      </c>
      <c r="BB87" s="171">
        <f t="shared" si="15"/>
        <v>0</v>
      </c>
      <c r="BC87" s="171">
        <f t="shared" si="16"/>
        <v>0</v>
      </c>
      <c r="BD87" s="171">
        <f t="shared" si="17"/>
        <v>0</v>
      </c>
      <c r="BE87" s="171">
        <f t="shared" si="18"/>
        <v>0</v>
      </c>
      <c r="BF87" s="171">
        <f t="shared" si="19"/>
        <v>0</v>
      </c>
      <c r="BG87" s="171"/>
      <c r="BH87" s="171">
        <f t="shared" si="20"/>
        <v>0</v>
      </c>
      <c r="BI87" s="171">
        <f t="shared" si="21"/>
        <v>1</v>
      </c>
      <c r="BJ87" s="171">
        <f t="shared" si="21"/>
        <v>0</v>
      </c>
      <c r="BK87" s="171">
        <f t="shared" si="22"/>
        <v>0</v>
      </c>
      <c r="BL87" s="171">
        <f t="shared" si="23"/>
        <v>1</v>
      </c>
      <c r="BM87" s="171"/>
      <c r="BN87" s="171"/>
      <c r="BO87" s="171"/>
      <c r="BP87" s="171"/>
      <c r="BQ87" s="171"/>
      <c r="BR87" s="171"/>
      <c r="BS87" s="171">
        <f t="shared" si="24"/>
        <v>0</v>
      </c>
      <c r="BT87" s="171">
        <f t="shared" si="25"/>
        <v>0</v>
      </c>
      <c r="BU87" s="171"/>
      <c r="BV87" s="171"/>
      <c r="BW87" s="171"/>
      <c r="BX87" s="171"/>
      <c r="BY87" s="171"/>
      <c r="BZ87" s="171"/>
      <c r="CE87" s="172" t="str">
        <f t="shared" si="45"/>
        <v/>
      </c>
      <c r="CF87" s="172" t="str">
        <f t="shared" si="45"/>
        <v/>
      </c>
      <c r="CG87" s="172" t="str">
        <f t="shared" si="45"/>
        <v/>
      </c>
      <c r="CH87" s="172" t="str">
        <f t="shared" si="45"/>
        <v/>
      </c>
      <c r="CI87" s="172" t="str">
        <f t="shared" si="45"/>
        <v/>
      </c>
      <c r="CJ87" s="172" t="str">
        <f t="shared" si="45"/>
        <v/>
      </c>
      <c r="CK87" s="172" t="str">
        <f t="shared" si="45"/>
        <v/>
      </c>
      <c r="CL87" s="172" t="str">
        <f t="shared" si="45"/>
        <v/>
      </c>
      <c r="CM87" s="172" t="str">
        <f t="shared" si="45"/>
        <v/>
      </c>
      <c r="CN87" s="172" t="str">
        <f t="shared" si="45"/>
        <v/>
      </c>
      <c r="CT87" s="286" t="b">
        <f t="shared" si="33"/>
        <v>1</v>
      </c>
      <c r="CU87" s="286" t="b">
        <f>OR(V87&gt;=CU$5,INDEX('הוראת שעה'!$D$6:$D$20,MATCH($AO$2,'הוראת שעה'!$A$6:$A$20,1))=99)</f>
        <v>0</v>
      </c>
      <c r="CV87" s="286" t="b">
        <f t="shared" si="34"/>
        <v>0</v>
      </c>
      <c r="CZ87" s="309">
        <f t="shared" si="35"/>
        <v>1</v>
      </c>
      <c r="DA87" s="286" t="b">
        <f t="shared" si="36"/>
        <v>0</v>
      </c>
      <c r="DB87" s="286" t="b">
        <f>OR(V87&gt;=DB$5,Z87=1,INDEX('הוראת שעה'!$D$6:$D$20,MATCH($AO$2,'הוראת שעה'!$A$6:$A$20,1))=99)</f>
        <v>0</v>
      </c>
      <c r="DC87" s="286" t="b">
        <f t="shared" si="37"/>
        <v>0</v>
      </c>
      <c r="DD87" s="286"/>
      <c r="DE87" s="286"/>
      <c r="DF87" s="286"/>
      <c r="DG87" s="286"/>
      <c r="DH87" s="286">
        <f t="shared" si="38"/>
        <v>0</v>
      </c>
      <c r="DI87" s="172" t="str">
        <f t="shared" si="39"/>
        <v/>
      </c>
      <c r="DJ87" s="172" t="str">
        <f t="shared" si="40"/>
        <v/>
      </c>
    </row>
    <row r="88" spans="2:114">
      <c r="B88" s="10" t="str">
        <f t="shared" si="27"/>
        <v/>
      </c>
      <c r="C88" s="10"/>
      <c r="D88" s="10"/>
      <c r="E88" s="10"/>
      <c r="F88" s="20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314"/>
      <c r="T88" s="314"/>
      <c r="U88" s="306" t="str">
        <f t="shared" si="28"/>
        <v/>
      </c>
      <c r="V88" s="9"/>
      <c r="W88" s="305"/>
      <c r="X88" s="314"/>
      <c r="Y88" s="305"/>
      <c r="Z88" s="305"/>
      <c r="AA88" s="9"/>
      <c r="AB88" s="9"/>
      <c r="AC88" s="9"/>
      <c r="AD88" s="9"/>
      <c r="AE88" s="10" t="str">
        <f t="shared" si="29"/>
        <v/>
      </c>
      <c r="AF88" s="9"/>
      <c r="AG88" s="9"/>
      <c r="AH88" s="9"/>
      <c r="AI88" s="10" t="str">
        <f t="shared" si="41"/>
        <v/>
      </c>
      <c r="AJ88" s="10"/>
      <c r="AK88" s="10"/>
      <c r="AL88" s="10"/>
      <c r="AM88" s="10"/>
      <c r="AN88" s="207" t="str">
        <f t="shared" si="42"/>
        <v/>
      </c>
      <c r="AO88" s="208"/>
      <c r="AP88" s="172">
        <f t="shared" si="43"/>
        <v>0</v>
      </c>
      <c r="AQ88" s="172" t="str">
        <f t="shared" si="44"/>
        <v/>
      </c>
      <c r="AR88" s="172" t="str">
        <f t="shared" si="44"/>
        <v/>
      </c>
      <c r="AS88" s="171">
        <f t="shared" si="31"/>
        <v>0</v>
      </c>
      <c r="AT88" s="171">
        <f t="shared" si="7"/>
        <v>0</v>
      </c>
      <c r="AU88" s="171">
        <f t="shared" si="8"/>
        <v>0</v>
      </c>
      <c r="AV88" s="171">
        <f t="shared" si="9"/>
        <v>0</v>
      </c>
      <c r="AW88" s="171">
        <f t="shared" si="10"/>
        <v>0</v>
      </c>
      <c r="AX88" s="171">
        <f t="shared" si="11"/>
        <v>0</v>
      </c>
      <c r="AY88" s="171">
        <f t="shared" si="12"/>
        <v>0</v>
      </c>
      <c r="AZ88" s="171">
        <f t="shared" si="13"/>
        <v>0</v>
      </c>
      <c r="BA88" s="171">
        <f t="shared" si="14"/>
        <v>0</v>
      </c>
      <c r="BB88" s="171">
        <f t="shared" si="15"/>
        <v>0</v>
      </c>
      <c r="BC88" s="171">
        <f t="shared" si="16"/>
        <v>0</v>
      </c>
      <c r="BD88" s="171">
        <f t="shared" si="17"/>
        <v>0</v>
      </c>
      <c r="BE88" s="171">
        <f t="shared" si="18"/>
        <v>0</v>
      </c>
      <c r="BF88" s="171">
        <f t="shared" si="19"/>
        <v>0</v>
      </c>
      <c r="BG88" s="171"/>
      <c r="BH88" s="171">
        <f t="shared" si="20"/>
        <v>0</v>
      </c>
      <c r="BI88" s="171">
        <f t="shared" si="21"/>
        <v>1</v>
      </c>
      <c r="BJ88" s="171">
        <f t="shared" si="21"/>
        <v>0</v>
      </c>
      <c r="BK88" s="171">
        <f t="shared" si="22"/>
        <v>0</v>
      </c>
      <c r="BL88" s="171">
        <f t="shared" si="23"/>
        <v>1</v>
      </c>
      <c r="BM88" s="171"/>
      <c r="BN88" s="171"/>
      <c r="BO88" s="171"/>
      <c r="BP88" s="171"/>
      <c r="BQ88" s="171"/>
      <c r="BR88" s="171"/>
      <c r="BS88" s="171">
        <f t="shared" si="24"/>
        <v>0</v>
      </c>
      <c r="BT88" s="171">
        <f t="shared" si="25"/>
        <v>0</v>
      </c>
      <c r="BU88" s="171"/>
      <c r="BV88" s="171"/>
      <c r="BW88" s="171"/>
      <c r="BX88" s="171"/>
      <c r="BY88" s="171"/>
      <c r="BZ88" s="171"/>
      <c r="CE88" s="172" t="str">
        <f t="shared" si="45"/>
        <v/>
      </c>
      <c r="CF88" s="172" t="str">
        <f t="shared" si="45"/>
        <v/>
      </c>
      <c r="CG88" s="172" t="str">
        <f t="shared" si="45"/>
        <v/>
      </c>
      <c r="CH88" s="172" t="str">
        <f t="shared" si="45"/>
        <v/>
      </c>
      <c r="CI88" s="172" t="str">
        <f t="shared" si="45"/>
        <v/>
      </c>
      <c r="CJ88" s="172" t="str">
        <f t="shared" si="45"/>
        <v/>
      </c>
      <c r="CK88" s="172" t="str">
        <f t="shared" si="45"/>
        <v/>
      </c>
      <c r="CL88" s="172" t="str">
        <f t="shared" si="45"/>
        <v/>
      </c>
      <c r="CM88" s="172" t="str">
        <f t="shared" si="45"/>
        <v/>
      </c>
      <c r="CN88" s="172" t="str">
        <f t="shared" si="45"/>
        <v/>
      </c>
      <c r="CT88" s="286" t="b">
        <f t="shared" si="33"/>
        <v>1</v>
      </c>
      <c r="CU88" s="286" t="b">
        <f>OR(V88&gt;=CU$5,INDEX('הוראת שעה'!$D$6:$D$20,MATCH($AO$2,'הוראת שעה'!$A$6:$A$20,1))=99)</f>
        <v>0</v>
      </c>
      <c r="CV88" s="286" t="b">
        <f t="shared" si="34"/>
        <v>0</v>
      </c>
      <c r="CZ88" s="309">
        <f t="shared" si="35"/>
        <v>1</v>
      </c>
      <c r="DA88" s="286" t="b">
        <f t="shared" si="36"/>
        <v>0</v>
      </c>
      <c r="DB88" s="286" t="b">
        <f>OR(V88&gt;=DB$5,Z88=1,INDEX('הוראת שעה'!$D$6:$D$20,MATCH($AO$2,'הוראת שעה'!$A$6:$A$20,1))=99)</f>
        <v>0</v>
      </c>
      <c r="DC88" s="286" t="b">
        <f t="shared" si="37"/>
        <v>0</v>
      </c>
      <c r="DD88" s="286"/>
      <c r="DE88" s="286"/>
      <c r="DF88" s="286"/>
      <c r="DG88" s="286"/>
      <c r="DH88" s="286">
        <f t="shared" si="38"/>
        <v>0</v>
      </c>
      <c r="DI88" s="172" t="str">
        <f t="shared" si="39"/>
        <v/>
      </c>
      <c r="DJ88" s="172" t="str">
        <f t="shared" si="40"/>
        <v/>
      </c>
    </row>
    <row r="89" spans="2:114">
      <c r="B89" s="10" t="str">
        <f t="shared" si="27"/>
        <v/>
      </c>
      <c r="C89" s="10"/>
      <c r="D89" s="10"/>
      <c r="E89" s="10"/>
      <c r="F89" s="20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314"/>
      <c r="T89" s="314"/>
      <c r="U89" s="306" t="str">
        <f t="shared" si="28"/>
        <v/>
      </c>
      <c r="V89" s="9"/>
      <c r="W89" s="305"/>
      <c r="X89" s="314"/>
      <c r="Y89" s="305"/>
      <c r="Z89" s="305"/>
      <c r="AA89" s="9"/>
      <c r="AB89" s="9"/>
      <c r="AC89" s="9"/>
      <c r="AD89" s="9"/>
      <c r="AE89" s="10" t="str">
        <f t="shared" si="29"/>
        <v/>
      </c>
      <c r="AF89" s="9"/>
      <c r="AG89" s="9"/>
      <c r="AH89" s="9"/>
      <c r="AI89" s="10" t="str">
        <f t="shared" si="41"/>
        <v/>
      </c>
      <c r="AJ89" s="10"/>
      <c r="AK89" s="10"/>
      <c r="AL89" s="10"/>
      <c r="AM89" s="10"/>
      <c r="AN89" s="207" t="str">
        <f t="shared" si="42"/>
        <v/>
      </c>
      <c r="AO89" s="208"/>
      <c r="AP89" s="172">
        <f t="shared" si="43"/>
        <v>0</v>
      </c>
      <c r="AQ89" s="172" t="str">
        <f t="shared" si="44"/>
        <v/>
      </c>
      <c r="AR89" s="172" t="str">
        <f t="shared" si="44"/>
        <v/>
      </c>
      <c r="AS89" s="171">
        <f t="shared" si="31"/>
        <v>0</v>
      </c>
      <c r="AT89" s="171">
        <f t="shared" si="7"/>
        <v>0</v>
      </c>
      <c r="AU89" s="171">
        <f t="shared" si="8"/>
        <v>0</v>
      </c>
      <c r="AV89" s="171">
        <f t="shared" si="9"/>
        <v>0</v>
      </c>
      <c r="AW89" s="171">
        <f t="shared" si="10"/>
        <v>0</v>
      </c>
      <c r="AX89" s="171">
        <f t="shared" si="11"/>
        <v>0</v>
      </c>
      <c r="AY89" s="171">
        <f t="shared" si="12"/>
        <v>0</v>
      </c>
      <c r="AZ89" s="171">
        <f t="shared" si="13"/>
        <v>0</v>
      </c>
      <c r="BA89" s="171">
        <f t="shared" si="14"/>
        <v>0</v>
      </c>
      <c r="BB89" s="171">
        <f t="shared" si="15"/>
        <v>0</v>
      </c>
      <c r="BC89" s="171">
        <f t="shared" si="16"/>
        <v>0</v>
      </c>
      <c r="BD89" s="171">
        <f t="shared" si="17"/>
        <v>0</v>
      </c>
      <c r="BE89" s="171">
        <f t="shared" si="18"/>
        <v>0</v>
      </c>
      <c r="BF89" s="171">
        <f t="shared" si="19"/>
        <v>0</v>
      </c>
      <c r="BG89" s="171"/>
      <c r="BH89" s="171">
        <f t="shared" si="20"/>
        <v>0</v>
      </c>
      <c r="BI89" s="171">
        <f t="shared" si="21"/>
        <v>1</v>
      </c>
      <c r="BJ89" s="171">
        <f t="shared" si="21"/>
        <v>0</v>
      </c>
      <c r="BK89" s="171">
        <f t="shared" si="22"/>
        <v>0</v>
      </c>
      <c r="BL89" s="171">
        <f t="shared" si="23"/>
        <v>1</v>
      </c>
      <c r="BM89" s="171"/>
      <c r="BN89" s="171"/>
      <c r="BO89" s="171"/>
      <c r="BP89" s="171"/>
      <c r="BQ89" s="171"/>
      <c r="BR89" s="171"/>
      <c r="BS89" s="171">
        <f t="shared" si="24"/>
        <v>0</v>
      </c>
      <c r="BT89" s="171">
        <f t="shared" si="25"/>
        <v>0</v>
      </c>
      <c r="BU89" s="171"/>
      <c r="BV89" s="171"/>
      <c r="BW89" s="171"/>
      <c r="BX89" s="171"/>
      <c r="BY89" s="171"/>
      <c r="BZ89" s="171"/>
      <c r="CE89" s="172" t="str">
        <f t="shared" si="45"/>
        <v/>
      </c>
      <c r="CF89" s="172" t="str">
        <f t="shared" si="45"/>
        <v/>
      </c>
      <c r="CG89" s="172" t="str">
        <f t="shared" si="45"/>
        <v/>
      </c>
      <c r="CH89" s="172" t="str">
        <f t="shared" si="45"/>
        <v/>
      </c>
      <c r="CI89" s="172" t="str">
        <f t="shared" si="45"/>
        <v/>
      </c>
      <c r="CJ89" s="172" t="str">
        <f t="shared" ref="CF89:CN117" si="46">IF($F89="","",CJ$30)</f>
        <v/>
      </c>
      <c r="CK89" s="172" t="str">
        <f t="shared" si="46"/>
        <v/>
      </c>
      <c r="CL89" s="172" t="str">
        <f t="shared" si="46"/>
        <v/>
      </c>
      <c r="CM89" s="172" t="str">
        <f t="shared" si="46"/>
        <v/>
      </c>
      <c r="CN89" s="172" t="str">
        <f t="shared" si="46"/>
        <v/>
      </c>
      <c r="CT89" s="286" t="b">
        <f t="shared" si="33"/>
        <v>1</v>
      </c>
      <c r="CU89" s="286" t="b">
        <f>OR(V89&gt;=CU$5,INDEX('הוראת שעה'!$D$6:$D$20,MATCH($AO$2,'הוראת שעה'!$A$6:$A$20,1))=99)</f>
        <v>0</v>
      </c>
      <c r="CV89" s="286" t="b">
        <f t="shared" si="34"/>
        <v>0</v>
      </c>
      <c r="CZ89" s="309">
        <f t="shared" si="35"/>
        <v>1</v>
      </c>
      <c r="DA89" s="286" t="b">
        <f t="shared" si="36"/>
        <v>0</v>
      </c>
      <c r="DB89" s="286" t="b">
        <f>OR(V89&gt;=DB$5,Z89=1,INDEX('הוראת שעה'!$D$6:$D$20,MATCH($AO$2,'הוראת שעה'!$A$6:$A$20,1))=99)</f>
        <v>0</v>
      </c>
      <c r="DC89" s="286" t="b">
        <f t="shared" si="37"/>
        <v>0</v>
      </c>
      <c r="DD89" s="286"/>
      <c r="DE89" s="286"/>
      <c r="DF89" s="286"/>
      <c r="DG89" s="286"/>
      <c r="DH89" s="286">
        <f t="shared" si="38"/>
        <v>0</v>
      </c>
      <c r="DI89" s="172" t="str">
        <f t="shared" si="39"/>
        <v/>
      </c>
      <c r="DJ89" s="172" t="str">
        <f t="shared" si="40"/>
        <v/>
      </c>
    </row>
    <row r="90" spans="2:114">
      <c r="B90" s="10" t="str">
        <f t="shared" si="27"/>
        <v/>
      </c>
      <c r="C90" s="10"/>
      <c r="D90" s="10"/>
      <c r="E90" s="10"/>
      <c r="F90" s="20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314"/>
      <c r="T90" s="314"/>
      <c r="U90" s="306" t="str">
        <f t="shared" si="28"/>
        <v/>
      </c>
      <c r="V90" s="9"/>
      <c r="W90" s="305"/>
      <c r="X90" s="314"/>
      <c r="Y90" s="305"/>
      <c r="Z90" s="305"/>
      <c r="AA90" s="9"/>
      <c r="AB90" s="9"/>
      <c r="AC90" s="9"/>
      <c r="AD90" s="9"/>
      <c r="AE90" s="10" t="str">
        <f t="shared" si="29"/>
        <v/>
      </c>
      <c r="AF90" s="9"/>
      <c r="AG90" s="9"/>
      <c r="AH90" s="9"/>
      <c r="AI90" s="10" t="str">
        <f t="shared" si="41"/>
        <v/>
      </c>
      <c r="AJ90" s="10"/>
      <c r="AK90" s="10"/>
      <c r="AL90" s="10"/>
      <c r="AM90" s="10"/>
      <c r="AN90" s="207" t="str">
        <f t="shared" si="42"/>
        <v/>
      </c>
      <c r="AO90" s="208"/>
      <c r="AP90" s="172">
        <f t="shared" si="43"/>
        <v>0</v>
      </c>
      <c r="AQ90" s="172" t="str">
        <f t="shared" si="44"/>
        <v/>
      </c>
      <c r="AR90" s="172" t="str">
        <f t="shared" si="44"/>
        <v/>
      </c>
      <c r="AS90" s="171">
        <f t="shared" si="31"/>
        <v>0</v>
      </c>
      <c r="AT90" s="171">
        <f t="shared" si="7"/>
        <v>0</v>
      </c>
      <c r="AU90" s="171">
        <f t="shared" si="8"/>
        <v>0</v>
      </c>
      <c r="AV90" s="171">
        <f t="shared" si="9"/>
        <v>0</v>
      </c>
      <c r="AW90" s="171">
        <f t="shared" si="10"/>
        <v>0</v>
      </c>
      <c r="AX90" s="171">
        <f t="shared" si="11"/>
        <v>0</v>
      </c>
      <c r="AY90" s="171">
        <f t="shared" si="12"/>
        <v>0</v>
      </c>
      <c r="AZ90" s="171">
        <f t="shared" si="13"/>
        <v>0</v>
      </c>
      <c r="BA90" s="171">
        <f t="shared" si="14"/>
        <v>0</v>
      </c>
      <c r="BB90" s="171">
        <f t="shared" si="15"/>
        <v>0</v>
      </c>
      <c r="BC90" s="171">
        <f t="shared" si="16"/>
        <v>0</v>
      </c>
      <c r="BD90" s="171">
        <f t="shared" si="17"/>
        <v>0</v>
      </c>
      <c r="BE90" s="171">
        <f t="shared" si="18"/>
        <v>0</v>
      </c>
      <c r="BF90" s="171">
        <f t="shared" si="19"/>
        <v>0</v>
      </c>
      <c r="BG90" s="171"/>
      <c r="BH90" s="171">
        <f t="shared" si="20"/>
        <v>0</v>
      </c>
      <c r="BI90" s="171">
        <f t="shared" si="21"/>
        <v>1</v>
      </c>
      <c r="BJ90" s="171">
        <f t="shared" si="21"/>
        <v>0</v>
      </c>
      <c r="BK90" s="171">
        <f t="shared" si="22"/>
        <v>0</v>
      </c>
      <c r="BL90" s="171">
        <f t="shared" si="23"/>
        <v>1</v>
      </c>
      <c r="BM90" s="171"/>
      <c r="BN90" s="171"/>
      <c r="BO90" s="171"/>
      <c r="BP90" s="171"/>
      <c r="BQ90" s="171"/>
      <c r="BR90" s="171"/>
      <c r="BS90" s="171">
        <f t="shared" si="24"/>
        <v>0</v>
      </c>
      <c r="BT90" s="171">
        <f t="shared" si="25"/>
        <v>0</v>
      </c>
      <c r="BU90" s="171"/>
      <c r="BV90" s="171"/>
      <c r="BW90" s="171"/>
      <c r="BX90" s="171"/>
      <c r="BY90" s="171"/>
      <c r="BZ90" s="171"/>
      <c r="CE90" s="172" t="str">
        <f t="shared" ref="CE90:CE130" si="47">IF($F90="","",CE$30)</f>
        <v/>
      </c>
      <c r="CF90" s="172" t="str">
        <f t="shared" si="46"/>
        <v/>
      </c>
      <c r="CG90" s="172" t="str">
        <f t="shared" si="46"/>
        <v/>
      </c>
      <c r="CH90" s="172" t="str">
        <f t="shared" si="46"/>
        <v/>
      </c>
      <c r="CI90" s="172" t="str">
        <f t="shared" si="46"/>
        <v/>
      </c>
      <c r="CJ90" s="172" t="str">
        <f t="shared" si="46"/>
        <v/>
      </c>
      <c r="CK90" s="172" t="str">
        <f t="shared" si="46"/>
        <v/>
      </c>
      <c r="CL90" s="172" t="str">
        <f t="shared" si="46"/>
        <v/>
      </c>
      <c r="CM90" s="172" t="str">
        <f t="shared" si="46"/>
        <v/>
      </c>
      <c r="CN90" s="172" t="str">
        <f t="shared" si="46"/>
        <v/>
      </c>
      <c r="CT90" s="286" t="b">
        <f t="shared" si="33"/>
        <v>1</v>
      </c>
      <c r="CU90" s="286" t="b">
        <f>OR(V90&gt;=CU$5,INDEX('הוראת שעה'!$D$6:$D$20,MATCH($AO$2,'הוראת שעה'!$A$6:$A$20,1))=99)</f>
        <v>0</v>
      </c>
      <c r="CV90" s="286" t="b">
        <f t="shared" si="34"/>
        <v>0</v>
      </c>
      <c r="CZ90" s="309">
        <f t="shared" si="35"/>
        <v>1</v>
      </c>
      <c r="DA90" s="286" t="b">
        <f t="shared" si="36"/>
        <v>0</v>
      </c>
      <c r="DB90" s="286" t="b">
        <f>OR(V90&gt;=DB$5,Z90=1,INDEX('הוראת שעה'!$D$6:$D$20,MATCH($AO$2,'הוראת שעה'!$A$6:$A$20,1))=99)</f>
        <v>0</v>
      </c>
      <c r="DC90" s="286" t="b">
        <f t="shared" si="37"/>
        <v>0</v>
      </c>
      <c r="DD90" s="286"/>
      <c r="DE90" s="286"/>
      <c r="DF90" s="286"/>
      <c r="DG90" s="286"/>
      <c r="DH90" s="286">
        <f t="shared" si="38"/>
        <v>0</v>
      </c>
      <c r="DI90" s="172" t="str">
        <f t="shared" si="39"/>
        <v/>
      </c>
      <c r="DJ90" s="172" t="str">
        <f t="shared" si="40"/>
        <v/>
      </c>
    </row>
    <row r="91" spans="2:114">
      <c r="B91" s="10" t="str">
        <f t="shared" si="27"/>
        <v/>
      </c>
      <c r="C91" s="10"/>
      <c r="D91" s="10"/>
      <c r="E91" s="10"/>
      <c r="F91" s="20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314"/>
      <c r="T91" s="314"/>
      <c r="U91" s="306" t="str">
        <f t="shared" si="28"/>
        <v/>
      </c>
      <c r="V91" s="9"/>
      <c r="W91" s="305"/>
      <c r="X91" s="314"/>
      <c r="Y91" s="305"/>
      <c r="Z91" s="305"/>
      <c r="AA91" s="9"/>
      <c r="AB91" s="9"/>
      <c r="AC91" s="9"/>
      <c r="AD91" s="9"/>
      <c r="AE91" s="10" t="str">
        <f t="shared" si="29"/>
        <v/>
      </c>
      <c r="AF91" s="9"/>
      <c r="AG91" s="9"/>
      <c r="AH91" s="9"/>
      <c r="AI91" s="10" t="str">
        <f t="shared" si="41"/>
        <v/>
      </c>
      <c r="AJ91" s="10"/>
      <c r="AK91" s="10"/>
      <c r="AL91" s="10"/>
      <c r="AM91" s="10"/>
      <c r="AN91" s="207" t="str">
        <f t="shared" si="42"/>
        <v/>
      </c>
      <c r="AO91" s="208"/>
      <c r="AP91" s="172">
        <f t="shared" si="43"/>
        <v>0</v>
      </c>
      <c r="AQ91" s="172" t="str">
        <f t="shared" si="44"/>
        <v/>
      </c>
      <c r="AR91" s="172" t="str">
        <f t="shared" si="44"/>
        <v/>
      </c>
      <c r="AS91" s="171">
        <f t="shared" si="31"/>
        <v>0</v>
      </c>
      <c r="AT91" s="171">
        <f t="shared" si="7"/>
        <v>0</v>
      </c>
      <c r="AU91" s="171">
        <f t="shared" si="8"/>
        <v>0</v>
      </c>
      <c r="AV91" s="171">
        <f t="shared" si="9"/>
        <v>0</v>
      </c>
      <c r="AW91" s="171">
        <f t="shared" si="10"/>
        <v>0</v>
      </c>
      <c r="AX91" s="171">
        <f t="shared" si="11"/>
        <v>0</v>
      </c>
      <c r="AY91" s="171">
        <f t="shared" si="12"/>
        <v>0</v>
      </c>
      <c r="AZ91" s="171">
        <f t="shared" si="13"/>
        <v>0</v>
      </c>
      <c r="BA91" s="171">
        <f t="shared" si="14"/>
        <v>0</v>
      </c>
      <c r="BB91" s="171">
        <f t="shared" si="15"/>
        <v>0</v>
      </c>
      <c r="BC91" s="171">
        <f t="shared" si="16"/>
        <v>0</v>
      </c>
      <c r="BD91" s="171">
        <f t="shared" si="17"/>
        <v>0</v>
      </c>
      <c r="BE91" s="171">
        <f t="shared" si="18"/>
        <v>0</v>
      </c>
      <c r="BF91" s="171">
        <f t="shared" si="19"/>
        <v>0</v>
      </c>
      <c r="BG91" s="171"/>
      <c r="BH91" s="171">
        <f t="shared" si="20"/>
        <v>0</v>
      </c>
      <c r="BI91" s="171">
        <f t="shared" si="21"/>
        <v>1</v>
      </c>
      <c r="BJ91" s="171">
        <f t="shared" si="21"/>
        <v>0</v>
      </c>
      <c r="BK91" s="171">
        <f t="shared" si="22"/>
        <v>0</v>
      </c>
      <c r="BL91" s="171">
        <f t="shared" si="23"/>
        <v>1</v>
      </c>
      <c r="BM91" s="171"/>
      <c r="BN91" s="171"/>
      <c r="BO91" s="171"/>
      <c r="BP91" s="171"/>
      <c r="BQ91" s="171"/>
      <c r="BR91" s="171"/>
      <c r="BS91" s="171">
        <f t="shared" si="24"/>
        <v>0</v>
      </c>
      <c r="BT91" s="171">
        <f t="shared" si="25"/>
        <v>0</v>
      </c>
      <c r="BU91" s="171"/>
      <c r="BV91" s="171"/>
      <c r="BW91" s="171"/>
      <c r="BX91" s="171"/>
      <c r="BY91" s="171"/>
      <c r="BZ91" s="171"/>
      <c r="CE91" s="172" t="str">
        <f t="shared" si="47"/>
        <v/>
      </c>
      <c r="CF91" s="172" t="str">
        <f t="shared" si="46"/>
        <v/>
      </c>
      <c r="CG91" s="172" t="str">
        <f t="shared" si="46"/>
        <v/>
      </c>
      <c r="CH91" s="172" t="str">
        <f t="shared" si="46"/>
        <v/>
      </c>
      <c r="CI91" s="172" t="str">
        <f t="shared" si="46"/>
        <v/>
      </c>
      <c r="CJ91" s="172" t="str">
        <f t="shared" si="46"/>
        <v/>
      </c>
      <c r="CK91" s="172" t="str">
        <f t="shared" si="46"/>
        <v/>
      </c>
      <c r="CL91" s="172" t="str">
        <f t="shared" si="46"/>
        <v/>
      </c>
      <c r="CM91" s="172" t="str">
        <f t="shared" si="46"/>
        <v/>
      </c>
      <c r="CN91" s="172" t="str">
        <f t="shared" si="46"/>
        <v/>
      </c>
      <c r="CT91" s="286" t="b">
        <f t="shared" si="33"/>
        <v>1</v>
      </c>
      <c r="CU91" s="286" t="b">
        <f>OR(V91&gt;=CU$5,INDEX('הוראת שעה'!$D$6:$D$20,MATCH($AO$2,'הוראת שעה'!$A$6:$A$20,1))=99)</f>
        <v>0</v>
      </c>
      <c r="CV91" s="286" t="b">
        <f t="shared" si="34"/>
        <v>0</v>
      </c>
      <c r="CZ91" s="309">
        <f t="shared" si="35"/>
        <v>1</v>
      </c>
      <c r="DA91" s="286" t="b">
        <f t="shared" si="36"/>
        <v>0</v>
      </c>
      <c r="DB91" s="286" t="b">
        <f>OR(V91&gt;=DB$5,Z91=1,INDEX('הוראת שעה'!$D$6:$D$20,MATCH($AO$2,'הוראת שעה'!$A$6:$A$20,1))=99)</f>
        <v>0</v>
      </c>
      <c r="DC91" s="286" t="b">
        <f t="shared" si="37"/>
        <v>0</v>
      </c>
      <c r="DD91" s="286"/>
      <c r="DE91" s="286"/>
      <c r="DF91" s="286"/>
      <c r="DG91" s="286"/>
      <c r="DH91" s="286">
        <f t="shared" si="38"/>
        <v>0</v>
      </c>
      <c r="DI91" s="172" t="str">
        <f t="shared" si="39"/>
        <v/>
      </c>
      <c r="DJ91" s="172" t="str">
        <f t="shared" si="40"/>
        <v/>
      </c>
    </row>
    <row r="92" spans="2:114">
      <c r="B92" s="10" t="str">
        <f t="shared" si="27"/>
        <v/>
      </c>
      <c r="C92" s="10"/>
      <c r="D92" s="10"/>
      <c r="E92" s="10"/>
      <c r="F92" s="20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314"/>
      <c r="T92" s="314"/>
      <c r="U92" s="306" t="str">
        <f t="shared" si="28"/>
        <v/>
      </c>
      <c r="V92" s="9"/>
      <c r="W92" s="305"/>
      <c r="X92" s="314"/>
      <c r="Y92" s="305"/>
      <c r="Z92" s="305"/>
      <c r="AA92" s="9"/>
      <c r="AB92" s="9"/>
      <c r="AC92" s="9"/>
      <c r="AD92" s="9"/>
      <c r="AE92" s="10" t="str">
        <f t="shared" si="29"/>
        <v/>
      </c>
      <c r="AF92" s="9"/>
      <c r="AG92" s="9"/>
      <c r="AH92" s="9"/>
      <c r="AI92" s="10" t="str">
        <f t="shared" si="41"/>
        <v/>
      </c>
      <c r="AJ92" s="10"/>
      <c r="AK92" s="10"/>
      <c r="AL92" s="10"/>
      <c r="AM92" s="10"/>
      <c r="AN92" s="207" t="str">
        <f t="shared" si="42"/>
        <v/>
      </c>
      <c r="AO92" s="208"/>
      <c r="AP92" s="172">
        <f t="shared" si="43"/>
        <v>0</v>
      </c>
      <c r="AQ92" s="172" t="str">
        <f t="shared" ref="AQ92:AR130" si="48">IF($F92="","",AQ$30)</f>
        <v/>
      </c>
      <c r="AR92" s="172" t="str">
        <f t="shared" si="48"/>
        <v/>
      </c>
      <c r="AS92" s="171">
        <f t="shared" si="31"/>
        <v>0</v>
      </c>
      <c r="AT92" s="171">
        <f t="shared" si="7"/>
        <v>0</v>
      </c>
      <c r="AU92" s="171">
        <f t="shared" si="8"/>
        <v>0</v>
      </c>
      <c r="AV92" s="171">
        <f t="shared" si="9"/>
        <v>0</v>
      </c>
      <c r="AW92" s="171">
        <f t="shared" si="10"/>
        <v>0</v>
      </c>
      <c r="AX92" s="171">
        <f t="shared" si="11"/>
        <v>0</v>
      </c>
      <c r="AY92" s="171">
        <f t="shared" si="12"/>
        <v>0</v>
      </c>
      <c r="AZ92" s="171">
        <f t="shared" si="13"/>
        <v>0</v>
      </c>
      <c r="BA92" s="171">
        <f t="shared" si="14"/>
        <v>0</v>
      </c>
      <c r="BB92" s="171">
        <f t="shared" si="15"/>
        <v>0</v>
      </c>
      <c r="BC92" s="171">
        <f t="shared" si="16"/>
        <v>0</v>
      </c>
      <c r="BD92" s="171">
        <f t="shared" si="17"/>
        <v>0</v>
      </c>
      <c r="BE92" s="171">
        <f t="shared" si="18"/>
        <v>0</v>
      </c>
      <c r="BF92" s="171">
        <f t="shared" si="19"/>
        <v>0</v>
      </c>
      <c r="BG92" s="171"/>
      <c r="BH92" s="171">
        <f t="shared" si="20"/>
        <v>0</v>
      </c>
      <c r="BI92" s="171">
        <f t="shared" si="21"/>
        <v>1</v>
      </c>
      <c r="BJ92" s="171">
        <f t="shared" si="21"/>
        <v>0</v>
      </c>
      <c r="BK92" s="171">
        <f t="shared" si="22"/>
        <v>0</v>
      </c>
      <c r="BL92" s="171">
        <f t="shared" si="23"/>
        <v>1</v>
      </c>
      <c r="BM92" s="171"/>
      <c r="BN92" s="171"/>
      <c r="BO92" s="171"/>
      <c r="BP92" s="171"/>
      <c r="BQ92" s="171"/>
      <c r="BR92" s="171"/>
      <c r="BS92" s="171">
        <f t="shared" si="24"/>
        <v>0</v>
      </c>
      <c r="BT92" s="171">
        <f t="shared" si="25"/>
        <v>0</v>
      </c>
      <c r="BU92" s="171"/>
      <c r="BV92" s="171"/>
      <c r="BW92" s="171"/>
      <c r="BX92" s="171"/>
      <c r="BY92" s="171"/>
      <c r="BZ92" s="171"/>
      <c r="CE92" s="172" t="str">
        <f t="shared" si="47"/>
        <v/>
      </c>
      <c r="CF92" s="172" t="str">
        <f t="shared" si="46"/>
        <v/>
      </c>
      <c r="CG92" s="172" t="str">
        <f t="shared" si="46"/>
        <v/>
      </c>
      <c r="CH92" s="172" t="str">
        <f t="shared" si="46"/>
        <v/>
      </c>
      <c r="CI92" s="172" t="str">
        <f t="shared" si="46"/>
        <v/>
      </c>
      <c r="CJ92" s="172" t="str">
        <f t="shared" si="46"/>
        <v/>
      </c>
      <c r="CK92" s="172" t="str">
        <f t="shared" si="46"/>
        <v/>
      </c>
      <c r="CL92" s="172" t="str">
        <f t="shared" si="46"/>
        <v/>
      </c>
      <c r="CM92" s="172" t="str">
        <f t="shared" si="46"/>
        <v/>
      </c>
      <c r="CN92" s="172" t="str">
        <f t="shared" si="46"/>
        <v/>
      </c>
      <c r="CT92" s="286" t="b">
        <f t="shared" si="33"/>
        <v>1</v>
      </c>
      <c r="CU92" s="286" t="b">
        <f>OR(V92&gt;=CU$5,INDEX('הוראת שעה'!$D$6:$D$20,MATCH($AO$2,'הוראת שעה'!$A$6:$A$20,1))=99)</f>
        <v>0</v>
      </c>
      <c r="CV92" s="286" t="b">
        <f t="shared" si="34"/>
        <v>0</v>
      </c>
      <c r="CZ92" s="309">
        <f t="shared" si="35"/>
        <v>1</v>
      </c>
      <c r="DA92" s="286" t="b">
        <f t="shared" si="36"/>
        <v>0</v>
      </c>
      <c r="DB92" s="286" t="b">
        <f>OR(V92&gt;=DB$5,Z92=1,INDEX('הוראת שעה'!$D$6:$D$20,MATCH($AO$2,'הוראת שעה'!$A$6:$A$20,1))=99)</f>
        <v>0</v>
      </c>
      <c r="DC92" s="286" t="b">
        <f t="shared" si="37"/>
        <v>0</v>
      </c>
      <c r="DD92" s="286"/>
      <c r="DE92" s="286"/>
      <c r="DF92" s="286"/>
      <c r="DG92" s="286"/>
      <c r="DH92" s="286">
        <f t="shared" si="38"/>
        <v>0</v>
      </c>
      <c r="DI92" s="172" t="str">
        <f t="shared" si="39"/>
        <v/>
      </c>
      <c r="DJ92" s="172" t="str">
        <f t="shared" si="40"/>
        <v/>
      </c>
    </row>
    <row r="93" spans="2:114">
      <c r="B93" s="10" t="str">
        <f t="shared" si="27"/>
        <v/>
      </c>
      <c r="C93" s="10"/>
      <c r="D93" s="10"/>
      <c r="E93" s="10"/>
      <c r="F93" s="20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314"/>
      <c r="T93" s="314"/>
      <c r="U93" s="306" t="str">
        <f t="shared" si="28"/>
        <v/>
      </c>
      <c r="V93" s="9"/>
      <c r="W93" s="305"/>
      <c r="X93" s="314"/>
      <c r="Y93" s="305"/>
      <c r="Z93" s="305"/>
      <c r="AA93" s="9"/>
      <c r="AB93" s="9"/>
      <c r="AC93" s="9"/>
      <c r="AD93" s="9"/>
      <c r="AE93" s="10" t="str">
        <f t="shared" si="29"/>
        <v/>
      </c>
      <c r="AF93" s="9"/>
      <c r="AG93" s="9"/>
      <c r="AH93" s="9"/>
      <c r="AI93" s="10" t="str">
        <f t="shared" si="41"/>
        <v/>
      </c>
      <c r="AJ93" s="10"/>
      <c r="AK93" s="10"/>
      <c r="AL93" s="10"/>
      <c r="AM93" s="10"/>
      <c r="AN93" s="207" t="str">
        <f t="shared" si="42"/>
        <v/>
      </c>
      <c r="AO93" s="208"/>
      <c r="AP93" s="172">
        <f t="shared" si="43"/>
        <v>0</v>
      </c>
      <c r="AQ93" s="172" t="str">
        <f t="shared" si="48"/>
        <v/>
      </c>
      <c r="AR93" s="172" t="str">
        <f t="shared" si="48"/>
        <v/>
      </c>
      <c r="AS93" s="171">
        <f t="shared" si="31"/>
        <v>0</v>
      </c>
      <c r="AT93" s="171">
        <f t="shared" si="7"/>
        <v>0</v>
      </c>
      <c r="AU93" s="171">
        <f t="shared" si="8"/>
        <v>0</v>
      </c>
      <c r="AV93" s="171">
        <f t="shared" si="9"/>
        <v>0</v>
      </c>
      <c r="AW93" s="171">
        <f t="shared" si="10"/>
        <v>0</v>
      </c>
      <c r="AX93" s="171">
        <f t="shared" si="11"/>
        <v>0</v>
      </c>
      <c r="AY93" s="171">
        <f t="shared" si="12"/>
        <v>0</v>
      </c>
      <c r="AZ93" s="171">
        <f t="shared" si="13"/>
        <v>0</v>
      </c>
      <c r="BA93" s="171">
        <f t="shared" si="14"/>
        <v>0</v>
      </c>
      <c r="BB93" s="171">
        <f t="shared" si="15"/>
        <v>0</v>
      </c>
      <c r="BC93" s="171">
        <f t="shared" si="16"/>
        <v>0</v>
      </c>
      <c r="BD93" s="171">
        <f t="shared" si="17"/>
        <v>0</v>
      </c>
      <c r="BE93" s="171">
        <f t="shared" si="18"/>
        <v>0</v>
      </c>
      <c r="BF93" s="171">
        <f t="shared" si="19"/>
        <v>0</v>
      </c>
      <c r="BG93" s="171"/>
      <c r="BH93" s="171">
        <f t="shared" si="20"/>
        <v>0</v>
      </c>
      <c r="BI93" s="171">
        <f t="shared" si="21"/>
        <v>1</v>
      </c>
      <c r="BJ93" s="171">
        <f t="shared" si="21"/>
        <v>0</v>
      </c>
      <c r="BK93" s="171">
        <f t="shared" si="22"/>
        <v>0</v>
      </c>
      <c r="BL93" s="171">
        <f t="shared" si="23"/>
        <v>1</v>
      </c>
      <c r="BM93" s="171"/>
      <c r="BN93" s="171"/>
      <c r="BO93" s="171"/>
      <c r="BP93" s="171"/>
      <c r="BQ93" s="171"/>
      <c r="BR93" s="171"/>
      <c r="BS93" s="171">
        <f t="shared" si="24"/>
        <v>0</v>
      </c>
      <c r="BT93" s="171">
        <f t="shared" si="25"/>
        <v>0</v>
      </c>
      <c r="BU93" s="171"/>
      <c r="BV93" s="171"/>
      <c r="BW93" s="171"/>
      <c r="BX93" s="171"/>
      <c r="BY93" s="171"/>
      <c r="BZ93" s="171"/>
      <c r="CE93" s="172" t="str">
        <f t="shared" si="47"/>
        <v/>
      </c>
      <c r="CF93" s="172" t="str">
        <f t="shared" si="46"/>
        <v/>
      </c>
      <c r="CG93" s="172" t="str">
        <f t="shared" si="46"/>
        <v/>
      </c>
      <c r="CH93" s="172" t="str">
        <f t="shared" si="46"/>
        <v/>
      </c>
      <c r="CI93" s="172" t="str">
        <f t="shared" si="46"/>
        <v/>
      </c>
      <c r="CJ93" s="172" t="str">
        <f t="shared" si="46"/>
        <v/>
      </c>
      <c r="CK93" s="172" t="str">
        <f t="shared" si="46"/>
        <v/>
      </c>
      <c r="CL93" s="172" t="str">
        <f t="shared" si="46"/>
        <v/>
      </c>
      <c r="CM93" s="172" t="str">
        <f t="shared" si="46"/>
        <v/>
      </c>
      <c r="CN93" s="172" t="str">
        <f t="shared" si="46"/>
        <v/>
      </c>
      <c r="CT93" s="286" t="b">
        <f t="shared" si="33"/>
        <v>1</v>
      </c>
      <c r="CU93" s="286" t="b">
        <f>OR(V93&gt;=CU$5,INDEX('הוראת שעה'!$D$6:$D$20,MATCH($AO$2,'הוראת שעה'!$A$6:$A$20,1))=99)</f>
        <v>0</v>
      </c>
      <c r="CV93" s="286" t="b">
        <f t="shared" si="34"/>
        <v>0</v>
      </c>
      <c r="CZ93" s="309">
        <f t="shared" si="35"/>
        <v>1</v>
      </c>
      <c r="DA93" s="286" t="b">
        <f t="shared" si="36"/>
        <v>0</v>
      </c>
      <c r="DB93" s="286" t="b">
        <f>OR(V93&gt;=DB$5,Z93=1,INDEX('הוראת שעה'!$D$6:$D$20,MATCH($AO$2,'הוראת שעה'!$A$6:$A$20,1))=99)</f>
        <v>0</v>
      </c>
      <c r="DC93" s="286" t="b">
        <f t="shared" si="37"/>
        <v>0</v>
      </c>
      <c r="DD93" s="286"/>
      <c r="DE93" s="286"/>
      <c r="DF93" s="286"/>
      <c r="DG93" s="286"/>
      <c r="DH93" s="286">
        <f t="shared" si="38"/>
        <v>0</v>
      </c>
      <c r="DI93" s="172" t="str">
        <f t="shared" si="39"/>
        <v/>
      </c>
      <c r="DJ93" s="172" t="str">
        <f t="shared" si="40"/>
        <v/>
      </c>
    </row>
    <row r="94" spans="2:114">
      <c r="B94" s="10" t="str">
        <f t="shared" si="27"/>
        <v/>
      </c>
      <c r="C94" s="10"/>
      <c r="D94" s="10"/>
      <c r="E94" s="10"/>
      <c r="F94" s="20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314"/>
      <c r="T94" s="314"/>
      <c r="U94" s="306" t="str">
        <f t="shared" si="28"/>
        <v/>
      </c>
      <c r="V94" s="9"/>
      <c r="W94" s="305"/>
      <c r="X94" s="314"/>
      <c r="Y94" s="305"/>
      <c r="Z94" s="305"/>
      <c r="AA94" s="9"/>
      <c r="AB94" s="9"/>
      <c r="AC94" s="9"/>
      <c r="AD94" s="9"/>
      <c r="AE94" s="10" t="str">
        <f t="shared" si="29"/>
        <v/>
      </c>
      <c r="AF94" s="9"/>
      <c r="AG94" s="9"/>
      <c r="AH94" s="9"/>
      <c r="AI94" s="10" t="str">
        <f t="shared" si="41"/>
        <v/>
      </c>
      <c r="AJ94" s="10"/>
      <c r="AK94" s="10"/>
      <c r="AL94" s="10"/>
      <c r="AM94" s="10"/>
      <c r="AN94" s="207" t="str">
        <f t="shared" si="42"/>
        <v/>
      </c>
      <c r="AO94" s="208"/>
      <c r="AP94" s="172">
        <f t="shared" si="43"/>
        <v>0</v>
      </c>
      <c r="AQ94" s="172" t="str">
        <f t="shared" si="48"/>
        <v/>
      </c>
      <c r="AR94" s="172" t="str">
        <f t="shared" si="48"/>
        <v/>
      </c>
      <c r="AS94" s="171">
        <f t="shared" si="31"/>
        <v>0</v>
      </c>
      <c r="AT94" s="171">
        <f t="shared" si="7"/>
        <v>0</v>
      </c>
      <c r="AU94" s="171">
        <f t="shared" si="8"/>
        <v>0</v>
      </c>
      <c r="AV94" s="171">
        <f t="shared" si="9"/>
        <v>0</v>
      </c>
      <c r="AW94" s="171">
        <f t="shared" si="10"/>
        <v>0</v>
      </c>
      <c r="AX94" s="171">
        <f t="shared" si="11"/>
        <v>0</v>
      </c>
      <c r="AY94" s="171">
        <f t="shared" si="12"/>
        <v>0</v>
      </c>
      <c r="AZ94" s="171">
        <f t="shared" si="13"/>
        <v>0</v>
      </c>
      <c r="BA94" s="171">
        <f t="shared" si="14"/>
        <v>0</v>
      </c>
      <c r="BB94" s="171">
        <f t="shared" si="15"/>
        <v>0</v>
      </c>
      <c r="BC94" s="171">
        <f t="shared" si="16"/>
        <v>0</v>
      </c>
      <c r="BD94" s="171">
        <f t="shared" si="17"/>
        <v>0</v>
      </c>
      <c r="BE94" s="171">
        <f t="shared" si="18"/>
        <v>0</v>
      </c>
      <c r="BF94" s="171">
        <f t="shared" si="19"/>
        <v>0</v>
      </c>
      <c r="BG94" s="171"/>
      <c r="BH94" s="171">
        <f t="shared" si="20"/>
        <v>0</v>
      </c>
      <c r="BI94" s="171">
        <f t="shared" si="21"/>
        <v>1</v>
      </c>
      <c r="BJ94" s="171">
        <f t="shared" si="21"/>
        <v>0</v>
      </c>
      <c r="BK94" s="171">
        <f t="shared" si="22"/>
        <v>0</v>
      </c>
      <c r="BL94" s="171">
        <f t="shared" si="23"/>
        <v>1</v>
      </c>
      <c r="BM94" s="171"/>
      <c r="BN94" s="171"/>
      <c r="BO94" s="171"/>
      <c r="BP94" s="171"/>
      <c r="BQ94" s="171"/>
      <c r="BR94" s="171"/>
      <c r="BS94" s="171">
        <f t="shared" si="24"/>
        <v>0</v>
      </c>
      <c r="BT94" s="171">
        <f t="shared" si="25"/>
        <v>0</v>
      </c>
      <c r="BU94" s="171"/>
      <c r="BV94" s="171"/>
      <c r="BW94" s="171"/>
      <c r="BX94" s="171"/>
      <c r="BY94" s="171"/>
      <c r="BZ94" s="171"/>
      <c r="CE94" s="172" t="str">
        <f t="shared" si="47"/>
        <v/>
      </c>
      <c r="CF94" s="172" t="str">
        <f t="shared" si="46"/>
        <v/>
      </c>
      <c r="CG94" s="172" t="str">
        <f t="shared" si="46"/>
        <v/>
      </c>
      <c r="CH94" s="172" t="str">
        <f t="shared" si="46"/>
        <v/>
      </c>
      <c r="CI94" s="172" t="str">
        <f t="shared" si="46"/>
        <v/>
      </c>
      <c r="CJ94" s="172" t="str">
        <f t="shared" si="46"/>
        <v/>
      </c>
      <c r="CK94" s="172" t="str">
        <f t="shared" si="46"/>
        <v/>
      </c>
      <c r="CL94" s="172" t="str">
        <f t="shared" si="46"/>
        <v/>
      </c>
      <c r="CM94" s="172" t="str">
        <f t="shared" si="46"/>
        <v/>
      </c>
      <c r="CN94" s="172" t="str">
        <f t="shared" si="46"/>
        <v/>
      </c>
      <c r="CT94" s="286" t="b">
        <f t="shared" si="33"/>
        <v>1</v>
      </c>
      <c r="CU94" s="286" t="b">
        <f>OR(V94&gt;=CU$5,INDEX('הוראת שעה'!$D$6:$D$20,MATCH($AO$2,'הוראת שעה'!$A$6:$A$20,1))=99)</f>
        <v>0</v>
      </c>
      <c r="CV94" s="286" t="b">
        <f t="shared" si="34"/>
        <v>0</v>
      </c>
      <c r="CZ94" s="309">
        <f t="shared" si="35"/>
        <v>1</v>
      </c>
      <c r="DA94" s="286" t="b">
        <f t="shared" si="36"/>
        <v>0</v>
      </c>
      <c r="DB94" s="286" t="b">
        <f>OR(V94&gt;=DB$5,Z94=1,INDEX('הוראת שעה'!$D$6:$D$20,MATCH($AO$2,'הוראת שעה'!$A$6:$A$20,1))=99)</f>
        <v>0</v>
      </c>
      <c r="DC94" s="286" t="b">
        <f t="shared" si="37"/>
        <v>0</v>
      </c>
      <c r="DD94" s="286"/>
      <c r="DE94" s="286"/>
      <c r="DF94" s="286"/>
      <c r="DG94" s="286"/>
      <c r="DH94" s="286">
        <f t="shared" si="38"/>
        <v>0</v>
      </c>
      <c r="DI94" s="172" t="str">
        <f t="shared" si="39"/>
        <v/>
      </c>
      <c r="DJ94" s="172" t="str">
        <f t="shared" si="40"/>
        <v/>
      </c>
    </row>
    <row r="95" spans="2:114">
      <c r="B95" s="10" t="str">
        <f t="shared" si="27"/>
        <v/>
      </c>
      <c r="C95" s="10"/>
      <c r="D95" s="10"/>
      <c r="E95" s="10"/>
      <c r="F95" s="20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314"/>
      <c r="T95" s="314"/>
      <c r="U95" s="306" t="str">
        <f t="shared" si="28"/>
        <v/>
      </c>
      <c r="V95" s="9"/>
      <c r="W95" s="305"/>
      <c r="X95" s="314"/>
      <c r="Y95" s="305"/>
      <c r="Z95" s="305"/>
      <c r="AA95" s="9"/>
      <c r="AB95" s="9"/>
      <c r="AC95" s="9"/>
      <c r="AD95" s="9"/>
      <c r="AE95" s="10" t="str">
        <f t="shared" si="29"/>
        <v/>
      </c>
      <c r="AF95" s="9"/>
      <c r="AG95" s="9"/>
      <c r="AH95" s="9"/>
      <c r="AI95" s="10" t="str">
        <f t="shared" ref="AI95:AI130" si="49">IF(F95="","",IF(G95&gt;=$G$5,1,0))</f>
        <v/>
      </c>
      <c r="AJ95" s="10"/>
      <c r="AK95" s="10"/>
      <c r="AL95" s="10"/>
      <c r="AM95" s="10"/>
      <c r="AN95" s="207" t="str">
        <f t="shared" ref="AN95:AN130" si="50">IF($F95="","",IF(AJ95=1,1,IF(AP95&lt;&gt;1,$AQ$1,IF(SUMPRODUCT(--(G95:AI95&gt;=$G$5:$AI$5)*($G$5:$AI$5&lt;&gt;"")*($G$4:$AI$4=1))=COUNTIF($G$4:$AI$4,1),1,0))))</f>
        <v/>
      </c>
      <c r="AO95" s="208"/>
      <c r="AP95" s="172">
        <f t="shared" ref="AP95:AP130" si="51">IF(OR(SUM(AS95:BZ95)&lt;&gt;COUNT(AS95:BZ95),SUMPRODUCT(--(G95:AI95=$AQ$1))&lt;&gt;0),0,1)</f>
        <v>0</v>
      </c>
      <c r="AQ95" s="172" t="str">
        <f t="shared" si="48"/>
        <v/>
      </c>
      <c r="AR95" s="172" t="str">
        <f t="shared" si="48"/>
        <v/>
      </c>
      <c r="AS95" s="171">
        <f t="shared" si="31"/>
        <v>0</v>
      </c>
      <c r="AT95" s="171">
        <f t="shared" ref="AT95:AT130" si="52">IF(OR(H$30="",H$4=99),1,IF(H95="",0,IFERROR(CHOOSE(AT$28,IF(ISNA(MATCH(H95,$AQ$30:$AR$30,0)),0,1),IF(ISNUMBER(H95),1,0),IF(H95=TRUNC(H95),1,0),IF(AND(H95*1=H95,H95&gt;=0),1,0),IF(AND(H95=TRUNC(H95),H95&gt;=0),1,0),IF(AND(H95*1=H95,H95&gt;0),1,0),IF(AND(H95=TRUNC(H95),H95&gt;0),1,0),1,IF(ISNA(HLOOKUP(H95,$AT$4:$BC$4,1,0)),0,1)),0)))</f>
        <v>0</v>
      </c>
      <c r="AU95" s="171">
        <f t="shared" ref="AU95:AU130" si="53">IF(OR(I$30="",I$4=99),1,IF(I95="",0,IFERROR(CHOOSE(AU$28,IF(ISNA(MATCH(I95,$AQ$30:$AR$30,0)),0,1),IF(ISNUMBER(I95),1,0),IF(I95=TRUNC(I95),1,0),IF(AND(I95*1=I95,I95&gt;=0),1,0),IF(AND(I95=TRUNC(I95),I95&gt;=0),1,0),IF(AND(I95*1=I95,I95&gt;0),1,0),IF(AND(I95=TRUNC(I95),I95&gt;0),1,0),1,IF(ISNA(HLOOKUP(I95,$AT$4:$BC$4,1,0)),0,1)),0)))</f>
        <v>0</v>
      </c>
      <c r="AV95" s="171">
        <f t="shared" ref="AV95:AV130" si="54">IF(OR(J$30="",J$4=99),1,IF(J95="",0,IFERROR(CHOOSE(AV$28,IF(ISNA(MATCH(J95,$AQ$30:$AR$30,0)),0,1),IF(ISNUMBER(J95),1,0),IF(J95=TRUNC(J95),1,0),IF(AND(J95*1=J95,J95&gt;=0),1,0),IF(AND(J95=TRUNC(J95),J95&gt;=0),1,0),IF(AND(J95*1=J95,J95&gt;0),1,0),IF(AND(J95=TRUNC(J95),J95&gt;0),1,0),1,IF(ISNA(HLOOKUP(J95,$AT$4:$BC$4,1,0)),0,1)),0)))</f>
        <v>0</v>
      </c>
      <c r="AW95" s="171">
        <f t="shared" ref="AW95:AW130" si="55">IF(OR(K$30="",K$4=99),1,IF(K95="",0,IFERROR(CHOOSE(AW$28,IF(ISNA(MATCH(K95,$AQ$30:$AR$30,0)),0,1),IF(ISNUMBER(K95),1,0),IF(K95=TRUNC(K95),1,0),IF(AND(K95*1=K95,K95&gt;=0),1,0),IF(AND(K95=TRUNC(K95),K95&gt;=0),1,0),IF(AND(K95*1=K95,K95&gt;0),1,0),IF(AND(K95=TRUNC(K95),K95&gt;0),1,0),1,IF(ISNA(HLOOKUP(K95,$AT$4:$BC$4,1,0)),0,1)),0)))</f>
        <v>0</v>
      </c>
      <c r="AX95" s="171">
        <f t="shared" ref="AX95:AX130" si="56">IF(OR(L$30="",L$4=99),1,IF(L95="",0,IFERROR(CHOOSE(AX$28,IF(ISNA(MATCH(L95,$AQ$30:$AR$30,0)),0,1),IF(ISNUMBER(L95),1,0),IF(L95=TRUNC(L95),1,0),IF(AND(L95*1=L95,L95&gt;=0),1,0),IF(AND(L95=TRUNC(L95),L95&gt;=0),1,0),IF(AND(L95*1=L95,L95&gt;0),1,0),IF(AND(L95=TRUNC(L95),L95&gt;0),1,0),1,IF(ISNA(HLOOKUP(L95,$AT$4:$BC$4,1,0)),0,1)),0)))</f>
        <v>0</v>
      </c>
      <c r="AY95" s="171">
        <f t="shared" ref="AY95:AY130" si="57">IF(OR(M$30="",M$4=99),1,IF(M95="",0,IFERROR(CHOOSE(AY$28,IF(ISNA(MATCH(M95,$AQ$30:$AR$30,0)),0,1),IF(ISNUMBER(M95),1,0),IF(M95=TRUNC(M95),1,0),IF(AND(M95*1=M95,M95&gt;=0),1,0),IF(AND(M95=TRUNC(M95),M95&gt;=0),1,0),IF(AND(M95*1=M95,M95&gt;0),1,0),IF(AND(M95=TRUNC(M95),M95&gt;0),1,0),1,IF(ISNA(HLOOKUP(M95,$AT$4:$BC$4,1,0)),0,1)),0)))</f>
        <v>0</v>
      </c>
      <c r="AZ95" s="171">
        <f t="shared" ref="AZ95:AZ130" si="58">IF(OR(N$30="",N$4=99),1,IF(N95="",0,IFERROR(CHOOSE(AZ$28,IF(ISNA(MATCH(N95,$AQ$30:$AR$30,0)),0,1),IF(ISNUMBER(N95),1,0),IF(N95=TRUNC(N95),1,0),IF(AND(N95*1=N95,N95&gt;=0),1,0),IF(AND(N95=TRUNC(N95),N95&gt;=0),1,0),IF(AND(N95*1=N95,N95&gt;0),1,0),IF(AND(N95=TRUNC(N95),N95&gt;0),1,0),1,IF(ISNA(HLOOKUP(N95,$AT$4:$BC$4,1,0)),0,1)),0)))</f>
        <v>0</v>
      </c>
      <c r="BA95" s="171">
        <f t="shared" ref="BA95:BA130" si="59">IF(OR(O$30="",O$4=99),1,IF(O95="",0,IFERROR(CHOOSE(BA$28,IF(ISNA(MATCH(O95,$AQ$30:$AR$30,0)),0,1),IF(ISNUMBER(O95),1,0),IF(O95=TRUNC(O95),1,0),IF(AND(O95*1=O95,O95&gt;=0),1,0),IF(AND(O95=TRUNC(O95),O95&gt;=0),1,0),IF(AND(O95*1=O95,O95&gt;0),1,0),IF(AND(O95=TRUNC(O95),O95&gt;0),1,0),1,IF(ISNA(HLOOKUP(O95,$AT$4:$BC$4,1,0)),0,1)),0)))</f>
        <v>0</v>
      </c>
      <c r="BB95" s="171">
        <f t="shared" ref="BB95:BB130" si="60">IF(OR(P$30="",P$4=99),1,IF(P95="",0,IFERROR(CHOOSE(BB$28,IF(ISNA(MATCH(P95,$AQ$30:$AR$30,0)),0,1),IF(ISNUMBER(P95),1,0),IF(P95=TRUNC(P95),1,0),IF(AND(P95*1=P95,P95&gt;=0),1,0),IF(AND(P95=TRUNC(P95),P95&gt;=0),1,0),IF(AND(P95*1=P95,P95&gt;0),1,0),IF(AND(P95=TRUNC(P95),P95&gt;0),1,0),1,IF(ISNA(HLOOKUP(P95,$AT$4:$BC$4,1,0)),0,1)),0)))</f>
        <v>0</v>
      </c>
      <c r="BC95" s="171">
        <f t="shared" ref="BC95:BC130" si="61">IF(OR(Q$30="",Q$4=99),1,IF(Q95="",0,IFERROR(CHOOSE(BC$28,IF(ISNA(MATCH(Q95,$AQ$30:$AR$30,0)),0,1),IF(ISNUMBER(Q95),1,0),IF(Q95=TRUNC(Q95),1,0),IF(AND(Q95*1=Q95,Q95&gt;=0),1,0),IF(AND(Q95=TRUNC(Q95),Q95&gt;=0),1,0),IF(AND(Q95*1=Q95,Q95&gt;0),1,0),IF(AND(Q95=TRUNC(Q95),Q95&gt;0),1,0),1,IF(ISNA(HLOOKUP(Q95,$AT$4:$BC$4,1,0)),0,1)),0)))</f>
        <v>0</v>
      </c>
      <c r="BD95" s="171">
        <f t="shared" ref="BD95:BD130" si="62">IF(OR(R$30="",R$4=99),1,IF(R95="",0,IFERROR(CHOOSE(BD$28,IF(ISNA(MATCH(R95,$AQ$30:$AR$30,0)),0,1),IF(ISNUMBER(R95),1,0),IF(R95=TRUNC(R95),1,0),IF(AND(R95*1=R95,R95&gt;=0),1,0),IF(AND(R95=TRUNC(R95),R95&gt;=0),1,0),IF(AND(R95*1=R95,R95&gt;0),1,0),IF(AND(R95=TRUNC(R95),R95&gt;0),1,0),1,IF(ISNA(HLOOKUP(R95,$AT$4:$BC$4,1,0)),0,1)),0)))</f>
        <v>0</v>
      </c>
      <c r="BE95" s="171">
        <f t="shared" ref="BE95:BE130" si="63">IF(OR(S$30="",S$4=99),1,IF(S95="",0,IFERROR(CHOOSE(BE$28,IF(ISNA(MATCH(S95,$AQ$30:$AR$30,0)),0,1),IF(ISNUMBER(S95),1,0),IF(S95=TRUNC(S95),1,0),IF(AND(S95*1=S95,S95&gt;=0),1,0),IF(AND(S95=TRUNC(S95),S95&gt;=0),1,0),IF(AND(S95*1=S95,S95&gt;0),1,0),IF(AND(S95=TRUNC(S95),S95&gt;0),1,0),1,IF(ISNA(HLOOKUP(S95,$AT$4:$BC$4,1,0)),0,1)),0)))</f>
        <v>0</v>
      </c>
      <c r="BF95" s="171">
        <f t="shared" ref="BF95:BF130" si="64">IF(OR(T$30="",T$4=99),1,IF(T95="",0,IFERROR(CHOOSE(BF$28,IF(ISNA(MATCH(T95,$AQ$30:$AR$30,0)),0,1),IF(ISNUMBER(T95),1,0),IF(T95=TRUNC(T95),1,0),IF(AND(T95*1=T95,T95&gt;=0),1,0),IF(AND(T95=TRUNC(T95),T95&gt;=0),1,0),IF(AND(T95*1=T95,T95&gt;0),1,0),IF(AND(T95=TRUNC(T95),T95&gt;0),1,0),1,IF(ISNA(HLOOKUP(T95,$AT$4:$BC$4,1,0)),0,1)),0)))</f>
        <v>0</v>
      </c>
      <c r="BG95" s="171"/>
      <c r="BH95" s="171">
        <f t="shared" ref="BH95:BH130" si="65">IF(OR(V$30="",V$4=99),1,IF(V95="",0,IFERROR(CHOOSE(BH$28,IF(ISNA(MATCH(V95,$AQ$30:$AR$30,0)),0,1),IF(ISNUMBER(V95),1,0),IF(V95=TRUNC(V95),1,0),IF(AND(V95*1=V95,V95&gt;=0),1,0),IF(AND(V95=TRUNC(V95),V95&gt;=0),1,0),IF(AND(V95*1=V95,V95&gt;0),1,0),IF(AND(V95=TRUNC(V95),V95&gt;0),1,0),1,IF(ISNA(HLOOKUP(V95,$AT$4:$BC$4,1,0)),0,1)),0)))</f>
        <v>0</v>
      </c>
      <c r="BI95" s="171">
        <f t="shared" ref="BI95:BJ130" si="66">IF(OR(W$30="",W$4=99),1,IF(W95="",0,IFERROR(CHOOSE(BI$28,IF(ISNA(MATCH(W95,$AQ$30:$AR$30,0)),0,1),IF(ISNUMBER(W95),1,0),IF(W95=TRUNC(W95),1,0),IF(AND(W95*1=W95,W95&gt;=0),1,0),IF(AND(W95=TRUNC(W95),W95&gt;=0),1,0),IF(AND(W95*1=W95,W95&gt;0),1,0),IF(AND(W95=TRUNC(W95),W95&gt;0),1,0),1,IF(ISNA(HLOOKUP(W95,$AT$4:$BC$4,1,0)),0,1)),0)))</f>
        <v>1</v>
      </c>
      <c r="BJ95" s="171">
        <f t="shared" si="66"/>
        <v>0</v>
      </c>
      <c r="BK95" s="171">
        <f t="shared" ref="BK95:BK130" si="67">IF(OR(Y$30="",Y$4=99),1,IF(Y95="",0,IFERROR(CHOOSE(BK$28,IF(ISNA(MATCH(Y95,$AQ$30:$AR$30,0)),0,1),IF(ISNUMBER(Y95),1,0),IF(Y95=TRUNC(Y95),1,0),IF(AND(Y95*1=Y95,Y95&gt;=0),1,0),IF(AND(Y95=TRUNC(Y95),Y95&gt;=0),1,0),IF(AND(Y95*1=Y95,Y95&gt;0),1,0),IF(AND(Y95=TRUNC(Y95),Y95&gt;0),1,0),1,IF(ISNA(HLOOKUP(Y95,$AT$4:$BC$4,1,0)),0,1)),0)))</f>
        <v>0</v>
      </c>
      <c r="BL95" s="171">
        <f t="shared" ref="BL95:BL130" si="68">IF(OR(Z$30="",Z$4=99),1,IF(Z95="",0,IFERROR(CHOOSE(BL$28,IF(ISNA(MATCH(Z95,$AQ$30:$AR$30,0)),0,1),IF(ISNUMBER(Z95),1,0),IF(Z95=TRUNC(Z95),1,0),IF(AND(Z95*1=Z95,Z95&gt;=0),1,0),IF(AND(Z95=TRUNC(Z95),Z95&gt;=0),1,0),IF(AND(Z95*1=Z95,Z95&gt;0),1,0),IF(AND(Z95=TRUNC(Z95),Z95&gt;0),1,0),1,IF(ISNA(HLOOKUP(Z95,$AT$4:$BC$4,1,0)),0,1)),0)))</f>
        <v>1</v>
      </c>
      <c r="BM95" s="171"/>
      <c r="BN95" s="171"/>
      <c r="BO95" s="171"/>
      <c r="BP95" s="171"/>
      <c r="BQ95" s="171"/>
      <c r="BR95" s="171"/>
      <c r="BS95" s="171">
        <f t="shared" ref="BS95:BS130" si="69">IF(OR(AG$30="",AG$4=99),1,IF(AG95="",0,IFERROR(CHOOSE(BS$28,IF(ISNA(MATCH(AG95,$AQ$30:$AR$30,0)),0,1),IF(ISNUMBER(AG95),1,0),IF(AG95=TRUNC(AG95),1,0),IF(AND(AG95*1=AG95,AG95&gt;=0),1,0),IF(AND(AG95=TRUNC(AG95),AG95&gt;=0),1,0),IF(AND(AG95*1=AG95,AG95&gt;0),1,0),IF(AND(AG95=TRUNC(AG95),AG95&gt;0),1,0),1,IF(ISNA(HLOOKUP(AG95,$AT$4:$BC$4,1,0)),0,1)),0)))</f>
        <v>0</v>
      </c>
      <c r="BT95" s="171">
        <f t="shared" ref="BT95:BT130" si="70">IF(OR(AH$30="",AH$4=99),1,IF(AH95="",0,IFERROR(CHOOSE(BT$28,IF(ISNA(MATCH(AH95,$AQ$30:$AR$30,0)),0,1),IF(ISNUMBER(AH95),1,0),IF(AH95=TRUNC(AH95),1,0),IF(AND(AH95*1=AH95,AH95&gt;=0),1,0),IF(AND(AH95=TRUNC(AH95),AH95&gt;=0),1,0),IF(AND(AH95*1=AH95,AH95&gt;0),1,0),IF(AND(AH95=TRUNC(AH95),AH95&gt;0),1,0),1,IF(ISNA(HLOOKUP(AH95,$AT$4:$BC$4,1,0)),0,1)),0)))</f>
        <v>0</v>
      </c>
      <c r="BU95" s="171"/>
      <c r="BV95" s="171"/>
      <c r="BW95" s="171"/>
      <c r="BX95" s="171"/>
      <c r="BY95" s="171"/>
      <c r="BZ95" s="171"/>
      <c r="CE95" s="172" t="str">
        <f t="shared" si="47"/>
        <v/>
      </c>
      <c r="CF95" s="172" t="str">
        <f t="shared" si="46"/>
        <v/>
      </c>
      <c r="CG95" s="172" t="str">
        <f t="shared" si="46"/>
        <v/>
      </c>
      <c r="CH95" s="172" t="str">
        <f t="shared" si="46"/>
        <v/>
      </c>
      <c r="CI95" s="172" t="str">
        <f t="shared" si="46"/>
        <v/>
      </c>
      <c r="CJ95" s="172" t="str">
        <f t="shared" si="46"/>
        <v/>
      </c>
      <c r="CK95" s="172" t="str">
        <f t="shared" si="46"/>
        <v/>
      </c>
      <c r="CL95" s="172" t="str">
        <f t="shared" si="46"/>
        <v/>
      </c>
      <c r="CM95" s="172" t="str">
        <f t="shared" si="46"/>
        <v/>
      </c>
      <c r="CN95" s="172" t="str">
        <f t="shared" si="46"/>
        <v/>
      </c>
      <c r="CT95" s="286" t="b">
        <f t="shared" si="33"/>
        <v>1</v>
      </c>
      <c r="CU95" s="286" t="b">
        <f>OR(V95&gt;=CU$5,INDEX('הוראת שעה'!$D$6:$D$20,MATCH($AO$2,'הוראת שעה'!$A$6:$A$20,1))=99)</f>
        <v>0</v>
      </c>
      <c r="CV95" s="286" t="b">
        <f t="shared" si="34"/>
        <v>0</v>
      </c>
      <c r="CZ95" s="309">
        <f t="shared" si="35"/>
        <v>1</v>
      </c>
      <c r="DA95" s="286" t="b">
        <f t="shared" si="36"/>
        <v>0</v>
      </c>
      <c r="DB95" s="286" t="b">
        <f>OR(V95&gt;=DB$5,Z95=1,INDEX('הוראת שעה'!$D$6:$D$20,MATCH($AO$2,'הוראת שעה'!$A$6:$A$20,1))=99)</f>
        <v>0</v>
      </c>
      <c r="DC95" s="286" t="b">
        <f t="shared" si="37"/>
        <v>0</v>
      </c>
      <c r="DD95" s="286"/>
      <c r="DE95" s="286"/>
      <c r="DF95" s="286"/>
      <c r="DG95" s="286"/>
      <c r="DH95" s="286">
        <f t="shared" si="38"/>
        <v>0</v>
      </c>
      <c r="DI95" s="172" t="str">
        <f t="shared" si="39"/>
        <v/>
      </c>
      <c r="DJ95" s="172" t="str">
        <f t="shared" si="40"/>
        <v/>
      </c>
    </row>
    <row r="96" spans="2:114">
      <c r="B96" s="10" t="str">
        <f t="shared" ref="B96:B130" si="71">IF(F96="","",ROW()-30)</f>
        <v/>
      </c>
      <c r="C96" s="10"/>
      <c r="D96" s="10"/>
      <c r="E96" s="10"/>
      <c r="F96" s="20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314"/>
      <c r="T96" s="314"/>
      <c r="U96" s="306" t="str">
        <f t="shared" ref="U96:U130" si="72">IF($F96="","",IF(T96&gt;S96,$AQ$1,IFERROR(T96/S96,$AQ$1)))</f>
        <v/>
      </c>
      <c r="V96" s="9"/>
      <c r="W96" s="305"/>
      <c r="X96" s="314"/>
      <c r="Y96" s="305"/>
      <c r="Z96" s="305"/>
      <c r="AA96" s="9"/>
      <c r="AB96" s="9"/>
      <c r="AC96" s="9"/>
      <c r="AD96" s="9"/>
      <c r="AE96" s="10" t="str">
        <f t="shared" ref="AE96:AE130" si="73">IF($F96="","",IF(OR(DI96=1,AND(DJ96=1,Z96=1)),1,0))</f>
        <v/>
      </c>
      <c r="AF96" s="9"/>
      <c r="AG96" s="9"/>
      <c r="AH96" s="9"/>
      <c r="AI96" s="10" t="str">
        <f t="shared" si="49"/>
        <v/>
      </c>
      <c r="AJ96" s="10"/>
      <c r="AK96" s="10"/>
      <c r="AL96" s="10"/>
      <c r="AM96" s="10"/>
      <c r="AN96" s="207" t="str">
        <f t="shared" si="50"/>
        <v/>
      </c>
      <c r="AO96" s="208"/>
      <c r="AP96" s="172">
        <f t="shared" si="51"/>
        <v>0</v>
      </c>
      <c r="AQ96" s="172" t="str">
        <f t="shared" si="48"/>
        <v/>
      </c>
      <c r="AR96" s="172" t="str">
        <f t="shared" si="48"/>
        <v/>
      </c>
      <c r="AS96" s="171">
        <f t="shared" ref="AS96:AS130" si="74">IF(OR(G$30="",G$4=99),1,IF(G96="",0,IFERROR(CHOOSE(AS$28,IF(ISNA(MATCH(G96,$AQ$30:$AR$30,0)),0,1),IF(ISNUMBER(G96),1,0),IF(G96=TRUNC(G96),1,0),IF(AND(G96*1=G96,G96&gt;=0),1,0),IF(AND(G96=TRUNC(G96),G96&gt;=0),1,0),IF(AND(G96*1=G96,G96&gt;0),1,0),IF(AND(G96=TRUNC(G96),G96&gt;0),1,0),1,IF(ISNA(HLOOKUP(G96,$AT$4:$BC$4,1,0)),0,1)),0)))</f>
        <v>0</v>
      </c>
      <c r="AT96" s="171">
        <f t="shared" si="52"/>
        <v>0</v>
      </c>
      <c r="AU96" s="171">
        <f t="shared" si="53"/>
        <v>0</v>
      </c>
      <c r="AV96" s="171">
        <f t="shared" si="54"/>
        <v>0</v>
      </c>
      <c r="AW96" s="171">
        <f t="shared" si="55"/>
        <v>0</v>
      </c>
      <c r="AX96" s="171">
        <f t="shared" si="56"/>
        <v>0</v>
      </c>
      <c r="AY96" s="171">
        <f t="shared" si="57"/>
        <v>0</v>
      </c>
      <c r="AZ96" s="171">
        <f t="shared" si="58"/>
        <v>0</v>
      </c>
      <c r="BA96" s="171">
        <f t="shared" si="59"/>
        <v>0</v>
      </c>
      <c r="BB96" s="171">
        <f t="shared" si="60"/>
        <v>0</v>
      </c>
      <c r="BC96" s="171">
        <f t="shared" si="61"/>
        <v>0</v>
      </c>
      <c r="BD96" s="171">
        <f t="shared" si="62"/>
        <v>0</v>
      </c>
      <c r="BE96" s="171">
        <f t="shared" si="63"/>
        <v>0</v>
      </c>
      <c r="BF96" s="171">
        <f t="shared" si="64"/>
        <v>0</v>
      </c>
      <c r="BG96" s="171"/>
      <c r="BH96" s="171">
        <f t="shared" si="65"/>
        <v>0</v>
      </c>
      <c r="BI96" s="171">
        <f t="shared" si="66"/>
        <v>1</v>
      </c>
      <c r="BJ96" s="171">
        <f t="shared" si="66"/>
        <v>0</v>
      </c>
      <c r="BK96" s="171">
        <f t="shared" si="67"/>
        <v>0</v>
      </c>
      <c r="BL96" s="171">
        <f t="shared" si="68"/>
        <v>1</v>
      </c>
      <c r="BM96" s="171"/>
      <c r="BN96" s="171"/>
      <c r="BO96" s="171"/>
      <c r="BP96" s="171"/>
      <c r="BQ96" s="171"/>
      <c r="BR96" s="171"/>
      <c r="BS96" s="171">
        <f t="shared" si="69"/>
        <v>0</v>
      </c>
      <c r="BT96" s="171">
        <f t="shared" si="70"/>
        <v>0</v>
      </c>
      <c r="BU96" s="171"/>
      <c r="BV96" s="171"/>
      <c r="BW96" s="171"/>
      <c r="BX96" s="171"/>
      <c r="BY96" s="171"/>
      <c r="BZ96" s="171"/>
      <c r="CE96" s="172" t="str">
        <f t="shared" si="47"/>
        <v/>
      </c>
      <c r="CF96" s="172" t="str">
        <f t="shared" si="46"/>
        <v/>
      </c>
      <c r="CG96" s="172" t="str">
        <f t="shared" si="46"/>
        <v/>
      </c>
      <c r="CH96" s="172" t="str">
        <f t="shared" si="46"/>
        <v/>
      </c>
      <c r="CI96" s="172" t="str">
        <f t="shared" si="46"/>
        <v/>
      </c>
      <c r="CJ96" s="172" t="str">
        <f t="shared" si="46"/>
        <v/>
      </c>
      <c r="CK96" s="172" t="str">
        <f t="shared" si="46"/>
        <v/>
      </c>
      <c r="CL96" s="172" t="str">
        <f t="shared" si="46"/>
        <v/>
      </c>
      <c r="CM96" s="172" t="str">
        <f t="shared" si="46"/>
        <v/>
      </c>
      <c r="CN96" s="172" t="str">
        <f t="shared" si="46"/>
        <v/>
      </c>
      <c r="CT96" s="286" t="b">
        <f t="shared" ref="CT96:CT130" si="75">OR(U96&gt;=CT$5,X96&gt;=$U$7,W96=1)</f>
        <v>1</v>
      </c>
      <c r="CU96" s="286" t="b">
        <f>OR(V96&gt;=CU$5,INDEX('הוראת שעה'!$D$6:$D$20,MATCH($AO$2,'הוראת שעה'!$A$6:$A$20,1))=99)</f>
        <v>0</v>
      </c>
      <c r="CV96" s="286" t="b">
        <f t="shared" ref="CV96:CV130" si="76">X96&gt;=CV$5</f>
        <v>0</v>
      </c>
      <c r="CZ96" s="309">
        <f t="shared" ref="CZ96:CZ130" si="77">COUNTIF(CT96:CX96,TRUE)</f>
        <v>1</v>
      </c>
      <c r="DA96" s="286" t="b">
        <f t="shared" ref="DA96:DA130" si="78">OR(Q96&gt;=DA$5,X96&gt;=$U$7,W96=1)</f>
        <v>0</v>
      </c>
      <c r="DB96" s="286" t="b">
        <f>OR(V96&gt;=DB$5,Z96=1,INDEX('הוראת שעה'!$D$6:$D$20,MATCH($AO$2,'הוראת שעה'!$A$6:$A$20,1))=99)</f>
        <v>0</v>
      </c>
      <c r="DC96" s="286" t="b">
        <f t="shared" ref="DC96:DC130" si="79">X96&gt;=DC$5</f>
        <v>0</v>
      </c>
      <c r="DD96" s="286"/>
      <c r="DE96" s="286"/>
      <c r="DF96" s="286"/>
      <c r="DG96" s="286"/>
      <c r="DH96" s="286">
        <f t="shared" ref="DH96:DH130" si="80">COUNTIF(DA96:DG96,TRUE)</f>
        <v>0</v>
      </c>
      <c r="DI96" s="172" t="str">
        <f t="shared" ref="DI96:DI130" si="81">IF($F96="","",IF(CZ96=$CU$3,1,0))</f>
        <v/>
      </c>
      <c r="DJ96" s="172" t="str">
        <f t="shared" ref="DJ96:DJ130" si="82">IF($F96="","",IF(AND(DH96=$CU$3,DH96-CZ96&lt;=$DB$3),1,0))</f>
        <v/>
      </c>
    </row>
    <row r="97" spans="2:114">
      <c r="B97" s="10" t="str">
        <f t="shared" si="71"/>
        <v/>
      </c>
      <c r="C97" s="10"/>
      <c r="D97" s="10"/>
      <c r="E97" s="10"/>
      <c r="F97" s="20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314"/>
      <c r="T97" s="314"/>
      <c r="U97" s="306" t="str">
        <f t="shared" si="72"/>
        <v/>
      </c>
      <c r="V97" s="9"/>
      <c r="W97" s="305"/>
      <c r="X97" s="314"/>
      <c r="Y97" s="305"/>
      <c r="Z97" s="305"/>
      <c r="AA97" s="9"/>
      <c r="AB97" s="9"/>
      <c r="AC97" s="9"/>
      <c r="AD97" s="9"/>
      <c r="AE97" s="10" t="str">
        <f t="shared" si="73"/>
        <v/>
      </c>
      <c r="AF97" s="9"/>
      <c r="AG97" s="9"/>
      <c r="AH97" s="9"/>
      <c r="AI97" s="10" t="str">
        <f t="shared" si="49"/>
        <v/>
      </c>
      <c r="AJ97" s="10"/>
      <c r="AK97" s="10"/>
      <c r="AL97" s="10"/>
      <c r="AM97" s="10"/>
      <c r="AN97" s="207" t="str">
        <f t="shared" si="50"/>
        <v/>
      </c>
      <c r="AO97" s="208"/>
      <c r="AP97" s="172">
        <f t="shared" si="51"/>
        <v>0</v>
      </c>
      <c r="AQ97" s="172" t="str">
        <f t="shared" si="48"/>
        <v/>
      </c>
      <c r="AR97" s="172" t="str">
        <f t="shared" si="48"/>
        <v/>
      </c>
      <c r="AS97" s="171">
        <f t="shared" si="74"/>
        <v>0</v>
      </c>
      <c r="AT97" s="171">
        <f t="shared" si="52"/>
        <v>0</v>
      </c>
      <c r="AU97" s="171">
        <f t="shared" si="53"/>
        <v>0</v>
      </c>
      <c r="AV97" s="171">
        <f t="shared" si="54"/>
        <v>0</v>
      </c>
      <c r="AW97" s="171">
        <f t="shared" si="55"/>
        <v>0</v>
      </c>
      <c r="AX97" s="171">
        <f t="shared" si="56"/>
        <v>0</v>
      </c>
      <c r="AY97" s="171">
        <f t="shared" si="57"/>
        <v>0</v>
      </c>
      <c r="AZ97" s="171">
        <f t="shared" si="58"/>
        <v>0</v>
      </c>
      <c r="BA97" s="171">
        <f t="shared" si="59"/>
        <v>0</v>
      </c>
      <c r="BB97" s="171">
        <f t="shared" si="60"/>
        <v>0</v>
      </c>
      <c r="BC97" s="171">
        <f t="shared" si="61"/>
        <v>0</v>
      </c>
      <c r="BD97" s="171">
        <f t="shared" si="62"/>
        <v>0</v>
      </c>
      <c r="BE97" s="171">
        <f t="shared" si="63"/>
        <v>0</v>
      </c>
      <c r="BF97" s="171">
        <f t="shared" si="64"/>
        <v>0</v>
      </c>
      <c r="BG97" s="171"/>
      <c r="BH97" s="171">
        <f t="shared" si="65"/>
        <v>0</v>
      </c>
      <c r="BI97" s="171">
        <f t="shared" si="66"/>
        <v>1</v>
      </c>
      <c r="BJ97" s="171">
        <f t="shared" si="66"/>
        <v>0</v>
      </c>
      <c r="BK97" s="171">
        <f t="shared" si="67"/>
        <v>0</v>
      </c>
      <c r="BL97" s="171">
        <f t="shared" si="68"/>
        <v>1</v>
      </c>
      <c r="BM97" s="171"/>
      <c r="BN97" s="171"/>
      <c r="BO97" s="171"/>
      <c r="BP97" s="171"/>
      <c r="BQ97" s="171"/>
      <c r="BR97" s="171"/>
      <c r="BS97" s="171">
        <f t="shared" si="69"/>
        <v>0</v>
      </c>
      <c r="BT97" s="171">
        <f t="shared" si="70"/>
        <v>0</v>
      </c>
      <c r="BU97" s="171"/>
      <c r="BV97" s="171"/>
      <c r="BW97" s="171"/>
      <c r="BX97" s="171"/>
      <c r="BY97" s="171"/>
      <c r="BZ97" s="171"/>
      <c r="CE97" s="172" t="str">
        <f t="shared" si="47"/>
        <v/>
      </c>
      <c r="CF97" s="172" t="str">
        <f t="shared" si="46"/>
        <v/>
      </c>
      <c r="CG97" s="172" t="str">
        <f t="shared" si="46"/>
        <v/>
      </c>
      <c r="CH97" s="172" t="str">
        <f t="shared" si="46"/>
        <v/>
      </c>
      <c r="CI97" s="172" t="str">
        <f t="shared" si="46"/>
        <v/>
      </c>
      <c r="CJ97" s="172" t="str">
        <f t="shared" si="46"/>
        <v/>
      </c>
      <c r="CK97" s="172" t="str">
        <f t="shared" si="46"/>
        <v/>
      </c>
      <c r="CL97" s="172" t="str">
        <f t="shared" si="46"/>
        <v/>
      </c>
      <c r="CM97" s="172" t="str">
        <f t="shared" si="46"/>
        <v/>
      </c>
      <c r="CN97" s="172" t="str">
        <f t="shared" si="46"/>
        <v/>
      </c>
      <c r="CT97" s="286" t="b">
        <f t="shared" si="75"/>
        <v>1</v>
      </c>
      <c r="CU97" s="286" t="b">
        <f>OR(V97&gt;=CU$5,INDEX('הוראת שעה'!$D$6:$D$20,MATCH($AO$2,'הוראת שעה'!$A$6:$A$20,1))=99)</f>
        <v>0</v>
      </c>
      <c r="CV97" s="286" t="b">
        <f t="shared" si="76"/>
        <v>0</v>
      </c>
      <c r="CZ97" s="309">
        <f t="shared" si="77"/>
        <v>1</v>
      </c>
      <c r="DA97" s="286" t="b">
        <f t="shared" si="78"/>
        <v>0</v>
      </c>
      <c r="DB97" s="286" t="b">
        <f>OR(V97&gt;=DB$5,Z97=1,INDEX('הוראת שעה'!$D$6:$D$20,MATCH($AO$2,'הוראת שעה'!$A$6:$A$20,1))=99)</f>
        <v>0</v>
      </c>
      <c r="DC97" s="286" t="b">
        <f t="shared" si="79"/>
        <v>0</v>
      </c>
      <c r="DD97" s="286"/>
      <c r="DE97" s="286"/>
      <c r="DF97" s="286"/>
      <c r="DG97" s="286"/>
      <c r="DH97" s="286">
        <f t="shared" si="80"/>
        <v>0</v>
      </c>
      <c r="DI97" s="172" t="str">
        <f t="shared" si="81"/>
        <v/>
      </c>
      <c r="DJ97" s="172" t="str">
        <f t="shared" si="82"/>
        <v/>
      </c>
    </row>
    <row r="98" spans="2:114">
      <c r="B98" s="10" t="str">
        <f t="shared" si="71"/>
        <v/>
      </c>
      <c r="C98" s="10"/>
      <c r="D98" s="10"/>
      <c r="E98" s="10"/>
      <c r="F98" s="20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314"/>
      <c r="T98" s="314"/>
      <c r="U98" s="306" t="str">
        <f t="shared" si="72"/>
        <v/>
      </c>
      <c r="V98" s="9"/>
      <c r="W98" s="305"/>
      <c r="X98" s="314"/>
      <c r="Y98" s="305"/>
      <c r="Z98" s="305"/>
      <c r="AA98" s="9"/>
      <c r="AB98" s="9"/>
      <c r="AC98" s="9"/>
      <c r="AD98" s="9"/>
      <c r="AE98" s="10" t="str">
        <f t="shared" si="73"/>
        <v/>
      </c>
      <c r="AF98" s="9"/>
      <c r="AG98" s="9"/>
      <c r="AH98" s="9"/>
      <c r="AI98" s="10" t="str">
        <f t="shared" si="49"/>
        <v/>
      </c>
      <c r="AJ98" s="10"/>
      <c r="AK98" s="10"/>
      <c r="AL98" s="10"/>
      <c r="AM98" s="10"/>
      <c r="AN98" s="207" t="str">
        <f t="shared" si="50"/>
        <v/>
      </c>
      <c r="AO98" s="208"/>
      <c r="AP98" s="172">
        <f t="shared" si="51"/>
        <v>0</v>
      </c>
      <c r="AQ98" s="172" t="str">
        <f t="shared" si="48"/>
        <v/>
      </c>
      <c r="AR98" s="172" t="str">
        <f t="shared" si="48"/>
        <v/>
      </c>
      <c r="AS98" s="171">
        <f t="shared" si="74"/>
        <v>0</v>
      </c>
      <c r="AT98" s="171">
        <f t="shared" si="52"/>
        <v>0</v>
      </c>
      <c r="AU98" s="171">
        <f t="shared" si="53"/>
        <v>0</v>
      </c>
      <c r="AV98" s="171">
        <f t="shared" si="54"/>
        <v>0</v>
      </c>
      <c r="AW98" s="171">
        <f t="shared" si="55"/>
        <v>0</v>
      </c>
      <c r="AX98" s="171">
        <f t="shared" si="56"/>
        <v>0</v>
      </c>
      <c r="AY98" s="171">
        <f t="shared" si="57"/>
        <v>0</v>
      </c>
      <c r="AZ98" s="171">
        <f t="shared" si="58"/>
        <v>0</v>
      </c>
      <c r="BA98" s="171">
        <f t="shared" si="59"/>
        <v>0</v>
      </c>
      <c r="BB98" s="171">
        <f t="shared" si="60"/>
        <v>0</v>
      </c>
      <c r="BC98" s="171">
        <f t="shared" si="61"/>
        <v>0</v>
      </c>
      <c r="BD98" s="171">
        <f t="shared" si="62"/>
        <v>0</v>
      </c>
      <c r="BE98" s="171">
        <f t="shared" si="63"/>
        <v>0</v>
      </c>
      <c r="BF98" s="171">
        <f t="shared" si="64"/>
        <v>0</v>
      </c>
      <c r="BG98" s="171"/>
      <c r="BH98" s="171">
        <f t="shared" si="65"/>
        <v>0</v>
      </c>
      <c r="BI98" s="171">
        <f t="shared" si="66"/>
        <v>1</v>
      </c>
      <c r="BJ98" s="171">
        <f t="shared" si="66"/>
        <v>0</v>
      </c>
      <c r="BK98" s="171">
        <f t="shared" si="67"/>
        <v>0</v>
      </c>
      <c r="BL98" s="171">
        <f t="shared" si="68"/>
        <v>1</v>
      </c>
      <c r="BM98" s="171"/>
      <c r="BN98" s="171"/>
      <c r="BO98" s="171"/>
      <c r="BP98" s="171"/>
      <c r="BQ98" s="171"/>
      <c r="BR98" s="171"/>
      <c r="BS98" s="171">
        <f t="shared" si="69"/>
        <v>0</v>
      </c>
      <c r="BT98" s="171">
        <f t="shared" si="70"/>
        <v>0</v>
      </c>
      <c r="BU98" s="171"/>
      <c r="BV98" s="171"/>
      <c r="BW98" s="171"/>
      <c r="BX98" s="171"/>
      <c r="BY98" s="171"/>
      <c r="BZ98" s="171"/>
      <c r="CE98" s="172" t="str">
        <f t="shared" si="47"/>
        <v/>
      </c>
      <c r="CF98" s="172" t="str">
        <f t="shared" si="46"/>
        <v/>
      </c>
      <c r="CG98" s="172" t="str">
        <f t="shared" si="46"/>
        <v/>
      </c>
      <c r="CH98" s="172" t="str">
        <f t="shared" si="46"/>
        <v/>
      </c>
      <c r="CI98" s="172" t="str">
        <f t="shared" si="46"/>
        <v/>
      </c>
      <c r="CJ98" s="172" t="str">
        <f t="shared" si="46"/>
        <v/>
      </c>
      <c r="CK98" s="172" t="str">
        <f t="shared" si="46"/>
        <v/>
      </c>
      <c r="CL98" s="172" t="str">
        <f t="shared" si="46"/>
        <v/>
      </c>
      <c r="CM98" s="172" t="str">
        <f t="shared" si="46"/>
        <v/>
      </c>
      <c r="CN98" s="172" t="str">
        <f t="shared" si="46"/>
        <v/>
      </c>
      <c r="CT98" s="286" t="b">
        <f t="shared" si="75"/>
        <v>1</v>
      </c>
      <c r="CU98" s="286" t="b">
        <f>OR(V98&gt;=CU$5,INDEX('הוראת שעה'!$D$6:$D$20,MATCH($AO$2,'הוראת שעה'!$A$6:$A$20,1))=99)</f>
        <v>0</v>
      </c>
      <c r="CV98" s="286" t="b">
        <f t="shared" si="76"/>
        <v>0</v>
      </c>
      <c r="CZ98" s="309">
        <f t="shared" si="77"/>
        <v>1</v>
      </c>
      <c r="DA98" s="286" t="b">
        <f t="shared" si="78"/>
        <v>0</v>
      </c>
      <c r="DB98" s="286" t="b">
        <f>OR(V98&gt;=DB$5,Z98=1,INDEX('הוראת שעה'!$D$6:$D$20,MATCH($AO$2,'הוראת שעה'!$A$6:$A$20,1))=99)</f>
        <v>0</v>
      </c>
      <c r="DC98" s="286" t="b">
        <f t="shared" si="79"/>
        <v>0</v>
      </c>
      <c r="DD98" s="286"/>
      <c r="DE98" s="286"/>
      <c r="DF98" s="286"/>
      <c r="DG98" s="286"/>
      <c r="DH98" s="286">
        <f t="shared" si="80"/>
        <v>0</v>
      </c>
      <c r="DI98" s="172" t="str">
        <f t="shared" si="81"/>
        <v/>
      </c>
      <c r="DJ98" s="172" t="str">
        <f t="shared" si="82"/>
        <v/>
      </c>
    </row>
    <row r="99" spans="2:114">
      <c r="B99" s="10" t="str">
        <f t="shared" si="71"/>
        <v/>
      </c>
      <c r="C99" s="10"/>
      <c r="D99" s="10"/>
      <c r="E99" s="10"/>
      <c r="F99" s="20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314"/>
      <c r="T99" s="314"/>
      <c r="U99" s="306" t="str">
        <f t="shared" si="72"/>
        <v/>
      </c>
      <c r="V99" s="9"/>
      <c r="W99" s="305"/>
      <c r="X99" s="314"/>
      <c r="Y99" s="305"/>
      <c r="Z99" s="305"/>
      <c r="AA99" s="9"/>
      <c r="AB99" s="9"/>
      <c r="AC99" s="9"/>
      <c r="AD99" s="9"/>
      <c r="AE99" s="10" t="str">
        <f t="shared" si="73"/>
        <v/>
      </c>
      <c r="AF99" s="9"/>
      <c r="AG99" s="9"/>
      <c r="AH99" s="9"/>
      <c r="AI99" s="10" t="str">
        <f t="shared" si="49"/>
        <v/>
      </c>
      <c r="AJ99" s="10"/>
      <c r="AK99" s="10"/>
      <c r="AL99" s="10"/>
      <c r="AM99" s="10"/>
      <c r="AN99" s="207" t="str">
        <f t="shared" si="50"/>
        <v/>
      </c>
      <c r="AO99" s="208"/>
      <c r="AP99" s="172">
        <f t="shared" si="51"/>
        <v>0</v>
      </c>
      <c r="AQ99" s="172" t="str">
        <f t="shared" si="48"/>
        <v/>
      </c>
      <c r="AR99" s="172" t="str">
        <f t="shared" si="48"/>
        <v/>
      </c>
      <c r="AS99" s="171">
        <f t="shared" si="74"/>
        <v>0</v>
      </c>
      <c r="AT99" s="171">
        <f t="shared" si="52"/>
        <v>0</v>
      </c>
      <c r="AU99" s="171">
        <f t="shared" si="53"/>
        <v>0</v>
      </c>
      <c r="AV99" s="171">
        <f t="shared" si="54"/>
        <v>0</v>
      </c>
      <c r="AW99" s="171">
        <f t="shared" si="55"/>
        <v>0</v>
      </c>
      <c r="AX99" s="171">
        <f t="shared" si="56"/>
        <v>0</v>
      </c>
      <c r="AY99" s="171">
        <f t="shared" si="57"/>
        <v>0</v>
      </c>
      <c r="AZ99" s="171">
        <f t="shared" si="58"/>
        <v>0</v>
      </c>
      <c r="BA99" s="171">
        <f t="shared" si="59"/>
        <v>0</v>
      </c>
      <c r="BB99" s="171">
        <f t="shared" si="60"/>
        <v>0</v>
      </c>
      <c r="BC99" s="171">
        <f t="shared" si="61"/>
        <v>0</v>
      </c>
      <c r="BD99" s="171">
        <f t="shared" si="62"/>
        <v>0</v>
      </c>
      <c r="BE99" s="171">
        <f t="shared" si="63"/>
        <v>0</v>
      </c>
      <c r="BF99" s="171">
        <f t="shared" si="64"/>
        <v>0</v>
      </c>
      <c r="BG99" s="171"/>
      <c r="BH99" s="171">
        <f t="shared" si="65"/>
        <v>0</v>
      </c>
      <c r="BI99" s="171">
        <f t="shared" si="66"/>
        <v>1</v>
      </c>
      <c r="BJ99" s="171">
        <f t="shared" si="66"/>
        <v>0</v>
      </c>
      <c r="BK99" s="171">
        <f t="shared" si="67"/>
        <v>0</v>
      </c>
      <c r="BL99" s="171">
        <f t="shared" si="68"/>
        <v>1</v>
      </c>
      <c r="BM99" s="171"/>
      <c r="BN99" s="171"/>
      <c r="BO99" s="171"/>
      <c r="BP99" s="171"/>
      <c r="BQ99" s="171"/>
      <c r="BR99" s="171"/>
      <c r="BS99" s="171">
        <f t="shared" si="69"/>
        <v>0</v>
      </c>
      <c r="BT99" s="171">
        <f t="shared" si="70"/>
        <v>0</v>
      </c>
      <c r="BU99" s="171"/>
      <c r="BV99" s="171"/>
      <c r="BW99" s="171"/>
      <c r="BX99" s="171"/>
      <c r="BY99" s="171"/>
      <c r="BZ99" s="171"/>
      <c r="CE99" s="172" t="str">
        <f t="shared" si="47"/>
        <v/>
      </c>
      <c r="CF99" s="172" t="str">
        <f t="shared" si="46"/>
        <v/>
      </c>
      <c r="CG99" s="172" t="str">
        <f t="shared" si="46"/>
        <v/>
      </c>
      <c r="CH99" s="172" t="str">
        <f t="shared" si="46"/>
        <v/>
      </c>
      <c r="CI99" s="172" t="str">
        <f t="shared" si="46"/>
        <v/>
      </c>
      <c r="CJ99" s="172" t="str">
        <f t="shared" si="46"/>
        <v/>
      </c>
      <c r="CK99" s="172" t="str">
        <f t="shared" si="46"/>
        <v/>
      </c>
      <c r="CL99" s="172" t="str">
        <f t="shared" si="46"/>
        <v/>
      </c>
      <c r="CM99" s="172" t="str">
        <f t="shared" si="46"/>
        <v/>
      </c>
      <c r="CN99" s="172" t="str">
        <f t="shared" si="46"/>
        <v/>
      </c>
      <c r="CT99" s="286" t="b">
        <f t="shared" si="75"/>
        <v>1</v>
      </c>
      <c r="CU99" s="286" t="b">
        <f>OR(V99&gt;=CU$5,INDEX('הוראת שעה'!$D$6:$D$20,MATCH($AO$2,'הוראת שעה'!$A$6:$A$20,1))=99)</f>
        <v>0</v>
      </c>
      <c r="CV99" s="286" t="b">
        <f t="shared" si="76"/>
        <v>0</v>
      </c>
      <c r="CZ99" s="309">
        <f t="shared" si="77"/>
        <v>1</v>
      </c>
      <c r="DA99" s="286" t="b">
        <f t="shared" si="78"/>
        <v>0</v>
      </c>
      <c r="DB99" s="286" t="b">
        <f>OR(V99&gt;=DB$5,Z99=1,INDEX('הוראת שעה'!$D$6:$D$20,MATCH($AO$2,'הוראת שעה'!$A$6:$A$20,1))=99)</f>
        <v>0</v>
      </c>
      <c r="DC99" s="286" t="b">
        <f t="shared" si="79"/>
        <v>0</v>
      </c>
      <c r="DD99" s="286"/>
      <c r="DE99" s="286"/>
      <c r="DF99" s="286"/>
      <c r="DG99" s="286"/>
      <c r="DH99" s="286">
        <f t="shared" si="80"/>
        <v>0</v>
      </c>
      <c r="DI99" s="172" t="str">
        <f t="shared" si="81"/>
        <v/>
      </c>
      <c r="DJ99" s="172" t="str">
        <f t="shared" si="82"/>
        <v/>
      </c>
    </row>
    <row r="100" spans="2:114">
      <c r="B100" s="10" t="str">
        <f t="shared" si="71"/>
        <v/>
      </c>
      <c r="C100" s="10"/>
      <c r="D100" s="10"/>
      <c r="E100" s="10"/>
      <c r="F100" s="20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314"/>
      <c r="T100" s="314"/>
      <c r="U100" s="306" t="str">
        <f t="shared" si="72"/>
        <v/>
      </c>
      <c r="V100" s="9"/>
      <c r="W100" s="305"/>
      <c r="X100" s="314"/>
      <c r="Y100" s="305"/>
      <c r="Z100" s="305"/>
      <c r="AA100" s="9"/>
      <c r="AB100" s="9"/>
      <c r="AC100" s="9"/>
      <c r="AD100" s="9"/>
      <c r="AE100" s="10" t="str">
        <f t="shared" si="73"/>
        <v/>
      </c>
      <c r="AF100" s="9"/>
      <c r="AG100" s="9"/>
      <c r="AH100" s="9"/>
      <c r="AI100" s="10" t="str">
        <f t="shared" si="49"/>
        <v/>
      </c>
      <c r="AJ100" s="10"/>
      <c r="AK100" s="10"/>
      <c r="AL100" s="10"/>
      <c r="AM100" s="10"/>
      <c r="AN100" s="207" t="str">
        <f t="shared" si="50"/>
        <v/>
      </c>
      <c r="AO100" s="208"/>
      <c r="AP100" s="172">
        <f t="shared" si="51"/>
        <v>0</v>
      </c>
      <c r="AQ100" s="172" t="str">
        <f t="shared" si="48"/>
        <v/>
      </c>
      <c r="AR100" s="172" t="str">
        <f t="shared" si="48"/>
        <v/>
      </c>
      <c r="AS100" s="171">
        <f t="shared" si="74"/>
        <v>0</v>
      </c>
      <c r="AT100" s="171">
        <f t="shared" si="52"/>
        <v>0</v>
      </c>
      <c r="AU100" s="171">
        <f t="shared" si="53"/>
        <v>0</v>
      </c>
      <c r="AV100" s="171">
        <f t="shared" si="54"/>
        <v>0</v>
      </c>
      <c r="AW100" s="171">
        <f t="shared" si="55"/>
        <v>0</v>
      </c>
      <c r="AX100" s="171">
        <f t="shared" si="56"/>
        <v>0</v>
      </c>
      <c r="AY100" s="171">
        <f t="shared" si="57"/>
        <v>0</v>
      </c>
      <c r="AZ100" s="171">
        <f t="shared" si="58"/>
        <v>0</v>
      </c>
      <c r="BA100" s="171">
        <f t="shared" si="59"/>
        <v>0</v>
      </c>
      <c r="BB100" s="171">
        <f t="shared" si="60"/>
        <v>0</v>
      </c>
      <c r="BC100" s="171">
        <f t="shared" si="61"/>
        <v>0</v>
      </c>
      <c r="BD100" s="171">
        <f t="shared" si="62"/>
        <v>0</v>
      </c>
      <c r="BE100" s="171">
        <f t="shared" si="63"/>
        <v>0</v>
      </c>
      <c r="BF100" s="171">
        <f t="shared" si="64"/>
        <v>0</v>
      </c>
      <c r="BG100" s="171"/>
      <c r="BH100" s="171">
        <f t="shared" si="65"/>
        <v>0</v>
      </c>
      <c r="BI100" s="171">
        <f t="shared" si="66"/>
        <v>1</v>
      </c>
      <c r="BJ100" s="171">
        <f t="shared" si="66"/>
        <v>0</v>
      </c>
      <c r="BK100" s="171">
        <f t="shared" si="67"/>
        <v>0</v>
      </c>
      <c r="BL100" s="171">
        <f t="shared" si="68"/>
        <v>1</v>
      </c>
      <c r="BM100" s="171"/>
      <c r="BN100" s="171"/>
      <c r="BO100" s="171"/>
      <c r="BP100" s="171"/>
      <c r="BQ100" s="171"/>
      <c r="BR100" s="171"/>
      <c r="BS100" s="171">
        <f t="shared" si="69"/>
        <v>0</v>
      </c>
      <c r="BT100" s="171">
        <f t="shared" si="70"/>
        <v>0</v>
      </c>
      <c r="BU100" s="171"/>
      <c r="BV100" s="171"/>
      <c r="BW100" s="171"/>
      <c r="BX100" s="171"/>
      <c r="BY100" s="171"/>
      <c r="BZ100" s="171"/>
      <c r="CE100" s="172" t="str">
        <f t="shared" si="47"/>
        <v/>
      </c>
      <c r="CF100" s="172" t="str">
        <f t="shared" si="46"/>
        <v/>
      </c>
      <c r="CG100" s="172" t="str">
        <f t="shared" si="46"/>
        <v/>
      </c>
      <c r="CH100" s="172" t="str">
        <f t="shared" si="46"/>
        <v/>
      </c>
      <c r="CI100" s="172" t="str">
        <f t="shared" si="46"/>
        <v/>
      </c>
      <c r="CJ100" s="172" t="str">
        <f t="shared" si="46"/>
        <v/>
      </c>
      <c r="CK100" s="172" t="str">
        <f t="shared" si="46"/>
        <v/>
      </c>
      <c r="CL100" s="172" t="str">
        <f t="shared" si="46"/>
        <v/>
      </c>
      <c r="CM100" s="172" t="str">
        <f t="shared" si="46"/>
        <v/>
      </c>
      <c r="CN100" s="172" t="str">
        <f t="shared" si="46"/>
        <v/>
      </c>
      <c r="CT100" s="286" t="b">
        <f t="shared" si="75"/>
        <v>1</v>
      </c>
      <c r="CU100" s="286" t="b">
        <f>OR(V100&gt;=CU$5,INDEX('הוראת שעה'!$D$6:$D$20,MATCH($AO$2,'הוראת שעה'!$A$6:$A$20,1))=99)</f>
        <v>0</v>
      </c>
      <c r="CV100" s="286" t="b">
        <f t="shared" si="76"/>
        <v>0</v>
      </c>
      <c r="CZ100" s="309">
        <f t="shared" si="77"/>
        <v>1</v>
      </c>
      <c r="DA100" s="286" t="b">
        <f t="shared" si="78"/>
        <v>0</v>
      </c>
      <c r="DB100" s="286" t="b">
        <f>OR(V100&gt;=DB$5,Z100=1,INDEX('הוראת שעה'!$D$6:$D$20,MATCH($AO$2,'הוראת שעה'!$A$6:$A$20,1))=99)</f>
        <v>0</v>
      </c>
      <c r="DC100" s="286" t="b">
        <f t="shared" si="79"/>
        <v>0</v>
      </c>
      <c r="DD100" s="286"/>
      <c r="DE100" s="286"/>
      <c r="DF100" s="286"/>
      <c r="DG100" s="286"/>
      <c r="DH100" s="286">
        <f t="shared" si="80"/>
        <v>0</v>
      </c>
      <c r="DI100" s="172" t="str">
        <f t="shared" si="81"/>
        <v/>
      </c>
      <c r="DJ100" s="172" t="str">
        <f t="shared" si="82"/>
        <v/>
      </c>
    </row>
    <row r="101" spans="2:114">
      <c r="B101" s="10" t="str">
        <f t="shared" si="71"/>
        <v/>
      </c>
      <c r="C101" s="10"/>
      <c r="D101" s="10"/>
      <c r="E101" s="10"/>
      <c r="F101" s="20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314"/>
      <c r="T101" s="314"/>
      <c r="U101" s="306" t="str">
        <f t="shared" si="72"/>
        <v/>
      </c>
      <c r="V101" s="9"/>
      <c r="W101" s="305"/>
      <c r="X101" s="314"/>
      <c r="Y101" s="305"/>
      <c r="Z101" s="305"/>
      <c r="AA101" s="9"/>
      <c r="AB101" s="9"/>
      <c r="AC101" s="9"/>
      <c r="AD101" s="9"/>
      <c r="AE101" s="10" t="str">
        <f t="shared" si="73"/>
        <v/>
      </c>
      <c r="AF101" s="9"/>
      <c r="AG101" s="9"/>
      <c r="AH101" s="9"/>
      <c r="AI101" s="10" t="str">
        <f t="shared" si="49"/>
        <v/>
      </c>
      <c r="AJ101" s="10"/>
      <c r="AK101" s="10"/>
      <c r="AL101" s="10"/>
      <c r="AM101" s="10"/>
      <c r="AN101" s="207" t="str">
        <f t="shared" si="50"/>
        <v/>
      </c>
      <c r="AO101" s="208"/>
      <c r="AP101" s="172">
        <f t="shared" si="51"/>
        <v>0</v>
      </c>
      <c r="AQ101" s="172" t="str">
        <f t="shared" si="48"/>
        <v/>
      </c>
      <c r="AR101" s="172" t="str">
        <f t="shared" si="48"/>
        <v/>
      </c>
      <c r="AS101" s="171">
        <f t="shared" si="74"/>
        <v>0</v>
      </c>
      <c r="AT101" s="171">
        <f t="shared" si="52"/>
        <v>0</v>
      </c>
      <c r="AU101" s="171">
        <f t="shared" si="53"/>
        <v>0</v>
      </c>
      <c r="AV101" s="171">
        <f t="shared" si="54"/>
        <v>0</v>
      </c>
      <c r="AW101" s="171">
        <f t="shared" si="55"/>
        <v>0</v>
      </c>
      <c r="AX101" s="171">
        <f t="shared" si="56"/>
        <v>0</v>
      </c>
      <c r="AY101" s="171">
        <f t="shared" si="57"/>
        <v>0</v>
      </c>
      <c r="AZ101" s="171">
        <f t="shared" si="58"/>
        <v>0</v>
      </c>
      <c r="BA101" s="171">
        <f t="shared" si="59"/>
        <v>0</v>
      </c>
      <c r="BB101" s="171">
        <f t="shared" si="60"/>
        <v>0</v>
      </c>
      <c r="BC101" s="171">
        <f t="shared" si="61"/>
        <v>0</v>
      </c>
      <c r="BD101" s="171">
        <f t="shared" si="62"/>
        <v>0</v>
      </c>
      <c r="BE101" s="171">
        <f t="shared" si="63"/>
        <v>0</v>
      </c>
      <c r="BF101" s="171">
        <f t="shared" si="64"/>
        <v>0</v>
      </c>
      <c r="BG101" s="171"/>
      <c r="BH101" s="171">
        <f t="shared" si="65"/>
        <v>0</v>
      </c>
      <c r="BI101" s="171">
        <f t="shared" si="66"/>
        <v>1</v>
      </c>
      <c r="BJ101" s="171">
        <f t="shared" si="66"/>
        <v>0</v>
      </c>
      <c r="BK101" s="171">
        <f t="shared" si="67"/>
        <v>0</v>
      </c>
      <c r="BL101" s="171">
        <f t="shared" si="68"/>
        <v>1</v>
      </c>
      <c r="BM101" s="171"/>
      <c r="BN101" s="171"/>
      <c r="BO101" s="171"/>
      <c r="BP101" s="171"/>
      <c r="BQ101" s="171"/>
      <c r="BR101" s="171"/>
      <c r="BS101" s="171">
        <f t="shared" si="69"/>
        <v>0</v>
      </c>
      <c r="BT101" s="171">
        <f t="shared" si="70"/>
        <v>0</v>
      </c>
      <c r="BU101" s="171"/>
      <c r="BV101" s="171"/>
      <c r="BW101" s="171"/>
      <c r="BX101" s="171"/>
      <c r="BY101" s="171"/>
      <c r="BZ101" s="171"/>
      <c r="CE101" s="172" t="str">
        <f t="shared" si="47"/>
        <v/>
      </c>
      <c r="CF101" s="172" t="str">
        <f t="shared" si="46"/>
        <v/>
      </c>
      <c r="CG101" s="172" t="str">
        <f t="shared" si="46"/>
        <v/>
      </c>
      <c r="CH101" s="172" t="str">
        <f t="shared" si="46"/>
        <v/>
      </c>
      <c r="CI101" s="172" t="str">
        <f t="shared" si="46"/>
        <v/>
      </c>
      <c r="CJ101" s="172" t="str">
        <f t="shared" si="46"/>
        <v/>
      </c>
      <c r="CK101" s="172" t="str">
        <f t="shared" si="46"/>
        <v/>
      </c>
      <c r="CL101" s="172" t="str">
        <f t="shared" si="46"/>
        <v/>
      </c>
      <c r="CM101" s="172" t="str">
        <f t="shared" si="46"/>
        <v/>
      </c>
      <c r="CN101" s="172" t="str">
        <f t="shared" si="46"/>
        <v/>
      </c>
      <c r="CT101" s="286" t="b">
        <f t="shared" si="75"/>
        <v>1</v>
      </c>
      <c r="CU101" s="286" t="b">
        <f>OR(V101&gt;=CU$5,INDEX('הוראת שעה'!$D$6:$D$20,MATCH($AO$2,'הוראת שעה'!$A$6:$A$20,1))=99)</f>
        <v>0</v>
      </c>
      <c r="CV101" s="286" t="b">
        <f t="shared" si="76"/>
        <v>0</v>
      </c>
      <c r="CZ101" s="309">
        <f t="shared" si="77"/>
        <v>1</v>
      </c>
      <c r="DA101" s="286" t="b">
        <f t="shared" si="78"/>
        <v>0</v>
      </c>
      <c r="DB101" s="286" t="b">
        <f>OR(V101&gt;=DB$5,Z101=1,INDEX('הוראת שעה'!$D$6:$D$20,MATCH($AO$2,'הוראת שעה'!$A$6:$A$20,1))=99)</f>
        <v>0</v>
      </c>
      <c r="DC101" s="286" t="b">
        <f t="shared" si="79"/>
        <v>0</v>
      </c>
      <c r="DD101" s="286"/>
      <c r="DE101" s="286"/>
      <c r="DF101" s="286"/>
      <c r="DG101" s="286"/>
      <c r="DH101" s="286">
        <f t="shared" si="80"/>
        <v>0</v>
      </c>
      <c r="DI101" s="172" t="str">
        <f t="shared" si="81"/>
        <v/>
      </c>
      <c r="DJ101" s="172" t="str">
        <f t="shared" si="82"/>
        <v/>
      </c>
    </row>
    <row r="102" spans="2:114">
      <c r="B102" s="10" t="str">
        <f t="shared" si="71"/>
        <v/>
      </c>
      <c r="C102" s="10"/>
      <c r="D102" s="10"/>
      <c r="E102" s="10"/>
      <c r="F102" s="20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314"/>
      <c r="T102" s="314"/>
      <c r="U102" s="306" t="str">
        <f t="shared" si="72"/>
        <v/>
      </c>
      <c r="V102" s="9"/>
      <c r="W102" s="305"/>
      <c r="X102" s="314"/>
      <c r="Y102" s="305"/>
      <c r="Z102" s="305"/>
      <c r="AA102" s="9"/>
      <c r="AB102" s="9"/>
      <c r="AC102" s="9"/>
      <c r="AD102" s="9"/>
      <c r="AE102" s="10" t="str">
        <f t="shared" si="73"/>
        <v/>
      </c>
      <c r="AF102" s="9"/>
      <c r="AG102" s="9"/>
      <c r="AH102" s="9"/>
      <c r="AI102" s="10" t="str">
        <f t="shared" si="49"/>
        <v/>
      </c>
      <c r="AJ102" s="10"/>
      <c r="AK102" s="10"/>
      <c r="AL102" s="10"/>
      <c r="AM102" s="10"/>
      <c r="AN102" s="207" t="str">
        <f t="shared" si="50"/>
        <v/>
      </c>
      <c r="AO102" s="208"/>
      <c r="AP102" s="172">
        <f t="shared" si="51"/>
        <v>0</v>
      </c>
      <c r="AQ102" s="172" t="str">
        <f t="shared" si="48"/>
        <v/>
      </c>
      <c r="AR102" s="172" t="str">
        <f t="shared" si="48"/>
        <v/>
      </c>
      <c r="AS102" s="171">
        <f t="shared" si="74"/>
        <v>0</v>
      </c>
      <c r="AT102" s="171">
        <f t="shared" si="52"/>
        <v>0</v>
      </c>
      <c r="AU102" s="171">
        <f t="shared" si="53"/>
        <v>0</v>
      </c>
      <c r="AV102" s="171">
        <f t="shared" si="54"/>
        <v>0</v>
      </c>
      <c r="AW102" s="171">
        <f t="shared" si="55"/>
        <v>0</v>
      </c>
      <c r="AX102" s="171">
        <f t="shared" si="56"/>
        <v>0</v>
      </c>
      <c r="AY102" s="171">
        <f t="shared" si="57"/>
        <v>0</v>
      </c>
      <c r="AZ102" s="171">
        <f t="shared" si="58"/>
        <v>0</v>
      </c>
      <c r="BA102" s="171">
        <f t="shared" si="59"/>
        <v>0</v>
      </c>
      <c r="BB102" s="171">
        <f t="shared" si="60"/>
        <v>0</v>
      </c>
      <c r="BC102" s="171">
        <f t="shared" si="61"/>
        <v>0</v>
      </c>
      <c r="BD102" s="171">
        <f t="shared" si="62"/>
        <v>0</v>
      </c>
      <c r="BE102" s="171">
        <f t="shared" si="63"/>
        <v>0</v>
      </c>
      <c r="BF102" s="171">
        <f t="shared" si="64"/>
        <v>0</v>
      </c>
      <c r="BG102" s="171"/>
      <c r="BH102" s="171">
        <f t="shared" si="65"/>
        <v>0</v>
      </c>
      <c r="BI102" s="171">
        <f t="shared" si="66"/>
        <v>1</v>
      </c>
      <c r="BJ102" s="171">
        <f t="shared" si="66"/>
        <v>0</v>
      </c>
      <c r="BK102" s="171">
        <f t="shared" si="67"/>
        <v>0</v>
      </c>
      <c r="BL102" s="171">
        <f t="shared" si="68"/>
        <v>1</v>
      </c>
      <c r="BM102" s="171"/>
      <c r="BN102" s="171"/>
      <c r="BO102" s="171"/>
      <c r="BP102" s="171"/>
      <c r="BQ102" s="171"/>
      <c r="BR102" s="171"/>
      <c r="BS102" s="171">
        <f t="shared" si="69"/>
        <v>0</v>
      </c>
      <c r="BT102" s="171">
        <f t="shared" si="70"/>
        <v>0</v>
      </c>
      <c r="BU102" s="171"/>
      <c r="BV102" s="171"/>
      <c r="BW102" s="171"/>
      <c r="BX102" s="171"/>
      <c r="BY102" s="171"/>
      <c r="BZ102" s="171"/>
      <c r="CE102" s="172" t="str">
        <f t="shared" si="47"/>
        <v/>
      </c>
      <c r="CF102" s="172" t="str">
        <f t="shared" si="46"/>
        <v/>
      </c>
      <c r="CG102" s="172" t="str">
        <f t="shared" si="46"/>
        <v/>
      </c>
      <c r="CH102" s="172" t="str">
        <f t="shared" si="46"/>
        <v/>
      </c>
      <c r="CI102" s="172" t="str">
        <f t="shared" si="46"/>
        <v/>
      </c>
      <c r="CJ102" s="172" t="str">
        <f t="shared" si="46"/>
        <v/>
      </c>
      <c r="CK102" s="172" t="str">
        <f t="shared" si="46"/>
        <v/>
      </c>
      <c r="CL102" s="172" t="str">
        <f t="shared" si="46"/>
        <v/>
      </c>
      <c r="CM102" s="172" t="str">
        <f t="shared" si="46"/>
        <v/>
      </c>
      <c r="CN102" s="172" t="str">
        <f t="shared" si="46"/>
        <v/>
      </c>
      <c r="CT102" s="286" t="b">
        <f t="shared" si="75"/>
        <v>1</v>
      </c>
      <c r="CU102" s="286" t="b">
        <f>OR(V102&gt;=CU$5,INDEX('הוראת שעה'!$D$6:$D$20,MATCH($AO$2,'הוראת שעה'!$A$6:$A$20,1))=99)</f>
        <v>0</v>
      </c>
      <c r="CV102" s="286" t="b">
        <f t="shared" si="76"/>
        <v>0</v>
      </c>
      <c r="CZ102" s="309">
        <f t="shared" si="77"/>
        <v>1</v>
      </c>
      <c r="DA102" s="286" t="b">
        <f t="shared" si="78"/>
        <v>0</v>
      </c>
      <c r="DB102" s="286" t="b">
        <f>OR(V102&gt;=DB$5,Z102=1,INDEX('הוראת שעה'!$D$6:$D$20,MATCH($AO$2,'הוראת שעה'!$A$6:$A$20,1))=99)</f>
        <v>0</v>
      </c>
      <c r="DC102" s="286" t="b">
        <f t="shared" si="79"/>
        <v>0</v>
      </c>
      <c r="DD102" s="286"/>
      <c r="DE102" s="286"/>
      <c r="DF102" s="286"/>
      <c r="DG102" s="286"/>
      <c r="DH102" s="286">
        <f t="shared" si="80"/>
        <v>0</v>
      </c>
      <c r="DI102" s="172" t="str">
        <f t="shared" si="81"/>
        <v/>
      </c>
      <c r="DJ102" s="172" t="str">
        <f t="shared" si="82"/>
        <v/>
      </c>
    </row>
    <row r="103" spans="2:114">
      <c r="B103" s="10" t="str">
        <f t="shared" si="71"/>
        <v/>
      </c>
      <c r="C103" s="10"/>
      <c r="D103" s="10"/>
      <c r="E103" s="10"/>
      <c r="F103" s="20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314"/>
      <c r="T103" s="314"/>
      <c r="U103" s="306" t="str">
        <f t="shared" si="72"/>
        <v/>
      </c>
      <c r="V103" s="9"/>
      <c r="W103" s="305"/>
      <c r="X103" s="314"/>
      <c r="Y103" s="305"/>
      <c r="Z103" s="305"/>
      <c r="AA103" s="9"/>
      <c r="AB103" s="9"/>
      <c r="AC103" s="9"/>
      <c r="AD103" s="9"/>
      <c r="AE103" s="10" t="str">
        <f t="shared" si="73"/>
        <v/>
      </c>
      <c r="AF103" s="9"/>
      <c r="AG103" s="9"/>
      <c r="AH103" s="9"/>
      <c r="AI103" s="10" t="str">
        <f t="shared" si="49"/>
        <v/>
      </c>
      <c r="AJ103" s="10"/>
      <c r="AK103" s="10"/>
      <c r="AL103" s="10"/>
      <c r="AM103" s="10"/>
      <c r="AN103" s="207" t="str">
        <f t="shared" si="50"/>
        <v/>
      </c>
      <c r="AO103" s="208"/>
      <c r="AP103" s="172">
        <f t="shared" si="51"/>
        <v>0</v>
      </c>
      <c r="AQ103" s="172" t="str">
        <f t="shared" si="48"/>
        <v/>
      </c>
      <c r="AR103" s="172" t="str">
        <f t="shared" si="48"/>
        <v/>
      </c>
      <c r="AS103" s="171">
        <f t="shared" si="74"/>
        <v>0</v>
      </c>
      <c r="AT103" s="171">
        <f t="shared" si="52"/>
        <v>0</v>
      </c>
      <c r="AU103" s="171">
        <f t="shared" si="53"/>
        <v>0</v>
      </c>
      <c r="AV103" s="171">
        <f t="shared" si="54"/>
        <v>0</v>
      </c>
      <c r="AW103" s="171">
        <f t="shared" si="55"/>
        <v>0</v>
      </c>
      <c r="AX103" s="171">
        <f t="shared" si="56"/>
        <v>0</v>
      </c>
      <c r="AY103" s="171">
        <f t="shared" si="57"/>
        <v>0</v>
      </c>
      <c r="AZ103" s="171">
        <f t="shared" si="58"/>
        <v>0</v>
      </c>
      <c r="BA103" s="171">
        <f t="shared" si="59"/>
        <v>0</v>
      </c>
      <c r="BB103" s="171">
        <f t="shared" si="60"/>
        <v>0</v>
      </c>
      <c r="BC103" s="171">
        <f t="shared" si="61"/>
        <v>0</v>
      </c>
      <c r="BD103" s="171">
        <f t="shared" si="62"/>
        <v>0</v>
      </c>
      <c r="BE103" s="171">
        <f t="shared" si="63"/>
        <v>0</v>
      </c>
      <c r="BF103" s="171">
        <f t="shared" si="64"/>
        <v>0</v>
      </c>
      <c r="BG103" s="171"/>
      <c r="BH103" s="171">
        <f t="shared" si="65"/>
        <v>0</v>
      </c>
      <c r="BI103" s="171">
        <f t="shared" si="66"/>
        <v>1</v>
      </c>
      <c r="BJ103" s="171">
        <f t="shared" si="66"/>
        <v>0</v>
      </c>
      <c r="BK103" s="171">
        <f t="shared" si="67"/>
        <v>0</v>
      </c>
      <c r="BL103" s="171">
        <f t="shared" si="68"/>
        <v>1</v>
      </c>
      <c r="BM103" s="171"/>
      <c r="BN103" s="171"/>
      <c r="BO103" s="171"/>
      <c r="BP103" s="171"/>
      <c r="BQ103" s="171"/>
      <c r="BR103" s="171"/>
      <c r="BS103" s="171">
        <f t="shared" si="69"/>
        <v>0</v>
      </c>
      <c r="BT103" s="171">
        <f t="shared" si="70"/>
        <v>0</v>
      </c>
      <c r="BU103" s="171"/>
      <c r="BV103" s="171"/>
      <c r="BW103" s="171"/>
      <c r="BX103" s="171"/>
      <c r="BY103" s="171"/>
      <c r="BZ103" s="171"/>
      <c r="CE103" s="172" t="str">
        <f t="shared" si="47"/>
        <v/>
      </c>
      <c r="CF103" s="172" t="str">
        <f t="shared" si="46"/>
        <v/>
      </c>
      <c r="CG103" s="172" t="str">
        <f t="shared" si="46"/>
        <v/>
      </c>
      <c r="CH103" s="172" t="str">
        <f t="shared" si="46"/>
        <v/>
      </c>
      <c r="CI103" s="172" t="str">
        <f t="shared" si="46"/>
        <v/>
      </c>
      <c r="CJ103" s="172" t="str">
        <f t="shared" si="46"/>
        <v/>
      </c>
      <c r="CK103" s="172" t="str">
        <f t="shared" si="46"/>
        <v/>
      </c>
      <c r="CL103" s="172" t="str">
        <f t="shared" si="46"/>
        <v/>
      </c>
      <c r="CM103" s="172" t="str">
        <f t="shared" si="46"/>
        <v/>
      </c>
      <c r="CN103" s="172" t="str">
        <f t="shared" si="46"/>
        <v/>
      </c>
      <c r="CT103" s="286" t="b">
        <f t="shared" si="75"/>
        <v>1</v>
      </c>
      <c r="CU103" s="286" t="b">
        <f>OR(V103&gt;=CU$5,INDEX('הוראת שעה'!$D$6:$D$20,MATCH($AO$2,'הוראת שעה'!$A$6:$A$20,1))=99)</f>
        <v>0</v>
      </c>
      <c r="CV103" s="286" t="b">
        <f t="shared" si="76"/>
        <v>0</v>
      </c>
      <c r="CZ103" s="309">
        <f t="shared" si="77"/>
        <v>1</v>
      </c>
      <c r="DA103" s="286" t="b">
        <f t="shared" si="78"/>
        <v>0</v>
      </c>
      <c r="DB103" s="286" t="b">
        <f>OR(V103&gt;=DB$5,Z103=1,INDEX('הוראת שעה'!$D$6:$D$20,MATCH($AO$2,'הוראת שעה'!$A$6:$A$20,1))=99)</f>
        <v>0</v>
      </c>
      <c r="DC103" s="286" t="b">
        <f t="shared" si="79"/>
        <v>0</v>
      </c>
      <c r="DD103" s="286"/>
      <c r="DE103" s="286"/>
      <c r="DF103" s="286"/>
      <c r="DG103" s="286"/>
      <c r="DH103" s="286">
        <f t="shared" si="80"/>
        <v>0</v>
      </c>
      <c r="DI103" s="172" t="str">
        <f t="shared" si="81"/>
        <v/>
      </c>
      <c r="DJ103" s="172" t="str">
        <f t="shared" si="82"/>
        <v/>
      </c>
    </row>
    <row r="104" spans="2:114">
      <c r="B104" s="10" t="str">
        <f t="shared" si="71"/>
        <v/>
      </c>
      <c r="C104" s="10"/>
      <c r="D104" s="10"/>
      <c r="E104" s="10"/>
      <c r="F104" s="20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314"/>
      <c r="T104" s="314"/>
      <c r="U104" s="306" t="str">
        <f t="shared" si="72"/>
        <v/>
      </c>
      <c r="V104" s="9"/>
      <c r="W104" s="305"/>
      <c r="X104" s="314"/>
      <c r="Y104" s="305"/>
      <c r="Z104" s="305"/>
      <c r="AA104" s="9"/>
      <c r="AB104" s="9"/>
      <c r="AC104" s="9"/>
      <c r="AD104" s="9"/>
      <c r="AE104" s="10" t="str">
        <f t="shared" si="73"/>
        <v/>
      </c>
      <c r="AF104" s="9"/>
      <c r="AG104" s="9"/>
      <c r="AH104" s="9"/>
      <c r="AI104" s="10" t="str">
        <f t="shared" si="49"/>
        <v/>
      </c>
      <c r="AJ104" s="10"/>
      <c r="AK104" s="10"/>
      <c r="AL104" s="10"/>
      <c r="AM104" s="10"/>
      <c r="AN104" s="207" t="str">
        <f t="shared" si="50"/>
        <v/>
      </c>
      <c r="AO104" s="208"/>
      <c r="AP104" s="172">
        <f t="shared" si="51"/>
        <v>0</v>
      </c>
      <c r="AQ104" s="172" t="str">
        <f t="shared" si="48"/>
        <v/>
      </c>
      <c r="AR104" s="172" t="str">
        <f t="shared" si="48"/>
        <v/>
      </c>
      <c r="AS104" s="171">
        <f t="shared" si="74"/>
        <v>0</v>
      </c>
      <c r="AT104" s="171">
        <f t="shared" si="52"/>
        <v>0</v>
      </c>
      <c r="AU104" s="171">
        <f t="shared" si="53"/>
        <v>0</v>
      </c>
      <c r="AV104" s="171">
        <f t="shared" si="54"/>
        <v>0</v>
      </c>
      <c r="AW104" s="171">
        <f t="shared" si="55"/>
        <v>0</v>
      </c>
      <c r="AX104" s="171">
        <f t="shared" si="56"/>
        <v>0</v>
      </c>
      <c r="AY104" s="171">
        <f t="shared" si="57"/>
        <v>0</v>
      </c>
      <c r="AZ104" s="171">
        <f t="shared" si="58"/>
        <v>0</v>
      </c>
      <c r="BA104" s="171">
        <f t="shared" si="59"/>
        <v>0</v>
      </c>
      <c r="BB104" s="171">
        <f t="shared" si="60"/>
        <v>0</v>
      </c>
      <c r="BC104" s="171">
        <f t="shared" si="61"/>
        <v>0</v>
      </c>
      <c r="BD104" s="171">
        <f t="shared" si="62"/>
        <v>0</v>
      </c>
      <c r="BE104" s="171">
        <f t="shared" si="63"/>
        <v>0</v>
      </c>
      <c r="BF104" s="171">
        <f t="shared" si="64"/>
        <v>0</v>
      </c>
      <c r="BG104" s="171"/>
      <c r="BH104" s="171">
        <f t="shared" si="65"/>
        <v>0</v>
      </c>
      <c r="BI104" s="171">
        <f t="shared" si="66"/>
        <v>1</v>
      </c>
      <c r="BJ104" s="171">
        <f t="shared" si="66"/>
        <v>0</v>
      </c>
      <c r="BK104" s="171">
        <f t="shared" si="67"/>
        <v>0</v>
      </c>
      <c r="BL104" s="171">
        <f t="shared" si="68"/>
        <v>1</v>
      </c>
      <c r="BM104" s="171"/>
      <c r="BN104" s="171"/>
      <c r="BO104" s="171"/>
      <c r="BP104" s="171"/>
      <c r="BQ104" s="171"/>
      <c r="BR104" s="171"/>
      <c r="BS104" s="171">
        <f t="shared" si="69"/>
        <v>0</v>
      </c>
      <c r="BT104" s="171">
        <f t="shared" si="70"/>
        <v>0</v>
      </c>
      <c r="BU104" s="171"/>
      <c r="BV104" s="171"/>
      <c r="BW104" s="171"/>
      <c r="BX104" s="171"/>
      <c r="BY104" s="171"/>
      <c r="BZ104" s="171"/>
      <c r="CE104" s="172" t="str">
        <f t="shared" si="47"/>
        <v/>
      </c>
      <c r="CF104" s="172" t="str">
        <f t="shared" si="46"/>
        <v/>
      </c>
      <c r="CG104" s="172" t="str">
        <f t="shared" si="46"/>
        <v/>
      </c>
      <c r="CH104" s="172" t="str">
        <f t="shared" si="46"/>
        <v/>
      </c>
      <c r="CI104" s="172" t="str">
        <f t="shared" si="46"/>
        <v/>
      </c>
      <c r="CJ104" s="172" t="str">
        <f t="shared" si="46"/>
        <v/>
      </c>
      <c r="CK104" s="172" t="str">
        <f t="shared" si="46"/>
        <v/>
      </c>
      <c r="CL104" s="172" t="str">
        <f t="shared" si="46"/>
        <v/>
      </c>
      <c r="CM104" s="172" t="str">
        <f t="shared" si="46"/>
        <v/>
      </c>
      <c r="CN104" s="172" t="str">
        <f t="shared" si="46"/>
        <v/>
      </c>
      <c r="CT104" s="286" t="b">
        <f t="shared" si="75"/>
        <v>1</v>
      </c>
      <c r="CU104" s="286" t="b">
        <f>OR(V104&gt;=CU$5,INDEX('הוראת שעה'!$D$6:$D$20,MATCH($AO$2,'הוראת שעה'!$A$6:$A$20,1))=99)</f>
        <v>0</v>
      </c>
      <c r="CV104" s="286" t="b">
        <f t="shared" si="76"/>
        <v>0</v>
      </c>
      <c r="CZ104" s="309">
        <f t="shared" si="77"/>
        <v>1</v>
      </c>
      <c r="DA104" s="286" t="b">
        <f t="shared" si="78"/>
        <v>0</v>
      </c>
      <c r="DB104" s="286" t="b">
        <f>OR(V104&gt;=DB$5,Z104=1,INDEX('הוראת שעה'!$D$6:$D$20,MATCH($AO$2,'הוראת שעה'!$A$6:$A$20,1))=99)</f>
        <v>0</v>
      </c>
      <c r="DC104" s="286" t="b">
        <f t="shared" si="79"/>
        <v>0</v>
      </c>
      <c r="DD104" s="286"/>
      <c r="DE104" s="286"/>
      <c r="DF104" s="286"/>
      <c r="DG104" s="286"/>
      <c r="DH104" s="286">
        <f t="shared" si="80"/>
        <v>0</v>
      </c>
      <c r="DI104" s="172" t="str">
        <f t="shared" si="81"/>
        <v/>
      </c>
      <c r="DJ104" s="172" t="str">
        <f t="shared" si="82"/>
        <v/>
      </c>
    </row>
    <row r="105" spans="2:114">
      <c r="B105" s="10" t="str">
        <f t="shared" si="71"/>
        <v/>
      </c>
      <c r="C105" s="10"/>
      <c r="D105" s="10"/>
      <c r="E105" s="10"/>
      <c r="F105" s="20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314"/>
      <c r="T105" s="314"/>
      <c r="U105" s="306" t="str">
        <f t="shared" si="72"/>
        <v/>
      </c>
      <c r="V105" s="9"/>
      <c r="W105" s="305"/>
      <c r="X105" s="314"/>
      <c r="Y105" s="305"/>
      <c r="Z105" s="305"/>
      <c r="AA105" s="9"/>
      <c r="AB105" s="9"/>
      <c r="AC105" s="9"/>
      <c r="AD105" s="9"/>
      <c r="AE105" s="10" t="str">
        <f t="shared" si="73"/>
        <v/>
      </c>
      <c r="AF105" s="9"/>
      <c r="AG105" s="9"/>
      <c r="AH105" s="9"/>
      <c r="AI105" s="10" t="str">
        <f t="shared" si="49"/>
        <v/>
      </c>
      <c r="AJ105" s="10"/>
      <c r="AK105" s="10"/>
      <c r="AL105" s="10"/>
      <c r="AM105" s="10"/>
      <c r="AN105" s="207" t="str">
        <f t="shared" si="50"/>
        <v/>
      </c>
      <c r="AO105" s="208"/>
      <c r="AP105" s="172">
        <f t="shared" si="51"/>
        <v>0</v>
      </c>
      <c r="AQ105" s="172" t="str">
        <f t="shared" si="48"/>
        <v/>
      </c>
      <c r="AR105" s="172" t="str">
        <f t="shared" si="48"/>
        <v/>
      </c>
      <c r="AS105" s="171">
        <f t="shared" si="74"/>
        <v>0</v>
      </c>
      <c r="AT105" s="171">
        <f t="shared" si="52"/>
        <v>0</v>
      </c>
      <c r="AU105" s="171">
        <f t="shared" si="53"/>
        <v>0</v>
      </c>
      <c r="AV105" s="171">
        <f t="shared" si="54"/>
        <v>0</v>
      </c>
      <c r="AW105" s="171">
        <f t="shared" si="55"/>
        <v>0</v>
      </c>
      <c r="AX105" s="171">
        <f t="shared" si="56"/>
        <v>0</v>
      </c>
      <c r="AY105" s="171">
        <f t="shared" si="57"/>
        <v>0</v>
      </c>
      <c r="AZ105" s="171">
        <f t="shared" si="58"/>
        <v>0</v>
      </c>
      <c r="BA105" s="171">
        <f t="shared" si="59"/>
        <v>0</v>
      </c>
      <c r="BB105" s="171">
        <f t="shared" si="60"/>
        <v>0</v>
      </c>
      <c r="BC105" s="171">
        <f t="shared" si="61"/>
        <v>0</v>
      </c>
      <c r="BD105" s="171">
        <f t="shared" si="62"/>
        <v>0</v>
      </c>
      <c r="BE105" s="171">
        <f t="shared" si="63"/>
        <v>0</v>
      </c>
      <c r="BF105" s="171">
        <f t="shared" si="64"/>
        <v>0</v>
      </c>
      <c r="BG105" s="171"/>
      <c r="BH105" s="171">
        <f t="shared" si="65"/>
        <v>0</v>
      </c>
      <c r="BI105" s="171">
        <f t="shared" si="66"/>
        <v>1</v>
      </c>
      <c r="BJ105" s="171">
        <f t="shared" si="66"/>
        <v>0</v>
      </c>
      <c r="BK105" s="171">
        <f t="shared" si="67"/>
        <v>0</v>
      </c>
      <c r="BL105" s="171">
        <f t="shared" si="68"/>
        <v>1</v>
      </c>
      <c r="BM105" s="171"/>
      <c r="BN105" s="171"/>
      <c r="BO105" s="171"/>
      <c r="BP105" s="171"/>
      <c r="BQ105" s="171"/>
      <c r="BR105" s="171"/>
      <c r="BS105" s="171">
        <f t="shared" si="69"/>
        <v>0</v>
      </c>
      <c r="BT105" s="171">
        <f t="shared" si="70"/>
        <v>0</v>
      </c>
      <c r="BU105" s="171"/>
      <c r="BV105" s="171"/>
      <c r="BW105" s="171"/>
      <c r="BX105" s="171"/>
      <c r="BY105" s="171"/>
      <c r="BZ105" s="171"/>
      <c r="CE105" s="172" t="str">
        <f t="shared" si="47"/>
        <v/>
      </c>
      <c r="CF105" s="172" t="str">
        <f t="shared" si="46"/>
        <v/>
      </c>
      <c r="CG105" s="172" t="str">
        <f t="shared" si="46"/>
        <v/>
      </c>
      <c r="CH105" s="172" t="str">
        <f t="shared" si="46"/>
        <v/>
      </c>
      <c r="CI105" s="172" t="str">
        <f t="shared" si="46"/>
        <v/>
      </c>
      <c r="CJ105" s="172" t="str">
        <f t="shared" si="46"/>
        <v/>
      </c>
      <c r="CK105" s="172" t="str">
        <f t="shared" si="46"/>
        <v/>
      </c>
      <c r="CL105" s="172" t="str">
        <f t="shared" si="46"/>
        <v/>
      </c>
      <c r="CM105" s="172" t="str">
        <f t="shared" si="46"/>
        <v/>
      </c>
      <c r="CN105" s="172" t="str">
        <f t="shared" si="46"/>
        <v/>
      </c>
      <c r="CT105" s="286" t="b">
        <f t="shared" si="75"/>
        <v>1</v>
      </c>
      <c r="CU105" s="286" t="b">
        <f>OR(V105&gt;=CU$5,INDEX('הוראת שעה'!$D$6:$D$20,MATCH($AO$2,'הוראת שעה'!$A$6:$A$20,1))=99)</f>
        <v>0</v>
      </c>
      <c r="CV105" s="286" t="b">
        <f t="shared" si="76"/>
        <v>0</v>
      </c>
      <c r="CZ105" s="309">
        <f t="shared" si="77"/>
        <v>1</v>
      </c>
      <c r="DA105" s="286" t="b">
        <f t="shared" si="78"/>
        <v>0</v>
      </c>
      <c r="DB105" s="286" t="b">
        <f>OR(V105&gt;=DB$5,Z105=1,INDEX('הוראת שעה'!$D$6:$D$20,MATCH($AO$2,'הוראת שעה'!$A$6:$A$20,1))=99)</f>
        <v>0</v>
      </c>
      <c r="DC105" s="286" t="b">
        <f t="shared" si="79"/>
        <v>0</v>
      </c>
      <c r="DD105" s="286"/>
      <c r="DE105" s="286"/>
      <c r="DF105" s="286"/>
      <c r="DG105" s="286"/>
      <c r="DH105" s="286">
        <f t="shared" si="80"/>
        <v>0</v>
      </c>
      <c r="DI105" s="172" t="str">
        <f t="shared" si="81"/>
        <v/>
      </c>
      <c r="DJ105" s="172" t="str">
        <f t="shared" si="82"/>
        <v/>
      </c>
    </row>
    <row r="106" spans="2:114">
      <c r="B106" s="10" t="str">
        <f t="shared" si="71"/>
        <v/>
      </c>
      <c r="C106" s="10"/>
      <c r="D106" s="10"/>
      <c r="E106" s="10"/>
      <c r="F106" s="20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314"/>
      <c r="T106" s="314"/>
      <c r="U106" s="306" t="str">
        <f t="shared" si="72"/>
        <v/>
      </c>
      <c r="V106" s="9"/>
      <c r="W106" s="305"/>
      <c r="X106" s="314"/>
      <c r="Y106" s="305"/>
      <c r="Z106" s="305"/>
      <c r="AA106" s="9"/>
      <c r="AB106" s="9"/>
      <c r="AC106" s="9"/>
      <c r="AD106" s="9"/>
      <c r="AE106" s="10" t="str">
        <f t="shared" si="73"/>
        <v/>
      </c>
      <c r="AF106" s="9"/>
      <c r="AG106" s="9"/>
      <c r="AH106" s="9"/>
      <c r="AI106" s="10" t="str">
        <f t="shared" si="49"/>
        <v/>
      </c>
      <c r="AJ106" s="10"/>
      <c r="AK106" s="10"/>
      <c r="AL106" s="10"/>
      <c r="AM106" s="10"/>
      <c r="AN106" s="207" t="str">
        <f t="shared" si="50"/>
        <v/>
      </c>
      <c r="AO106" s="208"/>
      <c r="AP106" s="172">
        <f t="shared" si="51"/>
        <v>0</v>
      </c>
      <c r="AQ106" s="172" t="str">
        <f t="shared" si="48"/>
        <v/>
      </c>
      <c r="AR106" s="172" t="str">
        <f t="shared" si="48"/>
        <v/>
      </c>
      <c r="AS106" s="171">
        <f t="shared" si="74"/>
        <v>0</v>
      </c>
      <c r="AT106" s="171">
        <f t="shared" si="52"/>
        <v>0</v>
      </c>
      <c r="AU106" s="171">
        <f t="shared" si="53"/>
        <v>0</v>
      </c>
      <c r="AV106" s="171">
        <f t="shared" si="54"/>
        <v>0</v>
      </c>
      <c r="AW106" s="171">
        <f t="shared" si="55"/>
        <v>0</v>
      </c>
      <c r="AX106" s="171">
        <f t="shared" si="56"/>
        <v>0</v>
      </c>
      <c r="AY106" s="171">
        <f t="shared" si="57"/>
        <v>0</v>
      </c>
      <c r="AZ106" s="171">
        <f t="shared" si="58"/>
        <v>0</v>
      </c>
      <c r="BA106" s="171">
        <f t="shared" si="59"/>
        <v>0</v>
      </c>
      <c r="BB106" s="171">
        <f t="shared" si="60"/>
        <v>0</v>
      </c>
      <c r="BC106" s="171">
        <f t="shared" si="61"/>
        <v>0</v>
      </c>
      <c r="BD106" s="171">
        <f t="shared" si="62"/>
        <v>0</v>
      </c>
      <c r="BE106" s="171">
        <f t="shared" si="63"/>
        <v>0</v>
      </c>
      <c r="BF106" s="171">
        <f t="shared" si="64"/>
        <v>0</v>
      </c>
      <c r="BG106" s="171"/>
      <c r="BH106" s="171">
        <f t="shared" si="65"/>
        <v>0</v>
      </c>
      <c r="BI106" s="171">
        <f t="shared" si="66"/>
        <v>1</v>
      </c>
      <c r="BJ106" s="171">
        <f t="shared" si="66"/>
        <v>0</v>
      </c>
      <c r="BK106" s="171">
        <f t="shared" si="67"/>
        <v>0</v>
      </c>
      <c r="BL106" s="171">
        <f t="shared" si="68"/>
        <v>1</v>
      </c>
      <c r="BM106" s="171"/>
      <c r="BN106" s="171"/>
      <c r="BO106" s="171"/>
      <c r="BP106" s="171"/>
      <c r="BQ106" s="171"/>
      <c r="BR106" s="171"/>
      <c r="BS106" s="171">
        <f t="shared" si="69"/>
        <v>0</v>
      </c>
      <c r="BT106" s="171">
        <f t="shared" si="70"/>
        <v>0</v>
      </c>
      <c r="BU106" s="171"/>
      <c r="BV106" s="171"/>
      <c r="BW106" s="171"/>
      <c r="BX106" s="171"/>
      <c r="BY106" s="171"/>
      <c r="BZ106" s="171"/>
      <c r="CE106" s="172" t="str">
        <f t="shared" si="47"/>
        <v/>
      </c>
      <c r="CF106" s="172" t="str">
        <f t="shared" si="46"/>
        <v/>
      </c>
      <c r="CG106" s="172" t="str">
        <f t="shared" si="46"/>
        <v/>
      </c>
      <c r="CH106" s="172" t="str">
        <f t="shared" si="46"/>
        <v/>
      </c>
      <c r="CI106" s="172" t="str">
        <f t="shared" si="46"/>
        <v/>
      </c>
      <c r="CJ106" s="172" t="str">
        <f t="shared" si="46"/>
        <v/>
      </c>
      <c r="CK106" s="172" t="str">
        <f t="shared" si="46"/>
        <v/>
      </c>
      <c r="CL106" s="172" t="str">
        <f t="shared" si="46"/>
        <v/>
      </c>
      <c r="CM106" s="172" t="str">
        <f t="shared" si="46"/>
        <v/>
      </c>
      <c r="CN106" s="172" t="str">
        <f t="shared" si="46"/>
        <v/>
      </c>
      <c r="CT106" s="286" t="b">
        <f t="shared" si="75"/>
        <v>1</v>
      </c>
      <c r="CU106" s="286" t="b">
        <f>OR(V106&gt;=CU$5,INDEX('הוראת שעה'!$D$6:$D$20,MATCH($AO$2,'הוראת שעה'!$A$6:$A$20,1))=99)</f>
        <v>0</v>
      </c>
      <c r="CV106" s="286" t="b">
        <f t="shared" si="76"/>
        <v>0</v>
      </c>
      <c r="CZ106" s="309">
        <f t="shared" si="77"/>
        <v>1</v>
      </c>
      <c r="DA106" s="286" t="b">
        <f t="shared" si="78"/>
        <v>0</v>
      </c>
      <c r="DB106" s="286" t="b">
        <f>OR(V106&gt;=DB$5,Z106=1,INDEX('הוראת שעה'!$D$6:$D$20,MATCH($AO$2,'הוראת שעה'!$A$6:$A$20,1))=99)</f>
        <v>0</v>
      </c>
      <c r="DC106" s="286" t="b">
        <f t="shared" si="79"/>
        <v>0</v>
      </c>
      <c r="DD106" s="286"/>
      <c r="DE106" s="286"/>
      <c r="DF106" s="286"/>
      <c r="DG106" s="286"/>
      <c r="DH106" s="286">
        <f t="shared" si="80"/>
        <v>0</v>
      </c>
      <c r="DI106" s="172" t="str">
        <f t="shared" si="81"/>
        <v/>
      </c>
      <c r="DJ106" s="172" t="str">
        <f t="shared" si="82"/>
        <v/>
      </c>
    </row>
    <row r="107" spans="2:114">
      <c r="B107" s="10" t="str">
        <f t="shared" si="71"/>
        <v/>
      </c>
      <c r="C107" s="10"/>
      <c r="D107" s="10"/>
      <c r="E107" s="10"/>
      <c r="F107" s="20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314"/>
      <c r="T107" s="314"/>
      <c r="U107" s="306" t="str">
        <f t="shared" si="72"/>
        <v/>
      </c>
      <c r="V107" s="9"/>
      <c r="W107" s="305"/>
      <c r="X107" s="314"/>
      <c r="Y107" s="305"/>
      <c r="Z107" s="305"/>
      <c r="AA107" s="9"/>
      <c r="AB107" s="9"/>
      <c r="AC107" s="9"/>
      <c r="AD107" s="9"/>
      <c r="AE107" s="10" t="str">
        <f t="shared" si="73"/>
        <v/>
      </c>
      <c r="AF107" s="9"/>
      <c r="AG107" s="9"/>
      <c r="AH107" s="9"/>
      <c r="AI107" s="10" t="str">
        <f t="shared" si="49"/>
        <v/>
      </c>
      <c r="AJ107" s="10"/>
      <c r="AK107" s="10"/>
      <c r="AL107" s="10"/>
      <c r="AM107" s="10"/>
      <c r="AN107" s="207" t="str">
        <f t="shared" si="50"/>
        <v/>
      </c>
      <c r="AO107" s="208"/>
      <c r="AP107" s="172">
        <f t="shared" si="51"/>
        <v>0</v>
      </c>
      <c r="AQ107" s="172" t="str">
        <f t="shared" si="48"/>
        <v/>
      </c>
      <c r="AR107" s="172" t="str">
        <f t="shared" si="48"/>
        <v/>
      </c>
      <c r="AS107" s="171">
        <f t="shared" si="74"/>
        <v>0</v>
      </c>
      <c r="AT107" s="171">
        <f t="shared" si="52"/>
        <v>0</v>
      </c>
      <c r="AU107" s="171">
        <f t="shared" si="53"/>
        <v>0</v>
      </c>
      <c r="AV107" s="171">
        <f t="shared" si="54"/>
        <v>0</v>
      </c>
      <c r="AW107" s="171">
        <f t="shared" si="55"/>
        <v>0</v>
      </c>
      <c r="AX107" s="171">
        <f t="shared" si="56"/>
        <v>0</v>
      </c>
      <c r="AY107" s="171">
        <f t="shared" si="57"/>
        <v>0</v>
      </c>
      <c r="AZ107" s="171">
        <f t="shared" si="58"/>
        <v>0</v>
      </c>
      <c r="BA107" s="171">
        <f t="shared" si="59"/>
        <v>0</v>
      </c>
      <c r="BB107" s="171">
        <f t="shared" si="60"/>
        <v>0</v>
      </c>
      <c r="BC107" s="171">
        <f t="shared" si="61"/>
        <v>0</v>
      </c>
      <c r="BD107" s="171">
        <f t="shared" si="62"/>
        <v>0</v>
      </c>
      <c r="BE107" s="171">
        <f t="shared" si="63"/>
        <v>0</v>
      </c>
      <c r="BF107" s="171">
        <f t="shared" si="64"/>
        <v>0</v>
      </c>
      <c r="BG107" s="171"/>
      <c r="BH107" s="171">
        <f t="shared" si="65"/>
        <v>0</v>
      </c>
      <c r="BI107" s="171">
        <f t="shared" si="66"/>
        <v>1</v>
      </c>
      <c r="BJ107" s="171">
        <f t="shared" si="66"/>
        <v>0</v>
      </c>
      <c r="BK107" s="171">
        <f t="shared" si="67"/>
        <v>0</v>
      </c>
      <c r="BL107" s="171">
        <f t="shared" si="68"/>
        <v>1</v>
      </c>
      <c r="BM107" s="171"/>
      <c r="BN107" s="171"/>
      <c r="BO107" s="171"/>
      <c r="BP107" s="171"/>
      <c r="BQ107" s="171"/>
      <c r="BR107" s="171"/>
      <c r="BS107" s="171">
        <f t="shared" si="69"/>
        <v>0</v>
      </c>
      <c r="BT107" s="171">
        <f t="shared" si="70"/>
        <v>0</v>
      </c>
      <c r="BU107" s="171"/>
      <c r="BV107" s="171"/>
      <c r="BW107" s="171"/>
      <c r="BX107" s="171"/>
      <c r="BY107" s="171"/>
      <c r="BZ107" s="171"/>
      <c r="CE107" s="172" t="str">
        <f t="shared" si="47"/>
        <v/>
      </c>
      <c r="CF107" s="172" t="str">
        <f t="shared" si="46"/>
        <v/>
      </c>
      <c r="CG107" s="172" t="str">
        <f t="shared" si="46"/>
        <v/>
      </c>
      <c r="CH107" s="172" t="str">
        <f t="shared" si="46"/>
        <v/>
      </c>
      <c r="CI107" s="172" t="str">
        <f t="shared" si="46"/>
        <v/>
      </c>
      <c r="CJ107" s="172" t="str">
        <f t="shared" si="46"/>
        <v/>
      </c>
      <c r="CK107" s="172" t="str">
        <f t="shared" si="46"/>
        <v/>
      </c>
      <c r="CL107" s="172" t="str">
        <f t="shared" si="46"/>
        <v/>
      </c>
      <c r="CM107" s="172" t="str">
        <f t="shared" si="46"/>
        <v/>
      </c>
      <c r="CN107" s="172" t="str">
        <f t="shared" si="46"/>
        <v/>
      </c>
      <c r="CT107" s="286" t="b">
        <f t="shared" si="75"/>
        <v>1</v>
      </c>
      <c r="CU107" s="286" t="b">
        <f>OR(V107&gt;=CU$5,INDEX('הוראת שעה'!$D$6:$D$20,MATCH($AO$2,'הוראת שעה'!$A$6:$A$20,1))=99)</f>
        <v>0</v>
      </c>
      <c r="CV107" s="286" t="b">
        <f t="shared" si="76"/>
        <v>0</v>
      </c>
      <c r="CZ107" s="309">
        <f t="shared" si="77"/>
        <v>1</v>
      </c>
      <c r="DA107" s="286" t="b">
        <f t="shared" si="78"/>
        <v>0</v>
      </c>
      <c r="DB107" s="286" t="b">
        <f>OR(V107&gt;=DB$5,Z107=1,INDEX('הוראת שעה'!$D$6:$D$20,MATCH($AO$2,'הוראת שעה'!$A$6:$A$20,1))=99)</f>
        <v>0</v>
      </c>
      <c r="DC107" s="286" t="b">
        <f t="shared" si="79"/>
        <v>0</v>
      </c>
      <c r="DD107" s="286"/>
      <c r="DE107" s="286"/>
      <c r="DF107" s="286"/>
      <c r="DG107" s="286"/>
      <c r="DH107" s="286">
        <f t="shared" si="80"/>
        <v>0</v>
      </c>
      <c r="DI107" s="172" t="str">
        <f t="shared" si="81"/>
        <v/>
      </c>
      <c r="DJ107" s="172" t="str">
        <f t="shared" si="82"/>
        <v/>
      </c>
    </row>
    <row r="108" spans="2:114">
      <c r="B108" s="10" t="str">
        <f t="shared" si="71"/>
        <v/>
      </c>
      <c r="C108" s="10"/>
      <c r="D108" s="10"/>
      <c r="E108" s="10"/>
      <c r="F108" s="20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314"/>
      <c r="T108" s="314"/>
      <c r="U108" s="306" t="str">
        <f t="shared" si="72"/>
        <v/>
      </c>
      <c r="V108" s="9"/>
      <c r="W108" s="305"/>
      <c r="X108" s="314"/>
      <c r="Y108" s="305"/>
      <c r="Z108" s="305"/>
      <c r="AA108" s="9"/>
      <c r="AB108" s="9"/>
      <c r="AC108" s="9"/>
      <c r="AD108" s="9"/>
      <c r="AE108" s="10" t="str">
        <f t="shared" si="73"/>
        <v/>
      </c>
      <c r="AF108" s="9"/>
      <c r="AG108" s="9"/>
      <c r="AH108" s="9"/>
      <c r="AI108" s="10" t="str">
        <f t="shared" si="49"/>
        <v/>
      </c>
      <c r="AJ108" s="10"/>
      <c r="AK108" s="10"/>
      <c r="AL108" s="10"/>
      <c r="AM108" s="10"/>
      <c r="AN108" s="207" t="str">
        <f t="shared" si="50"/>
        <v/>
      </c>
      <c r="AO108" s="208"/>
      <c r="AP108" s="172">
        <f t="shared" si="51"/>
        <v>0</v>
      </c>
      <c r="AQ108" s="172" t="str">
        <f t="shared" si="48"/>
        <v/>
      </c>
      <c r="AR108" s="172" t="str">
        <f t="shared" si="48"/>
        <v/>
      </c>
      <c r="AS108" s="171">
        <f t="shared" si="74"/>
        <v>0</v>
      </c>
      <c r="AT108" s="171">
        <f t="shared" si="52"/>
        <v>0</v>
      </c>
      <c r="AU108" s="171">
        <f t="shared" si="53"/>
        <v>0</v>
      </c>
      <c r="AV108" s="171">
        <f t="shared" si="54"/>
        <v>0</v>
      </c>
      <c r="AW108" s="171">
        <f t="shared" si="55"/>
        <v>0</v>
      </c>
      <c r="AX108" s="171">
        <f t="shared" si="56"/>
        <v>0</v>
      </c>
      <c r="AY108" s="171">
        <f t="shared" si="57"/>
        <v>0</v>
      </c>
      <c r="AZ108" s="171">
        <f t="shared" si="58"/>
        <v>0</v>
      </c>
      <c r="BA108" s="171">
        <f t="shared" si="59"/>
        <v>0</v>
      </c>
      <c r="BB108" s="171">
        <f t="shared" si="60"/>
        <v>0</v>
      </c>
      <c r="BC108" s="171">
        <f t="shared" si="61"/>
        <v>0</v>
      </c>
      <c r="BD108" s="171">
        <f t="shared" si="62"/>
        <v>0</v>
      </c>
      <c r="BE108" s="171">
        <f t="shared" si="63"/>
        <v>0</v>
      </c>
      <c r="BF108" s="171">
        <f t="shared" si="64"/>
        <v>0</v>
      </c>
      <c r="BG108" s="171"/>
      <c r="BH108" s="171">
        <f t="shared" si="65"/>
        <v>0</v>
      </c>
      <c r="BI108" s="171">
        <f t="shared" si="66"/>
        <v>1</v>
      </c>
      <c r="BJ108" s="171">
        <f t="shared" si="66"/>
        <v>0</v>
      </c>
      <c r="BK108" s="171">
        <f t="shared" si="67"/>
        <v>0</v>
      </c>
      <c r="BL108" s="171">
        <f t="shared" si="68"/>
        <v>1</v>
      </c>
      <c r="BM108" s="171"/>
      <c r="BN108" s="171"/>
      <c r="BO108" s="171"/>
      <c r="BP108" s="171"/>
      <c r="BQ108" s="171"/>
      <c r="BR108" s="171"/>
      <c r="BS108" s="171">
        <f t="shared" si="69"/>
        <v>0</v>
      </c>
      <c r="BT108" s="171">
        <f t="shared" si="70"/>
        <v>0</v>
      </c>
      <c r="BU108" s="171"/>
      <c r="BV108" s="171"/>
      <c r="BW108" s="171"/>
      <c r="BX108" s="171"/>
      <c r="BY108" s="171"/>
      <c r="BZ108" s="171"/>
      <c r="CE108" s="172" t="str">
        <f t="shared" si="47"/>
        <v/>
      </c>
      <c r="CF108" s="172" t="str">
        <f t="shared" si="46"/>
        <v/>
      </c>
      <c r="CG108" s="172" t="str">
        <f t="shared" si="46"/>
        <v/>
      </c>
      <c r="CH108" s="172" t="str">
        <f t="shared" si="46"/>
        <v/>
      </c>
      <c r="CI108" s="172" t="str">
        <f t="shared" si="46"/>
        <v/>
      </c>
      <c r="CJ108" s="172" t="str">
        <f t="shared" si="46"/>
        <v/>
      </c>
      <c r="CK108" s="172" t="str">
        <f t="shared" si="46"/>
        <v/>
      </c>
      <c r="CL108" s="172" t="str">
        <f t="shared" si="46"/>
        <v/>
      </c>
      <c r="CM108" s="172" t="str">
        <f t="shared" si="46"/>
        <v/>
      </c>
      <c r="CN108" s="172" t="str">
        <f t="shared" si="46"/>
        <v/>
      </c>
      <c r="CT108" s="286" t="b">
        <f t="shared" si="75"/>
        <v>1</v>
      </c>
      <c r="CU108" s="286" t="b">
        <f>OR(V108&gt;=CU$5,INDEX('הוראת שעה'!$D$6:$D$20,MATCH($AO$2,'הוראת שעה'!$A$6:$A$20,1))=99)</f>
        <v>0</v>
      </c>
      <c r="CV108" s="286" t="b">
        <f t="shared" si="76"/>
        <v>0</v>
      </c>
      <c r="CZ108" s="309">
        <f t="shared" si="77"/>
        <v>1</v>
      </c>
      <c r="DA108" s="286" t="b">
        <f t="shared" si="78"/>
        <v>0</v>
      </c>
      <c r="DB108" s="286" t="b">
        <f>OR(V108&gt;=DB$5,Z108=1,INDEX('הוראת שעה'!$D$6:$D$20,MATCH($AO$2,'הוראת שעה'!$A$6:$A$20,1))=99)</f>
        <v>0</v>
      </c>
      <c r="DC108" s="286" t="b">
        <f t="shared" si="79"/>
        <v>0</v>
      </c>
      <c r="DD108" s="286"/>
      <c r="DE108" s="286"/>
      <c r="DF108" s="286"/>
      <c r="DG108" s="286"/>
      <c r="DH108" s="286">
        <f t="shared" si="80"/>
        <v>0</v>
      </c>
      <c r="DI108" s="172" t="str">
        <f t="shared" si="81"/>
        <v/>
      </c>
      <c r="DJ108" s="172" t="str">
        <f t="shared" si="82"/>
        <v/>
      </c>
    </row>
    <row r="109" spans="2:114">
      <c r="B109" s="10" t="str">
        <f t="shared" si="71"/>
        <v/>
      </c>
      <c r="C109" s="10"/>
      <c r="D109" s="10"/>
      <c r="E109" s="10"/>
      <c r="F109" s="20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314"/>
      <c r="T109" s="314"/>
      <c r="U109" s="306" t="str">
        <f t="shared" si="72"/>
        <v/>
      </c>
      <c r="V109" s="9"/>
      <c r="W109" s="305"/>
      <c r="X109" s="314"/>
      <c r="Y109" s="305"/>
      <c r="Z109" s="305"/>
      <c r="AA109" s="9"/>
      <c r="AB109" s="9"/>
      <c r="AC109" s="9"/>
      <c r="AD109" s="9"/>
      <c r="AE109" s="10" t="str">
        <f t="shared" si="73"/>
        <v/>
      </c>
      <c r="AF109" s="9"/>
      <c r="AG109" s="9"/>
      <c r="AH109" s="9"/>
      <c r="AI109" s="10" t="str">
        <f t="shared" si="49"/>
        <v/>
      </c>
      <c r="AJ109" s="10"/>
      <c r="AK109" s="10"/>
      <c r="AL109" s="10"/>
      <c r="AM109" s="10"/>
      <c r="AN109" s="207" t="str">
        <f t="shared" si="50"/>
        <v/>
      </c>
      <c r="AO109" s="208"/>
      <c r="AP109" s="172">
        <f t="shared" si="51"/>
        <v>0</v>
      </c>
      <c r="AQ109" s="172" t="str">
        <f t="shared" si="48"/>
        <v/>
      </c>
      <c r="AR109" s="172" t="str">
        <f t="shared" si="48"/>
        <v/>
      </c>
      <c r="AS109" s="171">
        <f t="shared" si="74"/>
        <v>0</v>
      </c>
      <c r="AT109" s="171">
        <f t="shared" si="52"/>
        <v>0</v>
      </c>
      <c r="AU109" s="171">
        <f t="shared" si="53"/>
        <v>0</v>
      </c>
      <c r="AV109" s="171">
        <f t="shared" si="54"/>
        <v>0</v>
      </c>
      <c r="AW109" s="171">
        <f t="shared" si="55"/>
        <v>0</v>
      </c>
      <c r="AX109" s="171">
        <f t="shared" si="56"/>
        <v>0</v>
      </c>
      <c r="AY109" s="171">
        <f t="shared" si="57"/>
        <v>0</v>
      </c>
      <c r="AZ109" s="171">
        <f t="shared" si="58"/>
        <v>0</v>
      </c>
      <c r="BA109" s="171">
        <f t="shared" si="59"/>
        <v>0</v>
      </c>
      <c r="BB109" s="171">
        <f t="shared" si="60"/>
        <v>0</v>
      </c>
      <c r="BC109" s="171">
        <f t="shared" si="61"/>
        <v>0</v>
      </c>
      <c r="BD109" s="171">
        <f t="shared" si="62"/>
        <v>0</v>
      </c>
      <c r="BE109" s="171">
        <f t="shared" si="63"/>
        <v>0</v>
      </c>
      <c r="BF109" s="171">
        <f t="shared" si="64"/>
        <v>0</v>
      </c>
      <c r="BG109" s="171"/>
      <c r="BH109" s="171">
        <f t="shared" si="65"/>
        <v>0</v>
      </c>
      <c r="BI109" s="171">
        <f t="shared" si="66"/>
        <v>1</v>
      </c>
      <c r="BJ109" s="171">
        <f t="shared" si="66"/>
        <v>0</v>
      </c>
      <c r="BK109" s="171">
        <f t="shared" si="67"/>
        <v>0</v>
      </c>
      <c r="BL109" s="171">
        <f t="shared" si="68"/>
        <v>1</v>
      </c>
      <c r="BM109" s="171"/>
      <c r="BN109" s="171"/>
      <c r="BO109" s="171"/>
      <c r="BP109" s="171"/>
      <c r="BQ109" s="171"/>
      <c r="BR109" s="171"/>
      <c r="BS109" s="171">
        <f t="shared" si="69"/>
        <v>0</v>
      </c>
      <c r="BT109" s="171">
        <f t="shared" si="70"/>
        <v>0</v>
      </c>
      <c r="BU109" s="171"/>
      <c r="BV109" s="171"/>
      <c r="BW109" s="171"/>
      <c r="BX109" s="171"/>
      <c r="BY109" s="171"/>
      <c r="BZ109" s="171"/>
      <c r="CE109" s="172" t="str">
        <f t="shared" si="47"/>
        <v/>
      </c>
      <c r="CF109" s="172" t="str">
        <f t="shared" si="46"/>
        <v/>
      </c>
      <c r="CG109" s="172" t="str">
        <f t="shared" si="46"/>
        <v/>
      </c>
      <c r="CH109" s="172" t="str">
        <f t="shared" si="46"/>
        <v/>
      </c>
      <c r="CI109" s="172" t="str">
        <f t="shared" si="46"/>
        <v/>
      </c>
      <c r="CJ109" s="172" t="str">
        <f t="shared" si="46"/>
        <v/>
      </c>
      <c r="CK109" s="172" t="str">
        <f t="shared" si="46"/>
        <v/>
      </c>
      <c r="CL109" s="172" t="str">
        <f t="shared" si="46"/>
        <v/>
      </c>
      <c r="CM109" s="172" t="str">
        <f t="shared" si="46"/>
        <v/>
      </c>
      <c r="CN109" s="172" t="str">
        <f t="shared" si="46"/>
        <v/>
      </c>
      <c r="CT109" s="286" t="b">
        <f t="shared" si="75"/>
        <v>1</v>
      </c>
      <c r="CU109" s="286" t="b">
        <f>OR(V109&gt;=CU$5,INDEX('הוראת שעה'!$D$6:$D$20,MATCH($AO$2,'הוראת שעה'!$A$6:$A$20,1))=99)</f>
        <v>0</v>
      </c>
      <c r="CV109" s="286" t="b">
        <f t="shared" si="76"/>
        <v>0</v>
      </c>
      <c r="CZ109" s="309">
        <f t="shared" si="77"/>
        <v>1</v>
      </c>
      <c r="DA109" s="286" t="b">
        <f t="shared" si="78"/>
        <v>0</v>
      </c>
      <c r="DB109" s="286" t="b">
        <f>OR(V109&gt;=DB$5,Z109=1,INDEX('הוראת שעה'!$D$6:$D$20,MATCH($AO$2,'הוראת שעה'!$A$6:$A$20,1))=99)</f>
        <v>0</v>
      </c>
      <c r="DC109" s="286" t="b">
        <f t="shared" si="79"/>
        <v>0</v>
      </c>
      <c r="DD109" s="286"/>
      <c r="DE109" s="286"/>
      <c r="DF109" s="286"/>
      <c r="DG109" s="286"/>
      <c r="DH109" s="286">
        <f t="shared" si="80"/>
        <v>0</v>
      </c>
      <c r="DI109" s="172" t="str">
        <f t="shared" si="81"/>
        <v/>
      </c>
      <c r="DJ109" s="172" t="str">
        <f t="shared" si="82"/>
        <v/>
      </c>
    </row>
    <row r="110" spans="2:114">
      <c r="B110" s="10" t="str">
        <f t="shared" si="71"/>
        <v/>
      </c>
      <c r="C110" s="10"/>
      <c r="D110" s="10"/>
      <c r="E110" s="10"/>
      <c r="F110" s="20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314"/>
      <c r="T110" s="314"/>
      <c r="U110" s="306" t="str">
        <f t="shared" si="72"/>
        <v/>
      </c>
      <c r="V110" s="9"/>
      <c r="W110" s="305"/>
      <c r="X110" s="314"/>
      <c r="Y110" s="305"/>
      <c r="Z110" s="305"/>
      <c r="AA110" s="9"/>
      <c r="AB110" s="9"/>
      <c r="AC110" s="9"/>
      <c r="AD110" s="9"/>
      <c r="AE110" s="10" t="str">
        <f t="shared" si="73"/>
        <v/>
      </c>
      <c r="AF110" s="9"/>
      <c r="AG110" s="9"/>
      <c r="AH110" s="9"/>
      <c r="AI110" s="10" t="str">
        <f t="shared" si="49"/>
        <v/>
      </c>
      <c r="AJ110" s="10"/>
      <c r="AK110" s="10"/>
      <c r="AL110" s="10"/>
      <c r="AM110" s="10"/>
      <c r="AN110" s="207" t="str">
        <f t="shared" si="50"/>
        <v/>
      </c>
      <c r="AO110" s="208"/>
      <c r="AP110" s="172">
        <f t="shared" si="51"/>
        <v>0</v>
      </c>
      <c r="AQ110" s="172" t="str">
        <f t="shared" si="48"/>
        <v/>
      </c>
      <c r="AR110" s="172" t="str">
        <f t="shared" si="48"/>
        <v/>
      </c>
      <c r="AS110" s="171">
        <f t="shared" si="74"/>
        <v>0</v>
      </c>
      <c r="AT110" s="171">
        <f t="shared" si="52"/>
        <v>0</v>
      </c>
      <c r="AU110" s="171">
        <f t="shared" si="53"/>
        <v>0</v>
      </c>
      <c r="AV110" s="171">
        <f t="shared" si="54"/>
        <v>0</v>
      </c>
      <c r="AW110" s="171">
        <f t="shared" si="55"/>
        <v>0</v>
      </c>
      <c r="AX110" s="171">
        <f t="shared" si="56"/>
        <v>0</v>
      </c>
      <c r="AY110" s="171">
        <f t="shared" si="57"/>
        <v>0</v>
      </c>
      <c r="AZ110" s="171">
        <f t="shared" si="58"/>
        <v>0</v>
      </c>
      <c r="BA110" s="171">
        <f t="shared" si="59"/>
        <v>0</v>
      </c>
      <c r="BB110" s="171">
        <f t="shared" si="60"/>
        <v>0</v>
      </c>
      <c r="BC110" s="171">
        <f t="shared" si="61"/>
        <v>0</v>
      </c>
      <c r="BD110" s="171">
        <f t="shared" si="62"/>
        <v>0</v>
      </c>
      <c r="BE110" s="171">
        <f t="shared" si="63"/>
        <v>0</v>
      </c>
      <c r="BF110" s="171">
        <f t="shared" si="64"/>
        <v>0</v>
      </c>
      <c r="BG110" s="171"/>
      <c r="BH110" s="171">
        <f t="shared" si="65"/>
        <v>0</v>
      </c>
      <c r="BI110" s="171">
        <f t="shared" si="66"/>
        <v>1</v>
      </c>
      <c r="BJ110" s="171">
        <f t="shared" si="66"/>
        <v>0</v>
      </c>
      <c r="BK110" s="171">
        <f t="shared" si="67"/>
        <v>0</v>
      </c>
      <c r="BL110" s="171">
        <f t="shared" si="68"/>
        <v>1</v>
      </c>
      <c r="BM110" s="171"/>
      <c r="BN110" s="171"/>
      <c r="BO110" s="171"/>
      <c r="BP110" s="171"/>
      <c r="BQ110" s="171"/>
      <c r="BR110" s="171"/>
      <c r="BS110" s="171">
        <f t="shared" si="69"/>
        <v>0</v>
      </c>
      <c r="BT110" s="171">
        <f t="shared" si="70"/>
        <v>0</v>
      </c>
      <c r="BU110" s="171"/>
      <c r="BV110" s="171"/>
      <c r="BW110" s="171"/>
      <c r="BX110" s="171"/>
      <c r="BY110" s="171"/>
      <c r="BZ110" s="171"/>
      <c r="CE110" s="172" t="str">
        <f t="shared" si="47"/>
        <v/>
      </c>
      <c r="CF110" s="172" t="str">
        <f t="shared" si="46"/>
        <v/>
      </c>
      <c r="CG110" s="172" t="str">
        <f t="shared" si="46"/>
        <v/>
      </c>
      <c r="CH110" s="172" t="str">
        <f t="shared" si="46"/>
        <v/>
      </c>
      <c r="CI110" s="172" t="str">
        <f t="shared" si="46"/>
        <v/>
      </c>
      <c r="CJ110" s="172" t="str">
        <f t="shared" si="46"/>
        <v/>
      </c>
      <c r="CK110" s="172" t="str">
        <f t="shared" si="46"/>
        <v/>
      </c>
      <c r="CL110" s="172" t="str">
        <f t="shared" si="46"/>
        <v/>
      </c>
      <c r="CM110" s="172" t="str">
        <f t="shared" si="46"/>
        <v/>
      </c>
      <c r="CN110" s="172" t="str">
        <f t="shared" si="46"/>
        <v/>
      </c>
      <c r="CT110" s="286" t="b">
        <f t="shared" si="75"/>
        <v>1</v>
      </c>
      <c r="CU110" s="286" t="b">
        <f>OR(V110&gt;=CU$5,INDEX('הוראת שעה'!$D$6:$D$20,MATCH($AO$2,'הוראת שעה'!$A$6:$A$20,1))=99)</f>
        <v>0</v>
      </c>
      <c r="CV110" s="286" t="b">
        <f t="shared" si="76"/>
        <v>0</v>
      </c>
      <c r="CZ110" s="309">
        <f t="shared" si="77"/>
        <v>1</v>
      </c>
      <c r="DA110" s="286" t="b">
        <f t="shared" si="78"/>
        <v>0</v>
      </c>
      <c r="DB110" s="286" t="b">
        <f>OR(V110&gt;=DB$5,Z110=1,INDEX('הוראת שעה'!$D$6:$D$20,MATCH($AO$2,'הוראת שעה'!$A$6:$A$20,1))=99)</f>
        <v>0</v>
      </c>
      <c r="DC110" s="286" t="b">
        <f t="shared" si="79"/>
        <v>0</v>
      </c>
      <c r="DD110" s="286"/>
      <c r="DE110" s="286"/>
      <c r="DF110" s="286"/>
      <c r="DG110" s="286"/>
      <c r="DH110" s="286">
        <f t="shared" si="80"/>
        <v>0</v>
      </c>
      <c r="DI110" s="172" t="str">
        <f t="shared" si="81"/>
        <v/>
      </c>
      <c r="DJ110" s="172" t="str">
        <f t="shared" si="82"/>
        <v/>
      </c>
    </row>
    <row r="111" spans="2:114">
      <c r="B111" s="10" t="str">
        <f t="shared" si="71"/>
        <v/>
      </c>
      <c r="C111" s="10"/>
      <c r="D111" s="10"/>
      <c r="E111" s="10"/>
      <c r="F111" s="20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314"/>
      <c r="T111" s="314"/>
      <c r="U111" s="306" t="str">
        <f t="shared" si="72"/>
        <v/>
      </c>
      <c r="V111" s="9"/>
      <c r="W111" s="305"/>
      <c r="X111" s="314"/>
      <c r="Y111" s="305"/>
      <c r="Z111" s="305"/>
      <c r="AA111" s="9"/>
      <c r="AB111" s="9"/>
      <c r="AC111" s="9"/>
      <c r="AD111" s="9"/>
      <c r="AE111" s="10" t="str">
        <f t="shared" si="73"/>
        <v/>
      </c>
      <c r="AF111" s="9"/>
      <c r="AG111" s="9"/>
      <c r="AH111" s="9"/>
      <c r="AI111" s="10" t="str">
        <f t="shared" si="49"/>
        <v/>
      </c>
      <c r="AJ111" s="10"/>
      <c r="AK111" s="10"/>
      <c r="AL111" s="10"/>
      <c r="AM111" s="10"/>
      <c r="AN111" s="207" t="str">
        <f t="shared" si="50"/>
        <v/>
      </c>
      <c r="AO111" s="208"/>
      <c r="AP111" s="172">
        <f t="shared" si="51"/>
        <v>0</v>
      </c>
      <c r="AQ111" s="172" t="str">
        <f t="shared" si="48"/>
        <v/>
      </c>
      <c r="AR111" s="172" t="str">
        <f t="shared" si="48"/>
        <v/>
      </c>
      <c r="AS111" s="171">
        <f t="shared" si="74"/>
        <v>0</v>
      </c>
      <c r="AT111" s="171">
        <f t="shared" si="52"/>
        <v>0</v>
      </c>
      <c r="AU111" s="171">
        <f t="shared" si="53"/>
        <v>0</v>
      </c>
      <c r="AV111" s="171">
        <f t="shared" si="54"/>
        <v>0</v>
      </c>
      <c r="AW111" s="171">
        <f t="shared" si="55"/>
        <v>0</v>
      </c>
      <c r="AX111" s="171">
        <f t="shared" si="56"/>
        <v>0</v>
      </c>
      <c r="AY111" s="171">
        <f t="shared" si="57"/>
        <v>0</v>
      </c>
      <c r="AZ111" s="171">
        <f t="shared" si="58"/>
        <v>0</v>
      </c>
      <c r="BA111" s="171">
        <f t="shared" si="59"/>
        <v>0</v>
      </c>
      <c r="BB111" s="171">
        <f t="shared" si="60"/>
        <v>0</v>
      </c>
      <c r="BC111" s="171">
        <f t="shared" si="61"/>
        <v>0</v>
      </c>
      <c r="BD111" s="171">
        <f t="shared" si="62"/>
        <v>0</v>
      </c>
      <c r="BE111" s="171">
        <f t="shared" si="63"/>
        <v>0</v>
      </c>
      <c r="BF111" s="171">
        <f t="shared" si="64"/>
        <v>0</v>
      </c>
      <c r="BG111" s="171"/>
      <c r="BH111" s="171">
        <f t="shared" si="65"/>
        <v>0</v>
      </c>
      <c r="BI111" s="171">
        <f t="shared" si="66"/>
        <v>1</v>
      </c>
      <c r="BJ111" s="171">
        <f t="shared" si="66"/>
        <v>0</v>
      </c>
      <c r="BK111" s="171">
        <f t="shared" si="67"/>
        <v>0</v>
      </c>
      <c r="BL111" s="171">
        <f t="shared" si="68"/>
        <v>1</v>
      </c>
      <c r="BM111" s="171"/>
      <c r="BN111" s="171"/>
      <c r="BO111" s="171"/>
      <c r="BP111" s="171"/>
      <c r="BQ111" s="171"/>
      <c r="BR111" s="171"/>
      <c r="BS111" s="171">
        <f t="shared" si="69"/>
        <v>0</v>
      </c>
      <c r="BT111" s="171">
        <f t="shared" si="70"/>
        <v>0</v>
      </c>
      <c r="BU111" s="171"/>
      <c r="BV111" s="171"/>
      <c r="BW111" s="171"/>
      <c r="BX111" s="171"/>
      <c r="BY111" s="171"/>
      <c r="BZ111" s="171"/>
      <c r="CE111" s="172" t="str">
        <f t="shared" si="47"/>
        <v/>
      </c>
      <c r="CF111" s="172" t="str">
        <f t="shared" si="46"/>
        <v/>
      </c>
      <c r="CG111" s="172" t="str">
        <f t="shared" si="46"/>
        <v/>
      </c>
      <c r="CH111" s="172" t="str">
        <f t="shared" si="46"/>
        <v/>
      </c>
      <c r="CI111" s="172" t="str">
        <f t="shared" si="46"/>
        <v/>
      </c>
      <c r="CJ111" s="172" t="str">
        <f t="shared" si="46"/>
        <v/>
      </c>
      <c r="CK111" s="172" t="str">
        <f t="shared" si="46"/>
        <v/>
      </c>
      <c r="CL111" s="172" t="str">
        <f t="shared" si="46"/>
        <v/>
      </c>
      <c r="CM111" s="172" t="str">
        <f t="shared" si="46"/>
        <v/>
      </c>
      <c r="CN111" s="172" t="str">
        <f t="shared" si="46"/>
        <v/>
      </c>
      <c r="CT111" s="286" t="b">
        <f t="shared" si="75"/>
        <v>1</v>
      </c>
      <c r="CU111" s="286" t="b">
        <f>OR(V111&gt;=CU$5,INDEX('הוראת שעה'!$D$6:$D$20,MATCH($AO$2,'הוראת שעה'!$A$6:$A$20,1))=99)</f>
        <v>0</v>
      </c>
      <c r="CV111" s="286" t="b">
        <f t="shared" si="76"/>
        <v>0</v>
      </c>
      <c r="CZ111" s="309">
        <f t="shared" si="77"/>
        <v>1</v>
      </c>
      <c r="DA111" s="286" t="b">
        <f t="shared" si="78"/>
        <v>0</v>
      </c>
      <c r="DB111" s="286" t="b">
        <f>OR(V111&gt;=DB$5,Z111=1,INDEX('הוראת שעה'!$D$6:$D$20,MATCH($AO$2,'הוראת שעה'!$A$6:$A$20,1))=99)</f>
        <v>0</v>
      </c>
      <c r="DC111" s="286" t="b">
        <f t="shared" si="79"/>
        <v>0</v>
      </c>
      <c r="DD111" s="286"/>
      <c r="DE111" s="286"/>
      <c r="DF111" s="286"/>
      <c r="DG111" s="286"/>
      <c r="DH111" s="286">
        <f t="shared" si="80"/>
        <v>0</v>
      </c>
      <c r="DI111" s="172" t="str">
        <f t="shared" si="81"/>
        <v/>
      </c>
      <c r="DJ111" s="172" t="str">
        <f t="shared" si="82"/>
        <v/>
      </c>
    </row>
    <row r="112" spans="2:114">
      <c r="B112" s="10" t="str">
        <f t="shared" si="71"/>
        <v/>
      </c>
      <c r="C112" s="10"/>
      <c r="D112" s="10"/>
      <c r="E112" s="10"/>
      <c r="F112" s="20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314"/>
      <c r="T112" s="314"/>
      <c r="U112" s="306" t="str">
        <f t="shared" si="72"/>
        <v/>
      </c>
      <c r="V112" s="9"/>
      <c r="W112" s="305"/>
      <c r="X112" s="314"/>
      <c r="Y112" s="305"/>
      <c r="Z112" s="305"/>
      <c r="AA112" s="9"/>
      <c r="AB112" s="9"/>
      <c r="AC112" s="9"/>
      <c r="AD112" s="9"/>
      <c r="AE112" s="10" t="str">
        <f t="shared" si="73"/>
        <v/>
      </c>
      <c r="AF112" s="9"/>
      <c r="AG112" s="9"/>
      <c r="AH112" s="9"/>
      <c r="AI112" s="10" t="str">
        <f t="shared" si="49"/>
        <v/>
      </c>
      <c r="AJ112" s="10"/>
      <c r="AK112" s="10"/>
      <c r="AL112" s="10"/>
      <c r="AM112" s="10"/>
      <c r="AN112" s="207" t="str">
        <f t="shared" si="50"/>
        <v/>
      </c>
      <c r="AO112" s="208"/>
      <c r="AP112" s="172">
        <f t="shared" si="51"/>
        <v>0</v>
      </c>
      <c r="AQ112" s="172" t="str">
        <f t="shared" si="48"/>
        <v/>
      </c>
      <c r="AR112" s="172" t="str">
        <f t="shared" si="48"/>
        <v/>
      </c>
      <c r="AS112" s="171">
        <f t="shared" si="74"/>
        <v>0</v>
      </c>
      <c r="AT112" s="171">
        <f t="shared" si="52"/>
        <v>0</v>
      </c>
      <c r="AU112" s="171">
        <f t="shared" si="53"/>
        <v>0</v>
      </c>
      <c r="AV112" s="171">
        <f t="shared" si="54"/>
        <v>0</v>
      </c>
      <c r="AW112" s="171">
        <f t="shared" si="55"/>
        <v>0</v>
      </c>
      <c r="AX112" s="171">
        <f t="shared" si="56"/>
        <v>0</v>
      </c>
      <c r="AY112" s="171">
        <f t="shared" si="57"/>
        <v>0</v>
      </c>
      <c r="AZ112" s="171">
        <f t="shared" si="58"/>
        <v>0</v>
      </c>
      <c r="BA112" s="171">
        <f t="shared" si="59"/>
        <v>0</v>
      </c>
      <c r="BB112" s="171">
        <f t="shared" si="60"/>
        <v>0</v>
      </c>
      <c r="BC112" s="171">
        <f t="shared" si="61"/>
        <v>0</v>
      </c>
      <c r="BD112" s="171">
        <f t="shared" si="62"/>
        <v>0</v>
      </c>
      <c r="BE112" s="171">
        <f t="shared" si="63"/>
        <v>0</v>
      </c>
      <c r="BF112" s="171">
        <f t="shared" si="64"/>
        <v>0</v>
      </c>
      <c r="BG112" s="171"/>
      <c r="BH112" s="171">
        <f t="shared" si="65"/>
        <v>0</v>
      </c>
      <c r="BI112" s="171">
        <f t="shared" si="66"/>
        <v>1</v>
      </c>
      <c r="BJ112" s="171">
        <f t="shared" si="66"/>
        <v>0</v>
      </c>
      <c r="BK112" s="171">
        <f t="shared" si="67"/>
        <v>0</v>
      </c>
      <c r="BL112" s="171">
        <f t="shared" si="68"/>
        <v>1</v>
      </c>
      <c r="BM112" s="171"/>
      <c r="BN112" s="171"/>
      <c r="BO112" s="171"/>
      <c r="BP112" s="171"/>
      <c r="BQ112" s="171"/>
      <c r="BR112" s="171"/>
      <c r="BS112" s="171">
        <f t="shared" si="69"/>
        <v>0</v>
      </c>
      <c r="BT112" s="171">
        <f t="shared" si="70"/>
        <v>0</v>
      </c>
      <c r="BU112" s="171"/>
      <c r="BV112" s="171"/>
      <c r="BW112" s="171"/>
      <c r="BX112" s="171"/>
      <c r="BY112" s="171"/>
      <c r="BZ112" s="171"/>
      <c r="CE112" s="172" t="str">
        <f t="shared" si="47"/>
        <v/>
      </c>
      <c r="CF112" s="172" t="str">
        <f t="shared" si="46"/>
        <v/>
      </c>
      <c r="CG112" s="172" t="str">
        <f t="shared" si="46"/>
        <v/>
      </c>
      <c r="CH112" s="172" t="str">
        <f t="shared" si="46"/>
        <v/>
      </c>
      <c r="CI112" s="172" t="str">
        <f t="shared" si="46"/>
        <v/>
      </c>
      <c r="CJ112" s="172" t="str">
        <f t="shared" si="46"/>
        <v/>
      </c>
      <c r="CK112" s="172" t="str">
        <f t="shared" si="46"/>
        <v/>
      </c>
      <c r="CL112" s="172" t="str">
        <f t="shared" si="46"/>
        <v/>
      </c>
      <c r="CM112" s="172" t="str">
        <f t="shared" si="46"/>
        <v/>
      </c>
      <c r="CN112" s="172" t="str">
        <f t="shared" si="46"/>
        <v/>
      </c>
      <c r="CT112" s="286" t="b">
        <f t="shared" si="75"/>
        <v>1</v>
      </c>
      <c r="CU112" s="286" t="b">
        <f>OR(V112&gt;=CU$5,INDEX('הוראת שעה'!$D$6:$D$20,MATCH($AO$2,'הוראת שעה'!$A$6:$A$20,1))=99)</f>
        <v>0</v>
      </c>
      <c r="CV112" s="286" t="b">
        <f t="shared" si="76"/>
        <v>0</v>
      </c>
      <c r="CZ112" s="309">
        <f t="shared" si="77"/>
        <v>1</v>
      </c>
      <c r="DA112" s="286" t="b">
        <f t="shared" si="78"/>
        <v>0</v>
      </c>
      <c r="DB112" s="286" t="b">
        <f>OR(V112&gt;=DB$5,Z112=1,INDEX('הוראת שעה'!$D$6:$D$20,MATCH($AO$2,'הוראת שעה'!$A$6:$A$20,1))=99)</f>
        <v>0</v>
      </c>
      <c r="DC112" s="286" t="b">
        <f t="shared" si="79"/>
        <v>0</v>
      </c>
      <c r="DD112" s="286"/>
      <c r="DE112" s="286"/>
      <c r="DF112" s="286"/>
      <c r="DG112" s="286"/>
      <c r="DH112" s="286">
        <f t="shared" si="80"/>
        <v>0</v>
      </c>
      <c r="DI112" s="172" t="str">
        <f t="shared" si="81"/>
        <v/>
      </c>
      <c r="DJ112" s="172" t="str">
        <f t="shared" si="82"/>
        <v/>
      </c>
    </row>
    <row r="113" spans="2:114">
      <c r="B113" s="10" t="str">
        <f t="shared" si="71"/>
        <v/>
      </c>
      <c r="C113" s="10"/>
      <c r="D113" s="10"/>
      <c r="E113" s="10"/>
      <c r="F113" s="20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314"/>
      <c r="T113" s="314"/>
      <c r="U113" s="306" t="str">
        <f t="shared" si="72"/>
        <v/>
      </c>
      <c r="V113" s="9"/>
      <c r="W113" s="305"/>
      <c r="X113" s="314"/>
      <c r="Y113" s="305"/>
      <c r="Z113" s="305"/>
      <c r="AA113" s="9"/>
      <c r="AB113" s="9"/>
      <c r="AC113" s="9"/>
      <c r="AD113" s="9"/>
      <c r="AE113" s="10" t="str">
        <f t="shared" si="73"/>
        <v/>
      </c>
      <c r="AF113" s="9"/>
      <c r="AG113" s="9"/>
      <c r="AH113" s="9"/>
      <c r="AI113" s="10" t="str">
        <f t="shared" si="49"/>
        <v/>
      </c>
      <c r="AJ113" s="10"/>
      <c r="AK113" s="10"/>
      <c r="AL113" s="10"/>
      <c r="AM113" s="10"/>
      <c r="AN113" s="207" t="str">
        <f t="shared" si="50"/>
        <v/>
      </c>
      <c r="AO113" s="208"/>
      <c r="AP113" s="172">
        <f t="shared" si="51"/>
        <v>0</v>
      </c>
      <c r="AQ113" s="172" t="str">
        <f t="shared" si="48"/>
        <v/>
      </c>
      <c r="AR113" s="172" t="str">
        <f t="shared" si="48"/>
        <v/>
      </c>
      <c r="AS113" s="171">
        <f t="shared" si="74"/>
        <v>0</v>
      </c>
      <c r="AT113" s="171">
        <f t="shared" si="52"/>
        <v>0</v>
      </c>
      <c r="AU113" s="171">
        <f t="shared" si="53"/>
        <v>0</v>
      </c>
      <c r="AV113" s="171">
        <f t="shared" si="54"/>
        <v>0</v>
      </c>
      <c r="AW113" s="171">
        <f t="shared" si="55"/>
        <v>0</v>
      </c>
      <c r="AX113" s="171">
        <f t="shared" si="56"/>
        <v>0</v>
      </c>
      <c r="AY113" s="171">
        <f t="shared" si="57"/>
        <v>0</v>
      </c>
      <c r="AZ113" s="171">
        <f t="shared" si="58"/>
        <v>0</v>
      </c>
      <c r="BA113" s="171">
        <f t="shared" si="59"/>
        <v>0</v>
      </c>
      <c r="BB113" s="171">
        <f t="shared" si="60"/>
        <v>0</v>
      </c>
      <c r="BC113" s="171">
        <f t="shared" si="61"/>
        <v>0</v>
      </c>
      <c r="BD113" s="171">
        <f t="shared" si="62"/>
        <v>0</v>
      </c>
      <c r="BE113" s="171">
        <f t="shared" si="63"/>
        <v>0</v>
      </c>
      <c r="BF113" s="171">
        <f t="shared" si="64"/>
        <v>0</v>
      </c>
      <c r="BG113" s="171"/>
      <c r="BH113" s="171">
        <f t="shared" si="65"/>
        <v>0</v>
      </c>
      <c r="BI113" s="171">
        <f t="shared" si="66"/>
        <v>1</v>
      </c>
      <c r="BJ113" s="171">
        <f t="shared" si="66"/>
        <v>0</v>
      </c>
      <c r="BK113" s="171">
        <f t="shared" si="67"/>
        <v>0</v>
      </c>
      <c r="BL113" s="171">
        <f t="shared" si="68"/>
        <v>1</v>
      </c>
      <c r="BM113" s="171"/>
      <c r="BN113" s="171"/>
      <c r="BO113" s="171"/>
      <c r="BP113" s="171"/>
      <c r="BQ113" s="171"/>
      <c r="BR113" s="171"/>
      <c r="BS113" s="171">
        <f t="shared" si="69"/>
        <v>0</v>
      </c>
      <c r="BT113" s="171">
        <f t="shared" si="70"/>
        <v>0</v>
      </c>
      <c r="BU113" s="171"/>
      <c r="BV113" s="171"/>
      <c r="BW113" s="171"/>
      <c r="BX113" s="171"/>
      <c r="BY113" s="171"/>
      <c r="BZ113" s="171"/>
      <c r="CE113" s="172" t="str">
        <f t="shared" si="47"/>
        <v/>
      </c>
      <c r="CF113" s="172" t="str">
        <f t="shared" si="46"/>
        <v/>
      </c>
      <c r="CG113" s="172" t="str">
        <f t="shared" si="46"/>
        <v/>
      </c>
      <c r="CH113" s="172" t="str">
        <f t="shared" si="46"/>
        <v/>
      </c>
      <c r="CI113" s="172" t="str">
        <f t="shared" si="46"/>
        <v/>
      </c>
      <c r="CJ113" s="172" t="str">
        <f t="shared" si="46"/>
        <v/>
      </c>
      <c r="CK113" s="172" t="str">
        <f t="shared" si="46"/>
        <v/>
      </c>
      <c r="CL113" s="172" t="str">
        <f t="shared" si="46"/>
        <v/>
      </c>
      <c r="CM113" s="172" t="str">
        <f t="shared" si="46"/>
        <v/>
      </c>
      <c r="CN113" s="172" t="str">
        <f t="shared" si="46"/>
        <v/>
      </c>
      <c r="CT113" s="286" t="b">
        <f t="shared" si="75"/>
        <v>1</v>
      </c>
      <c r="CU113" s="286" t="b">
        <f>OR(V113&gt;=CU$5,INDEX('הוראת שעה'!$D$6:$D$20,MATCH($AO$2,'הוראת שעה'!$A$6:$A$20,1))=99)</f>
        <v>0</v>
      </c>
      <c r="CV113" s="286" t="b">
        <f t="shared" si="76"/>
        <v>0</v>
      </c>
      <c r="CZ113" s="309">
        <f t="shared" si="77"/>
        <v>1</v>
      </c>
      <c r="DA113" s="286" t="b">
        <f t="shared" si="78"/>
        <v>0</v>
      </c>
      <c r="DB113" s="286" t="b">
        <f>OR(V113&gt;=DB$5,Z113=1,INDEX('הוראת שעה'!$D$6:$D$20,MATCH($AO$2,'הוראת שעה'!$A$6:$A$20,1))=99)</f>
        <v>0</v>
      </c>
      <c r="DC113" s="286" t="b">
        <f t="shared" si="79"/>
        <v>0</v>
      </c>
      <c r="DD113" s="286"/>
      <c r="DE113" s="286"/>
      <c r="DF113" s="286"/>
      <c r="DG113" s="286"/>
      <c r="DH113" s="286">
        <f t="shared" si="80"/>
        <v>0</v>
      </c>
      <c r="DI113" s="172" t="str">
        <f t="shared" si="81"/>
        <v/>
      </c>
      <c r="DJ113" s="172" t="str">
        <f t="shared" si="82"/>
        <v/>
      </c>
    </row>
    <row r="114" spans="2:114">
      <c r="B114" s="10" t="str">
        <f t="shared" si="71"/>
        <v/>
      </c>
      <c r="C114" s="10"/>
      <c r="D114" s="10"/>
      <c r="E114" s="10"/>
      <c r="F114" s="20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314"/>
      <c r="T114" s="314"/>
      <c r="U114" s="306" t="str">
        <f t="shared" si="72"/>
        <v/>
      </c>
      <c r="V114" s="9"/>
      <c r="W114" s="305"/>
      <c r="X114" s="314"/>
      <c r="Y114" s="305"/>
      <c r="Z114" s="305"/>
      <c r="AA114" s="9"/>
      <c r="AB114" s="9"/>
      <c r="AC114" s="9"/>
      <c r="AD114" s="9"/>
      <c r="AE114" s="10" t="str">
        <f t="shared" si="73"/>
        <v/>
      </c>
      <c r="AF114" s="9"/>
      <c r="AG114" s="9"/>
      <c r="AH114" s="9"/>
      <c r="AI114" s="10" t="str">
        <f t="shared" si="49"/>
        <v/>
      </c>
      <c r="AJ114" s="10"/>
      <c r="AK114" s="10"/>
      <c r="AL114" s="10"/>
      <c r="AM114" s="10"/>
      <c r="AN114" s="207" t="str">
        <f t="shared" si="50"/>
        <v/>
      </c>
      <c r="AO114" s="208"/>
      <c r="AP114" s="172">
        <f t="shared" si="51"/>
        <v>0</v>
      </c>
      <c r="AQ114" s="172" t="str">
        <f t="shared" si="48"/>
        <v/>
      </c>
      <c r="AR114" s="172" t="str">
        <f t="shared" si="48"/>
        <v/>
      </c>
      <c r="AS114" s="171">
        <f t="shared" si="74"/>
        <v>0</v>
      </c>
      <c r="AT114" s="171">
        <f t="shared" si="52"/>
        <v>0</v>
      </c>
      <c r="AU114" s="171">
        <f t="shared" si="53"/>
        <v>0</v>
      </c>
      <c r="AV114" s="171">
        <f t="shared" si="54"/>
        <v>0</v>
      </c>
      <c r="AW114" s="171">
        <f t="shared" si="55"/>
        <v>0</v>
      </c>
      <c r="AX114" s="171">
        <f t="shared" si="56"/>
        <v>0</v>
      </c>
      <c r="AY114" s="171">
        <f t="shared" si="57"/>
        <v>0</v>
      </c>
      <c r="AZ114" s="171">
        <f t="shared" si="58"/>
        <v>0</v>
      </c>
      <c r="BA114" s="171">
        <f t="shared" si="59"/>
        <v>0</v>
      </c>
      <c r="BB114" s="171">
        <f t="shared" si="60"/>
        <v>0</v>
      </c>
      <c r="BC114" s="171">
        <f t="shared" si="61"/>
        <v>0</v>
      </c>
      <c r="BD114" s="171">
        <f t="shared" si="62"/>
        <v>0</v>
      </c>
      <c r="BE114" s="171">
        <f t="shared" si="63"/>
        <v>0</v>
      </c>
      <c r="BF114" s="171">
        <f t="shared" si="64"/>
        <v>0</v>
      </c>
      <c r="BG114" s="171"/>
      <c r="BH114" s="171">
        <f t="shared" si="65"/>
        <v>0</v>
      </c>
      <c r="BI114" s="171">
        <f t="shared" si="66"/>
        <v>1</v>
      </c>
      <c r="BJ114" s="171">
        <f t="shared" si="66"/>
        <v>0</v>
      </c>
      <c r="BK114" s="171">
        <f t="shared" si="67"/>
        <v>0</v>
      </c>
      <c r="BL114" s="171">
        <f t="shared" si="68"/>
        <v>1</v>
      </c>
      <c r="BM114" s="171"/>
      <c r="BN114" s="171"/>
      <c r="BO114" s="171"/>
      <c r="BP114" s="171"/>
      <c r="BQ114" s="171"/>
      <c r="BR114" s="171"/>
      <c r="BS114" s="171">
        <f t="shared" si="69"/>
        <v>0</v>
      </c>
      <c r="BT114" s="171">
        <f t="shared" si="70"/>
        <v>0</v>
      </c>
      <c r="BU114" s="171"/>
      <c r="BV114" s="171"/>
      <c r="BW114" s="171"/>
      <c r="BX114" s="171"/>
      <c r="BY114" s="171"/>
      <c r="BZ114" s="171"/>
      <c r="CE114" s="172" t="str">
        <f t="shared" si="47"/>
        <v/>
      </c>
      <c r="CF114" s="172" t="str">
        <f t="shared" si="46"/>
        <v/>
      </c>
      <c r="CG114" s="172" t="str">
        <f t="shared" si="46"/>
        <v/>
      </c>
      <c r="CH114" s="172" t="str">
        <f t="shared" si="46"/>
        <v/>
      </c>
      <c r="CI114" s="172" t="str">
        <f t="shared" si="46"/>
        <v/>
      </c>
      <c r="CJ114" s="172" t="str">
        <f t="shared" si="46"/>
        <v/>
      </c>
      <c r="CK114" s="172" t="str">
        <f t="shared" si="46"/>
        <v/>
      </c>
      <c r="CL114" s="172" t="str">
        <f t="shared" si="46"/>
        <v/>
      </c>
      <c r="CM114" s="172" t="str">
        <f t="shared" si="46"/>
        <v/>
      </c>
      <c r="CN114" s="172" t="str">
        <f t="shared" si="46"/>
        <v/>
      </c>
      <c r="CT114" s="286" t="b">
        <f t="shared" si="75"/>
        <v>1</v>
      </c>
      <c r="CU114" s="286" t="b">
        <f>OR(V114&gt;=CU$5,INDEX('הוראת שעה'!$D$6:$D$20,MATCH($AO$2,'הוראת שעה'!$A$6:$A$20,1))=99)</f>
        <v>0</v>
      </c>
      <c r="CV114" s="286" t="b">
        <f t="shared" si="76"/>
        <v>0</v>
      </c>
      <c r="CZ114" s="309">
        <f t="shared" si="77"/>
        <v>1</v>
      </c>
      <c r="DA114" s="286" t="b">
        <f t="shared" si="78"/>
        <v>0</v>
      </c>
      <c r="DB114" s="286" t="b">
        <f>OR(V114&gt;=DB$5,Z114=1,INDEX('הוראת שעה'!$D$6:$D$20,MATCH($AO$2,'הוראת שעה'!$A$6:$A$20,1))=99)</f>
        <v>0</v>
      </c>
      <c r="DC114" s="286" t="b">
        <f t="shared" si="79"/>
        <v>0</v>
      </c>
      <c r="DD114" s="286"/>
      <c r="DE114" s="286"/>
      <c r="DF114" s="286"/>
      <c r="DG114" s="286"/>
      <c r="DH114" s="286">
        <f t="shared" si="80"/>
        <v>0</v>
      </c>
      <c r="DI114" s="172" t="str">
        <f t="shared" si="81"/>
        <v/>
      </c>
      <c r="DJ114" s="172" t="str">
        <f t="shared" si="82"/>
        <v/>
      </c>
    </row>
    <row r="115" spans="2:114">
      <c r="B115" s="10" t="str">
        <f t="shared" si="71"/>
        <v/>
      </c>
      <c r="C115" s="10"/>
      <c r="D115" s="10"/>
      <c r="E115" s="10"/>
      <c r="F115" s="20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314"/>
      <c r="T115" s="314"/>
      <c r="U115" s="306" t="str">
        <f t="shared" si="72"/>
        <v/>
      </c>
      <c r="V115" s="9"/>
      <c r="W115" s="305"/>
      <c r="X115" s="314"/>
      <c r="Y115" s="305"/>
      <c r="Z115" s="305"/>
      <c r="AA115" s="9"/>
      <c r="AB115" s="9"/>
      <c r="AC115" s="9"/>
      <c r="AD115" s="9"/>
      <c r="AE115" s="10" t="str">
        <f t="shared" si="73"/>
        <v/>
      </c>
      <c r="AF115" s="9"/>
      <c r="AG115" s="9"/>
      <c r="AH115" s="9"/>
      <c r="AI115" s="10" t="str">
        <f t="shared" si="49"/>
        <v/>
      </c>
      <c r="AJ115" s="10"/>
      <c r="AK115" s="10"/>
      <c r="AL115" s="10"/>
      <c r="AM115" s="10"/>
      <c r="AN115" s="207" t="str">
        <f t="shared" si="50"/>
        <v/>
      </c>
      <c r="AO115" s="208"/>
      <c r="AP115" s="172">
        <f t="shared" si="51"/>
        <v>0</v>
      </c>
      <c r="AQ115" s="172" t="str">
        <f t="shared" si="48"/>
        <v/>
      </c>
      <c r="AR115" s="172" t="str">
        <f t="shared" si="48"/>
        <v/>
      </c>
      <c r="AS115" s="171">
        <f t="shared" si="74"/>
        <v>0</v>
      </c>
      <c r="AT115" s="171">
        <f t="shared" si="52"/>
        <v>0</v>
      </c>
      <c r="AU115" s="171">
        <f t="shared" si="53"/>
        <v>0</v>
      </c>
      <c r="AV115" s="171">
        <f t="shared" si="54"/>
        <v>0</v>
      </c>
      <c r="AW115" s="171">
        <f t="shared" si="55"/>
        <v>0</v>
      </c>
      <c r="AX115" s="171">
        <f t="shared" si="56"/>
        <v>0</v>
      </c>
      <c r="AY115" s="171">
        <f t="shared" si="57"/>
        <v>0</v>
      </c>
      <c r="AZ115" s="171">
        <f t="shared" si="58"/>
        <v>0</v>
      </c>
      <c r="BA115" s="171">
        <f t="shared" si="59"/>
        <v>0</v>
      </c>
      <c r="BB115" s="171">
        <f t="shared" si="60"/>
        <v>0</v>
      </c>
      <c r="BC115" s="171">
        <f t="shared" si="61"/>
        <v>0</v>
      </c>
      <c r="BD115" s="171">
        <f t="shared" si="62"/>
        <v>0</v>
      </c>
      <c r="BE115" s="171">
        <f t="shared" si="63"/>
        <v>0</v>
      </c>
      <c r="BF115" s="171">
        <f t="shared" si="64"/>
        <v>0</v>
      </c>
      <c r="BG115" s="171"/>
      <c r="BH115" s="171">
        <f t="shared" si="65"/>
        <v>0</v>
      </c>
      <c r="BI115" s="171">
        <f t="shared" si="66"/>
        <v>1</v>
      </c>
      <c r="BJ115" s="171">
        <f t="shared" si="66"/>
        <v>0</v>
      </c>
      <c r="BK115" s="171">
        <f t="shared" si="67"/>
        <v>0</v>
      </c>
      <c r="BL115" s="171">
        <f t="shared" si="68"/>
        <v>1</v>
      </c>
      <c r="BM115" s="171"/>
      <c r="BN115" s="171"/>
      <c r="BO115" s="171"/>
      <c r="BP115" s="171"/>
      <c r="BQ115" s="171"/>
      <c r="BR115" s="171"/>
      <c r="BS115" s="171">
        <f t="shared" si="69"/>
        <v>0</v>
      </c>
      <c r="BT115" s="171">
        <f t="shared" si="70"/>
        <v>0</v>
      </c>
      <c r="BU115" s="171"/>
      <c r="BV115" s="171"/>
      <c r="BW115" s="171"/>
      <c r="BX115" s="171"/>
      <c r="BY115" s="171"/>
      <c r="BZ115" s="171"/>
      <c r="CE115" s="172" t="str">
        <f t="shared" si="47"/>
        <v/>
      </c>
      <c r="CF115" s="172" t="str">
        <f t="shared" si="46"/>
        <v/>
      </c>
      <c r="CG115" s="172" t="str">
        <f t="shared" si="46"/>
        <v/>
      </c>
      <c r="CH115" s="172" t="str">
        <f t="shared" si="46"/>
        <v/>
      </c>
      <c r="CI115" s="172" t="str">
        <f t="shared" si="46"/>
        <v/>
      </c>
      <c r="CJ115" s="172" t="str">
        <f t="shared" si="46"/>
        <v/>
      </c>
      <c r="CK115" s="172" t="str">
        <f t="shared" si="46"/>
        <v/>
      </c>
      <c r="CL115" s="172" t="str">
        <f t="shared" si="46"/>
        <v/>
      </c>
      <c r="CM115" s="172" t="str">
        <f t="shared" si="46"/>
        <v/>
      </c>
      <c r="CN115" s="172" t="str">
        <f t="shared" si="46"/>
        <v/>
      </c>
      <c r="CT115" s="286" t="b">
        <f t="shared" si="75"/>
        <v>1</v>
      </c>
      <c r="CU115" s="286" t="b">
        <f>OR(V115&gt;=CU$5,INDEX('הוראת שעה'!$D$6:$D$20,MATCH($AO$2,'הוראת שעה'!$A$6:$A$20,1))=99)</f>
        <v>0</v>
      </c>
      <c r="CV115" s="286" t="b">
        <f t="shared" si="76"/>
        <v>0</v>
      </c>
      <c r="CZ115" s="309">
        <f t="shared" si="77"/>
        <v>1</v>
      </c>
      <c r="DA115" s="286" t="b">
        <f t="shared" si="78"/>
        <v>0</v>
      </c>
      <c r="DB115" s="286" t="b">
        <f>OR(V115&gt;=DB$5,Z115=1,INDEX('הוראת שעה'!$D$6:$D$20,MATCH($AO$2,'הוראת שעה'!$A$6:$A$20,1))=99)</f>
        <v>0</v>
      </c>
      <c r="DC115" s="286" t="b">
        <f t="shared" si="79"/>
        <v>0</v>
      </c>
      <c r="DD115" s="286"/>
      <c r="DE115" s="286"/>
      <c r="DF115" s="286"/>
      <c r="DG115" s="286"/>
      <c r="DH115" s="286">
        <f t="shared" si="80"/>
        <v>0</v>
      </c>
      <c r="DI115" s="172" t="str">
        <f t="shared" si="81"/>
        <v/>
      </c>
      <c r="DJ115" s="172" t="str">
        <f t="shared" si="82"/>
        <v/>
      </c>
    </row>
    <row r="116" spans="2:114">
      <c r="B116" s="10" t="str">
        <f t="shared" si="71"/>
        <v/>
      </c>
      <c r="C116" s="10"/>
      <c r="D116" s="10"/>
      <c r="E116" s="10"/>
      <c r="F116" s="20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314"/>
      <c r="T116" s="314"/>
      <c r="U116" s="306" t="str">
        <f t="shared" si="72"/>
        <v/>
      </c>
      <c r="V116" s="9"/>
      <c r="W116" s="305"/>
      <c r="X116" s="314"/>
      <c r="Y116" s="305"/>
      <c r="Z116" s="305"/>
      <c r="AA116" s="9"/>
      <c r="AB116" s="9"/>
      <c r="AC116" s="9"/>
      <c r="AD116" s="9"/>
      <c r="AE116" s="10" t="str">
        <f t="shared" si="73"/>
        <v/>
      </c>
      <c r="AF116" s="9"/>
      <c r="AG116" s="9"/>
      <c r="AH116" s="9"/>
      <c r="AI116" s="10" t="str">
        <f t="shared" si="49"/>
        <v/>
      </c>
      <c r="AJ116" s="10"/>
      <c r="AK116" s="10"/>
      <c r="AL116" s="10"/>
      <c r="AM116" s="10"/>
      <c r="AN116" s="207" t="str">
        <f t="shared" si="50"/>
        <v/>
      </c>
      <c r="AO116" s="208"/>
      <c r="AP116" s="172">
        <f t="shared" si="51"/>
        <v>0</v>
      </c>
      <c r="AQ116" s="172" t="str">
        <f t="shared" si="48"/>
        <v/>
      </c>
      <c r="AR116" s="172" t="str">
        <f t="shared" si="48"/>
        <v/>
      </c>
      <c r="AS116" s="171">
        <f t="shared" si="74"/>
        <v>0</v>
      </c>
      <c r="AT116" s="171">
        <f t="shared" si="52"/>
        <v>0</v>
      </c>
      <c r="AU116" s="171">
        <f t="shared" si="53"/>
        <v>0</v>
      </c>
      <c r="AV116" s="171">
        <f t="shared" si="54"/>
        <v>0</v>
      </c>
      <c r="AW116" s="171">
        <f t="shared" si="55"/>
        <v>0</v>
      </c>
      <c r="AX116" s="171">
        <f t="shared" si="56"/>
        <v>0</v>
      </c>
      <c r="AY116" s="171">
        <f t="shared" si="57"/>
        <v>0</v>
      </c>
      <c r="AZ116" s="171">
        <f t="shared" si="58"/>
        <v>0</v>
      </c>
      <c r="BA116" s="171">
        <f t="shared" si="59"/>
        <v>0</v>
      </c>
      <c r="BB116" s="171">
        <f t="shared" si="60"/>
        <v>0</v>
      </c>
      <c r="BC116" s="171">
        <f t="shared" si="61"/>
        <v>0</v>
      </c>
      <c r="BD116" s="171">
        <f t="shared" si="62"/>
        <v>0</v>
      </c>
      <c r="BE116" s="171">
        <f t="shared" si="63"/>
        <v>0</v>
      </c>
      <c r="BF116" s="171">
        <f t="shared" si="64"/>
        <v>0</v>
      </c>
      <c r="BG116" s="171"/>
      <c r="BH116" s="171">
        <f t="shared" si="65"/>
        <v>0</v>
      </c>
      <c r="BI116" s="171">
        <f t="shared" si="66"/>
        <v>1</v>
      </c>
      <c r="BJ116" s="171">
        <f t="shared" si="66"/>
        <v>0</v>
      </c>
      <c r="BK116" s="171">
        <f t="shared" si="67"/>
        <v>0</v>
      </c>
      <c r="BL116" s="171">
        <f t="shared" si="68"/>
        <v>1</v>
      </c>
      <c r="BM116" s="171"/>
      <c r="BN116" s="171"/>
      <c r="BO116" s="171"/>
      <c r="BP116" s="171"/>
      <c r="BQ116" s="171"/>
      <c r="BR116" s="171"/>
      <c r="BS116" s="171">
        <f t="shared" si="69"/>
        <v>0</v>
      </c>
      <c r="BT116" s="171">
        <f t="shared" si="70"/>
        <v>0</v>
      </c>
      <c r="BU116" s="171"/>
      <c r="BV116" s="171"/>
      <c r="BW116" s="171"/>
      <c r="BX116" s="171"/>
      <c r="BY116" s="171"/>
      <c r="BZ116" s="171"/>
      <c r="CE116" s="172" t="str">
        <f t="shared" si="47"/>
        <v/>
      </c>
      <c r="CF116" s="172" t="str">
        <f t="shared" si="46"/>
        <v/>
      </c>
      <c r="CG116" s="172" t="str">
        <f t="shared" si="46"/>
        <v/>
      </c>
      <c r="CH116" s="172" t="str">
        <f t="shared" si="46"/>
        <v/>
      </c>
      <c r="CI116" s="172" t="str">
        <f t="shared" si="46"/>
        <v/>
      </c>
      <c r="CJ116" s="172" t="str">
        <f t="shared" si="46"/>
        <v/>
      </c>
      <c r="CK116" s="172" t="str">
        <f t="shared" si="46"/>
        <v/>
      </c>
      <c r="CL116" s="172" t="str">
        <f t="shared" si="46"/>
        <v/>
      </c>
      <c r="CM116" s="172" t="str">
        <f t="shared" si="46"/>
        <v/>
      </c>
      <c r="CN116" s="172" t="str">
        <f t="shared" si="46"/>
        <v/>
      </c>
      <c r="CT116" s="286" t="b">
        <f t="shared" si="75"/>
        <v>1</v>
      </c>
      <c r="CU116" s="286" t="b">
        <f>OR(V116&gt;=CU$5,INDEX('הוראת שעה'!$D$6:$D$20,MATCH($AO$2,'הוראת שעה'!$A$6:$A$20,1))=99)</f>
        <v>0</v>
      </c>
      <c r="CV116" s="286" t="b">
        <f t="shared" si="76"/>
        <v>0</v>
      </c>
      <c r="CZ116" s="309">
        <f t="shared" si="77"/>
        <v>1</v>
      </c>
      <c r="DA116" s="286" t="b">
        <f t="shared" si="78"/>
        <v>0</v>
      </c>
      <c r="DB116" s="286" t="b">
        <f>OR(V116&gt;=DB$5,Z116=1,INDEX('הוראת שעה'!$D$6:$D$20,MATCH($AO$2,'הוראת שעה'!$A$6:$A$20,1))=99)</f>
        <v>0</v>
      </c>
      <c r="DC116" s="286" t="b">
        <f t="shared" si="79"/>
        <v>0</v>
      </c>
      <c r="DD116" s="286"/>
      <c r="DE116" s="286"/>
      <c r="DF116" s="286"/>
      <c r="DG116" s="286"/>
      <c r="DH116" s="286">
        <f t="shared" si="80"/>
        <v>0</v>
      </c>
      <c r="DI116" s="172" t="str">
        <f t="shared" si="81"/>
        <v/>
      </c>
      <c r="DJ116" s="172" t="str">
        <f t="shared" si="82"/>
        <v/>
      </c>
    </row>
    <row r="117" spans="2:114">
      <c r="B117" s="10" t="str">
        <f t="shared" si="71"/>
        <v/>
      </c>
      <c r="C117" s="10"/>
      <c r="D117" s="10"/>
      <c r="E117" s="10"/>
      <c r="F117" s="20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314"/>
      <c r="T117" s="314"/>
      <c r="U117" s="306" t="str">
        <f t="shared" si="72"/>
        <v/>
      </c>
      <c r="V117" s="9"/>
      <c r="W117" s="305"/>
      <c r="X117" s="314"/>
      <c r="Y117" s="305"/>
      <c r="Z117" s="305"/>
      <c r="AA117" s="9"/>
      <c r="AB117" s="9"/>
      <c r="AC117" s="9"/>
      <c r="AD117" s="9"/>
      <c r="AE117" s="10" t="str">
        <f t="shared" si="73"/>
        <v/>
      </c>
      <c r="AF117" s="9"/>
      <c r="AG117" s="9"/>
      <c r="AH117" s="9"/>
      <c r="AI117" s="10" t="str">
        <f t="shared" si="49"/>
        <v/>
      </c>
      <c r="AJ117" s="10"/>
      <c r="AK117" s="10"/>
      <c r="AL117" s="10"/>
      <c r="AM117" s="10"/>
      <c r="AN117" s="207" t="str">
        <f t="shared" si="50"/>
        <v/>
      </c>
      <c r="AO117" s="208"/>
      <c r="AP117" s="172">
        <f t="shared" si="51"/>
        <v>0</v>
      </c>
      <c r="AQ117" s="172" t="str">
        <f t="shared" si="48"/>
        <v/>
      </c>
      <c r="AR117" s="172" t="str">
        <f t="shared" si="48"/>
        <v/>
      </c>
      <c r="AS117" s="171">
        <f t="shared" si="74"/>
        <v>0</v>
      </c>
      <c r="AT117" s="171">
        <f t="shared" si="52"/>
        <v>0</v>
      </c>
      <c r="AU117" s="171">
        <f t="shared" si="53"/>
        <v>0</v>
      </c>
      <c r="AV117" s="171">
        <f t="shared" si="54"/>
        <v>0</v>
      </c>
      <c r="AW117" s="171">
        <f t="shared" si="55"/>
        <v>0</v>
      </c>
      <c r="AX117" s="171">
        <f t="shared" si="56"/>
        <v>0</v>
      </c>
      <c r="AY117" s="171">
        <f t="shared" si="57"/>
        <v>0</v>
      </c>
      <c r="AZ117" s="171">
        <f t="shared" si="58"/>
        <v>0</v>
      </c>
      <c r="BA117" s="171">
        <f t="shared" si="59"/>
        <v>0</v>
      </c>
      <c r="BB117" s="171">
        <f t="shared" si="60"/>
        <v>0</v>
      </c>
      <c r="BC117" s="171">
        <f t="shared" si="61"/>
        <v>0</v>
      </c>
      <c r="BD117" s="171">
        <f t="shared" si="62"/>
        <v>0</v>
      </c>
      <c r="BE117" s="171">
        <f t="shared" si="63"/>
        <v>0</v>
      </c>
      <c r="BF117" s="171">
        <f t="shared" si="64"/>
        <v>0</v>
      </c>
      <c r="BG117" s="171"/>
      <c r="BH117" s="171">
        <f t="shared" si="65"/>
        <v>0</v>
      </c>
      <c r="BI117" s="171">
        <f t="shared" si="66"/>
        <v>1</v>
      </c>
      <c r="BJ117" s="171">
        <f t="shared" si="66"/>
        <v>0</v>
      </c>
      <c r="BK117" s="171">
        <f t="shared" si="67"/>
        <v>0</v>
      </c>
      <c r="BL117" s="171">
        <f t="shared" si="68"/>
        <v>1</v>
      </c>
      <c r="BM117" s="171"/>
      <c r="BN117" s="171"/>
      <c r="BO117" s="171"/>
      <c r="BP117" s="171"/>
      <c r="BQ117" s="171"/>
      <c r="BR117" s="171"/>
      <c r="BS117" s="171">
        <f t="shared" si="69"/>
        <v>0</v>
      </c>
      <c r="BT117" s="171">
        <f t="shared" si="70"/>
        <v>0</v>
      </c>
      <c r="BU117" s="171"/>
      <c r="BV117" s="171"/>
      <c r="BW117" s="171"/>
      <c r="BX117" s="171"/>
      <c r="BY117" s="171"/>
      <c r="BZ117" s="171"/>
      <c r="CE117" s="172" t="str">
        <f t="shared" si="47"/>
        <v/>
      </c>
      <c r="CF117" s="172" t="str">
        <f t="shared" si="46"/>
        <v/>
      </c>
      <c r="CG117" s="172" t="str">
        <f t="shared" si="46"/>
        <v/>
      </c>
      <c r="CH117" s="172" t="str">
        <f t="shared" si="46"/>
        <v/>
      </c>
      <c r="CI117" s="172" t="str">
        <f t="shared" si="46"/>
        <v/>
      </c>
      <c r="CJ117" s="172" t="str">
        <f t="shared" si="46"/>
        <v/>
      </c>
      <c r="CK117" s="172" t="str">
        <f t="shared" si="46"/>
        <v/>
      </c>
      <c r="CL117" s="172" t="str">
        <f t="shared" si="46"/>
        <v/>
      </c>
      <c r="CM117" s="172" t="str">
        <f t="shared" ref="CF117:CN130" si="83">IF($F117="","",CM$30)</f>
        <v/>
      </c>
      <c r="CN117" s="172" t="str">
        <f t="shared" si="83"/>
        <v/>
      </c>
      <c r="CT117" s="286" t="b">
        <f t="shared" si="75"/>
        <v>1</v>
      </c>
      <c r="CU117" s="286" t="b">
        <f>OR(V117&gt;=CU$5,INDEX('הוראת שעה'!$D$6:$D$20,MATCH($AO$2,'הוראת שעה'!$A$6:$A$20,1))=99)</f>
        <v>0</v>
      </c>
      <c r="CV117" s="286" t="b">
        <f t="shared" si="76"/>
        <v>0</v>
      </c>
      <c r="CZ117" s="309">
        <f t="shared" si="77"/>
        <v>1</v>
      </c>
      <c r="DA117" s="286" t="b">
        <f t="shared" si="78"/>
        <v>0</v>
      </c>
      <c r="DB117" s="286" t="b">
        <f>OR(V117&gt;=DB$5,Z117=1,INDEX('הוראת שעה'!$D$6:$D$20,MATCH($AO$2,'הוראת שעה'!$A$6:$A$20,1))=99)</f>
        <v>0</v>
      </c>
      <c r="DC117" s="286" t="b">
        <f t="shared" si="79"/>
        <v>0</v>
      </c>
      <c r="DD117" s="286"/>
      <c r="DE117" s="286"/>
      <c r="DF117" s="286"/>
      <c r="DG117" s="286"/>
      <c r="DH117" s="286">
        <f t="shared" si="80"/>
        <v>0</v>
      </c>
      <c r="DI117" s="172" t="str">
        <f t="shared" si="81"/>
        <v/>
      </c>
      <c r="DJ117" s="172" t="str">
        <f t="shared" si="82"/>
        <v/>
      </c>
    </row>
    <row r="118" spans="2:114">
      <c r="B118" s="10" t="str">
        <f t="shared" si="71"/>
        <v/>
      </c>
      <c r="C118" s="10"/>
      <c r="D118" s="10"/>
      <c r="E118" s="10"/>
      <c r="F118" s="20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314"/>
      <c r="T118" s="314"/>
      <c r="U118" s="306" t="str">
        <f t="shared" si="72"/>
        <v/>
      </c>
      <c r="V118" s="9"/>
      <c r="W118" s="305"/>
      <c r="X118" s="314"/>
      <c r="Y118" s="305"/>
      <c r="Z118" s="305"/>
      <c r="AA118" s="9"/>
      <c r="AB118" s="9"/>
      <c r="AC118" s="9"/>
      <c r="AD118" s="9"/>
      <c r="AE118" s="10" t="str">
        <f t="shared" si="73"/>
        <v/>
      </c>
      <c r="AF118" s="9"/>
      <c r="AG118" s="9"/>
      <c r="AH118" s="9"/>
      <c r="AI118" s="10" t="str">
        <f t="shared" si="49"/>
        <v/>
      </c>
      <c r="AJ118" s="10"/>
      <c r="AK118" s="10"/>
      <c r="AL118" s="10"/>
      <c r="AM118" s="10"/>
      <c r="AN118" s="207" t="str">
        <f t="shared" si="50"/>
        <v/>
      </c>
      <c r="AO118" s="208"/>
      <c r="AP118" s="172">
        <f t="shared" si="51"/>
        <v>0</v>
      </c>
      <c r="AQ118" s="172" t="str">
        <f t="shared" si="48"/>
        <v/>
      </c>
      <c r="AR118" s="172" t="str">
        <f t="shared" si="48"/>
        <v/>
      </c>
      <c r="AS118" s="171">
        <f t="shared" si="74"/>
        <v>0</v>
      </c>
      <c r="AT118" s="171">
        <f t="shared" si="52"/>
        <v>0</v>
      </c>
      <c r="AU118" s="171">
        <f t="shared" si="53"/>
        <v>0</v>
      </c>
      <c r="AV118" s="171">
        <f t="shared" si="54"/>
        <v>0</v>
      </c>
      <c r="AW118" s="171">
        <f t="shared" si="55"/>
        <v>0</v>
      </c>
      <c r="AX118" s="171">
        <f t="shared" si="56"/>
        <v>0</v>
      </c>
      <c r="AY118" s="171">
        <f t="shared" si="57"/>
        <v>0</v>
      </c>
      <c r="AZ118" s="171">
        <f t="shared" si="58"/>
        <v>0</v>
      </c>
      <c r="BA118" s="171">
        <f t="shared" si="59"/>
        <v>0</v>
      </c>
      <c r="BB118" s="171">
        <f t="shared" si="60"/>
        <v>0</v>
      </c>
      <c r="BC118" s="171">
        <f t="shared" si="61"/>
        <v>0</v>
      </c>
      <c r="BD118" s="171">
        <f t="shared" si="62"/>
        <v>0</v>
      </c>
      <c r="BE118" s="171">
        <f t="shared" si="63"/>
        <v>0</v>
      </c>
      <c r="BF118" s="171">
        <f t="shared" si="64"/>
        <v>0</v>
      </c>
      <c r="BG118" s="171"/>
      <c r="BH118" s="171">
        <f t="shared" si="65"/>
        <v>0</v>
      </c>
      <c r="BI118" s="171">
        <f t="shared" si="66"/>
        <v>1</v>
      </c>
      <c r="BJ118" s="171">
        <f t="shared" si="66"/>
        <v>0</v>
      </c>
      <c r="BK118" s="171">
        <f t="shared" si="67"/>
        <v>0</v>
      </c>
      <c r="BL118" s="171">
        <f t="shared" si="68"/>
        <v>1</v>
      </c>
      <c r="BM118" s="171"/>
      <c r="BN118" s="171"/>
      <c r="BO118" s="171"/>
      <c r="BP118" s="171"/>
      <c r="BQ118" s="171"/>
      <c r="BR118" s="171"/>
      <c r="BS118" s="171">
        <f t="shared" si="69"/>
        <v>0</v>
      </c>
      <c r="BT118" s="171">
        <f t="shared" si="70"/>
        <v>0</v>
      </c>
      <c r="BU118" s="171"/>
      <c r="BV118" s="171"/>
      <c r="BW118" s="171"/>
      <c r="BX118" s="171"/>
      <c r="BY118" s="171"/>
      <c r="BZ118" s="171"/>
      <c r="CE118" s="172" t="str">
        <f t="shared" si="47"/>
        <v/>
      </c>
      <c r="CF118" s="172" t="str">
        <f t="shared" si="83"/>
        <v/>
      </c>
      <c r="CG118" s="172" t="str">
        <f t="shared" si="83"/>
        <v/>
      </c>
      <c r="CH118" s="172" t="str">
        <f t="shared" si="83"/>
        <v/>
      </c>
      <c r="CI118" s="172" t="str">
        <f t="shared" si="83"/>
        <v/>
      </c>
      <c r="CJ118" s="172" t="str">
        <f t="shared" si="83"/>
        <v/>
      </c>
      <c r="CK118" s="172" t="str">
        <f t="shared" si="83"/>
        <v/>
      </c>
      <c r="CL118" s="172" t="str">
        <f t="shared" si="83"/>
        <v/>
      </c>
      <c r="CM118" s="172" t="str">
        <f t="shared" si="83"/>
        <v/>
      </c>
      <c r="CN118" s="172" t="str">
        <f t="shared" si="83"/>
        <v/>
      </c>
      <c r="CT118" s="286" t="b">
        <f t="shared" si="75"/>
        <v>1</v>
      </c>
      <c r="CU118" s="286" t="b">
        <f>OR(V118&gt;=CU$5,INDEX('הוראת שעה'!$D$6:$D$20,MATCH($AO$2,'הוראת שעה'!$A$6:$A$20,1))=99)</f>
        <v>0</v>
      </c>
      <c r="CV118" s="286" t="b">
        <f t="shared" si="76"/>
        <v>0</v>
      </c>
      <c r="CZ118" s="309">
        <f t="shared" si="77"/>
        <v>1</v>
      </c>
      <c r="DA118" s="286" t="b">
        <f t="shared" si="78"/>
        <v>0</v>
      </c>
      <c r="DB118" s="286" t="b">
        <f>OR(V118&gt;=DB$5,Z118=1,INDEX('הוראת שעה'!$D$6:$D$20,MATCH($AO$2,'הוראת שעה'!$A$6:$A$20,1))=99)</f>
        <v>0</v>
      </c>
      <c r="DC118" s="286" t="b">
        <f t="shared" si="79"/>
        <v>0</v>
      </c>
      <c r="DD118" s="286"/>
      <c r="DE118" s="286"/>
      <c r="DF118" s="286"/>
      <c r="DG118" s="286"/>
      <c r="DH118" s="286">
        <f t="shared" si="80"/>
        <v>0</v>
      </c>
      <c r="DI118" s="172" t="str">
        <f t="shared" si="81"/>
        <v/>
      </c>
      <c r="DJ118" s="172" t="str">
        <f t="shared" si="82"/>
        <v/>
      </c>
    </row>
    <row r="119" spans="2:114">
      <c r="B119" s="10" t="str">
        <f t="shared" si="71"/>
        <v/>
      </c>
      <c r="C119" s="10"/>
      <c r="D119" s="10"/>
      <c r="E119" s="10"/>
      <c r="F119" s="20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314"/>
      <c r="T119" s="314"/>
      <c r="U119" s="306" t="str">
        <f t="shared" si="72"/>
        <v/>
      </c>
      <c r="V119" s="9"/>
      <c r="W119" s="305"/>
      <c r="X119" s="314"/>
      <c r="Y119" s="305"/>
      <c r="Z119" s="305"/>
      <c r="AA119" s="9"/>
      <c r="AB119" s="9"/>
      <c r="AC119" s="9"/>
      <c r="AD119" s="9"/>
      <c r="AE119" s="10" t="str">
        <f t="shared" si="73"/>
        <v/>
      </c>
      <c r="AF119" s="9"/>
      <c r="AG119" s="9"/>
      <c r="AH119" s="9"/>
      <c r="AI119" s="10" t="str">
        <f t="shared" si="49"/>
        <v/>
      </c>
      <c r="AJ119" s="10"/>
      <c r="AK119" s="10"/>
      <c r="AL119" s="10"/>
      <c r="AM119" s="10"/>
      <c r="AN119" s="207" t="str">
        <f t="shared" si="50"/>
        <v/>
      </c>
      <c r="AO119" s="208"/>
      <c r="AP119" s="172">
        <f t="shared" si="51"/>
        <v>0</v>
      </c>
      <c r="AQ119" s="172" t="str">
        <f t="shared" si="48"/>
        <v/>
      </c>
      <c r="AR119" s="172" t="str">
        <f t="shared" si="48"/>
        <v/>
      </c>
      <c r="AS119" s="171">
        <f t="shared" si="74"/>
        <v>0</v>
      </c>
      <c r="AT119" s="171">
        <f t="shared" si="52"/>
        <v>0</v>
      </c>
      <c r="AU119" s="171">
        <f t="shared" si="53"/>
        <v>0</v>
      </c>
      <c r="AV119" s="171">
        <f t="shared" si="54"/>
        <v>0</v>
      </c>
      <c r="AW119" s="171">
        <f t="shared" si="55"/>
        <v>0</v>
      </c>
      <c r="AX119" s="171">
        <f t="shared" si="56"/>
        <v>0</v>
      </c>
      <c r="AY119" s="171">
        <f t="shared" si="57"/>
        <v>0</v>
      </c>
      <c r="AZ119" s="171">
        <f t="shared" si="58"/>
        <v>0</v>
      </c>
      <c r="BA119" s="171">
        <f t="shared" si="59"/>
        <v>0</v>
      </c>
      <c r="BB119" s="171">
        <f t="shared" si="60"/>
        <v>0</v>
      </c>
      <c r="BC119" s="171">
        <f t="shared" si="61"/>
        <v>0</v>
      </c>
      <c r="BD119" s="171">
        <f t="shared" si="62"/>
        <v>0</v>
      </c>
      <c r="BE119" s="171">
        <f t="shared" si="63"/>
        <v>0</v>
      </c>
      <c r="BF119" s="171">
        <f t="shared" si="64"/>
        <v>0</v>
      </c>
      <c r="BG119" s="171"/>
      <c r="BH119" s="171">
        <f t="shared" si="65"/>
        <v>0</v>
      </c>
      <c r="BI119" s="171">
        <f t="shared" si="66"/>
        <v>1</v>
      </c>
      <c r="BJ119" s="171">
        <f t="shared" si="66"/>
        <v>0</v>
      </c>
      <c r="BK119" s="171">
        <f t="shared" si="67"/>
        <v>0</v>
      </c>
      <c r="BL119" s="171">
        <f t="shared" si="68"/>
        <v>1</v>
      </c>
      <c r="BM119" s="171"/>
      <c r="BN119" s="171"/>
      <c r="BO119" s="171"/>
      <c r="BP119" s="171"/>
      <c r="BQ119" s="171"/>
      <c r="BR119" s="171"/>
      <c r="BS119" s="171">
        <f t="shared" si="69"/>
        <v>0</v>
      </c>
      <c r="BT119" s="171">
        <f t="shared" si="70"/>
        <v>0</v>
      </c>
      <c r="BU119" s="171"/>
      <c r="BV119" s="171"/>
      <c r="BW119" s="171"/>
      <c r="BX119" s="171"/>
      <c r="BY119" s="171"/>
      <c r="BZ119" s="171"/>
      <c r="CE119" s="172" t="str">
        <f t="shared" si="47"/>
        <v/>
      </c>
      <c r="CF119" s="172" t="str">
        <f t="shared" si="83"/>
        <v/>
      </c>
      <c r="CG119" s="172" t="str">
        <f t="shared" si="83"/>
        <v/>
      </c>
      <c r="CH119" s="172" t="str">
        <f t="shared" si="83"/>
        <v/>
      </c>
      <c r="CI119" s="172" t="str">
        <f t="shared" si="83"/>
        <v/>
      </c>
      <c r="CJ119" s="172" t="str">
        <f t="shared" si="83"/>
        <v/>
      </c>
      <c r="CK119" s="172" t="str">
        <f t="shared" si="83"/>
        <v/>
      </c>
      <c r="CL119" s="172" t="str">
        <f t="shared" si="83"/>
        <v/>
      </c>
      <c r="CM119" s="172" t="str">
        <f t="shared" si="83"/>
        <v/>
      </c>
      <c r="CN119" s="172" t="str">
        <f t="shared" si="83"/>
        <v/>
      </c>
      <c r="CT119" s="286" t="b">
        <f t="shared" si="75"/>
        <v>1</v>
      </c>
      <c r="CU119" s="286" t="b">
        <f>OR(V119&gt;=CU$5,INDEX('הוראת שעה'!$D$6:$D$20,MATCH($AO$2,'הוראת שעה'!$A$6:$A$20,1))=99)</f>
        <v>0</v>
      </c>
      <c r="CV119" s="286" t="b">
        <f t="shared" si="76"/>
        <v>0</v>
      </c>
      <c r="CZ119" s="309">
        <f t="shared" si="77"/>
        <v>1</v>
      </c>
      <c r="DA119" s="286" t="b">
        <f t="shared" si="78"/>
        <v>0</v>
      </c>
      <c r="DB119" s="286" t="b">
        <f>OR(V119&gt;=DB$5,Z119=1,INDEX('הוראת שעה'!$D$6:$D$20,MATCH($AO$2,'הוראת שעה'!$A$6:$A$20,1))=99)</f>
        <v>0</v>
      </c>
      <c r="DC119" s="286" t="b">
        <f t="shared" si="79"/>
        <v>0</v>
      </c>
      <c r="DD119" s="286"/>
      <c r="DE119" s="286"/>
      <c r="DF119" s="286"/>
      <c r="DG119" s="286"/>
      <c r="DH119" s="286">
        <f t="shared" si="80"/>
        <v>0</v>
      </c>
      <c r="DI119" s="172" t="str">
        <f t="shared" si="81"/>
        <v/>
      </c>
      <c r="DJ119" s="172" t="str">
        <f t="shared" si="82"/>
        <v/>
      </c>
    </row>
    <row r="120" spans="2:114">
      <c r="B120" s="10" t="str">
        <f t="shared" si="71"/>
        <v/>
      </c>
      <c r="C120" s="10"/>
      <c r="D120" s="10"/>
      <c r="E120" s="10"/>
      <c r="F120" s="20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314"/>
      <c r="T120" s="314"/>
      <c r="U120" s="306" t="str">
        <f t="shared" si="72"/>
        <v/>
      </c>
      <c r="V120" s="9"/>
      <c r="W120" s="305"/>
      <c r="X120" s="314"/>
      <c r="Y120" s="305"/>
      <c r="Z120" s="305"/>
      <c r="AA120" s="9"/>
      <c r="AB120" s="9"/>
      <c r="AC120" s="9"/>
      <c r="AD120" s="9"/>
      <c r="AE120" s="10" t="str">
        <f t="shared" si="73"/>
        <v/>
      </c>
      <c r="AF120" s="9"/>
      <c r="AG120" s="9"/>
      <c r="AH120" s="9"/>
      <c r="AI120" s="10" t="str">
        <f t="shared" si="49"/>
        <v/>
      </c>
      <c r="AJ120" s="10"/>
      <c r="AK120" s="10"/>
      <c r="AL120" s="10"/>
      <c r="AM120" s="10"/>
      <c r="AN120" s="207" t="str">
        <f t="shared" si="50"/>
        <v/>
      </c>
      <c r="AO120" s="208"/>
      <c r="AP120" s="172">
        <f t="shared" si="51"/>
        <v>0</v>
      </c>
      <c r="AQ120" s="172" t="str">
        <f t="shared" si="48"/>
        <v/>
      </c>
      <c r="AR120" s="172" t="str">
        <f t="shared" si="48"/>
        <v/>
      </c>
      <c r="AS120" s="171">
        <f t="shared" si="74"/>
        <v>0</v>
      </c>
      <c r="AT120" s="171">
        <f t="shared" si="52"/>
        <v>0</v>
      </c>
      <c r="AU120" s="171">
        <f t="shared" si="53"/>
        <v>0</v>
      </c>
      <c r="AV120" s="171">
        <f t="shared" si="54"/>
        <v>0</v>
      </c>
      <c r="AW120" s="171">
        <f t="shared" si="55"/>
        <v>0</v>
      </c>
      <c r="AX120" s="171">
        <f t="shared" si="56"/>
        <v>0</v>
      </c>
      <c r="AY120" s="171">
        <f t="shared" si="57"/>
        <v>0</v>
      </c>
      <c r="AZ120" s="171">
        <f t="shared" si="58"/>
        <v>0</v>
      </c>
      <c r="BA120" s="171">
        <f t="shared" si="59"/>
        <v>0</v>
      </c>
      <c r="BB120" s="171">
        <f t="shared" si="60"/>
        <v>0</v>
      </c>
      <c r="BC120" s="171">
        <f t="shared" si="61"/>
        <v>0</v>
      </c>
      <c r="BD120" s="171">
        <f t="shared" si="62"/>
        <v>0</v>
      </c>
      <c r="BE120" s="171">
        <f t="shared" si="63"/>
        <v>0</v>
      </c>
      <c r="BF120" s="171">
        <f t="shared" si="64"/>
        <v>0</v>
      </c>
      <c r="BG120" s="171"/>
      <c r="BH120" s="171">
        <f t="shared" si="65"/>
        <v>0</v>
      </c>
      <c r="BI120" s="171">
        <f t="shared" si="66"/>
        <v>1</v>
      </c>
      <c r="BJ120" s="171">
        <f t="shared" si="66"/>
        <v>0</v>
      </c>
      <c r="BK120" s="171">
        <f t="shared" si="67"/>
        <v>0</v>
      </c>
      <c r="BL120" s="171">
        <f t="shared" si="68"/>
        <v>1</v>
      </c>
      <c r="BM120" s="171"/>
      <c r="BN120" s="171"/>
      <c r="BO120" s="171"/>
      <c r="BP120" s="171"/>
      <c r="BQ120" s="171"/>
      <c r="BR120" s="171"/>
      <c r="BS120" s="171">
        <f t="shared" si="69"/>
        <v>0</v>
      </c>
      <c r="BT120" s="171">
        <f t="shared" si="70"/>
        <v>0</v>
      </c>
      <c r="BU120" s="171"/>
      <c r="BV120" s="171"/>
      <c r="BW120" s="171"/>
      <c r="BX120" s="171"/>
      <c r="BY120" s="171"/>
      <c r="BZ120" s="171"/>
      <c r="CE120" s="172" t="str">
        <f t="shared" si="47"/>
        <v/>
      </c>
      <c r="CF120" s="172" t="str">
        <f t="shared" si="83"/>
        <v/>
      </c>
      <c r="CG120" s="172" t="str">
        <f t="shared" si="83"/>
        <v/>
      </c>
      <c r="CH120" s="172" t="str">
        <f t="shared" si="83"/>
        <v/>
      </c>
      <c r="CI120" s="172" t="str">
        <f t="shared" si="83"/>
        <v/>
      </c>
      <c r="CJ120" s="172" t="str">
        <f t="shared" si="83"/>
        <v/>
      </c>
      <c r="CK120" s="172" t="str">
        <f t="shared" si="83"/>
        <v/>
      </c>
      <c r="CL120" s="172" t="str">
        <f t="shared" si="83"/>
        <v/>
      </c>
      <c r="CM120" s="172" t="str">
        <f t="shared" si="83"/>
        <v/>
      </c>
      <c r="CN120" s="172" t="str">
        <f t="shared" si="83"/>
        <v/>
      </c>
      <c r="CT120" s="286" t="b">
        <f t="shared" si="75"/>
        <v>1</v>
      </c>
      <c r="CU120" s="286" t="b">
        <f>OR(V120&gt;=CU$5,INDEX('הוראת שעה'!$D$6:$D$20,MATCH($AO$2,'הוראת שעה'!$A$6:$A$20,1))=99)</f>
        <v>0</v>
      </c>
      <c r="CV120" s="286" t="b">
        <f t="shared" si="76"/>
        <v>0</v>
      </c>
      <c r="CZ120" s="309">
        <f t="shared" si="77"/>
        <v>1</v>
      </c>
      <c r="DA120" s="286" t="b">
        <f t="shared" si="78"/>
        <v>0</v>
      </c>
      <c r="DB120" s="286" t="b">
        <f>OR(V120&gt;=DB$5,Z120=1,INDEX('הוראת שעה'!$D$6:$D$20,MATCH($AO$2,'הוראת שעה'!$A$6:$A$20,1))=99)</f>
        <v>0</v>
      </c>
      <c r="DC120" s="286" t="b">
        <f t="shared" si="79"/>
        <v>0</v>
      </c>
      <c r="DD120" s="286"/>
      <c r="DE120" s="286"/>
      <c r="DF120" s="286"/>
      <c r="DG120" s="286"/>
      <c r="DH120" s="286">
        <f t="shared" si="80"/>
        <v>0</v>
      </c>
      <c r="DI120" s="172" t="str">
        <f t="shared" si="81"/>
        <v/>
      </c>
      <c r="DJ120" s="172" t="str">
        <f t="shared" si="82"/>
        <v/>
      </c>
    </row>
    <row r="121" spans="2:114">
      <c r="B121" s="10" t="str">
        <f t="shared" si="71"/>
        <v/>
      </c>
      <c r="C121" s="10"/>
      <c r="D121" s="10"/>
      <c r="E121" s="10"/>
      <c r="F121" s="20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314"/>
      <c r="T121" s="314"/>
      <c r="U121" s="306" t="str">
        <f t="shared" si="72"/>
        <v/>
      </c>
      <c r="V121" s="9"/>
      <c r="W121" s="305"/>
      <c r="X121" s="314"/>
      <c r="Y121" s="305"/>
      <c r="Z121" s="305"/>
      <c r="AA121" s="9"/>
      <c r="AB121" s="9"/>
      <c r="AC121" s="9"/>
      <c r="AD121" s="9"/>
      <c r="AE121" s="10" t="str">
        <f t="shared" si="73"/>
        <v/>
      </c>
      <c r="AF121" s="9"/>
      <c r="AG121" s="9"/>
      <c r="AH121" s="9"/>
      <c r="AI121" s="10" t="str">
        <f t="shared" si="49"/>
        <v/>
      </c>
      <c r="AJ121" s="10"/>
      <c r="AK121" s="10"/>
      <c r="AL121" s="10"/>
      <c r="AM121" s="10"/>
      <c r="AN121" s="207" t="str">
        <f t="shared" si="50"/>
        <v/>
      </c>
      <c r="AO121" s="208"/>
      <c r="AP121" s="172">
        <f t="shared" si="51"/>
        <v>0</v>
      </c>
      <c r="AQ121" s="172" t="str">
        <f t="shared" si="48"/>
        <v/>
      </c>
      <c r="AR121" s="172" t="str">
        <f t="shared" si="48"/>
        <v/>
      </c>
      <c r="AS121" s="171">
        <f t="shared" si="74"/>
        <v>0</v>
      </c>
      <c r="AT121" s="171">
        <f t="shared" si="52"/>
        <v>0</v>
      </c>
      <c r="AU121" s="171">
        <f t="shared" si="53"/>
        <v>0</v>
      </c>
      <c r="AV121" s="171">
        <f t="shared" si="54"/>
        <v>0</v>
      </c>
      <c r="AW121" s="171">
        <f t="shared" si="55"/>
        <v>0</v>
      </c>
      <c r="AX121" s="171">
        <f t="shared" si="56"/>
        <v>0</v>
      </c>
      <c r="AY121" s="171">
        <f t="shared" si="57"/>
        <v>0</v>
      </c>
      <c r="AZ121" s="171">
        <f t="shared" si="58"/>
        <v>0</v>
      </c>
      <c r="BA121" s="171">
        <f t="shared" si="59"/>
        <v>0</v>
      </c>
      <c r="BB121" s="171">
        <f t="shared" si="60"/>
        <v>0</v>
      </c>
      <c r="BC121" s="171">
        <f t="shared" si="61"/>
        <v>0</v>
      </c>
      <c r="BD121" s="171">
        <f t="shared" si="62"/>
        <v>0</v>
      </c>
      <c r="BE121" s="171">
        <f t="shared" si="63"/>
        <v>0</v>
      </c>
      <c r="BF121" s="171">
        <f t="shared" si="64"/>
        <v>0</v>
      </c>
      <c r="BG121" s="171"/>
      <c r="BH121" s="171">
        <f t="shared" si="65"/>
        <v>0</v>
      </c>
      <c r="BI121" s="171">
        <f t="shared" si="66"/>
        <v>1</v>
      </c>
      <c r="BJ121" s="171">
        <f t="shared" si="66"/>
        <v>0</v>
      </c>
      <c r="BK121" s="171">
        <f t="shared" si="67"/>
        <v>0</v>
      </c>
      <c r="BL121" s="171">
        <f t="shared" si="68"/>
        <v>1</v>
      </c>
      <c r="BM121" s="171"/>
      <c r="BN121" s="171"/>
      <c r="BO121" s="171"/>
      <c r="BP121" s="171"/>
      <c r="BQ121" s="171"/>
      <c r="BR121" s="171"/>
      <c r="BS121" s="171">
        <f t="shared" si="69"/>
        <v>0</v>
      </c>
      <c r="BT121" s="171">
        <f t="shared" si="70"/>
        <v>0</v>
      </c>
      <c r="BU121" s="171"/>
      <c r="BV121" s="171"/>
      <c r="BW121" s="171"/>
      <c r="BX121" s="171"/>
      <c r="BY121" s="171"/>
      <c r="BZ121" s="171"/>
      <c r="CE121" s="172" t="str">
        <f t="shared" si="47"/>
        <v/>
      </c>
      <c r="CF121" s="172" t="str">
        <f t="shared" si="83"/>
        <v/>
      </c>
      <c r="CG121" s="172" t="str">
        <f t="shared" si="83"/>
        <v/>
      </c>
      <c r="CH121" s="172" t="str">
        <f t="shared" si="83"/>
        <v/>
      </c>
      <c r="CI121" s="172" t="str">
        <f t="shared" si="83"/>
        <v/>
      </c>
      <c r="CJ121" s="172" t="str">
        <f t="shared" si="83"/>
        <v/>
      </c>
      <c r="CK121" s="172" t="str">
        <f t="shared" si="83"/>
        <v/>
      </c>
      <c r="CL121" s="172" t="str">
        <f t="shared" si="83"/>
        <v/>
      </c>
      <c r="CM121" s="172" t="str">
        <f t="shared" si="83"/>
        <v/>
      </c>
      <c r="CN121" s="172" t="str">
        <f t="shared" si="83"/>
        <v/>
      </c>
      <c r="CT121" s="286" t="b">
        <f t="shared" si="75"/>
        <v>1</v>
      </c>
      <c r="CU121" s="286" t="b">
        <f>OR(V121&gt;=CU$5,INDEX('הוראת שעה'!$D$6:$D$20,MATCH($AO$2,'הוראת שעה'!$A$6:$A$20,1))=99)</f>
        <v>0</v>
      </c>
      <c r="CV121" s="286" t="b">
        <f t="shared" si="76"/>
        <v>0</v>
      </c>
      <c r="CZ121" s="309">
        <f t="shared" si="77"/>
        <v>1</v>
      </c>
      <c r="DA121" s="286" t="b">
        <f t="shared" si="78"/>
        <v>0</v>
      </c>
      <c r="DB121" s="286" t="b">
        <f>OR(V121&gt;=DB$5,Z121=1,INDEX('הוראת שעה'!$D$6:$D$20,MATCH($AO$2,'הוראת שעה'!$A$6:$A$20,1))=99)</f>
        <v>0</v>
      </c>
      <c r="DC121" s="286" t="b">
        <f t="shared" si="79"/>
        <v>0</v>
      </c>
      <c r="DD121" s="286"/>
      <c r="DE121" s="286"/>
      <c r="DF121" s="286"/>
      <c r="DG121" s="286"/>
      <c r="DH121" s="286">
        <f t="shared" si="80"/>
        <v>0</v>
      </c>
      <c r="DI121" s="172" t="str">
        <f t="shared" si="81"/>
        <v/>
      </c>
      <c r="DJ121" s="172" t="str">
        <f t="shared" si="82"/>
        <v/>
      </c>
    </row>
    <row r="122" spans="2:114">
      <c r="B122" s="10" t="str">
        <f t="shared" si="71"/>
        <v/>
      </c>
      <c r="C122" s="10"/>
      <c r="D122" s="10"/>
      <c r="E122" s="10"/>
      <c r="F122" s="20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314"/>
      <c r="T122" s="314"/>
      <c r="U122" s="306" t="str">
        <f t="shared" si="72"/>
        <v/>
      </c>
      <c r="V122" s="9"/>
      <c r="W122" s="305"/>
      <c r="X122" s="314"/>
      <c r="Y122" s="305"/>
      <c r="Z122" s="305"/>
      <c r="AA122" s="9"/>
      <c r="AB122" s="9"/>
      <c r="AC122" s="9"/>
      <c r="AD122" s="9"/>
      <c r="AE122" s="10" t="str">
        <f t="shared" si="73"/>
        <v/>
      </c>
      <c r="AF122" s="9"/>
      <c r="AG122" s="9"/>
      <c r="AH122" s="9"/>
      <c r="AI122" s="10" t="str">
        <f t="shared" si="49"/>
        <v/>
      </c>
      <c r="AJ122" s="10"/>
      <c r="AK122" s="10"/>
      <c r="AL122" s="10"/>
      <c r="AM122" s="10"/>
      <c r="AN122" s="207" t="str">
        <f t="shared" si="50"/>
        <v/>
      </c>
      <c r="AO122" s="208"/>
      <c r="AP122" s="172">
        <f t="shared" si="51"/>
        <v>0</v>
      </c>
      <c r="AQ122" s="172" t="str">
        <f t="shared" si="48"/>
        <v/>
      </c>
      <c r="AR122" s="172" t="str">
        <f t="shared" si="48"/>
        <v/>
      </c>
      <c r="AS122" s="171">
        <f t="shared" si="74"/>
        <v>0</v>
      </c>
      <c r="AT122" s="171">
        <f t="shared" si="52"/>
        <v>0</v>
      </c>
      <c r="AU122" s="171">
        <f t="shared" si="53"/>
        <v>0</v>
      </c>
      <c r="AV122" s="171">
        <f t="shared" si="54"/>
        <v>0</v>
      </c>
      <c r="AW122" s="171">
        <f t="shared" si="55"/>
        <v>0</v>
      </c>
      <c r="AX122" s="171">
        <f t="shared" si="56"/>
        <v>0</v>
      </c>
      <c r="AY122" s="171">
        <f t="shared" si="57"/>
        <v>0</v>
      </c>
      <c r="AZ122" s="171">
        <f t="shared" si="58"/>
        <v>0</v>
      </c>
      <c r="BA122" s="171">
        <f t="shared" si="59"/>
        <v>0</v>
      </c>
      <c r="BB122" s="171">
        <f t="shared" si="60"/>
        <v>0</v>
      </c>
      <c r="BC122" s="171">
        <f t="shared" si="61"/>
        <v>0</v>
      </c>
      <c r="BD122" s="171">
        <f t="shared" si="62"/>
        <v>0</v>
      </c>
      <c r="BE122" s="171">
        <f t="shared" si="63"/>
        <v>0</v>
      </c>
      <c r="BF122" s="171">
        <f t="shared" si="64"/>
        <v>0</v>
      </c>
      <c r="BG122" s="171"/>
      <c r="BH122" s="171">
        <f t="shared" si="65"/>
        <v>0</v>
      </c>
      <c r="BI122" s="171">
        <f t="shared" si="66"/>
        <v>1</v>
      </c>
      <c r="BJ122" s="171">
        <f t="shared" si="66"/>
        <v>0</v>
      </c>
      <c r="BK122" s="171">
        <f t="shared" si="67"/>
        <v>0</v>
      </c>
      <c r="BL122" s="171">
        <f t="shared" si="68"/>
        <v>1</v>
      </c>
      <c r="BM122" s="171"/>
      <c r="BN122" s="171"/>
      <c r="BO122" s="171"/>
      <c r="BP122" s="171"/>
      <c r="BQ122" s="171"/>
      <c r="BR122" s="171"/>
      <c r="BS122" s="171">
        <f t="shared" si="69"/>
        <v>0</v>
      </c>
      <c r="BT122" s="171">
        <f t="shared" si="70"/>
        <v>0</v>
      </c>
      <c r="BU122" s="171"/>
      <c r="BV122" s="171"/>
      <c r="BW122" s="171"/>
      <c r="BX122" s="171"/>
      <c r="BY122" s="171"/>
      <c r="BZ122" s="171"/>
      <c r="CE122" s="172" t="str">
        <f t="shared" si="47"/>
        <v/>
      </c>
      <c r="CF122" s="172" t="str">
        <f t="shared" si="83"/>
        <v/>
      </c>
      <c r="CG122" s="172" t="str">
        <f t="shared" si="83"/>
        <v/>
      </c>
      <c r="CH122" s="172" t="str">
        <f t="shared" si="83"/>
        <v/>
      </c>
      <c r="CI122" s="172" t="str">
        <f t="shared" si="83"/>
        <v/>
      </c>
      <c r="CJ122" s="172" t="str">
        <f t="shared" si="83"/>
        <v/>
      </c>
      <c r="CK122" s="172" t="str">
        <f t="shared" si="83"/>
        <v/>
      </c>
      <c r="CL122" s="172" t="str">
        <f t="shared" si="83"/>
        <v/>
      </c>
      <c r="CM122" s="172" t="str">
        <f t="shared" si="83"/>
        <v/>
      </c>
      <c r="CN122" s="172" t="str">
        <f t="shared" si="83"/>
        <v/>
      </c>
      <c r="CT122" s="286" t="b">
        <f t="shared" si="75"/>
        <v>1</v>
      </c>
      <c r="CU122" s="286" t="b">
        <f>OR(V122&gt;=CU$5,INDEX('הוראת שעה'!$D$6:$D$20,MATCH($AO$2,'הוראת שעה'!$A$6:$A$20,1))=99)</f>
        <v>0</v>
      </c>
      <c r="CV122" s="286" t="b">
        <f t="shared" si="76"/>
        <v>0</v>
      </c>
      <c r="CZ122" s="309">
        <f t="shared" si="77"/>
        <v>1</v>
      </c>
      <c r="DA122" s="286" t="b">
        <f t="shared" si="78"/>
        <v>0</v>
      </c>
      <c r="DB122" s="286" t="b">
        <f>OR(V122&gt;=DB$5,Z122=1,INDEX('הוראת שעה'!$D$6:$D$20,MATCH($AO$2,'הוראת שעה'!$A$6:$A$20,1))=99)</f>
        <v>0</v>
      </c>
      <c r="DC122" s="286" t="b">
        <f t="shared" si="79"/>
        <v>0</v>
      </c>
      <c r="DD122" s="286"/>
      <c r="DE122" s="286"/>
      <c r="DF122" s="286"/>
      <c r="DG122" s="286"/>
      <c r="DH122" s="286">
        <f t="shared" si="80"/>
        <v>0</v>
      </c>
      <c r="DI122" s="172" t="str">
        <f t="shared" si="81"/>
        <v/>
      </c>
      <c r="DJ122" s="172" t="str">
        <f t="shared" si="82"/>
        <v/>
      </c>
    </row>
    <row r="123" spans="2:114">
      <c r="B123" s="10" t="str">
        <f t="shared" si="71"/>
        <v/>
      </c>
      <c r="C123" s="10"/>
      <c r="D123" s="10"/>
      <c r="E123" s="10"/>
      <c r="F123" s="20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314"/>
      <c r="T123" s="314"/>
      <c r="U123" s="306" t="str">
        <f t="shared" si="72"/>
        <v/>
      </c>
      <c r="V123" s="9"/>
      <c r="W123" s="305"/>
      <c r="X123" s="314"/>
      <c r="Y123" s="305"/>
      <c r="Z123" s="305"/>
      <c r="AA123" s="9"/>
      <c r="AB123" s="9"/>
      <c r="AC123" s="9"/>
      <c r="AD123" s="9"/>
      <c r="AE123" s="10" t="str">
        <f t="shared" si="73"/>
        <v/>
      </c>
      <c r="AF123" s="9"/>
      <c r="AG123" s="9"/>
      <c r="AH123" s="9"/>
      <c r="AI123" s="10" t="str">
        <f t="shared" si="49"/>
        <v/>
      </c>
      <c r="AJ123" s="10"/>
      <c r="AK123" s="10"/>
      <c r="AL123" s="10"/>
      <c r="AM123" s="10"/>
      <c r="AN123" s="207" t="str">
        <f t="shared" si="50"/>
        <v/>
      </c>
      <c r="AO123" s="208"/>
      <c r="AP123" s="172">
        <f t="shared" si="51"/>
        <v>0</v>
      </c>
      <c r="AQ123" s="172" t="str">
        <f t="shared" si="48"/>
        <v/>
      </c>
      <c r="AR123" s="172" t="str">
        <f t="shared" si="48"/>
        <v/>
      </c>
      <c r="AS123" s="171">
        <f t="shared" si="74"/>
        <v>0</v>
      </c>
      <c r="AT123" s="171">
        <f t="shared" si="52"/>
        <v>0</v>
      </c>
      <c r="AU123" s="171">
        <f t="shared" si="53"/>
        <v>0</v>
      </c>
      <c r="AV123" s="171">
        <f t="shared" si="54"/>
        <v>0</v>
      </c>
      <c r="AW123" s="171">
        <f t="shared" si="55"/>
        <v>0</v>
      </c>
      <c r="AX123" s="171">
        <f t="shared" si="56"/>
        <v>0</v>
      </c>
      <c r="AY123" s="171">
        <f t="shared" si="57"/>
        <v>0</v>
      </c>
      <c r="AZ123" s="171">
        <f t="shared" si="58"/>
        <v>0</v>
      </c>
      <c r="BA123" s="171">
        <f t="shared" si="59"/>
        <v>0</v>
      </c>
      <c r="BB123" s="171">
        <f t="shared" si="60"/>
        <v>0</v>
      </c>
      <c r="BC123" s="171">
        <f t="shared" si="61"/>
        <v>0</v>
      </c>
      <c r="BD123" s="171">
        <f t="shared" si="62"/>
        <v>0</v>
      </c>
      <c r="BE123" s="171">
        <f t="shared" si="63"/>
        <v>0</v>
      </c>
      <c r="BF123" s="171">
        <f t="shared" si="64"/>
        <v>0</v>
      </c>
      <c r="BG123" s="171"/>
      <c r="BH123" s="171">
        <f t="shared" si="65"/>
        <v>0</v>
      </c>
      <c r="BI123" s="171">
        <f t="shared" si="66"/>
        <v>1</v>
      </c>
      <c r="BJ123" s="171">
        <f t="shared" si="66"/>
        <v>0</v>
      </c>
      <c r="BK123" s="171">
        <f t="shared" si="67"/>
        <v>0</v>
      </c>
      <c r="BL123" s="171">
        <f t="shared" si="68"/>
        <v>1</v>
      </c>
      <c r="BM123" s="171"/>
      <c r="BN123" s="171"/>
      <c r="BO123" s="171"/>
      <c r="BP123" s="171"/>
      <c r="BQ123" s="171"/>
      <c r="BR123" s="171"/>
      <c r="BS123" s="171">
        <f t="shared" si="69"/>
        <v>0</v>
      </c>
      <c r="BT123" s="171">
        <f t="shared" si="70"/>
        <v>0</v>
      </c>
      <c r="BU123" s="171"/>
      <c r="BV123" s="171"/>
      <c r="BW123" s="171"/>
      <c r="BX123" s="171"/>
      <c r="BY123" s="171"/>
      <c r="BZ123" s="171"/>
      <c r="CE123" s="172" t="str">
        <f t="shared" si="47"/>
        <v/>
      </c>
      <c r="CF123" s="172" t="str">
        <f t="shared" si="83"/>
        <v/>
      </c>
      <c r="CG123" s="172" t="str">
        <f t="shared" si="83"/>
        <v/>
      </c>
      <c r="CH123" s="172" t="str">
        <f t="shared" si="83"/>
        <v/>
      </c>
      <c r="CI123" s="172" t="str">
        <f t="shared" si="83"/>
        <v/>
      </c>
      <c r="CJ123" s="172" t="str">
        <f t="shared" si="83"/>
        <v/>
      </c>
      <c r="CK123" s="172" t="str">
        <f t="shared" si="83"/>
        <v/>
      </c>
      <c r="CL123" s="172" t="str">
        <f t="shared" si="83"/>
        <v/>
      </c>
      <c r="CM123" s="172" t="str">
        <f t="shared" si="83"/>
        <v/>
      </c>
      <c r="CN123" s="172" t="str">
        <f t="shared" si="83"/>
        <v/>
      </c>
      <c r="CT123" s="286" t="b">
        <f t="shared" si="75"/>
        <v>1</v>
      </c>
      <c r="CU123" s="286" t="b">
        <f>OR(V123&gt;=CU$5,INDEX('הוראת שעה'!$D$6:$D$20,MATCH($AO$2,'הוראת שעה'!$A$6:$A$20,1))=99)</f>
        <v>0</v>
      </c>
      <c r="CV123" s="286" t="b">
        <f t="shared" si="76"/>
        <v>0</v>
      </c>
      <c r="CZ123" s="309">
        <f t="shared" si="77"/>
        <v>1</v>
      </c>
      <c r="DA123" s="286" t="b">
        <f t="shared" si="78"/>
        <v>0</v>
      </c>
      <c r="DB123" s="286" t="b">
        <f>OR(V123&gt;=DB$5,Z123=1,INDEX('הוראת שעה'!$D$6:$D$20,MATCH($AO$2,'הוראת שעה'!$A$6:$A$20,1))=99)</f>
        <v>0</v>
      </c>
      <c r="DC123" s="286" t="b">
        <f t="shared" si="79"/>
        <v>0</v>
      </c>
      <c r="DD123" s="286"/>
      <c r="DE123" s="286"/>
      <c r="DF123" s="286"/>
      <c r="DG123" s="286"/>
      <c r="DH123" s="286">
        <f t="shared" si="80"/>
        <v>0</v>
      </c>
      <c r="DI123" s="172" t="str">
        <f t="shared" si="81"/>
        <v/>
      </c>
      <c r="DJ123" s="172" t="str">
        <f t="shared" si="82"/>
        <v/>
      </c>
    </row>
    <row r="124" spans="2:114">
      <c r="B124" s="10" t="str">
        <f t="shared" si="71"/>
        <v/>
      </c>
      <c r="C124" s="10"/>
      <c r="D124" s="10"/>
      <c r="E124" s="10"/>
      <c r="F124" s="20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314"/>
      <c r="T124" s="314"/>
      <c r="U124" s="306" t="str">
        <f t="shared" si="72"/>
        <v/>
      </c>
      <c r="V124" s="9"/>
      <c r="W124" s="305"/>
      <c r="X124" s="314"/>
      <c r="Y124" s="305"/>
      <c r="Z124" s="305"/>
      <c r="AA124" s="9"/>
      <c r="AB124" s="9"/>
      <c r="AC124" s="9"/>
      <c r="AD124" s="9"/>
      <c r="AE124" s="10" t="str">
        <f t="shared" si="73"/>
        <v/>
      </c>
      <c r="AF124" s="9"/>
      <c r="AG124" s="9"/>
      <c r="AH124" s="9"/>
      <c r="AI124" s="10" t="str">
        <f t="shared" si="49"/>
        <v/>
      </c>
      <c r="AJ124" s="10"/>
      <c r="AK124" s="10"/>
      <c r="AL124" s="10"/>
      <c r="AM124" s="10"/>
      <c r="AN124" s="207" t="str">
        <f t="shared" si="50"/>
        <v/>
      </c>
      <c r="AO124" s="208"/>
      <c r="AP124" s="172">
        <f t="shared" si="51"/>
        <v>0</v>
      </c>
      <c r="AQ124" s="172" t="str">
        <f t="shared" si="48"/>
        <v/>
      </c>
      <c r="AR124" s="172" t="str">
        <f t="shared" si="48"/>
        <v/>
      </c>
      <c r="AS124" s="171">
        <f t="shared" si="74"/>
        <v>0</v>
      </c>
      <c r="AT124" s="171">
        <f t="shared" si="52"/>
        <v>0</v>
      </c>
      <c r="AU124" s="171">
        <f t="shared" si="53"/>
        <v>0</v>
      </c>
      <c r="AV124" s="171">
        <f t="shared" si="54"/>
        <v>0</v>
      </c>
      <c r="AW124" s="171">
        <f t="shared" si="55"/>
        <v>0</v>
      </c>
      <c r="AX124" s="171">
        <f t="shared" si="56"/>
        <v>0</v>
      </c>
      <c r="AY124" s="171">
        <f t="shared" si="57"/>
        <v>0</v>
      </c>
      <c r="AZ124" s="171">
        <f t="shared" si="58"/>
        <v>0</v>
      </c>
      <c r="BA124" s="171">
        <f t="shared" si="59"/>
        <v>0</v>
      </c>
      <c r="BB124" s="171">
        <f t="shared" si="60"/>
        <v>0</v>
      </c>
      <c r="BC124" s="171">
        <f t="shared" si="61"/>
        <v>0</v>
      </c>
      <c r="BD124" s="171">
        <f t="shared" si="62"/>
        <v>0</v>
      </c>
      <c r="BE124" s="171">
        <f t="shared" si="63"/>
        <v>0</v>
      </c>
      <c r="BF124" s="171">
        <f t="shared" si="64"/>
        <v>0</v>
      </c>
      <c r="BG124" s="171"/>
      <c r="BH124" s="171">
        <f t="shared" si="65"/>
        <v>0</v>
      </c>
      <c r="BI124" s="171">
        <f t="shared" si="66"/>
        <v>1</v>
      </c>
      <c r="BJ124" s="171">
        <f t="shared" si="66"/>
        <v>0</v>
      </c>
      <c r="BK124" s="171">
        <f t="shared" si="67"/>
        <v>0</v>
      </c>
      <c r="BL124" s="171">
        <f t="shared" si="68"/>
        <v>1</v>
      </c>
      <c r="BM124" s="171"/>
      <c r="BN124" s="171"/>
      <c r="BO124" s="171"/>
      <c r="BP124" s="171"/>
      <c r="BQ124" s="171"/>
      <c r="BR124" s="171"/>
      <c r="BS124" s="171">
        <f t="shared" si="69"/>
        <v>0</v>
      </c>
      <c r="BT124" s="171">
        <f t="shared" si="70"/>
        <v>0</v>
      </c>
      <c r="BU124" s="171"/>
      <c r="BV124" s="171"/>
      <c r="BW124" s="171"/>
      <c r="BX124" s="171"/>
      <c r="BY124" s="171"/>
      <c r="BZ124" s="171"/>
      <c r="CE124" s="172" t="str">
        <f t="shared" si="47"/>
        <v/>
      </c>
      <c r="CF124" s="172" t="str">
        <f t="shared" si="83"/>
        <v/>
      </c>
      <c r="CG124" s="172" t="str">
        <f t="shared" si="83"/>
        <v/>
      </c>
      <c r="CH124" s="172" t="str">
        <f t="shared" si="83"/>
        <v/>
      </c>
      <c r="CI124" s="172" t="str">
        <f t="shared" si="83"/>
        <v/>
      </c>
      <c r="CJ124" s="172" t="str">
        <f t="shared" si="83"/>
        <v/>
      </c>
      <c r="CK124" s="172" t="str">
        <f t="shared" si="83"/>
        <v/>
      </c>
      <c r="CL124" s="172" t="str">
        <f t="shared" si="83"/>
        <v/>
      </c>
      <c r="CM124" s="172" t="str">
        <f t="shared" si="83"/>
        <v/>
      </c>
      <c r="CN124" s="172" t="str">
        <f t="shared" si="83"/>
        <v/>
      </c>
      <c r="CT124" s="286" t="b">
        <f t="shared" si="75"/>
        <v>1</v>
      </c>
      <c r="CU124" s="286" t="b">
        <f>OR(V124&gt;=CU$5,INDEX('הוראת שעה'!$D$6:$D$20,MATCH($AO$2,'הוראת שעה'!$A$6:$A$20,1))=99)</f>
        <v>0</v>
      </c>
      <c r="CV124" s="286" t="b">
        <f t="shared" si="76"/>
        <v>0</v>
      </c>
      <c r="CZ124" s="309">
        <f t="shared" si="77"/>
        <v>1</v>
      </c>
      <c r="DA124" s="286" t="b">
        <f t="shared" si="78"/>
        <v>0</v>
      </c>
      <c r="DB124" s="286" t="b">
        <f>OR(V124&gt;=DB$5,Z124=1,INDEX('הוראת שעה'!$D$6:$D$20,MATCH($AO$2,'הוראת שעה'!$A$6:$A$20,1))=99)</f>
        <v>0</v>
      </c>
      <c r="DC124" s="286" t="b">
        <f t="shared" si="79"/>
        <v>0</v>
      </c>
      <c r="DD124" s="286"/>
      <c r="DE124" s="286"/>
      <c r="DF124" s="286"/>
      <c r="DG124" s="286"/>
      <c r="DH124" s="286">
        <f t="shared" si="80"/>
        <v>0</v>
      </c>
      <c r="DI124" s="172" t="str">
        <f t="shared" si="81"/>
        <v/>
      </c>
      <c r="DJ124" s="172" t="str">
        <f t="shared" si="82"/>
        <v/>
      </c>
    </row>
    <row r="125" spans="2:114">
      <c r="B125" s="10" t="str">
        <f t="shared" si="71"/>
        <v/>
      </c>
      <c r="C125" s="10"/>
      <c r="D125" s="10"/>
      <c r="E125" s="10"/>
      <c r="F125" s="20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314"/>
      <c r="T125" s="314"/>
      <c r="U125" s="306" t="str">
        <f t="shared" si="72"/>
        <v/>
      </c>
      <c r="V125" s="9"/>
      <c r="W125" s="305"/>
      <c r="X125" s="314"/>
      <c r="Y125" s="305"/>
      <c r="Z125" s="305"/>
      <c r="AA125" s="9"/>
      <c r="AB125" s="9"/>
      <c r="AC125" s="9"/>
      <c r="AD125" s="9"/>
      <c r="AE125" s="10" t="str">
        <f t="shared" si="73"/>
        <v/>
      </c>
      <c r="AF125" s="9"/>
      <c r="AG125" s="9"/>
      <c r="AH125" s="9"/>
      <c r="AI125" s="10" t="str">
        <f t="shared" si="49"/>
        <v/>
      </c>
      <c r="AJ125" s="10"/>
      <c r="AK125" s="10"/>
      <c r="AL125" s="10"/>
      <c r="AM125" s="10"/>
      <c r="AN125" s="207" t="str">
        <f t="shared" si="50"/>
        <v/>
      </c>
      <c r="AO125" s="208"/>
      <c r="AP125" s="172">
        <f t="shared" si="51"/>
        <v>0</v>
      </c>
      <c r="AQ125" s="172" t="str">
        <f t="shared" si="48"/>
        <v/>
      </c>
      <c r="AR125" s="172" t="str">
        <f t="shared" si="48"/>
        <v/>
      </c>
      <c r="AS125" s="171">
        <f t="shared" si="74"/>
        <v>0</v>
      </c>
      <c r="AT125" s="171">
        <f t="shared" si="52"/>
        <v>0</v>
      </c>
      <c r="AU125" s="171">
        <f t="shared" si="53"/>
        <v>0</v>
      </c>
      <c r="AV125" s="171">
        <f t="shared" si="54"/>
        <v>0</v>
      </c>
      <c r="AW125" s="171">
        <f t="shared" si="55"/>
        <v>0</v>
      </c>
      <c r="AX125" s="171">
        <f t="shared" si="56"/>
        <v>0</v>
      </c>
      <c r="AY125" s="171">
        <f t="shared" si="57"/>
        <v>0</v>
      </c>
      <c r="AZ125" s="171">
        <f t="shared" si="58"/>
        <v>0</v>
      </c>
      <c r="BA125" s="171">
        <f t="shared" si="59"/>
        <v>0</v>
      </c>
      <c r="BB125" s="171">
        <f t="shared" si="60"/>
        <v>0</v>
      </c>
      <c r="BC125" s="171">
        <f t="shared" si="61"/>
        <v>0</v>
      </c>
      <c r="BD125" s="171">
        <f t="shared" si="62"/>
        <v>0</v>
      </c>
      <c r="BE125" s="171">
        <f t="shared" si="63"/>
        <v>0</v>
      </c>
      <c r="BF125" s="171">
        <f t="shared" si="64"/>
        <v>0</v>
      </c>
      <c r="BG125" s="171"/>
      <c r="BH125" s="171">
        <f t="shared" si="65"/>
        <v>0</v>
      </c>
      <c r="BI125" s="171">
        <f t="shared" si="66"/>
        <v>1</v>
      </c>
      <c r="BJ125" s="171">
        <f t="shared" si="66"/>
        <v>0</v>
      </c>
      <c r="BK125" s="171">
        <f t="shared" si="67"/>
        <v>0</v>
      </c>
      <c r="BL125" s="171">
        <f t="shared" si="68"/>
        <v>1</v>
      </c>
      <c r="BM125" s="171"/>
      <c r="BN125" s="171"/>
      <c r="BO125" s="171"/>
      <c r="BP125" s="171"/>
      <c r="BQ125" s="171"/>
      <c r="BR125" s="171"/>
      <c r="BS125" s="171">
        <f t="shared" si="69"/>
        <v>0</v>
      </c>
      <c r="BT125" s="171">
        <f t="shared" si="70"/>
        <v>0</v>
      </c>
      <c r="BU125" s="171"/>
      <c r="BV125" s="171"/>
      <c r="BW125" s="171"/>
      <c r="BX125" s="171"/>
      <c r="BY125" s="171"/>
      <c r="BZ125" s="171"/>
      <c r="CE125" s="172" t="str">
        <f t="shared" si="47"/>
        <v/>
      </c>
      <c r="CF125" s="172" t="str">
        <f t="shared" si="83"/>
        <v/>
      </c>
      <c r="CG125" s="172" t="str">
        <f t="shared" si="83"/>
        <v/>
      </c>
      <c r="CH125" s="172" t="str">
        <f t="shared" si="83"/>
        <v/>
      </c>
      <c r="CI125" s="172" t="str">
        <f t="shared" si="83"/>
        <v/>
      </c>
      <c r="CJ125" s="172" t="str">
        <f t="shared" si="83"/>
        <v/>
      </c>
      <c r="CK125" s="172" t="str">
        <f t="shared" si="83"/>
        <v/>
      </c>
      <c r="CL125" s="172" t="str">
        <f t="shared" si="83"/>
        <v/>
      </c>
      <c r="CM125" s="172" t="str">
        <f t="shared" si="83"/>
        <v/>
      </c>
      <c r="CN125" s="172" t="str">
        <f t="shared" si="83"/>
        <v/>
      </c>
      <c r="CT125" s="286" t="b">
        <f t="shared" si="75"/>
        <v>1</v>
      </c>
      <c r="CU125" s="286" t="b">
        <f>OR(V125&gt;=CU$5,INDEX('הוראת שעה'!$D$6:$D$20,MATCH($AO$2,'הוראת שעה'!$A$6:$A$20,1))=99)</f>
        <v>0</v>
      </c>
      <c r="CV125" s="286" t="b">
        <f t="shared" si="76"/>
        <v>0</v>
      </c>
      <c r="CZ125" s="309">
        <f t="shared" si="77"/>
        <v>1</v>
      </c>
      <c r="DA125" s="286" t="b">
        <f t="shared" si="78"/>
        <v>0</v>
      </c>
      <c r="DB125" s="286" t="b">
        <f>OR(V125&gt;=DB$5,Z125=1,INDEX('הוראת שעה'!$D$6:$D$20,MATCH($AO$2,'הוראת שעה'!$A$6:$A$20,1))=99)</f>
        <v>0</v>
      </c>
      <c r="DC125" s="286" t="b">
        <f t="shared" si="79"/>
        <v>0</v>
      </c>
      <c r="DD125" s="286"/>
      <c r="DE125" s="286"/>
      <c r="DF125" s="286"/>
      <c r="DG125" s="286"/>
      <c r="DH125" s="286">
        <f t="shared" si="80"/>
        <v>0</v>
      </c>
      <c r="DI125" s="172" t="str">
        <f t="shared" si="81"/>
        <v/>
      </c>
      <c r="DJ125" s="172" t="str">
        <f t="shared" si="82"/>
        <v/>
      </c>
    </row>
    <row r="126" spans="2:114">
      <c r="B126" s="10" t="str">
        <f t="shared" si="71"/>
        <v/>
      </c>
      <c r="C126" s="10"/>
      <c r="D126" s="10"/>
      <c r="E126" s="10"/>
      <c r="F126" s="20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314"/>
      <c r="T126" s="314"/>
      <c r="U126" s="306" t="str">
        <f t="shared" si="72"/>
        <v/>
      </c>
      <c r="V126" s="9"/>
      <c r="W126" s="305"/>
      <c r="X126" s="314"/>
      <c r="Y126" s="305"/>
      <c r="Z126" s="305"/>
      <c r="AA126" s="9"/>
      <c r="AB126" s="9"/>
      <c r="AC126" s="9"/>
      <c r="AD126" s="9"/>
      <c r="AE126" s="10" t="str">
        <f t="shared" si="73"/>
        <v/>
      </c>
      <c r="AF126" s="9"/>
      <c r="AG126" s="9"/>
      <c r="AH126" s="9"/>
      <c r="AI126" s="10" t="str">
        <f t="shared" si="49"/>
        <v/>
      </c>
      <c r="AJ126" s="10"/>
      <c r="AK126" s="10"/>
      <c r="AL126" s="10"/>
      <c r="AM126" s="10"/>
      <c r="AN126" s="207" t="str">
        <f t="shared" si="50"/>
        <v/>
      </c>
      <c r="AO126" s="208"/>
      <c r="AP126" s="172">
        <f t="shared" si="51"/>
        <v>0</v>
      </c>
      <c r="AQ126" s="172" t="str">
        <f t="shared" si="48"/>
        <v/>
      </c>
      <c r="AR126" s="172" t="str">
        <f t="shared" si="48"/>
        <v/>
      </c>
      <c r="AS126" s="171">
        <f t="shared" si="74"/>
        <v>0</v>
      </c>
      <c r="AT126" s="171">
        <f t="shared" si="52"/>
        <v>0</v>
      </c>
      <c r="AU126" s="171">
        <f t="shared" si="53"/>
        <v>0</v>
      </c>
      <c r="AV126" s="171">
        <f t="shared" si="54"/>
        <v>0</v>
      </c>
      <c r="AW126" s="171">
        <f t="shared" si="55"/>
        <v>0</v>
      </c>
      <c r="AX126" s="171">
        <f t="shared" si="56"/>
        <v>0</v>
      </c>
      <c r="AY126" s="171">
        <f t="shared" si="57"/>
        <v>0</v>
      </c>
      <c r="AZ126" s="171">
        <f t="shared" si="58"/>
        <v>0</v>
      </c>
      <c r="BA126" s="171">
        <f t="shared" si="59"/>
        <v>0</v>
      </c>
      <c r="BB126" s="171">
        <f t="shared" si="60"/>
        <v>0</v>
      </c>
      <c r="BC126" s="171">
        <f t="shared" si="61"/>
        <v>0</v>
      </c>
      <c r="BD126" s="171">
        <f t="shared" si="62"/>
        <v>0</v>
      </c>
      <c r="BE126" s="171">
        <f t="shared" si="63"/>
        <v>0</v>
      </c>
      <c r="BF126" s="171">
        <f t="shared" si="64"/>
        <v>0</v>
      </c>
      <c r="BG126" s="171"/>
      <c r="BH126" s="171">
        <f t="shared" si="65"/>
        <v>0</v>
      </c>
      <c r="BI126" s="171">
        <f t="shared" si="66"/>
        <v>1</v>
      </c>
      <c r="BJ126" s="171">
        <f t="shared" si="66"/>
        <v>0</v>
      </c>
      <c r="BK126" s="171">
        <f t="shared" si="67"/>
        <v>0</v>
      </c>
      <c r="BL126" s="171">
        <f t="shared" si="68"/>
        <v>1</v>
      </c>
      <c r="BM126" s="171"/>
      <c r="BN126" s="171"/>
      <c r="BO126" s="171"/>
      <c r="BP126" s="171"/>
      <c r="BQ126" s="171"/>
      <c r="BR126" s="171"/>
      <c r="BS126" s="171">
        <f t="shared" si="69"/>
        <v>0</v>
      </c>
      <c r="BT126" s="171">
        <f t="shared" si="70"/>
        <v>0</v>
      </c>
      <c r="BU126" s="171"/>
      <c r="BV126" s="171"/>
      <c r="BW126" s="171"/>
      <c r="BX126" s="171"/>
      <c r="BY126" s="171"/>
      <c r="BZ126" s="171"/>
      <c r="CE126" s="172" t="str">
        <f t="shared" si="47"/>
        <v/>
      </c>
      <c r="CF126" s="172" t="str">
        <f t="shared" si="83"/>
        <v/>
      </c>
      <c r="CG126" s="172" t="str">
        <f t="shared" si="83"/>
        <v/>
      </c>
      <c r="CH126" s="172" t="str">
        <f t="shared" si="83"/>
        <v/>
      </c>
      <c r="CI126" s="172" t="str">
        <f t="shared" si="83"/>
        <v/>
      </c>
      <c r="CJ126" s="172" t="str">
        <f t="shared" si="83"/>
        <v/>
      </c>
      <c r="CK126" s="172" t="str">
        <f t="shared" si="83"/>
        <v/>
      </c>
      <c r="CL126" s="172" t="str">
        <f t="shared" si="83"/>
        <v/>
      </c>
      <c r="CM126" s="172" t="str">
        <f t="shared" si="83"/>
        <v/>
      </c>
      <c r="CN126" s="172" t="str">
        <f t="shared" si="83"/>
        <v/>
      </c>
      <c r="CT126" s="286" t="b">
        <f t="shared" si="75"/>
        <v>1</v>
      </c>
      <c r="CU126" s="286" t="b">
        <f>OR(V126&gt;=CU$5,INDEX('הוראת שעה'!$D$6:$D$20,MATCH($AO$2,'הוראת שעה'!$A$6:$A$20,1))=99)</f>
        <v>0</v>
      </c>
      <c r="CV126" s="286" t="b">
        <f t="shared" si="76"/>
        <v>0</v>
      </c>
      <c r="CZ126" s="309">
        <f t="shared" si="77"/>
        <v>1</v>
      </c>
      <c r="DA126" s="286" t="b">
        <f t="shared" si="78"/>
        <v>0</v>
      </c>
      <c r="DB126" s="286" t="b">
        <f>OR(V126&gt;=DB$5,Z126=1,INDEX('הוראת שעה'!$D$6:$D$20,MATCH($AO$2,'הוראת שעה'!$A$6:$A$20,1))=99)</f>
        <v>0</v>
      </c>
      <c r="DC126" s="286" t="b">
        <f t="shared" si="79"/>
        <v>0</v>
      </c>
      <c r="DD126" s="286"/>
      <c r="DE126" s="286"/>
      <c r="DF126" s="286"/>
      <c r="DG126" s="286"/>
      <c r="DH126" s="286">
        <f t="shared" si="80"/>
        <v>0</v>
      </c>
      <c r="DI126" s="172" t="str">
        <f t="shared" si="81"/>
        <v/>
      </c>
      <c r="DJ126" s="172" t="str">
        <f t="shared" si="82"/>
        <v/>
      </c>
    </row>
    <row r="127" spans="2:114">
      <c r="B127" s="10" t="str">
        <f t="shared" si="71"/>
        <v/>
      </c>
      <c r="C127" s="10"/>
      <c r="D127" s="10"/>
      <c r="E127" s="10"/>
      <c r="F127" s="20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314"/>
      <c r="T127" s="314"/>
      <c r="U127" s="306" t="str">
        <f t="shared" si="72"/>
        <v/>
      </c>
      <c r="V127" s="9"/>
      <c r="W127" s="305"/>
      <c r="X127" s="314"/>
      <c r="Y127" s="305"/>
      <c r="Z127" s="305"/>
      <c r="AA127" s="9"/>
      <c r="AB127" s="9"/>
      <c r="AC127" s="9"/>
      <c r="AD127" s="9"/>
      <c r="AE127" s="10" t="str">
        <f t="shared" si="73"/>
        <v/>
      </c>
      <c r="AF127" s="9"/>
      <c r="AG127" s="9"/>
      <c r="AH127" s="9"/>
      <c r="AI127" s="10" t="str">
        <f t="shared" si="49"/>
        <v/>
      </c>
      <c r="AJ127" s="10"/>
      <c r="AK127" s="10"/>
      <c r="AL127" s="10"/>
      <c r="AM127" s="10"/>
      <c r="AN127" s="207" t="str">
        <f t="shared" si="50"/>
        <v/>
      </c>
      <c r="AO127" s="208"/>
      <c r="AP127" s="172">
        <f t="shared" si="51"/>
        <v>0</v>
      </c>
      <c r="AQ127" s="172" t="str">
        <f t="shared" si="48"/>
        <v/>
      </c>
      <c r="AR127" s="172" t="str">
        <f t="shared" si="48"/>
        <v/>
      </c>
      <c r="AS127" s="171">
        <f t="shared" si="74"/>
        <v>0</v>
      </c>
      <c r="AT127" s="171">
        <f t="shared" si="52"/>
        <v>0</v>
      </c>
      <c r="AU127" s="171">
        <f t="shared" si="53"/>
        <v>0</v>
      </c>
      <c r="AV127" s="171">
        <f t="shared" si="54"/>
        <v>0</v>
      </c>
      <c r="AW127" s="171">
        <f t="shared" si="55"/>
        <v>0</v>
      </c>
      <c r="AX127" s="171">
        <f t="shared" si="56"/>
        <v>0</v>
      </c>
      <c r="AY127" s="171">
        <f t="shared" si="57"/>
        <v>0</v>
      </c>
      <c r="AZ127" s="171">
        <f t="shared" si="58"/>
        <v>0</v>
      </c>
      <c r="BA127" s="171">
        <f t="shared" si="59"/>
        <v>0</v>
      </c>
      <c r="BB127" s="171">
        <f t="shared" si="60"/>
        <v>0</v>
      </c>
      <c r="BC127" s="171">
        <f t="shared" si="61"/>
        <v>0</v>
      </c>
      <c r="BD127" s="171">
        <f t="shared" si="62"/>
        <v>0</v>
      </c>
      <c r="BE127" s="171">
        <f t="shared" si="63"/>
        <v>0</v>
      </c>
      <c r="BF127" s="171">
        <f t="shared" si="64"/>
        <v>0</v>
      </c>
      <c r="BG127" s="171"/>
      <c r="BH127" s="171">
        <f t="shared" si="65"/>
        <v>0</v>
      </c>
      <c r="BI127" s="171">
        <f t="shared" si="66"/>
        <v>1</v>
      </c>
      <c r="BJ127" s="171">
        <f t="shared" si="66"/>
        <v>0</v>
      </c>
      <c r="BK127" s="171">
        <f t="shared" si="67"/>
        <v>0</v>
      </c>
      <c r="BL127" s="171">
        <f t="shared" si="68"/>
        <v>1</v>
      </c>
      <c r="BM127" s="171"/>
      <c r="BN127" s="171"/>
      <c r="BO127" s="171"/>
      <c r="BP127" s="171"/>
      <c r="BQ127" s="171"/>
      <c r="BR127" s="171"/>
      <c r="BS127" s="171">
        <f t="shared" si="69"/>
        <v>0</v>
      </c>
      <c r="BT127" s="171">
        <f t="shared" si="70"/>
        <v>0</v>
      </c>
      <c r="BU127" s="171"/>
      <c r="BV127" s="171"/>
      <c r="BW127" s="171"/>
      <c r="BX127" s="171"/>
      <c r="BY127" s="171"/>
      <c r="BZ127" s="171"/>
      <c r="CE127" s="172" t="str">
        <f t="shared" si="47"/>
        <v/>
      </c>
      <c r="CF127" s="172" t="str">
        <f t="shared" si="83"/>
        <v/>
      </c>
      <c r="CG127" s="172" t="str">
        <f t="shared" si="83"/>
        <v/>
      </c>
      <c r="CH127" s="172" t="str">
        <f t="shared" si="83"/>
        <v/>
      </c>
      <c r="CI127" s="172" t="str">
        <f t="shared" si="83"/>
        <v/>
      </c>
      <c r="CJ127" s="172" t="str">
        <f t="shared" si="83"/>
        <v/>
      </c>
      <c r="CK127" s="172" t="str">
        <f t="shared" si="83"/>
        <v/>
      </c>
      <c r="CL127" s="172" t="str">
        <f t="shared" si="83"/>
        <v/>
      </c>
      <c r="CM127" s="172" t="str">
        <f t="shared" si="83"/>
        <v/>
      </c>
      <c r="CN127" s="172" t="str">
        <f t="shared" si="83"/>
        <v/>
      </c>
      <c r="CT127" s="286" t="b">
        <f t="shared" si="75"/>
        <v>1</v>
      </c>
      <c r="CU127" s="286" t="b">
        <f>OR(V127&gt;=CU$5,INDEX('הוראת שעה'!$D$6:$D$20,MATCH($AO$2,'הוראת שעה'!$A$6:$A$20,1))=99)</f>
        <v>0</v>
      </c>
      <c r="CV127" s="286" t="b">
        <f t="shared" si="76"/>
        <v>0</v>
      </c>
      <c r="CZ127" s="309">
        <f t="shared" si="77"/>
        <v>1</v>
      </c>
      <c r="DA127" s="286" t="b">
        <f t="shared" si="78"/>
        <v>0</v>
      </c>
      <c r="DB127" s="286" t="b">
        <f>OR(V127&gt;=DB$5,Z127=1,INDEX('הוראת שעה'!$D$6:$D$20,MATCH($AO$2,'הוראת שעה'!$A$6:$A$20,1))=99)</f>
        <v>0</v>
      </c>
      <c r="DC127" s="286" t="b">
        <f t="shared" si="79"/>
        <v>0</v>
      </c>
      <c r="DD127" s="286"/>
      <c r="DE127" s="286"/>
      <c r="DF127" s="286"/>
      <c r="DG127" s="286"/>
      <c r="DH127" s="286">
        <f t="shared" si="80"/>
        <v>0</v>
      </c>
      <c r="DI127" s="172" t="str">
        <f t="shared" si="81"/>
        <v/>
      </c>
      <c r="DJ127" s="172" t="str">
        <f t="shared" si="82"/>
        <v/>
      </c>
    </row>
    <row r="128" spans="2:114">
      <c r="B128" s="10" t="str">
        <f t="shared" si="71"/>
        <v/>
      </c>
      <c r="C128" s="10"/>
      <c r="D128" s="10"/>
      <c r="E128" s="10"/>
      <c r="F128" s="20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314"/>
      <c r="T128" s="314"/>
      <c r="U128" s="306" t="str">
        <f t="shared" si="72"/>
        <v/>
      </c>
      <c r="V128" s="9"/>
      <c r="W128" s="305"/>
      <c r="X128" s="314"/>
      <c r="Y128" s="305"/>
      <c r="Z128" s="305"/>
      <c r="AA128" s="9"/>
      <c r="AB128" s="9"/>
      <c r="AC128" s="9"/>
      <c r="AD128" s="9"/>
      <c r="AE128" s="10" t="str">
        <f t="shared" si="73"/>
        <v/>
      </c>
      <c r="AF128" s="9"/>
      <c r="AG128" s="9"/>
      <c r="AH128" s="9"/>
      <c r="AI128" s="10" t="str">
        <f t="shared" si="49"/>
        <v/>
      </c>
      <c r="AJ128" s="10"/>
      <c r="AK128" s="10"/>
      <c r="AL128" s="10"/>
      <c r="AM128" s="10"/>
      <c r="AN128" s="207" t="str">
        <f t="shared" si="50"/>
        <v/>
      </c>
      <c r="AO128" s="208"/>
      <c r="AP128" s="172">
        <f t="shared" si="51"/>
        <v>0</v>
      </c>
      <c r="AQ128" s="172" t="str">
        <f t="shared" si="48"/>
        <v/>
      </c>
      <c r="AR128" s="172" t="str">
        <f t="shared" si="48"/>
        <v/>
      </c>
      <c r="AS128" s="171">
        <f t="shared" si="74"/>
        <v>0</v>
      </c>
      <c r="AT128" s="171">
        <f t="shared" si="52"/>
        <v>0</v>
      </c>
      <c r="AU128" s="171">
        <f t="shared" si="53"/>
        <v>0</v>
      </c>
      <c r="AV128" s="171">
        <f t="shared" si="54"/>
        <v>0</v>
      </c>
      <c r="AW128" s="171">
        <f t="shared" si="55"/>
        <v>0</v>
      </c>
      <c r="AX128" s="171">
        <f t="shared" si="56"/>
        <v>0</v>
      </c>
      <c r="AY128" s="171">
        <f t="shared" si="57"/>
        <v>0</v>
      </c>
      <c r="AZ128" s="171">
        <f t="shared" si="58"/>
        <v>0</v>
      </c>
      <c r="BA128" s="171">
        <f t="shared" si="59"/>
        <v>0</v>
      </c>
      <c r="BB128" s="171">
        <f t="shared" si="60"/>
        <v>0</v>
      </c>
      <c r="BC128" s="171">
        <f t="shared" si="61"/>
        <v>0</v>
      </c>
      <c r="BD128" s="171">
        <f t="shared" si="62"/>
        <v>0</v>
      </c>
      <c r="BE128" s="171">
        <f t="shared" si="63"/>
        <v>0</v>
      </c>
      <c r="BF128" s="171">
        <f t="shared" si="64"/>
        <v>0</v>
      </c>
      <c r="BG128" s="171"/>
      <c r="BH128" s="171">
        <f t="shared" si="65"/>
        <v>0</v>
      </c>
      <c r="BI128" s="171">
        <f t="shared" si="66"/>
        <v>1</v>
      </c>
      <c r="BJ128" s="171">
        <f t="shared" si="66"/>
        <v>0</v>
      </c>
      <c r="BK128" s="171">
        <f t="shared" si="67"/>
        <v>0</v>
      </c>
      <c r="BL128" s="171">
        <f t="shared" si="68"/>
        <v>1</v>
      </c>
      <c r="BM128" s="171"/>
      <c r="BN128" s="171"/>
      <c r="BO128" s="171"/>
      <c r="BP128" s="171"/>
      <c r="BQ128" s="171"/>
      <c r="BR128" s="171"/>
      <c r="BS128" s="171">
        <f t="shared" si="69"/>
        <v>0</v>
      </c>
      <c r="BT128" s="171">
        <f t="shared" si="70"/>
        <v>0</v>
      </c>
      <c r="BU128" s="171"/>
      <c r="BV128" s="171"/>
      <c r="BW128" s="171"/>
      <c r="BX128" s="171"/>
      <c r="BY128" s="171"/>
      <c r="BZ128" s="171"/>
      <c r="CE128" s="172" t="str">
        <f t="shared" si="47"/>
        <v/>
      </c>
      <c r="CF128" s="172" t="str">
        <f t="shared" si="83"/>
        <v/>
      </c>
      <c r="CG128" s="172" t="str">
        <f t="shared" si="83"/>
        <v/>
      </c>
      <c r="CH128" s="172" t="str">
        <f t="shared" si="83"/>
        <v/>
      </c>
      <c r="CI128" s="172" t="str">
        <f t="shared" si="83"/>
        <v/>
      </c>
      <c r="CJ128" s="172" t="str">
        <f t="shared" si="83"/>
        <v/>
      </c>
      <c r="CK128" s="172" t="str">
        <f t="shared" si="83"/>
        <v/>
      </c>
      <c r="CL128" s="172" t="str">
        <f t="shared" si="83"/>
        <v/>
      </c>
      <c r="CM128" s="172" t="str">
        <f t="shared" si="83"/>
        <v/>
      </c>
      <c r="CN128" s="172" t="str">
        <f t="shared" si="83"/>
        <v/>
      </c>
      <c r="CT128" s="286" t="b">
        <f t="shared" si="75"/>
        <v>1</v>
      </c>
      <c r="CU128" s="286" t="b">
        <f>OR(V128&gt;=CU$5,INDEX('הוראת שעה'!$D$6:$D$20,MATCH($AO$2,'הוראת שעה'!$A$6:$A$20,1))=99)</f>
        <v>0</v>
      </c>
      <c r="CV128" s="286" t="b">
        <f t="shared" si="76"/>
        <v>0</v>
      </c>
      <c r="CZ128" s="309">
        <f t="shared" si="77"/>
        <v>1</v>
      </c>
      <c r="DA128" s="286" t="b">
        <f t="shared" si="78"/>
        <v>0</v>
      </c>
      <c r="DB128" s="286" t="b">
        <f>OR(V128&gt;=DB$5,Z128=1,INDEX('הוראת שעה'!$D$6:$D$20,MATCH($AO$2,'הוראת שעה'!$A$6:$A$20,1))=99)</f>
        <v>0</v>
      </c>
      <c r="DC128" s="286" t="b">
        <f t="shared" si="79"/>
        <v>0</v>
      </c>
      <c r="DD128" s="286"/>
      <c r="DE128" s="286"/>
      <c r="DF128" s="286"/>
      <c r="DG128" s="286"/>
      <c r="DH128" s="286">
        <f t="shared" si="80"/>
        <v>0</v>
      </c>
      <c r="DI128" s="172" t="str">
        <f t="shared" si="81"/>
        <v/>
      </c>
      <c r="DJ128" s="172" t="str">
        <f t="shared" si="82"/>
        <v/>
      </c>
    </row>
    <row r="129" spans="2:114">
      <c r="B129" s="10" t="str">
        <f t="shared" si="71"/>
        <v/>
      </c>
      <c r="C129" s="10"/>
      <c r="D129" s="10"/>
      <c r="E129" s="10"/>
      <c r="F129" s="20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314"/>
      <c r="T129" s="314"/>
      <c r="U129" s="306" t="str">
        <f t="shared" si="72"/>
        <v/>
      </c>
      <c r="V129" s="9"/>
      <c r="W129" s="305"/>
      <c r="X129" s="314"/>
      <c r="Y129" s="305"/>
      <c r="Z129" s="305"/>
      <c r="AA129" s="9"/>
      <c r="AB129" s="9"/>
      <c r="AC129" s="9"/>
      <c r="AD129" s="9"/>
      <c r="AE129" s="10" t="str">
        <f t="shared" si="73"/>
        <v/>
      </c>
      <c r="AF129" s="9"/>
      <c r="AG129" s="9"/>
      <c r="AH129" s="9"/>
      <c r="AI129" s="10" t="str">
        <f t="shared" si="49"/>
        <v/>
      </c>
      <c r="AJ129" s="10"/>
      <c r="AK129" s="10"/>
      <c r="AL129" s="10"/>
      <c r="AM129" s="10"/>
      <c r="AN129" s="207" t="str">
        <f t="shared" si="50"/>
        <v/>
      </c>
      <c r="AO129" s="208"/>
      <c r="AP129" s="172">
        <f t="shared" si="51"/>
        <v>0</v>
      </c>
      <c r="AQ129" s="172" t="str">
        <f t="shared" si="48"/>
        <v/>
      </c>
      <c r="AR129" s="172" t="str">
        <f t="shared" si="48"/>
        <v/>
      </c>
      <c r="AS129" s="171">
        <f t="shared" si="74"/>
        <v>0</v>
      </c>
      <c r="AT129" s="171">
        <f t="shared" si="52"/>
        <v>0</v>
      </c>
      <c r="AU129" s="171">
        <f t="shared" si="53"/>
        <v>0</v>
      </c>
      <c r="AV129" s="171">
        <f t="shared" si="54"/>
        <v>0</v>
      </c>
      <c r="AW129" s="171">
        <f t="shared" si="55"/>
        <v>0</v>
      </c>
      <c r="AX129" s="171">
        <f t="shared" si="56"/>
        <v>0</v>
      </c>
      <c r="AY129" s="171">
        <f t="shared" si="57"/>
        <v>0</v>
      </c>
      <c r="AZ129" s="171">
        <f t="shared" si="58"/>
        <v>0</v>
      </c>
      <c r="BA129" s="171">
        <f t="shared" si="59"/>
        <v>0</v>
      </c>
      <c r="BB129" s="171">
        <f t="shared" si="60"/>
        <v>0</v>
      </c>
      <c r="BC129" s="171">
        <f t="shared" si="61"/>
        <v>0</v>
      </c>
      <c r="BD129" s="171">
        <f t="shared" si="62"/>
        <v>0</v>
      </c>
      <c r="BE129" s="171">
        <f t="shared" si="63"/>
        <v>0</v>
      </c>
      <c r="BF129" s="171">
        <f t="shared" si="64"/>
        <v>0</v>
      </c>
      <c r="BG129" s="171"/>
      <c r="BH129" s="171">
        <f t="shared" si="65"/>
        <v>0</v>
      </c>
      <c r="BI129" s="171">
        <f t="shared" si="66"/>
        <v>1</v>
      </c>
      <c r="BJ129" s="171">
        <f t="shared" si="66"/>
        <v>0</v>
      </c>
      <c r="BK129" s="171">
        <f t="shared" si="67"/>
        <v>0</v>
      </c>
      <c r="BL129" s="171">
        <f t="shared" si="68"/>
        <v>1</v>
      </c>
      <c r="BM129" s="171"/>
      <c r="BN129" s="171"/>
      <c r="BO129" s="171"/>
      <c r="BP129" s="171"/>
      <c r="BQ129" s="171"/>
      <c r="BR129" s="171"/>
      <c r="BS129" s="171">
        <f t="shared" si="69"/>
        <v>0</v>
      </c>
      <c r="BT129" s="171">
        <f t="shared" si="70"/>
        <v>0</v>
      </c>
      <c r="BU129" s="171"/>
      <c r="BV129" s="171"/>
      <c r="BW129" s="171"/>
      <c r="BX129" s="171"/>
      <c r="BY129" s="171"/>
      <c r="BZ129" s="171"/>
      <c r="CE129" s="172" t="str">
        <f t="shared" si="47"/>
        <v/>
      </c>
      <c r="CF129" s="172" t="str">
        <f t="shared" si="83"/>
        <v/>
      </c>
      <c r="CG129" s="172" t="str">
        <f t="shared" si="83"/>
        <v/>
      </c>
      <c r="CH129" s="172" t="str">
        <f t="shared" si="83"/>
        <v/>
      </c>
      <c r="CI129" s="172" t="str">
        <f t="shared" si="83"/>
        <v/>
      </c>
      <c r="CJ129" s="172" t="str">
        <f t="shared" si="83"/>
        <v/>
      </c>
      <c r="CK129" s="172" t="str">
        <f t="shared" si="83"/>
        <v/>
      </c>
      <c r="CL129" s="172" t="str">
        <f t="shared" si="83"/>
        <v/>
      </c>
      <c r="CM129" s="172" t="str">
        <f t="shared" si="83"/>
        <v/>
      </c>
      <c r="CN129" s="172" t="str">
        <f t="shared" si="83"/>
        <v/>
      </c>
      <c r="CT129" s="286" t="b">
        <f t="shared" si="75"/>
        <v>1</v>
      </c>
      <c r="CU129" s="286" t="b">
        <f>OR(V129&gt;=CU$5,INDEX('הוראת שעה'!$D$6:$D$20,MATCH($AO$2,'הוראת שעה'!$A$6:$A$20,1))=99)</f>
        <v>0</v>
      </c>
      <c r="CV129" s="286" t="b">
        <f t="shared" si="76"/>
        <v>0</v>
      </c>
      <c r="CZ129" s="309">
        <f t="shared" si="77"/>
        <v>1</v>
      </c>
      <c r="DA129" s="286" t="b">
        <f t="shared" si="78"/>
        <v>0</v>
      </c>
      <c r="DB129" s="286" t="b">
        <f>OR(V129&gt;=DB$5,Z129=1,INDEX('הוראת שעה'!$D$6:$D$20,MATCH($AO$2,'הוראת שעה'!$A$6:$A$20,1))=99)</f>
        <v>0</v>
      </c>
      <c r="DC129" s="286" t="b">
        <f t="shared" si="79"/>
        <v>0</v>
      </c>
      <c r="DD129" s="286"/>
      <c r="DE129" s="286"/>
      <c r="DF129" s="286"/>
      <c r="DG129" s="286"/>
      <c r="DH129" s="286">
        <f t="shared" si="80"/>
        <v>0</v>
      </c>
      <c r="DI129" s="172" t="str">
        <f t="shared" si="81"/>
        <v/>
      </c>
      <c r="DJ129" s="172" t="str">
        <f t="shared" si="82"/>
        <v/>
      </c>
    </row>
    <row r="130" spans="2:114">
      <c r="B130" s="10" t="str">
        <f t="shared" si="71"/>
        <v/>
      </c>
      <c r="C130" s="10"/>
      <c r="D130" s="10"/>
      <c r="E130" s="10"/>
      <c r="F130" s="20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314"/>
      <c r="T130" s="314"/>
      <c r="U130" s="306" t="str">
        <f t="shared" si="72"/>
        <v/>
      </c>
      <c r="V130" s="9"/>
      <c r="W130" s="305"/>
      <c r="X130" s="314"/>
      <c r="Y130" s="305"/>
      <c r="Z130" s="305"/>
      <c r="AA130" s="9"/>
      <c r="AB130" s="9"/>
      <c r="AC130" s="9"/>
      <c r="AD130" s="9"/>
      <c r="AE130" s="10" t="str">
        <f t="shared" si="73"/>
        <v/>
      </c>
      <c r="AF130" s="9"/>
      <c r="AG130" s="9"/>
      <c r="AH130" s="9"/>
      <c r="AI130" s="10" t="str">
        <f t="shared" si="49"/>
        <v/>
      </c>
      <c r="AJ130" s="10"/>
      <c r="AK130" s="10"/>
      <c r="AL130" s="10"/>
      <c r="AM130" s="10"/>
      <c r="AN130" s="207" t="str">
        <f t="shared" si="50"/>
        <v/>
      </c>
      <c r="AO130" s="208"/>
      <c r="AP130" s="172">
        <f t="shared" si="51"/>
        <v>0</v>
      </c>
      <c r="AQ130" s="172" t="str">
        <f t="shared" si="48"/>
        <v/>
      </c>
      <c r="AR130" s="172" t="str">
        <f t="shared" si="48"/>
        <v/>
      </c>
      <c r="AS130" s="171">
        <f t="shared" si="74"/>
        <v>0</v>
      </c>
      <c r="AT130" s="171">
        <f t="shared" si="52"/>
        <v>0</v>
      </c>
      <c r="AU130" s="171">
        <f t="shared" si="53"/>
        <v>0</v>
      </c>
      <c r="AV130" s="171">
        <f t="shared" si="54"/>
        <v>0</v>
      </c>
      <c r="AW130" s="171">
        <f t="shared" si="55"/>
        <v>0</v>
      </c>
      <c r="AX130" s="171">
        <f t="shared" si="56"/>
        <v>0</v>
      </c>
      <c r="AY130" s="171">
        <f t="shared" si="57"/>
        <v>0</v>
      </c>
      <c r="AZ130" s="171">
        <f t="shared" si="58"/>
        <v>0</v>
      </c>
      <c r="BA130" s="171">
        <f t="shared" si="59"/>
        <v>0</v>
      </c>
      <c r="BB130" s="171">
        <f t="shared" si="60"/>
        <v>0</v>
      </c>
      <c r="BC130" s="171">
        <f t="shared" si="61"/>
        <v>0</v>
      </c>
      <c r="BD130" s="171">
        <f t="shared" si="62"/>
        <v>0</v>
      </c>
      <c r="BE130" s="171">
        <f t="shared" si="63"/>
        <v>0</v>
      </c>
      <c r="BF130" s="171">
        <f t="shared" si="64"/>
        <v>0</v>
      </c>
      <c r="BG130" s="171"/>
      <c r="BH130" s="171">
        <f t="shared" si="65"/>
        <v>0</v>
      </c>
      <c r="BI130" s="171">
        <f t="shared" si="66"/>
        <v>1</v>
      </c>
      <c r="BJ130" s="171">
        <f t="shared" si="66"/>
        <v>0</v>
      </c>
      <c r="BK130" s="171">
        <f t="shared" si="67"/>
        <v>0</v>
      </c>
      <c r="BL130" s="171">
        <f t="shared" si="68"/>
        <v>1</v>
      </c>
      <c r="BM130" s="171"/>
      <c r="BN130" s="171"/>
      <c r="BO130" s="171"/>
      <c r="BP130" s="171"/>
      <c r="BQ130" s="171"/>
      <c r="BR130" s="171"/>
      <c r="BS130" s="171">
        <f t="shared" si="69"/>
        <v>0</v>
      </c>
      <c r="BT130" s="171">
        <f t="shared" si="70"/>
        <v>0</v>
      </c>
      <c r="BU130" s="171"/>
      <c r="BV130" s="171"/>
      <c r="BW130" s="171"/>
      <c r="BX130" s="171"/>
      <c r="BY130" s="171"/>
      <c r="BZ130" s="171"/>
      <c r="CE130" s="172" t="str">
        <f t="shared" si="47"/>
        <v/>
      </c>
      <c r="CF130" s="172" t="str">
        <f t="shared" si="83"/>
        <v/>
      </c>
      <c r="CG130" s="172" t="str">
        <f t="shared" si="83"/>
        <v/>
      </c>
      <c r="CH130" s="172" t="str">
        <f t="shared" si="83"/>
        <v/>
      </c>
      <c r="CI130" s="172" t="str">
        <f t="shared" si="83"/>
        <v/>
      </c>
      <c r="CJ130" s="172" t="str">
        <f t="shared" si="83"/>
        <v/>
      </c>
      <c r="CK130" s="172" t="str">
        <f t="shared" si="83"/>
        <v/>
      </c>
      <c r="CL130" s="172" t="str">
        <f t="shared" si="83"/>
        <v/>
      </c>
      <c r="CM130" s="172" t="str">
        <f t="shared" si="83"/>
        <v/>
      </c>
      <c r="CN130" s="172" t="str">
        <f t="shared" si="83"/>
        <v/>
      </c>
      <c r="CT130" s="286" t="b">
        <f t="shared" si="75"/>
        <v>1</v>
      </c>
      <c r="CU130" s="286" t="b">
        <f>OR(V130&gt;=CU$5,INDEX('הוראת שעה'!$D$6:$D$20,MATCH($AO$2,'הוראת שעה'!$A$6:$A$20,1))=99)</f>
        <v>0</v>
      </c>
      <c r="CV130" s="286" t="b">
        <f t="shared" si="76"/>
        <v>0</v>
      </c>
      <c r="CZ130" s="309">
        <f t="shared" si="77"/>
        <v>1</v>
      </c>
      <c r="DA130" s="286" t="b">
        <f t="shared" si="78"/>
        <v>0</v>
      </c>
      <c r="DB130" s="286" t="b">
        <f>OR(V130&gt;=DB$5,Z130=1,INDEX('הוראת שעה'!$D$6:$D$20,MATCH($AO$2,'הוראת שעה'!$A$6:$A$20,1))=99)</f>
        <v>0</v>
      </c>
      <c r="DC130" s="286" t="b">
        <f t="shared" si="79"/>
        <v>0</v>
      </c>
      <c r="DD130" s="286"/>
      <c r="DE130" s="286"/>
      <c r="DF130" s="286"/>
      <c r="DG130" s="286"/>
      <c r="DH130" s="286">
        <f t="shared" si="80"/>
        <v>0</v>
      </c>
      <c r="DI130" s="172" t="str">
        <f t="shared" si="81"/>
        <v/>
      </c>
      <c r="DJ130" s="172" t="str">
        <f t="shared" si="82"/>
        <v/>
      </c>
    </row>
    <row r="131" spans="2:114">
      <c r="B131" s="210" t="s">
        <v>167</v>
      </c>
      <c r="C131" s="210" t="s">
        <v>167</v>
      </c>
      <c r="D131" s="210" t="s">
        <v>167</v>
      </c>
      <c r="E131" s="210" t="s">
        <v>167</v>
      </c>
      <c r="F131" s="210" t="s">
        <v>167</v>
      </c>
      <c r="G131" s="210" t="s">
        <v>167</v>
      </c>
      <c r="H131" s="210" t="s">
        <v>167</v>
      </c>
      <c r="I131" s="210" t="s">
        <v>167</v>
      </c>
      <c r="J131" s="210" t="s">
        <v>167</v>
      </c>
      <c r="K131" s="210" t="s">
        <v>167</v>
      </c>
      <c r="L131" s="210" t="s">
        <v>167</v>
      </c>
      <c r="M131" s="210" t="s">
        <v>167</v>
      </c>
      <c r="N131" s="210" t="s">
        <v>167</v>
      </c>
      <c r="O131" s="210" t="s">
        <v>167</v>
      </c>
      <c r="P131" s="210" t="s">
        <v>167</v>
      </c>
      <c r="Q131" s="210" t="s">
        <v>167</v>
      </c>
      <c r="R131" s="210" t="s">
        <v>167</v>
      </c>
      <c r="S131" s="210" t="s">
        <v>167</v>
      </c>
      <c r="T131" s="210" t="s">
        <v>167</v>
      </c>
      <c r="U131" s="210" t="s">
        <v>167</v>
      </c>
      <c r="V131" s="210" t="s">
        <v>167</v>
      </c>
      <c r="W131" s="210" t="s">
        <v>167</v>
      </c>
      <c r="X131" s="210" t="s">
        <v>167</v>
      </c>
      <c r="Y131" s="210" t="s">
        <v>167</v>
      </c>
      <c r="Z131" s="210" t="s">
        <v>167</v>
      </c>
      <c r="AA131" s="210" t="s">
        <v>167</v>
      </c>
      <c r="AB131" s="210" t="s">
        <v>167</v>
      </c>
      <c r="AC131" s="210" t="s">
        <v>167</v>
      </c>
      <c r="AD131" s="210" t="s">
        <v>167</v>
      </c>
      <c r="AE131" s="210" t="s">
        <v>167</v>
      </c>
      <c r="AF131" s="210" t="s">
        <v>167</v>
      </c>
      <c r="AG131" s="210" t="s">
        <v>167</v>
      </c>
      <c r="AH131" s="210" t="s">
        <v>167</v>
      </c>
      <c r="AI131" s="210" t="s">
        <v>167</v>
      </c>
      <c r="AJ131" s="210" t="s">
        <v>167</v>
      </c>
      <c r="AK131" s="210" t="s">
        <v>167</v>
      </c>
      <c r="AL131" s="210" t="s">
        <v>167</v>
      </c>
      <c r="AM131" s="210" t="s">
        <v>167</v>
      </c>
      <c r="AN131" s="210" t="s">
        <v>167</v>
      </c>
      <c r="AO131" s="210" t="s">
        <v>167</v>
      </c>
      <c r="DA131" s="285"/>
      <c r="DB131" s="285"/>
      <c r="DC131" s="285"/>
      <c r="DD131" s="285"/>
      <c r="DE131" s="285"/>
      <c r="DF131" s="285"/>
      <c r="DG131" s="285"/>
      <c r="DH131" s="285"/>
    </row>
  </sheetData>
  <sheetProtection algorithmName="SHA-512" hashValue="jlqZy0wwCu+9LLcEKlvZUwpmwNT41bpUn65NwBSOGE6GqiJjuj/IIj16nCvqY8woryH++2N5q39bUHzy7VB2Aw==" saltValue="ZglynAHbCNLPbdtD+46bkw==" spinCount="100000" sheet="1" scenarios="1" formatColumns="0" formatRows="0"/>
  <mergeCells count="13">
    <mergeCell ref="AN29:AN30"/>
    <mergeCell ref="B1:AO1"/>
    <mergeCell ref="B29:B30"/>
    <mergeCell ref="C29:C30"/>
    <mergeCell ref="D29:D30"/>
    <mergeCell ref="E29:E30"/>
    <mergeCell ref="F29:F30"/>
    <mergeCell ref="AK29:AK30"/>
    <mergeCell ref="AL29:AL30"/>
    <mergeCell ref="AM29:AM30"/>
    <mergeCell ref="AI29:AI30"/>
    <mergeCell ref="AE29:AE30"/>
    <mergeCell ref="U29:U30"/>
  </mergeCells>
  <conditionalFormatting sqref="B31:Z130">
    <cfRule type="expression" dxfId="201" priority="2" stopIfTrue="1">
      <formula>AND($F31="",B31&lt;&gt;"")</formula>
    </cfRule>
    <cfRule type="expression" dxfId="200" priority="3">
      <formula>$F31=""</formula>
    </cfRule>
    <cfRule type="expression" dxfId="199" priority="4">
      <formula>B$30&lt;&gt;""</formula>
    </cfRule>
  </conditionalFormatting>
  <conditionalFormatting sqref="G31:Z130">
    <cfRule type="expression" dxfId="198" priority="6">
      <formula>G31&lt;G$5</formula>
    </cfRule>
  </conditionalFormatting>
  <conditionalFormatting sqref="G4:AJ4">
    <cfRule type="cellIs" dxfId="197" priority="8" operator="equal">
      <formula>99</formula>
    </cfRule>
  </conditionalFormatting>
  <conditionalFormatting sqref="G5:AJ5">
    <cfRule type="expression" dxfId="196" priority="7">
      <formula>AND(G4=1,ISBLANK(G5))</formula>
    </cfRule>
  </conditionalFormatting>
  <conditionalFormatting sqref="AA31:AN31 AG32:AN33 AA32:AF40 AG34:AO40 AA41:AO130">
    <cfRule type="expression" dxfId="195" priority="23">
      <formula>$F31=""</formula>
    </cfRule>
    <cfRule type="expression" dxfId="194" priority="24">
      <formula>AA$30&lt;&gt;""</formula>
    </cfRule>
    <cfRule type="expression" dxfId="193" priority="412">
      <formula>AA31&lt;AA$5</formula>
    </cfRule>
  </conditionalFormatting>
  <conditionalFormatting sqref="AA31:AN31 AG32:AN33 AG34:AO40 AA32:AF40 AA41:AO130">
    <cfRule type="expression" dxfId="192" priority="22" stopIfTrue="1">
      <formula>AND($F31="",AA31&lt;&gt;"")</formula>
    </cfRule>
  </conditionalFormatting>
  <conditionalFormatting sqref="AN31:AN130">
    <cfRule type="cellIs" dxfId="191" priority="17" operator="equal">
      <formula>1</formula>
    </cfRule>
  </conditionalFormatting>
  <dataValidations xWindow="1384" yWindow="387" count="10">
    <dataValidation type="list" allowBlank="1" showInputMessage="1" showErrorMessage="1" errorTitle="נתון שגוי." error="ניתן להזין רק 0 או 1._x000a_0 = לא עומד בתנאי._x000a_1 = עומד בתנאי." sqref="AI31:AI130 J31:J130" xr:uid="{00000000-0002-0000-0400-000000000000}">
      <formula1>$AQ$31:$AR$31</formula1>
    </dataValidation>
    <dataValidation allowBlank="1" showInputMessage="1" showErrorMessage="1" errorTitle="נתון שגוי." error="ניתן להזין רק 0 או 1._x000a_0 = לא עומד בתנאי._x000a_1 = עומד בתנאי." sqref="AK31:AM130" xr:uid="{00000000-0002-0000-0400-000001000000}"/>
    <dataValidation type="whole" operator="greaterThanOrEqual" allowBlank="1" showInputMessage="1" showErrorMessage="1" errorTitle="נתון שגוי." error="ניתן להזין רק מספר שלם גדול או שווה ל-0." sqref="G31:G130" xr:uid="{00000000-0002-0000-0400-000002000000}">
      <formula1>0</formula1>
    </dataValidation>
    <dataValidation type="list" allowBlank="1" showInputMessage="1" showErrorMessage="1" sqref="AI4" xr:uid="{00000000-0002-0000-0400-000003000000}">
      <formula1>"1,0,99"</formula1>
    </dataValidation>
    <dataValidation type="list" allowBlank="1" showInputMessage="1" showErrorMessage="1" errorTitle="נתון שגוי." error="ניתן להזין רק 0 או 1._x000a_0 = לא עומד בתנאי._x000a_1 = עומד בתנאי." sqref="AJ31:AJ130 AA31:AD130 H31:I130 K31:R130 AF31:AH130" xr:uid="{00000000-0002-0000-0400-000004000000}">
      <formula1>$AQ31:$AR31</formula1>
    </dataValidation>
    <dataValidation type="list" allowBlank="1" showInputMessage="1" showErrorMessage="1" sqref="AJ30 AF30:AH30 G30:T30 V30:AD30" xr:uid="{00000000-0002-0000-0400-000005000000}">
      <formula1>OFFSET($AT$1,0,0,1,COUNTA($AT$1:$CD$1))</formula1>
    </dataValidation>
    <dataValidation type="decimal" operator="greaterThanOrEqual" allowBlank="1" showInputMessage="1" showErrorMessage="1" errorTitle="נתון שגוי" error="ניתן להזין רק מספר גדול או שווה ל-0" sqref="S31:T130 X31:X130" xr:uid="{00000000-0002-0000-0400-000006000000}">
      <formula1>0</formula1>
    </dataValidation>
    <dataValidation type="list" allowBlank="1" showInputMessage="1" showErrorMessage="1" errorTitle="נתון שגוי" error="ניתן להזין רק 0 או 1_x000d__x000a_0= התנאי אינו מתקיים_x000d__x000a_1= התנאי מתקיים" sqref="W31:W130 Y31:Z130" xr:uid="{00000000-0002-0000-0400-000007000000}">
      <formula1>$AQ31:$AR31</formula1>
    </dataValidation>
    <dataValidation type="whole" operator="greaterThanOrEqual" allowBlank="1" showInputMessage="1" showErrorMessage="1" errorTitle="נתון שגוי" error="ניתן להזין רק מספר שלם גדול או שווה ל-0" sqref="V31:V130" xr:uid="{00000000-0002-0000-0400-000008000000}">
      <formula1>0</formula1>
    </dataValidation>
    <dataValidation type="list" allowBlank="1" showInputMessage="1" showErrorMessage="1" promptTitle="רלוונטי למבחן עמידה בתנאי סף?" prompt="1=רלוונטי. 0= לא רלוונטי אבל נדרשת בקרה על הזנת נתונים. 99= לא רלוונטי ולא נדרשת בקה על הזנת נתונים" sqref="G4:AH4" xr:uid="{00000000-0002-0000-0400-000009000000}">
      <formula1>"1,0,99"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26" orientation="portrait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operator="containsText" id="{CCE22899-E8BA-4EE1-9DCB-040D37D1C690}">
            <xm:f>NOT(ISERROR(SEARCH($AQ$1,B31)))</xm:f>
            <xm:f>$AQ$1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  <x14:conditionalFormatting xmlns:xm="http://schemas.microsoft.com/office/excel/2006/main">
          <x14:cfRule type="containsText" priority="25" operator="containsText" id="{85988AF1-D291-48A1-95A1-9C562B5DA495}">
            <xm:f>NOT(ISERROR(SEARCH($AQ$1,AA31)))</xm:f>
            <xm:f>$AQ$1</xm:f>
            <x14:dxf>
              <fill>
                <patternFill>
                  <bgColor rgb="FFFF0000"/>
                </patternFill>
              </fill>
            </x14:dxf>
          </x14:cfRule>
          <xm:sqref>AA31:AN31 AG32:AN33 AA32:AF40 AG34:AO40 AA41:AO130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Worksheet______4">
    <tabColor theme="4" tint="-0.249977111117893"/>
  </sheetPr>
  <dimension ref="A1:BJ180"/>
  <sheetViews>
    <sheetView rightToLeft="1" view="pageBreakPreview" zoomScaleNormal="100" zoomScaleSheetLayoutView="100" workbookViewId="0">
      <pane xSplit="6" ySplit="30" topLeftCell="G31" activePane="bottomRight" state="frozen"/>
      <selection pane="topRight" activeCell="B41" sqref="A41:XFD130"/>
      <selection pane="bottomLeft" activeCell="B41" sqref="A41:XFD130"/>
      <selection pane="bottomRight" activeCell="G31" sqref="G31"/>
    </sheetView>
  </sheetViews>
  <sheetFormatPr defaultColWidth="9.140625" defaultRowHeight="15.75"/>
  <cols>
    <col min="1" max="1" width="9.140625" style="172" hidden="1" customWidth="1"/>
    <col min="2" max="2" width="6.7109375" style="172" customWidth="1"/>
    <col min="3" max="5" width="10.42578125" style="172" hidden="1" customWidth="1"/>
    <col min="6" max="6" width="32.5703125" style="172" customWidth="1"/>
    <col min="7" max="7" width="14.140625" style="172" customWidth="1"/>
    <col min="8" max="9" width="21.42578125" style="172" hidden="1" customWidth="1"/>
    <col min="10" max="10" width="17.42578125" style="172" hidden="1" customWidth="1"/>
    <col min="11" max="19" width="21.42578125" style="172" hidden="1" customWidth="1"/>
    <col min="20" max="20" width="17.5703125" style="172" hidden="1" customWidth="1"/>
    <col min="21" max="21" width="14" style="172" customWidth="1"/>
    <col min="22" max="25" width="21.42578125" style="172" hidden="1" customWidth="1"/>
    <col min="26" max="26" width="14" style="172" customWidth="1"/>
    <col min="27" max="29" width="9.140625" style="171" hidden="1" customWidth="1"/>
    <col min="30" max="30" width="11.85546875" style="171" hidden="1" customWidth="1"/>
    <col min="31" max="32" width="9.140625" style="171" hidden="1" customWidth="1"/>
    <col min="33" max="33" width="10.140625" style="171" hidden="1" customWidth="1"/>
    <col min="34" max="34" width="16.7109375" style="171" hidden="1" customWidth="1"/>
    <col min="35" max="35" width="8.85546875" style="171" hidden="1" customWidth="1"/>
    <col min="36" max="36" width="11.85546875" style="171" hidden="1" customWidth="1"/>
    <col min="37" max="37" width="17.7109375" style="171" hidden="1" customWidth="1"/>
    <col min="38" max="48" width="9.140625" style="171" hidden="1" customWidth="1"/>
    <col min="49" max="49" width="10.7109375" style="171" hidden="1" customWidth="1"/>
    <col min="50" max="62" width="9.140625" style="171" hidden="1" customWidth="1"/>
    <col min="63" max="200" width="0" style="172" hidden="1" customWidth="1"/>
    <col min="201" max="16384" width="9.140625" style="172"/>
  </cols>
  <sheetData>
    <row r="1" spans="2:52" ht="25.5" customHeight="1" thickBot="1">
      <c r="B1" s="423" t="str">
        <f ca="1">MID(CELL("filename",AC2),FIND("]",CELL("filename",AC2),1)+1,99)</f>
        <v>מספר המבצעים</v>
      </c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5"/>
      <c r="W1" s="425"/>
      <c r="X1" s="425"/>
      <c r="Y1" s="425"/>
      <c r="Z1" s="424"/>
      <c r="AB1" s="171" t="s">
        <v>89</v>
      </c>
      <c r="AD1" s="213" t="s">
        <v>90</v>
      </c>
      <c r="AE1" s="214" t="s">
        <v>91</v>
      </c>
      <c r="AF1" s="214" t="s">
        <v>92</v>
      </c>
      <c r="AG1" s="214" t="s">
        <v>93</v>
      </c>
      <c r="AH1" s="214" t="s">
        <v>94</v>
      </c>
      <c r="AI1" s="214" t="s">
        <v>95</v>
      </c>
      <c r="AJ1" s="214" t="s">
        <v>96</v>
      </c>
      <c r="AK1" s="215" t="s">
        <v>97</v>
      </c>
      <c r="AL1" s="214" t="s">
        <v>98</v>
      </c>
      <c r="AM1" s="215" t="s">
        <v>99</v>
      </c>
      <c r="AN1" s="214"/>
      <c r="AO1" s="214"/>
      <c r="AP1" s="214"/>
      <c r="AQ1" s="214"/>
      <c r="AR1" s="214"/>
      <c r="AS1" s="214"/>
      <c r="AT1" s="214"/>
      <c r="AU1" s="214"/>
      <c r="AV1" s="214"/>
      <c r="AW1" s="214"/>
      <c r="AX1" s="214"/>
      <c r="AY1" s="214"/>
      <c r="AZ1" s="215"/>
    </row>
    <row r="2" spans="2:52" ht="20.25" customHeight="1">
      <c r="U2" s="177" t="str">
        <f>'פרמטרים לקריטריונים'!$B$4</f>
        <v>שנת תקציב</v>
      </c>
      <c r="V2" s="216"/>
      <c r="W2" s="216"/>
      <c r="X2" s="216"/>
      <c r="Y2" s="177" t="str">
        <f>'פרמטרים לקריטריונים'!$B$4</f>
        <v>שנת תקציב</v>
      </c>
      <c r="Z2" s="2">
        <f>'פרמטרים לקריטריונים'!$C$4</f>
        <v>2025</v>
      </c>
      <c r="AE2" s="171">
        <f ca="1">IF(ISNA(MATCH(G31,$AB$30:$AC$30,0)),0,1)</f>
        <v>0</v>
      </c>
      <c r="AF2" s="171">
        <f ca="1">IF(IFERROR(G31*1,"bad")="bad",0,1)</f>
        <v>1</v>
      </c>
      <c r="AG2" s="171">
        <f ca="1">IF(IFERROR(IF(G31=TRUNC(G31),1,"bad"),"bad")="bad",0,1)</f>
        <v>1</v>
      </c>
      <c r="AH2" s="171">
        <f ca="1">IF(AND(IF(IFERROR(G31*1,"bad")="bad",0,1)=1,G31&gt;=0),1,0)</f>
        <v>1</v>
      </c>
      <c r="AI2" s="171">
        <f ca="1">IF(AND(IF(IFERROR(IF(G31=TRUNC(G31),1,"bad"),"bad")="bad",0,1)=1,G31&gt;=0),1,0)</f>
        <v>1</v>
      </c>
      <c r="AJ2" s="171">
        <f ca="1">IF(AND(IF(IFERROR(G31*1,"bad")="bad",0,1)=1,G31&gt;0),1,0)</f>
        <v>1</v>
      </c>
      <c r="AK2" s="171">
        <f ca="1">IF(AND(IF(IFERROR(IF(G31=TRUNC(G31),1,"bad"),"bad")="bad",0,1)=1,G31&gt;0),1,0)</f>
        <v>1</v>
      </c>
      <c r="AL2" s="171">
        <v>1</v>
      </c>
      <c r="AM2" s="171">
        <f ca="1">IF(IFERROR(HLOOKUP(G31,$BA$30:$BK$30,1,0),"bad")="bad",0,1)</f>
        <v>0</v>
      </c>
    </row>
    <row r="3" spans="2:52" ht="38.25" thickBot="1">
      <c r="F3" s="294" t="str">
        <f ca="1">IF(SUBTOTAL(102,B$31:B$130)=SUBTOTAL(2,B$31:B$130),"","ישנן שורות מוסתרות")</f>
        <v/>
      </c>
      <c r="U3" s="178" t="str">
        <f>'פרמטרים לקריטריונים'!$B$5</f>
        <v>תקציב התמיכה</v>
      </c>
      <c r="V3" s="217"/>
      <c r="W3" s="217"/>
      <c r="X3" s="217"/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1" t="s">
        <v>101</v>
      </c>
      <c r="AE3" s="171">
        <v>1</v>
      </c>
      <c r="AF3" s="171">
        <v>2</v>
      </c>
      <c r="AG3" s="171">
        <v>3</v>
      </c>
      <c r="AH3" s="171">
        <v>4</v>
      </c>
      <c r="AI3" s="171">
        <v>5</v>
      </c>
      <c r="AJ3" s="171">
        <v>6</v>
      </c>
      <c r="AK3" s="171">
        <v>7</v>
      </c>
      <c r="AL3" s="171">
        <v>8</v>
      </c>
      <c r="AM3" s="171">
        <v>9</v>
      </c>
    </row>
    <row r="4" spans="2:52" ht="16.5" thickBot="1">
      <c r="F4" s="343" t="str">
        <f>'פרמטרים לקריטריונים'!B61</f>
        <v>סעיף</v>
      </c>
      <c r="G4" s="343" t="str">
        <f>'פרמטרים לקריטריונים'!C61</f>
        <v>ניקוד</v>
      </c>
      <c r="AD4" s="171" t="s">
        <v>105</v>
      </c>
      <c r="AE4" s="213" t="s">
        <v>76</v>
      </c>
      <c r="AF4" s="214" t="s">
        <v>77</v>
      </c>
      <c r="AG4" s="214" t="s">
        <v>78</v>
      </c>
      <c r="AH4" s="214" t="s">
        <v>79</v>
      </c>
      <c r="AI4" s="214" t="s">
        <v>80</v>
      </c>
      <c r="AJ4" s="214"/>
      <c r="AK4" s="214"/>
      <c r="AL4" s="214"/>
      <c r="AM4" s="214"/>
      <c r="AN4" s="215"/>
    </row>
    <row r="5" spans="2:52">
      <c r="F5" s="344" t="str">
        <f>'פרמטרים לקריטריונים'!B62</f>
        <v>עבור כל מנצח, נגן, חזן או פייטן</v>
      </c>
      <c r="G5" s="345">
        <f>'פרמטרים לקריטריונים'!C62</f>
        <v>1</v>
      </c>
    </row>
    <row r="6" spans="2:52">
      <c r="F6" s="343" t="str">
        <f>'פרמטרים לקריטריונים'!B63</f>
        <v>סעיף</v>
      </c>
      <c r="G6" s="343" t="str">
        <f>'פרמטרים לקריטריונים'!C63</f>
        <v>הגבלה</v>
      </c>
    </row>
    <row r="7" spans="2:52">
      <c r="F7" s="344" t="str">
        <f>'פרמטרים לקריטריונים'!B64</f>
        <v>מספר מבצעים מקסימלי לקונצרט</v>
      </c>
      <c r="G7" s="345">
        <f>'פרמטרים לקריטריונים'!C64</f>
        <v>80</v>
      </c>
    </row>
    <row r="8" spans="2:52" hidden="1"/>
    <row r="9" spans="2:52" hidden="1"/>
    <row r="10" spans="2:52" hidden="1"/>
    <row r="11" spans="2:52" hidden="1"/>
    <row r="12" spans="2:52" hidden="1"/>
    <row r="13" spans="2:52" hidden="1"/>
    <row r="14" spans="2:52" hidden="1"/>
    <row r="15" spans="2:52" hidden="1"/>
    <row r="16" spans="2:52" hidden="1"/>
    <row r="17" spans="1:57" hidden="1"/>
    <row r="18" spans="1:57" hidden="1"/>
    <row r="19" spans="1:57" hidden="1"/>
    <row r="20" spans="1:57" hidden="1"/>
    <row r="21" spans="1:57" hidden="1"/>
    <row r="22" spans="1:57" hidden="1"/>
    <row r="23" spans="1:57" hidden="1">
      <c r="F23" s="346">
        <f>'פרמטרים לקריטריונים'!$D$31</f>
        <v>0</v>
      </c>
      <c r="G23" s="347" t="e">
        <f ca="1">VLOOKUP(B1,'פרמטרים לקריטריונים'!$B$32:$D$46,3,0)</f>
        <v>#N/A</v>
      </c>
    </row>
    <row r="24" spans="1:57" hidden="1"/>
    <row r="25" spans="1:57" hidden="1"/>
    <row r="26" spans="1:57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57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7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AA28" s="149"/>
      <c r="AD28" s="171" t="e">
        <f>MATCH(G$30,$AE$1:$AM$1,0)</f>
        <v>#N/A</v>
      </c>
      <c r="AE28" s="171">
        <f t="shared" ref="AE28:AV28" si="0">MATCH(H$30,$AE$1:$AM$1,0)</f>
        <v>2</v>
      </c>
      <c r="AF28" s="171">
        <f t="shared" si="0"/>
        <v>3</v>
      </c>
      <c r="AG28" s="171">
        <f t="shared" si="0"/>
        <v>4</v>
      </c>
      <c r="AH28" s="171">
        <f t="shared" si="0"/>
        <v>5</v>
      </c>
      <c r="AI28" s="171">
        <f t="shared" si="0"/>
        <v>6</v>
      </c>
      <c r="AJ28" s="171">
        <f t="shared" si="0"/>
        <v>7</v>
      </c>
      <c r="AK28" s="171">
        <f t="shared" si="0"/>
        <v>8</v>
      </c>
      <c r="AL28" s="171">
        <f t="shared" si="0"/>
        <v>9</v>
      </c>
      <c r="AM28" s="171">
        <f t="shared" si="0"/>
        <v>1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</row>
    <row r="29" spans="1:57" ht="30.75" customHeight="1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429" t="s">
        <v>130</v>
      </c>
      <c r="G29" s="429" t="str">
        <f>'ריכוז גיליונות עזר'!G29:G30</f>
        <v>סה"כ ניקוד מבצעים</v>
      </c>
      <c r="H29" s="211" t="s">
        <v>92</v>
      </c>
      <c r="I29" s="211" t="s">
        <v>93</v>
      </c>
      <c r="J29" s="211" t="s">
        <v>94</v>
      </c>
      <c r="K29" s="211" t="s">
        <v>95</v>
      </c>
      <c r="L29" s="211" t="s">
        <v>96</v>
      </c>
      <c r="M29" s="211" t="s">
        <v>97</v>
      </c>
      <c r="N29" s="211" t="s">
        <v>98</v>
      </c>
      <c r="O29" s="211" t="s">
        <v>99</v>
      </c>
      <c r="P29" s="211" t="s">
        <v>91</v>
      </c>
      <c r="Q29" s="433">
        <f>COLUMN()</f>
        <v>17</v>
      </c>
      <c r="R29" s="433">
        <f>COLUMN()</f>
        <v>18</v>
      </c>
      <c r="S29" s="433">
        <f>COLUMN()</f>
        <v>19</v>
      </c>
      <c r="T29" s="433">
        <f>COLUMN()</f>
        <v>20</v>
      </c>
      <c r="U29" s="429" t="s">
        <v>168</v>
      </c>
      <c r="V29" s="433" t="s">
        <v>169</v>
      </c>
      <c r="W29" s="433" t="s">
        <v>170</v>
      </c>
      <c r="X29" s="433" t="s">
        <v>169</v>
      </c>
      <c r="Y29" s="433" t="s">
        <v>171</v>
      </c>
      <c r="Z29" s="438" t="s">
        <v>172</v>
      </c>
      <c r="AA29" s="203" t="s">
        <v>161</v>
      </c>
      <c r="AD29" s="171" t="str">
        <f>"בקרת "&amp;G29</f>
        <v>בקרת סה"כ ניקוד מבצעים</v>
      </c>
      <c r="AE29" s="171" t="str">
        <f t="shared" ref="AE29:AV29" si="1">"בקרת "&amp;H29</f>
        <v>בקרת מספר</v>
      </c>
      <c r="AF29" s="171" t="str">
        <f t="shared" si="1"/>
        <v>בקרת מספר שלם</v>
      </c>
      <c r="AG29" s="171" t="str">
        <f t="shared" si="1"/>
        <v>בקרת מספר שאינו שלילי</v>
      </c>
      <c r="AH29" s="171" t="str">
        <f t="shared" si="1"/>
        <v>בקרת מספר שלם שאינו שלילי</v>
      </c>
      <c r="AI29" s="171" t="str">
        <f t="shared" si="1"/>
        <v>בקרת מספר חיובי</v>
      </c>
      <c r="AJ29" s="171" t="str">
        <f t="shared" si="1"/>
        <v>בקרת מספר שלם חיובי</v>
      </c>
      <c r="AK29" s="171" t="str">
        <f t="shared" si="1"/>
        <v>בקרת טקסט</v>
      </c>
      <c r="AL29" s="171" t="str">
        <f t="shared" si="1"/>
        <v>בקרת טקסט מרשימה סגורה</v>
      </c>
      <c r="AM29" s="171" t="str">
        <f t="shared" si="1"/>
        <v>בקרת 0/1</v>
      </c>
      <c r="AN29" s="171" t="str">
        <f t="shared" si="1"/>
        <v>בקרת 17</v>
      </c>
      <c r="AO29" s="171" t="str">
        <f t="shared" si="1"/>
        <v>בקרת 18</v>
      </c>
      <c r="AP29" s="171" t="str">
        <f t="shared" si="1"/>
        <v>בקרת 19</v>
      </c>
      <c r="AQ29" s="171" t="str">
        <f t="shared" si="1"/>
        <v>בקרת 20</v>
      </c>
      <c r="AR29" s="171" t="str">
        <f t="shared" si="1"/>
        <v>בקרת סה"כ ניקוד</v>
      </c>
      <c r="AS29" s="171" t="str">
        <f t="shared" si="1"/>
        <v>בקרת נתון למכפיל1</v>
      </c>
      <c r="AT29" s="171" t="str">
        <f t="shared" si="1"/>
        <v>בקרת ניקוד לאחר מכפיל1</v>
      </c>
      <c r="AU29" s="171" t="str">
        <f t="shared" si="1"/>
        <v>בקרת נתון למכפיל1</v>
      </c>
      <c r="AV29" s="171" t="str">
        <f t="shared" si="1"/>
        <v>בקרת ניקוד לאחר מכפיל2</v>
      </c>
      <c r="BA29" s="171" t="s">
        <v>105</v>
      </c>
    </row>
    <row r="30" spans="1:57" ht="23.25" customHeight="1" thickBot="1">
      <c r="A30" s="204"/>
      <c r="B30" s="432"/>
      <c r="C30" s="434"/>
      <c r="D30" s="434"/>
      <c r="E30" s="434"/>
      <c r="F30" s="430"/>
      <c r="G30" s="437"/>
      <c r="H30" s="212" t="s">
        <v>92</v>
      </c>
      <c r="I30" s="212" t="s">
        <v>93</v>
      </c>
      <c r="J30" s="212" t="s">
        <v>94</v>
      </c>
      <c r="K30" s="212" t="s">
        <v>95</v>
      </c>
      <c r="L30" s="212" t="s">
        <v>96</v>
      </c>
      <c r="M30" s="212" t="s">
        <v>97</v>
      </c>
      <c r="N30" s="212" t="s">
        <v>98</v>
      </c>
      <c r="O30" s="212" t="s">
        <v>99</v>
      </c>
      <c r="P30" s="212" t="s">
        <v>91</v>
      </c>
      <c r="Q30" s="434"/>
      <c r="R30" s="434"/>
      <c r="S30" s="434"/>
      <c r="T30" s="434"/>
      <c r="U30" s="430"/>
      <c r="V30" s="434"/>
      <c r="W30" s="434"/>
      <c r="X30" s="434"/>
      <c r="Y30" s="434"/>
      <c r="Z30" s="439"/>
      <c r="AB30" s="171">
        <v>0</v>
      </c>
      <c r="AC30" s="171">
        <v>1</v>
      </c>
      <c r="AD30" s="171">
        <f>G30</f>
        <v>0</v>
      </c>
      <c r="AE30" s="171" t="str">
        <f t="shared" ref="AE30:AV30" si="2">H30</f>
        <v>מספר</v>
      </c>
      <c r="AF30" s="171" t="str">
        <f t="shared" si="2"/>
        <v>מספר שלם</v>
      </c>
      <c r="AG30" s="171" t="str">
        <f t="shared" si="2"/>
        <v>מספר שאינו שלילי</v>
      </c>
      <c r="AH30" s="171" t="str">
        <f t="shared" si="2"/>
        <v>מספר שלם שאינו שלילי</v>
      </c>
      <c r="AI30" s="171" t="str">
        <f t="shared" si="2"/>
        <v>מספר חיובי</v>
      </c>
      <c r="AJ30" s="171" t="str">
        <f t="shared" si="2"/>
        <v>מספר שלם חיובי</v>
      </c>
      <c r="AK30" s="171" t="str">
        <f t="shared" si="2"/>
        <v>טקסט</v>
      </c>
      <c r="AL30" s="171" t="str">
        <f t="shared" si="2"/>
        <v>טקסט מרשימה סגורה</v>
      </c>
      <c r="AM30" s="171" t="str">
        <f t="shared" si="2"/>
        <v>0/1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BA30" s="171" t="str">
        <f>AE$4</f>
        <v>א</v>
      </c>
      <c r="BB30" s="171" t="str">
        <f>AF$4</f>
        <v>ב</v>
      </c>
      <c r="BC30" s="171" t="str">
        <f>AG$4</f>
        <v>ג</v>
      </c>
      <c r="BD30" s="171" t="str">
        <f>AH$4</f>
        <v>ד</v>
      </c>
      <c r="BE30" s="171" t="str">
        <f>AI$4</f>
        <v>ה</v>
      </c>
    </row>
    <row r="31" spans="1:57" ht="32.25" customHeight="1">
      <c r="B31" s="139">
        <f ca="1">IF(F31="","",ROW()-30)</f>
        <v>1</v>
      </c>
      <c r="C31" s="136"/>
      <c r="D31" s="136"/>
      <c r="E31" s="136"/>
      <c r="F31" s="220" t="str">
        <f ca="1">IF('תנאי סף'!AN31&lt;&gt;1,"",'תנאי סף'!F31)</f>
        <v>מכון תא לחזנות</v>
      </c>
      <c r="G31" s="138">
        <f ca="1">IF(F31="","",'ריכוז גיליונות עזר'!$G31)</f>
        <v>69</v>
      </c>
      <c r="H31" s="290"/>
      <c r="I31" s="292"/>
      <c r="J31" s="290"/>
      <c r="K31" s="292"/>
      <c r="L31" s="290"/>
      <c r="M31" s="292"/>
      <c r="N31" s="137"/>
      <c r="O31" s="137"/>
      <c r="P31" s="158"/>
      <c r="Q31" s="138"/>
      <c r="R31" s="138"/>
      <c r="S31" s="138"/>
      <c r="T31" s="138"/>
      <c r="U31" s="138">
        <f ca="1">IF($F31="","",IF($AA31&lt;&gt;1,$AB$1,G31))</f>
        <v>69</v>
      </c>
      <c r="V31" s="138">
        <v>1</v>
      </c>
      <c r="W31" s="138">
        <f ca="1">IF($F31="","",IF($AA31&lt;&gt;1,$AB$1,IFERROR(U31*V31,$AB$1)))</f>
        <v>69</v>
      </c>
      <c r="X31" s="138">
        <v>1</v>
      </c>
      <c r="Y31" s="138">
        <f ca="1">IF($F31="","",IF($AA31&lt;&gt;1,$AB$1,IFERROR(W31*X31,$AB$1)))</f>
        <v>69</v>
      </c>
      <c r="Z31" s="140">
        <f ca="1">IF($F31="","",IF(OR($AA31&lt;&gt;1,Y31=$AB$1),$AB$1,IFERROR(Y31/SUM($Y$31:$Y$130),0)))</f>
        <v>1.4784658238697236E-2</v>
      </c>
      <c r="AA31" s="171">
        <f>IF(SUM(AD31:AV31)=COUNT(AD31:AV31),1,0)</f>
        <v>1</v>
      </c>
      <c r="AB31" s="171">
        <f ca="1">IF($F31="","",AB$30)</f>
        <v>0</v>
      </c>
      <c r="AC31" s="171">
        <f ca="1">IF($F31="","",AC$30)</f>
        <v>1</v>
      </c>
      <c r="AD31" s="171">
        <f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BA31" s="171" t="str">
        <f t="shared" ref="BA31:BE40" ca="1" si="3">IF($F31="","",BA$30)</f>
        <v>א</v>
      </c>
      <c r="BB31" s="171" t="str">
        <f t="shared" ca="1" si="3"/>
        <v>ב</v>
      </c>
      <c r="BC31" s="171" t="str">
        <f t="shared" ca="1" si="3"/>
        <v>ג</v>
      </c>
      <c r="BD31" s="171" t="str">
        <f t="shared" ca="1" si="3"/>
        <v>ד</v>
      </c>
      <c r="BE31" s="171" t="str">
        <f t="shared" ca="1" si="3"/>
        <v>ה</v>
      </c>
    </row>
    <row r="32" spans="1:57" ht="32.25" customHeight="1">
      <c r="B32" s="221">
        <f t="shared" ref="B32:B95" ca="1" si="4">IF(F32="","",ROW()-30)</f>
        <v>2</v>
      </c>
      <c r="C32" s="8"/>
      <c r="D32" s="8"/>
      <c r="E32" s="8"/>
      <c r="F32" s="209" t="str">
        <f ca="1">IF('תנאי סף'!AN32&lt;&gt;1,"",'תנאי סף'!F32)</f>
        <v>המרכז לתרבות אנדלוסית ולפיוט</v>
      </c>
      <c r="G32" s="138">
        <f ca="1">IF(F32="","",'ריכוז גיליונות עזר'!$G32)</f>
        <v>1370</v>
      </c>
      <c r="H32" s="291"/>
      <c r="I32" s="293"/>
      <c r="J32" s="291"/>
      <c r="K32" s="293"/>
      <c r="L32" s="291"/>
      <c r="M32" s="293"/>
      <c r="N32" s="9"/>
      <c r="O32" s="137" t="s">
        <v>167</v>
      </c>
      <c r="P32" s="158"/>
      <c r="Q32" s="11"/>
      <c r="R32" s="11"/>
      <c r="S32" s="11"/>
      <c r="T32" s="11"/>
      <c r="U32" s="138">
        <f t="shared" ref="U32:U95" ca="1" si="5">IF($F32="","",IF($AA32&lt;&gt;1,$AB$1,G32))</f>
        <v>1370</v>
      </c>
      <c r="V32" s="11">
        <v>1</v>
      </c>
      <c r="W32" s="11">
        <f t="shared" ref="W32:W95" ca="1" si="6">IF($F32="","",IF($AA32&lt;&gt;1,$AB$1,IFERROR(U32*V32,$AB$1)))</f>
        <v>1370</v>
      </c>
      <c r="X32" s="11">
        <v>1</v>
      </c>
      <c r="Y32" s="11">
        <f t="shared" ref="Y32:Y95" ca="1" si="7">IF($F32="","",IF($AA32&lt;&gt;1,$AB$1,IFERROR(W32*X32,$AB$1)))</f>
        <v>1370</v>
      </c>
      <c r="Z32" s="117">
        <f t="shared" ref="Z32:Z95" ca="1" si="8">IF($F32="","",IF(OR($AA32&lt;&gt;1,Y32=$AB$1),$AB$1,IFERROR(Y32/SUM($Y$31:$Y$130),0)))</f>
        <v>0.29355046068137991</v>
      </c>
      <c r="AA32" s="171">
        <f t="shared" ref="AA32:AA95" si="9">IF(SUM(AD32:AV32)=COUNT(AD32:AV32),1,0)</f>
        <v>1</v>
      </c>
      <c r="AB32" s="171">
        <f t="shared" ref="AB32:AC63" ca="1" si="10">IF($F32="","",AB$30)</f>
        <v>0</v>
      </c>
      <c r="AC32" s="171">
        <f t="shared" ca="1" si="10"/>
        <v>1</v>
      </c>
      <c r="AD32" s="171">
        <f t="shared" ref="AD32:AD95" si="11">IF(G$30="",1,IF(G32="",0,IFERROR(CHOOSE(AD$28,IF(ISNA(MATCH(G32,$AB$30:$AC$30,0)),0,1),IF(ISNUMBER(G32),1,0),IF(G32=TRUNC(G32),1,0),IF(AND(G32*1=G32,G32&gt;=0),1,0),IF(AND(G32=TRUNC(G32),G32&gt;=0),1,0),IF(AND(G32*1=G32,G32&gt;0),1,0),IF(AND(G32=TRUNC(G32),G32&gt;0),1,0),1,IF(ISNA(HLOOKUP(G32,$AE$4:$AN$4,1,0)),0,1)),0)))</f>
        <v>1</v>
      </c>
      <c r="BA32" s="171" t="str">
        <f t="shared" ca="1" si="3"/>
        <v>א</v>
      </c>
      <c r="BB32" s="171" t="str">
        <f t="shared" ca="1" si="3"/>
        <v>ב</v>
      </c>
      <c r="BC32" s="171" t="str">
        <f t="shared" ca="1" si="3"/>
        <v>ג</v>
      </c>
      <c r="BD32" s="171" t="str">
        <f t="shared" ca="1" si="3"/>
        <v>ד</v>
      </c>
      <c r="BE32" s="171" t="str">
        <f t="shared" ca="1" si="3"/>
        <v>ה</v>
      </c>
    </row>
    <row r="33" spans="2:57" ht="32.25" customHeight="1">
      <c r="B33" s="221">
        <f t="shared" ca="1" si="4"/>
        <v>3</v>
      </c>
      <c r="C33" s="8"/>
      <c r="D33" s="8"/>
      <c r="E33" s="8"/>
      <c r="F33" s="209" t="str">
        <f ca="1">IF('תנאי סף'!AN33&lt;&gt;1,"",'תנאי סף'!F33)</f>
        <v>מקהלת החזנים הירושלמית</v>
      </c>
      <c r="G33" s="138">
        <f ca="1">IF(F33="","",'ריכוז גיליונות עזר'!$G33)</f>
        <v>595</v>
      </c>
      <c r="H33" s="291"/>
      <c r="I33" s="293"/>
      <c r="J33" s="291"/>
      <c r="K33" s="293"/>
      <c r="L33" s="291"/>
      <c r="M33" s="293"/>
      <c r="N33" s="9"/>
      <c r="O33" s="137"/>
      <c r="P33" s="158"/>
      <c r="Q33" s="11"/>
      <c r="R33" s="11"/>
      <c r="S33" s="11"/>
      <c r="T33" s="11"/>
      <c r="U33" s="138">
        <f t="shared" ca="1" si="5"/>
        <v>595</v>
      </c>
      <c r="V33" s="11">
        <v>1</v>
      </c>
      <c r="W33" s="11">
        <f t="shared" ca="1" si="6"/>
        <v>595</v>
      </c>
      <c r="X33" s="11">
        <v>1</v>
      </c>
      <c r="Y33" s="11">
        <f t="shared" ca="1" si="7"/>
        <v>595</v>
      </c>
      <c r="Z33" s="117">
        <f t="shared" ca="1" si="8"/>
        <v>0.12749089350760659</v>
      </c>
      <c r="AA33" s="171">
        <f t="shared" si="9"/>
        <v>1</v>
      </c>
      <c r="AB33" s="171">
        <f t="shared" ca="1" si="10"/>
        <v>0</v>
      </c>
      <c r="AC33" s="171">
        <f t="shared" ca="1" si="10"/>
        <v>1</v>
      </c>
      <c r="AD33" s="171">
        <f t="shared" si="11"/>
        <v>1</v>
      </c>
      <c r="BA33" s="171" t="str">
        <f t="shared" ca="1" si="3"/>
        <v>א</v>
      </c>
      <c r="BB33" s="171" t="str">
        <f t="shared" ca="1" si="3"/>
        <v>ב</v>
      </c>
      <c r="BC33" s="171" t="str">
        <f t="shared" ca="1" si="3"/>
        <v>ג</v>
      </c>
      <c r="BD33" s="171" t="str">
        <f t="shared" ca="1" si="3"/>
        <v>ד</v>
      </c>
      <c r="BE33" s="171" t="str">
        <f t="shared" ca="1" si="3"/>
        <v>ה</v>
      </c>
    </row>
    <row r="34" spans="2:57" ht="32.25" customHeight="1">
      <c r="B34" s="221">
        <f t="shared" ca="1" si="4"/>
        <v>4</v>
      </c>
      <c r="C34" s="8"/>
      <c r="D34" s="8"/>
      <c r="E34" s="8"/>
      <c r="F34" s="209" t="str">
        <f ca="1">IF('תנאי סף'!AN34&lt;&gt;1,"",'תנאי סף'!F34)</f>
        <v>קהילות שרות פיוט וניגון</v>
      </c>
      <c r="G34" s="138">
        <f ca="1">IF(F34="","",'ריכוז גיליונות עזר'!$G34)</f>
        <v>606</v>
      </c>
      <c r="H34" s="291"/>
      <c r="I34" s="293"/>
      <c r="J34" s="291"/>
      <c r="K34" s="293"/>
      <c r="L34" s="291"/>
      <c r="M34" s="293"/>
      <c r="N34" s="9"/>
      <c r="O34" s="137"/>
      <c r="P34" s="158"/>
      <c r="Q34" s="11"/>
      <c r="R34" s="11"/>
      <c r="S34" s="11"/>
      <c r="T34" s="11"/>
      <c r="U34" s="138">
        <f t="shared" ca="1" si="5"/>
        <v>606</v>
      </c>
      <c r="V34" s="11">
        <v>1</v>
      </c>
      <c r="W34" s="11">
        <f t="shared" ca="1" si="6"/>
        <v>606</v>
      </c>
      <c r="X34" s="11">
        <v>1</v>
      </c>
      <c r="Y34" s="11">
        <f t="shared" ca="1" si="7"/>
        <v>606</v>
      </c>
      <c r="Z34" s="117">
        <f t="shared" ca="1" si="8"/>
        <v>0.12984786800942791</v>
      </c>
      <c r="AA34" s="171">
        <f t="shared" si="9"/>
        <v>1</v>
      </c>
      <c r="AB34" s="171">
        <f t="shared" ca="1" si="10"/>
        <v>0</v>
      </c>
      <c r="AC34" s="171">
        <f t="shared" ca="1" si="10"/>
        <v>1</v>
      </c>
      <c r="AD34" s="171">
        <f t="shared" si="11"/>
        <v>1</v>
      </c>
      <c r="BA34" s="171" t="str">
        <f t="shared" ca="1" si="3"/>
        <v>א</v>
      </c>
      <c r="BB34" s="171" t="str">
        <f t="shared" ca="1" si="3"/>
        <v>ב</v>
      </c>
      <c r="BC34" s="171" t="str">
        <f t="shared" ca="1" si="3"/>
        <v>ג</v>
      </c>
      <c r="BD34" s="171" t="str">
        <f t="shared" ca="1" si="3"/>
        <v>ד</v>
      </c>
      <c r="BE34" s="171" t="str">
        <f t="shared" ca="1" si="3"/>
        <v>ה</v>
      </c>
    </row>
    <row r="35" spans="2:57" ht="32.25" customHeight="1">
      <c r="B35" s="221">
        <f t="shared" ca="1" si="4"/>
        <v>5</v>
      </c>
      <c r="C35" s="8"/>
      <c r="D35" s="8"/>
      <c r="E35" s="8"/>
      <c r="F35" s="209" t="str">
        <f ca="1">IF('תנאי סף'!AN35&lt;&gt;1,"",'תנאי סף'!F35)</f>
        <v>רננות- המכון למוסיקה יהודית</v>
      </c>
      <c r="G35" s="138">
        <f ca="1">IF(F35="","",'ריכוז גיליונות עזר'!$G35)</f>
        <v>203</v>
      </c>
      <c r="H35" s="291"/>
      <c r="I35" s="293"/>
      <c r="J35" s="291"/>
      <c r="K35" s="293"/>
      <c r="L35" s="291"/>
      <c r="M35" s="293"/>
      <c r="N35" s="9"/>
      <c r="O35" s="137"/>
      <c r="P35" s="158"/>
      <c r="Q35" s="11"/>
      <c r="R35" s="11"/>
      <c r="S35" s="11"/>
      <c r="T35" s="11"/>
      <c r="U35" s="138">
        <f t="shared" ca="1" si="5"/>
        <v>203</v>
      </c>
      <c r="V35" s="11">
        <v>1</v>
      </c>
      <c r="W35" s="11">
        <f t="shared" ca="1" si="6"/>
        <v>203</v>
      </c>
      <c r="X35" s="11">
        <v>1</v>
      </c>
      <c r="Y35" s="11">
        <f t="shared" ca="1" si="7"/>
        <v>203</v>
      </c>
      <c r="Z35" s="117">
        <f t="shared" ca="1" si="8"/>
        <v>4.3496893079065783E-2</v>
      </c>
      <c r="AA35" s="171">
        <f t="shared" si="9"/>
        <v>1</v>
      </c>
      <c r="AB35" s="171">
        <f t="shared" ca="1" si="10"/>
        <v>0</v>
      </c>
      <c r="AC35" s="171">
        <f t="shared" ca="1" si="10"/>
        <v>1</v>
      </c>
      <c r="AD35" s="171">
        <f t="shared" si="11"/>
        <v>1</v>
      </c>
      <c r="BA35" s="171" t="str">
        <f t="shared" ca="1" si="3"/>
        <v>א</v>
      </c>
      <c r="BB35" s="171" t="str">
        <f t="shared" ca="1" si="3"/>
        <v>ב</v>
      </c>
      <c r="BC35" s="171" t="str">
        <f t="shared" ca="1" si="3"/>
        <v>ג</v>
      </c>
      <c r="BD35" s="171" t="str">
        <f t="shared" ca="1" si="3"/>
        <v>ד</v>
      </c>
      <c r="BE35" s="171" t="str">
        <f t="shared" ca="1" si="3"/>
        <v>ה</v>
      </c>
    </row>
    <row r="36" spans="2:57" ht="32.25" customHeight="1">
      <c r="B36" s="221">
        <f t="shared" ca="1" si="4"/>
        <v>6</v>
      </c>
      <c r="C36" s="8"/>
      <c r="D36" s="8"/>
      <c r="E36" s="8"/>
      <c r="F36" s="209" t="str">
        <f ca="1">IF('תנאי סף'!AN36&lt;&gt;1,"",'תנאי סף'!F36)</f>
        <v>מקהלת זמרתיה</v>
      </c>
      <c r="G36" s="138">
        <f ca="1">IF(F36="","",'ריכוז גיליונות עזר'!$G36)</f>
        <v>270</v>
      </c>
      <c r="H36" s="291"/>
      <c r="I36" s="293"/>
      <c r="J36" s="291"/>
      <c r="K36" s="293"/>
      <c r="L36" s="291"/>
      <c r="M36" s="293"/>
      <c r="N36" s="9"/>
      <c r="O36" s="137"/>
      <c r="P36" s="158"/>
      <c r="Q36" s="11"/>
      <c r="R36" s="11"/>
      <c r="S36" s="11"/>
      <c r="T36" s="11"/>
      <c r="U36" s="138">
        <f t="shared" ca="1" si="5"/>
        <v>270</v>
      </c>
      <c r="V36" s="11">
        <v>1</v>
      </c>
      <c r="W36" s="11">
        <f t="shared" ca="1" si="6"/>
        <v>270</v>
      </c>
      <c r="X36" s="11">
        <v>1</v>
      </c>
      <c r="Y36" s="11">
        <f t="shared" ca="1" si="7"/>
        <v>270</v>
      </c>
      <c r="Z36" s="117">
        <f t="shared" ca="1" si="8"/>
        <v>5.7853010499250054E-2</v>
      </c>
      <c r="AA36" s="171">
        <f t="shared" si="9"/>
        <v>1</v>
      </c>
      <c r="AB36" s="171">
        <f t="shared" ca="1" si="10"/>
        <v>0</v>
      </c>
      <c r="AC36" s="171">
        <f t="shared" ca="1" si="10"/>
        <v>1</v>
      </c>
      <c r="AD36" s="171">
        <f t="shared" si="11"/>
        <v>1</v>
      </c>
      <c r="BA36" s="171" t="str">
        <f t="shared" ca="1" si="3"/>
        <v>א</v>
      </c>
      <c r="BB36" s="171" t="str">
        <f t="shared" ca="1" si="3"/>
        <v>ב</v>
      </c>
      <c r="BC36" s="171" t="str">
        <f t="shared" ca="1" si="3"/>
        <v>ג</v>
      </c>
      <c r="BD36" s="171" t="str">
        <f t="shared" ca="1" si="3"/>
        <v>ד</v>
      </c>
      <c r="BE36" s="171" t="str">
        <f t="shared" ca="1" si="3"/>
        <v>ה</v>
      </c>
    </row>
    <row r="37" spans="2:57" ht="32.25" customHeight="1">
      <c r="B37" s="221">
        <f t="shared" ca="1" si="4"/>
        <v>7</v>
      </c>
      <c r="C37" s="8"/>
      <c r="D37" s="8"/>
      <c r="E37" s="8"/>
      <c r="F37" s="209" t="str">
        <f ca="1">IF('תנאי סף'!AN37&lt;&gt;1,"",'תנאי סף'!F37)</f>
        <v>יובל - האנסמבל הישראלי לחזנות ו</v>
      </c>
      <c r="G37" s="138">
        <f ca="1">IF(F37="","",'ריכוז גיליונות עזר'!$G37)</f>
        <v>342</v>
      </c>
      <c r="H37" s="291"/>
      <c r="I37" s="293"/>
      <c r="J37" s="291"/>
      <c r="K37" s="293"/>
      <c r="L37" s="291"/>
      <c r="M37" s="293"/>
      <c r="N37" s="9"/>
      <c r="O37" s="137"/>
      <c r="P37" s="158"/>
      <c r="Q37" s="11"/>
      <c r="R37" s="11"/>
      <c r="S37" s="11"/>
      <c r="T37" s="11"/>
      <c r="U37" s="138">
        <f t="shared" ca="1" si="5"/>
        <v>342</v>
      </c>
      <c r="V37" s="11">
        <v>1</v>
      </c>
      <c r="W37" s="11">
        <f t="shared" ca="1" si="6"/>
        <v>342</v>
      </c>
      <c r="X37" s="11">
        <v>1</v>
      </c>
      <c r="Y37" s="11">
        <f t="shared" ca="1" si="7"/>
        <v>342</v>
      </c>
      <c r="Z37" s="117">
        <f t="shared" ca="1" si="8"/>
        <v>7.3280479965716738E-2</v>
      </c>
      <c r="AA37" s="171">
        <f t="shared" si="9"/>
        <v>1</v>
      </c>
      <c r="AB37" s="171">
        <f t="shared" ca="1" si="10"/>
        <v>0</v>
      </c>
      <c r="AC37" s="171">
        <f t="shared" ca="1" si="10"/>
        <v>1</v>
      </c>
      <c r="AD37" s="171">
        <f t="shared" si="11"/>
        <v>1</v>
      </c>
      <c r="BA37" s="171" t="str">
        <f t="shared" ca="1" si="3"/>
        <v>א</v>
      </c>
      <c r="BB37" s="171" t="str">
        <f t="shared" ca="1" si="3"/>
        <v>ב</v>
      </c>
      <c r="BC37" s="171" t="str">
        <f t="shared" ca="1" si="3"/>
        <v>ג</v>
      </c>
      <c r="BD37" s="171" t="str">
        <f t="shared" ca="1" si="3"/>
        <v>ד</v>
      </c>
      <c r="BE37" s="171" t="str">
        <f t="shared" ca="1" si="3"/>
        <v>ה</v>
      </c>
    </row>
    <row r="38" spans="2:57">
      <c r="B38" s="221">
        <f t="shared" ca="1" si="4"/>
        <v>8</v>
      </c>
      <c r="C38" s="8"/>
      <c r="D38" s="8"/>
      <c r="E38" s="8"/>
      <c r="F38" s="209" t="str">
        <f ca="1">IF('תנאי סף'!AN38&lt;&gt;1,"",'תנאי סף'!F38)</f>
        <v>האגודה לטיפוח חברה ותרבות</v>
      </c>
      <c r="G38" s="138">
        <f ca="1">IF(F38="","",'ריכוז גיליונות עזר'!$G38)</f>
        <v>124</v>
      </c>
      <c r="H38" s="291"/>
      <c r="I38" s="293"/>
      <c r="J38" s="291"/>
      <c r="K38" s="293"/>
      <c r="L38" s="291"/>
      <c r="M38" s="293"/>
      <c r="N38" s="9"/>
      <c r="O38" s="137"/>
      <c r="P38" s="158"/>
      <c r="Q38" s="11"/>
      <c r="R38" s="11"/>
      <c r="S38" s="11"/>
      <c r="T38" s="11"/>
      <c r="U38" s="138">
        <f t="shared" ca="1" si="5"/>
        <v>124</v>
      </c>
      <c r="V38" s="11">
        <v>1</v>
      </c>
      <c r="W38" s="11">
        <f t="shared" ca="1" si="6"/>
        <v>124</v>
      </c>
      <c r="X38" s="11">
        <v>1</v>
      </c>
      <c r="Y38" s="11">
        <f t="shared" ca="1" si="7"/>
        <v>124</v>
      </c>
      <c r="Z38" s="117">
        <f t="shared" ca="1" si="8"/>
        <v>2.656953074780373E-2</v>
      </c>
      <c r="AA38" s="171">
        <f t="shared" si="9"/>
        <v>1</v>
      </c>
      <c r="AB38" s="171">
        <f t="shared" ca="1" si="10"/>
        <v>0</v>
      </c>
      <c r="AC38" s="171">
        <f t="shared" ca="1" si="10"/>
        <v>1</v>
      </c>
      <c r="AD38" s="171">
        <f t="shared" si="11"/>
        <v>1</v>
      </c>
      <c r="BA38" s="171" t="str">
        <f t="shared" ca="1" si="3"/>
        <v>א</v>
      </c>
      <c r="BB38" s="171" t="str">
        <f t="shared" ca="1" si="3"/>
        <v>ב</v>
      </c>
      <c r="BC38" s="171" t="str">
        <f t="shared" ca="1" si="3"/>
        <v>ג</v>
      </c>
      <c r="BD38" s="171" t="str">
        <f t="shared" ca="1" si="3"/>
        <v>ד</v>
      </c>
      <c r="BE38" s="171" t="str">
        <f t="shared" ca="1" si="3"/>
        <v>ה</v>
      </c>
    </row>
    <row r="39" spans="2:57">
      <c r="B39" s="221">
        <f t="shared" ca="1" si="4"/>
        <v>9</v>
      </c>
      <c r="C39" s="8"/>
      <c r="D39" s="8"/>
      <c r="E39" s="8"/>
      <c r="F39" s="209" t="str">
        <f ca="1">IF('תנאי סף'!AN39&lt;&gt;1,"",'תנאי סף'!F39)</f>
        <v>אנסמבל הפיוט מכון בן צבי</v>
      </c>
      <c r="G39" s="138">
        <f ca="1">IF(F39="","",'ריכוז גיליונות עזר'!$G39)</f>
        <v>304</v>
      </c>
      <c r="H39" s="291"/>
      <c r="I39" s="293"/>
      <c r="J39" s="291"/>
      <c r="K39" s="293"/>
      <c r="L39" s="291"/>
      <c r="M39" s="293"/>
      <c r="N39" s="9"/>
      <c r="O39" s="137"/>
      <c r="P39" s="158"/>
      <c r="Q39" s="11"/>
      <c r="R39" s="11"/>
      <c r="S39" s="11"/>
      <c r="T39" s="11"/>
      <c r="U39" s="138">
        <f t="shared" ca="1" si="5"/>
        <v>304</v>
      </c>
      <c r="V39" s="11">
        <v>1</v>
      </c>
      <c r="W39" s="11">
        <f t="shared" ca="1" si="6"/>
        <v>304</v>
      </c>
      <c r="X39" s="11">
        <v>1</v>
      </c>
      <c r="Y39" s="11">
        <f t="shared" ca="1" si="7"/>
        <v>304</v>
      </c>
      <c r="Z39" s="117">
        <f t="shared" ca="1" si="8"/>
        <v>6.5138204413970432E-2</v>
      </c>
      <c r="AA39" s="171">
        <f t="shared" si="9"/>
        <v>1</v>
      </c>
      <c r="AB39" s="171">
        <f t="shared" ca="1" si="10"/>
        <v>0</v>
      </c>
      <c r="AC39" s="171">
        <f t="shared" ca="1" si="10"/>
        <v>1</v>
      </c>
      <c r="AD39" s="171">
        <f t="shared" si="11"/>
        <v>1</v>
      </c>
      <c r="BA39" s="171" t="str">
        <f t="shared" ca="1" si="3"/>
        <v>א</v>
      </c>
      <c r="BB39" s="171" t="str">
        <f t="shared" ca="1" si="3"/>
        <v>ב</v>
      </c>
      <c r="BC39" s="171" t="str">
        <f t="shared" ca="1" si="3"/>
        <v>ג</v>
      </c>
      <c r="BD39" s="171" t="str">
        <f t="shared" ca="1" si="3"/>
        <v>ד</v>
      </c>
      <c r="BE39" s="171" t="str">
        <f t="shared" ca="1" si="3"/>
        <v>ה</v>
      </c>
    </row>
    <row r="40" spans="2:57">
      <c r="B40" s="222">
        <f t="shared" ca="1" si="4"/>
        <v>10</v>
      </c>
      <c r="C40" s="348"/>
      <c r="D40" s="348"/>
      <c r="E40" s="348"/>
      <c r="F40" s="349" t="str">
        <f ca="1">IF('תנאי סף'!AN40&lt;&gt;1,"",'תנאי סף'!F40)</f>
        <v>עמותת תמיד</v>
      </c>
      <c r="G40" s="138">
        <f ca="1">IF(F40="","",'ריכוז גיליונות עזר'!$G40)</f>
        <v>248</v>
      </c>
      <c r="H40" s="350"/>
      <c r="I40" s="351"/>
      <c r="J40" s="350"/>
      <c r="K40" s="351"/>
      <c r="L40" s="350"/>
      <c r="M40" s="351"/>
      <c r="N40" s="352"/>
      <c r="O40" s="353"/>
      <c r="P40" s="354"/>
      <c r="Q40" s="355"/>
      <c r="R40" s="355"/>
      <c r="S40" s="355"/>
      <c r="T40" s="355"/>
      <c r="U40" s="138">
        <f t="shared" ca="1" si="5"/>
        <v>248</v>
      </c>
      <c r="V40" s="355">
        <v>1</v>
      </c>
      <c r="W40" s="355">
        <f t="shared" ca="1" si="6"/>
        <v>248</v>
      </c>
      <c r="X40" s="355">
        <v>1</v>
      </c>
      <c r="Y40" s="355">
        <f t="shared" ca="1" si="7"/>
        <v>248</v>
      </c>
      <c r="Z40" s="356">
        <f t="shared" ca="1" si="8"/>
        <v>5.3139061495607459E-2</v>
      </c>
      <c r="AA40" s="171">
        <f t="shared" si="9"/>
        <v>1</v>
      </c>
      <c r="AB40" s="171">
        <f t="shared" ca="1" si="10"/>
        <v>0</v>
      </c>
      <c r="AC40" s="171">
        <f t="shared" ca="1" si="10"/>
        <v>1</v>
      </c>
      <c r="AD40" s="171">
        <f t="shared" si="11"/>
        <v>1</v>
      </c>
      <c r="BA40" s="171" t="str">
        <f t="shared" ca="1" si="3"/>
        <v>א</v>
      </c>
      <c r="BB40" s="171" t="str">
        <f t="shared" ca="1" si="3"/>
        <v>ב</v>
      </c>
      <c r="BC40" s="171" t="str">
        <f t="shared" ca="1" si="3"/>
        <v>ג</v>
      </c>
      <c r="BD40" s="171" t="str">
        <f t="shared" ca="1" si="3"/>
        <v>ד</v>
      </c>
      <c r="BE40" s="171" t="str">
        <f t="shared" ca="1" si="3"/>
        <v>ה</v>
      </c>
    </row>
    <row r="41" spans="2:57">
      <c r="B41" s="10">
        <f t="shared" ca="1" si="4"/>
        <v>11</v>
      </c>
      <c r="C41" s="8"/>
      <c r="D41" s="8"/>
      <c r="E41" s="8"/>
      <c r="F41" s="209" t="str">
        <f ca="1">IF('תנאי סף'!AN41&lt;&gt;1,"",'תנאי סף'!F41)</f>
        <v>מטרוז</v>
      </c>
      <c r="G41" s="138">
        <f ca="1">IF(F41="","",'ריכוז גיליונות עזר'!$G41)</f>
        <v>536</v>
      </c>
      <c r="H41" s="291"/>
      <c r="I41" s="293"/>
      <c r="J41" s="291"/>
      <c r="K41" s="293"/>
      <c r="L41" s="291"/>
      <c r="M41" s="293"/>
      <c r="N41" s="9"/>
      <c r="O41" s="137"/>
      <c r="P41" s="158"/>
      <c r="Q41" s="11"/>
      <c r="R41" s="11"/>
      <c r="S41" s="11"/>
      <c r="T41" s="11"/>
      <c r="U41" s="138">
        <f t="shared" ca="1" si="5"/>
        <v>536</v>
      </c>
      <c r="V41" s="11">
        <v>1</v>
      </c>
      <c r="W41" s="11">
        <f t="shared" ca="1" si="6"/>
        <v>536</v>
      </c>
      <c r="X41" s="11">
        <v>1</v>
      </c>
      <c r="Y41" s="11">
        <f t="shared" ca="1" si="7"/>
        <v>536</v>
      </c>
      <c r="Z41" s="115">
        <f t="shared" ca="1" si="8"/>
        <v>0.11484893936147418</v>
      </c>
      <c r="AA41" s="171">
        <f t="shared" si="9"/>
        <v>1</v>
      </c>
      <c r="AB41" s="171">
        <f t="shared" ca="1" si="10"/>
        <v>0</v>
      </c>
      <c r="AC41" s="171">
        <f t="shared" ca="1" si="10"/>
        <v>1</v>
      </c>
      <c r="AD41" s="171">
        <f t="shared" si="11"/>
        <v>1</v>
      </c>
      <c r="BA41" s="171" t="str">
        <f t="shared" ref="BA41:BE50" ca="1" si="12">IF($F41="","",BA$30)</f>
        <v>א</v>
      </c>
      <c r="BB41" s="171" t="str">
        <f t="shared" ca="1" si="12"/>
        <v>ב</v>
      </c>
      <c r="BC41" s="171" t="str">
        <f t="shared" ca="1" si="12"/>
        <v>ג</v>
      </c>
      <c r="BD41" s="171" t="str">
        <f t="shared" ca="1" si="12"/>
        <v>ד</v>
      </c>
      <c r="BE41" s="171" t="str">
        <f t="shared" ca="1" si="12"/>
        <v>ה</v>
      </c>
    </row>
    <row r="42" spans="2:57">
      <c r="B42" s="10" t="str">
        <f t="shared" si="4"/>
        <v/>
      </c>
      <c r="C42" s="8"/>
      <c r="D42" s="8"/>
      <c r="E42" s="8"/>
      <c r="F42" s="209" t="str">
        <f>IF('תנאי סף'!AN42&lt;&gt;1,"",'תנאי סף'!F42)</f>
        <v/>
      </c>
      <c r="G42" s="138" t="str">
        <f>IF(F42="","",'ריכוז גיליונות עזר'!$G42)</f>
        <v/>
      </c>
      <c r="H42" s="291"/>
      <c r="I42" s="293"/>
      <c r="J42" s="291"/>
      <c r="K42" s="293"/>
      <c r="L42" s="291"/>
      <c r="M42" s="293"/>
      <c r="N42" s="9"/>
      <c r="O42" s="137"/>
      <c r="P42" s="158"/>
      <c r="Q42" s="11"/>
      <c r="R42" s="11"/>
      <c r="S42" s="11"/>
      <c r="T42" s="11"/>
      <c r="U42" s="138" t="str">
        <f t="shared" si="5"/>
        <v/>
      </c>
      <c r="V42" s="11">
        <v>1</v>
      </c>
      <c r="W42" s="11" t="str">
        <f t="shared" si="6"/>
        <v/>
      </c>
      <c r="X42" s="11">
        <v>1</v>
      </c>
      <c r="Y42" s="11" t="str">
        <f t="shared" si="7"/>
        <v/>
      </c>
      <c r="Z42" s="115" t="str">
        <f t="shared" si="8"/>
        <v/>
      </c>
      <c r="AA42" s="171">
        <f t="shared" si="9"/>
        <v>1</v>
      </c>
      <c r="AB42" s="171" t="str">
        <f t="shared" si="10"/>
        <v/>
      </c>
      <c r="AC42" s="171" t="str">
        <f t="shared" si="10"/>
        <v/>
      </c>
      <c r="AD42" s="171">
        <f t="shared" si="11"/>
        <v>1</v>
      </c>
      <c r="BA42" s="171" t="str">
        <f t="shared" si="12"/>
        <v/>
      </c>
      <c r="BB42" s="171" t="str">
        <f t="shared" si="12"/>
        <v/>
      </c>
      <c r="BC42" s="171" t="str">
        <f t="shared" si="12"/>
        <v/>
      </c>
      <c r="BD42" s="171" t="str">
        <f t="shared" si="12"/>
        <v/>
      </c>
      <c r="BE42" s="171" t="str">
        <f t="shared" si="12"/>
        <v/>
      </c>
    </row>
    <row r="43" spans="2:57">
      <c r="B43" s="10" t="str">
        <f t="shared" si="4"/>
        <v/>
      </c>
      <c r="C43" s="8"/>
      <c r="D43" s="8"/>
      <c r="E43" s="8"/>
      <c r="F43" s="209" t="str">
        <f>IF('תנאי סף'!AN43&lt;&gt;1,"",'תנאי סף'!F43)</f>
        <v/>
      </c>
      <c r="G43" s="138" t="str">
        <f>IF(F43="","",'ריכוז גיליונות עזר'!$G43)</f>
        <v/>
      </c>
      <c r="H43" s="291"/>
      <c r="I43" s="293"/>
      <c r="J43" s="291"/>
      <c r="K43" s="293"/>
      <c r="L43" s="291"/>
      <c r="M43" s="293"/>
      <c r="N43" s="9"/>
      <c r="O43" s="137"/>
      <c r="P43" s="158"/>
      <c r="Q43" s="11"/>
      <c r="R43" s="11"/>
      <c r="S43" s="11"/>
      <c r="T43" s="11"/>
      <c r="U43" s="138" t="str">
        <f t="shared" si="5"/>
        <v/>
      </c>
      <c r="V43" s="11">
        <v>1</v>
      </c>
      <c r="W43" s="11" t="str">
        <f t="shared" si="6"/>
        <v/>
      </c>
      <c r="X43" s="11">
        <v>1</v>
      </c>
      <c r="Y43" s="11" t="str">
        <f t="shared" si="7"/>
        <v/>
      </c>
      <c r="Z43" s="115" t="str">
        <f t="shared" si="8"/>
        <v/>
      </c>
      <c r="AA43" s="171">
        <f t="shared" si="9"/>
        <v>1</v>
      </c>
      <c r="AB43" s="171" t="str">
        <f t="shared" si="10"/>
        <v/>
      </c>
      <c r="AC43" s="171" t="str">
        <f t="shared" si="10"/>
        <v/>
      </c>
      <c r="AD43" s="171">
        <f t="shared" si="11"/>
        <v>1</v>
      </c>
      <c r="BA43" s="171" t="str">
        <f t="shared" si="12"/>
        <v/>
      </c>
      <c r="BB43" s="171" t="str">
        <f t="shared" si="12"/>
        <v/>
      </c>
      <c r="BC43" s="171" t="str">
        <f t="shared" si="12"/>
        <v/>
      </c>
      <c r="BD43" s="171" t="str">
        <f t="shared" si="12"/>
        <v/>
      </c>
      <c r="BE43" s="171" t="str">
        <f t="shared" si="12"/>
        <v/>
      </c>
    </row>
    <row r="44" spans="2:57">
      <c r="B44" s="10" t="str">
        <f t="shared" si="4"/>
        <v/>
      </c>
      <c r="C44" s="8"/>
      <c r="D44" s="8"/>
      <c r="E44" s="8"/>
      <c r="F44" s="209" t="str">
        <f>IF('תנאי סף'!AN44&lt;&gt;1,"",'תנאי סף'!F44)</f>
        <v/>
      </c>
      <c r="G44" s="138" t="str">
        <f>IF(F44="","",'ריכוז גיליונות עזר'!$G44)</f>
        <v/>
      </c>
      <c r="H44" s="291"/>
      <c r="I44" s="293"/>
      <c r="J44" s="291"/>
      <c r="K44" s="293"/>
      <c r="L44" s="291"/>
      <c r="M44" s="293"/>
      <c r="N44" s="9"/>
      <c r="O44" s="137"/>
      <c r="P44" s="158"/>
      <c r="Q44" s="11"/>
      <c r="R44" s="11"/>
      <c r="S44" s="11"/>
      <c r="T44" s="11"/>
      <c r="U44" s="138" t="str">
        <f t="shared" si="5"/>
        <v/>
      </c>
      <c r="V44" s="11">
        <v>1</v>
      </c>
      <c r="W44" s="11" t="str">
        <f t="shared" si="6"/>
        <v/>
      </c>
      <c r="X44" s="11">
        <v>1</v>
      </c>
      <c r="Y44" s="11" t="str">
        <f t="shared" si="7"/>
        <v/>
      </c>
      <c r="Z44" s="115" t="str">
        <f t="shared" si="8"/>
        <v/>
      </c>
      <c r="AA44" s="171">
        <f t="shared" si="9"/>
        <v>1</v>
      </c>
      <c r="AB44" s="171" t="str">
        <f t="shared" si="10"/>
        <v/>
      </c>
      <c r="AC44" s="171" t="str">
        <f t="shared" si="10"/>
        <v/>
      </c>
      <c r="AD44" s="171">
        <f t="shared" si="11"/>
        <v>1</v>
      </c>
      <c r="BA44" s="171" t="str">
        <f t="shared" si="12"/>
        <v/>
      </c>
      <c r="BB44" s="171" t="str">
        <f t="shared" si="12"/>
        <v/>
      </c>
      <c r="BC44" s="171" t="str">
        <f t="shared" si="12"/>
        <v/>
      </c>
      <c r="BD44" s="171" t="str">
        <f t="shared" si="12"/>
        <v/>
      </c>
      <c r="BE44" s="171" t="str">
        <f t="shared" si="12"/>
        <v/>
      </c>
    </row>
    <row r="45" spans="2:57">
      <c r="B45" s="10" t="str">
        <f t="shared" si="4"/>
        <v/>
      </c>
      <c r="C45" s="8"/>
      <c r="D45" s="8"/>
      <c r="E45" s="8"/>
      <c r="F45" s="209" t="str">
        <f>IF('תנאי סף'!AN45&lt;&gt;1,"",'תנאי סף'!F45)</f>
        <v/>
      </c>
      <c r="G45" s="138" t="str">
        <f>IF(F45="","",'ריכוז גיליונות עזר'!$G45)</f>
        <v/>
      </c>
      <c r="H45" s="291"/>
      <c r="I45" s="293"/>
      <c r="J45" s="291"/>
      <c r="K45" s="293"/>
      <c r="L45" s="291"/>
      <c r="M45" s="293"/>
      <c r="N45" s="9"/>
      <c r="O45" s="137"/>
      <c r="P45" s="158"/>
      <c r="Q45" s="11"/>
      <c r="R45" s="11"/>
      <c r="S45" s="11"/>
      <c r="T45" s="11"/>
      <c r="U45" s="138" t="str">
        <f t="shared" si="5"/>
        <v/>
      </c>
      <c r="V45" s="11">
        <v>1</v>
      </c>
      <c r="W45" s="11" t="str">
        <f t="shared" si="6"/>
        <v/>
      </c>
      <c r="X45" s="11">
        <v>1</v>
      </c>
      <c r="Y45" s="11" t="str">
        <f t="shared" si="7"/>
        <v/>
      </c>
      <c r="Z45" s="115" t="str">
        <f t="shared" si="8"/>
        <v/>
      </c>
      <c r="AA45" s="171">
        <f t="shared" si="9"/>
        <v>1</v>
      </c>
      <c r="AB45" s="171" t="str">
        <f t="shared" si="10"/>
        <v/>
      </c>
      <c r="AC45" s="171" t="str">
        <f t="shared" si="10"/>
        <v/>
      </c>
      <c r="AD45" s="171">
        <f t="shared" si="11"/>
        <v>1</v>
      </c>
      <c r="BA45" s="171" t="str">
        <f t="shared" si="12"/>
        <v/>
      </c>
      <c r="BB45" s="171" t="str">
        <f t="shared" si="12"/>
        <v/>
      </c>
      <c r="BC45" s="171" t="str">
        <f t="shared" si="12"/>
        <v/>
      </c>
      <c r="BD45" s="171" t="str">
        <f t="shared" si="12"/>
        <v/>
      </c>
      <c r="BE45" s="171" t="str">
        <f t="shared" si="12"/>
        <v/>
      </c>
    </row>
    <row r="46" spans="2:57">
      <c r="B46" s="10" t="str">
        <f t="shared" si="4"/>
        <v/>
      </c>
      <c r="C46" s="8"/>
      <c r="D46" s="8"/>
      <c r="E46" s="8"/>
      <c r="F46" s="209" t="str">
        <f>IF('תנאי סף'!AN46&lt;&gt;1,"",'תנאי סף'!F46)</f>
        <v/>
      </c>
      <c r="G46" s="138" t="str">
        <f>IF(F46="","",'ריכוז גיליונות עזר'!$G46)</f>
        <v/>
      </c>
      <c r="H46" s="291"/>
      <c r="I46" s="293"/>
      <c r="J46" s="291"/>
      <c r="K46" s="293"/>
      <c r="L46" s="291"/>
      <c r="M46" s="293"/>
      <c r="N46" s="9"/>
      <c r="O46" s="137"/>
      <c r="P46" s="158"/>
      <c r="Q46" s="11"/>
      <c r="R46" s="11"/>
      <c r="S46" s="11"/>
      <c r="T46" s="11"/>
      <c r="U46" s="138" t="str">
        <f t="shared" si="5"/>
        <v/>
      </c>
      <c r="V46" s="11">
        <v>1</v>
      </c>
      <c r="W46" s="11" t="str">
        <f t="shared" si="6"/>
        <v/>
      </c>
      <c r="X46" s="11">
        <v>1</v>
      </c>
      <c r="Y46" s="11" t="str">
        <f t="shared" si="7"/>
        <v/>
      </c>
      <c r="Z46" s="115" t="str">
        <f t="shared" si="8"/>
        <v/>
      </c>
      <c r="AA46" s="171">
        <f t="shared" si="9"/>
        <v>1</v>
      </c>
      <c r="AB46" s="171" t="str">
        <f t="shared" si="10"/>
        <v/>
      </c>
      <c r="AC46" s="171" t="str">
        <f t="shared" si="10"/>
        <v/>
      </c>
      <c r="AD46" s="171">
        <f t="shared" si="11"/>
        <v>1</v>
      </c>
      <c r="BA46" s="171" t="str">
        <f t="shared" si="12"/>
        <v/>
      </c>
      <c r="BB46" s="171" t="str">
        <f t="shared" si="12"/>
        <v/>
      </c>
      <c r="BC46" s="171" t="str">
        <f t="shared" si="12"/>
        <v/>
      </c>
      <c r="BD46" s="171" t="str">
        <f t="shared" si="12"/>
        <v/>
      </c>
      <c r="BE46" s="171" t="str">
        <f t="shared" si="12"/>
        <v/>
      </c>
    </row>
    <row r="47" spans="2:57">
      <c r="B47" s="10" t="str">
        <f t="shared" si="4"/>
        <v/>
      </c>
      <c r="C47" s="8"/>
      <c r="D47" s="8"/>
      <c r="E47" s="8"/>
      <c r="F47" s="209" t="str">
        <f>IF('תנאי סף'!AN47&lt;&gt;1,"",'תנאי סף'!F47)</f>
        <v/>
      </c>
      <c r="G47" s="138" t="str">
        <f>IF(F47="","",'ריכוז גיליונות עזר'!$G47)</f>
        <v/>
      </c>
      <c r="H47" s="291"/>
      <c r="I47" s="293"/>
      <c r="J47" s="291"/>
      <c r="K47" s="293"/>
      <c r="L47" s="291"/>
      <c r="M47" s="293"/>
      <c r="N47" s="9"/>
      <c r="O47" s="137"/>
      <c r="P47" s="158"/>
      <c r="Q47" s="11"/>
      <c r="R47" s="11"/>
      <c r="S47" s="11"/>
      <c r="T47" s="11"/>
      <c r="U47" s="138" t="str">
        <f t="shared" si="5"/>
        <v/>
      </c>
      <c r="V47" s="11">
        <v>1</v>
      </c>
      <c r="W47" s="11" t="str">
        <f t="shared" si="6"/>
        <v/>
      </c>
      <c r="X47" s="11">
        <v>1</v>
      </c>
      <c r="Y47" s="11" t="str">
        <f t="shared" si="7"/>
        <v/>
      </c>
      <c r="Z47" s="115" t="str">
        <f t="shared" si="8"/>
        <v/>
      </c>
      <c r="AA47" s="171">
        <f t="shared" si="9"/>
        <v>1</v>
      </c>
      <c r="AB47" s="171" t="str">
        <f t="shared" si="10"/>
        <v/>
      </c>
      <c r="AC47" s="171" t="str">
        <f t="shared" si="10"/>
        <v/>
      </c>
      <c r="AD47" s="171">
        <f t="shared" si="11"/>
        <v>1</v>
      </c>
      <c r="BA47" s="171" t="str">
        <f t="shared" si="12"/>
        <v/>
      </c>
      <c r="BB47" s="171" t="str">
        <f t="shared" si="12"/>
        <v/>
      </c>
      <c r="BC47" s="171" t="str">
        <f t="shared" si="12"/>
        <v/>
      </c>
      <c r="BD47" s="171" t="str">
        <f t="shared" si="12"/>
        <v/>
      </c>
      <c r="BE47" s="171" t="str">
        <f t="shared" si="12"/>
        <v/>
      </c>
    </row>
    <row r="48" spans="2:57">
      <c r="B48" s="10" t="str">
        <f t="shared" si="4"/>
        <v/>
      </c>
      <c r="C48" s="8"/>
      <c r="D48" s="8"/>
      <c r="E48" s="8"/>
      <c r="F48" s="209" t="str">
        <f>IF('תנאי סף'!AN48&lt;&gt;1,"",'תנאי סף'!F48)</f>
        <v/>
      </c>
      <c r="G48" s="138" t="str">
        <f>IF(F48="","",'ריכוז גיליונות עזר'!$G48)</f>
        <v/>
      </c>
      <c r="H48" s="291"/>
      <c r="I48" s="293"/>
      <c r="J48" s="291"/>
      <c r="K48" s="293"/>
      <c r="L48" s="291"/>
      <c r="M48" s="293"/>
      <c r="N48" s="9"/>
      <c r="O48" s="137"/>
      <c r="P48" s="158"/>
      <c r="Q48" s="11"/>
      <c r="R48" s="11"/>
      <c r="S48" s="11"/>
      <c r="T48" s="11"/>
      <c r="U48" s="138" t="str">
        <f t="shared" si="5"/>
        <v/>
      </c>
      <c r="V48" s="11">
        <v>1</v>
      </c>
      <c r="W48" s="11" t="str">
        <f t="shared" si="6"/>
        <v/>
      </c>
      <c r="X48" s="11">
        <v>1</v>
      </c>
      <c r="Y48" s="11" t="str">
        <f t="shared" si="7"/>
        <v/>
      </c>
      <c r="Z48" s="115" t="str">
        <f t="shared" si="8"/>
        <v/>
      </c>
      <c r="AA48" s="171">
        <f t="shared" si="9"/>
        <v>1</v>
      </c>
      <c r="AB48" s="171" t="str">
        <f t="shared" si="10"/>
        <v/>
      </c>
      <c r="AC48" s="171" t="str">
        <f t="shared" si="10"/>
        <v/>
      </c>
      <c r="AD48" s="171">
        <f t="shared" si="11"/>
        <v>1</v>
      </c>
      <c r="BA48" s="171" t="str">
        <f t="shared" si="12"/>
        <v/>
      </c>
      <c r="BB48" s="171" t="str">
        <f t="shared" si="12"/>
        <v/>
      </c>
      <c r="BC48" s="171" t="str">
        <f t="shared" si="12"/>
        <v/>
      </c>
      <c r="BD48" s="171" t="str">
        <f t="shared" si="12"/>
        <v/>
      </c>
      <c r="BE48" s="171" t="str">
        <f t="shared" si="12"/>
        <v/>
      </c>
    </row>
    <row r="49" spans="2:57">
      <c r="B49" s="10" t="str">
        <f t="shared" si="4"/>
        <v/>
      </c>
      <c r="C49" s="8"/>
      <c r="D49" s="8"/>
      <c r="E49" s="8"/>
      <c r="F49" s="209" t="str">
        <f>IF('תנאי סף'!AN49&lt;&gt;1,"",'תנאי סף'!F49)</f>
        <v/>
      </c>
      <c r="G49" s="138" t="str">
        <f>IF(F49="","",'ריכוז גיליונות עזר'!$G49)</f>
        <v/>
      </c>
      <c r="H49" s="291"/>
      <c r="I49" s="293"/>
      <c r="J49" s="291"/>
      <c r="K49" s="293"/>
      <c r="L49" s="291"/>
      <c r="M49" s="293"/>
      <c r="N49" s="9"/>
      <c r="O49" s="137"/>
      <c r="P49" s="158"/>
      <c r="Q49" s="11"/>
      <c r="R49" s="11"/>
      <c r="S49" s="11"/>
      <c r="T49" s="11"/>
      <c r="U49" s="138" t="str">
        <f t="shared" si="5"/>
        <v/>
      </c>
      <c r="V49" s="11">
        <v>1</v>
      </c>
      <c r="W49" s="11" t="str">
        <f t="shared" si="6"/>
        <v/>
      </c>
      <c r="X49" s="11">
        <v>1</v>
      </c>
      <c r="Y49" s="11" t="str">
        <f t="shared" si="7"/>
        <v/>
      </c>
      <c r="Z49" s="115" t="str">
        <f t="shared" si="8"/>
        <v/>
      </c>
      <c r="AA49" s="171">
        <f t="shared" si="9"/>
        <v>1</v>
      </c>
      <c r="AB49" s="171" t="str">
        <f t="shared" si="10"/>
        <v/>
      </c>
      <c r="AC49" s="171" t="str">
        <f t="shared" si="10"/>
        <v/>
      </c>
      <c r="AD49" s="171">
        <f t="shared" si="11"/>
        <v>1</v>
      </c>
      <c r="BA49" s="171" t="str">
        <f t="shared" si="12"/>
        <v/>
      </c>
      <c r="BB49" s="171" t="str">
        <f t="shared" si="12"/>
        <v/>
      </c>
      <c r="BC49" s="171" t="str">
        <f t="shared" si="12"/>
        <v/>
      </c>
      <c r="BD49" s="171" t="str">
        <f t="shared" si="12"/>
        <v/>
      </c>
      <c r="BE49" s="171" t="str">
        <f t="shared" si="12"/>
        <v/>
      </c>
    </row>
    <row r="50" spans="2:57">
      <c r="B50" s="10" t="str">
        <f t="shared" si="4"/>
        <v/>
      </c>
      <c r="C50" s="8"/>
      <c r="D50" s="8"/>
      <c r="E50" s="8"/>
      <c r="F50" s="209" t="str">
        <f>IF('תנאי סף'!AN50&lt;&gt;1,"",'תנאי סף'!F50)</f>
        <v/>
      </c>
      <c r="G50" s="138" t="str">
        <f>IF(F50="","",'ריכוז גיליונות עזר'!$G50)</f>
        <v/>
      </c>
      <c r="H50" s="291"/>
      <c r="I50" s="293"/>
      <c r="J50" s="291"/>
      <c r="K50" s="293"/>
      <c r="L50" s="291"/>
      <c r="M50" s="293"/>
      <c r="N50" s="9"/>
      <c r="O50" s="137"/>
      <c r="P50" s="158"/>
      <c r="Q50" s="11"/>
      <c r="R50" s="11"/>
      <c r="S50" s="11"/>
      <c r="T50" s="11"/>
      <c r="U50" s="138" t="str">
        <f t="shared" si="5"/>
        <v/>
      </c>
      <c r="V50" s="11">
        <v>1</v>
      </c>
      <c r="W50" s="11" t="str">
        <f t="shared" si="6"/>
        <v/>
      </c>
      <c r="X50" s="11">
        <v>1</v>
      </c>
      <c r="Y50" s="11" t="str">
        <f t="shared" si="7"/>
        <v/>
      </c>
      <c r="Z50" s="115" t="str">
        <f t="shared" si="8"/>
        <v/>
      </c>
      <c r="AA50" s="171">
        <f t="shared" si="9"/>
        <v>1</v>
      </c>
      <c r="AB50" s="171" t="str">
        <f t="shared" si="10"/>
        <v/>
      </c>
      <c r="AC50" s="171" t="str">
        <f t="shared" si="10"/>
        <v/>
      </c>
      <c r="AD50" s="171">
        <f t="shared" si="11"/>
        <v>1</v>
      </c>
      <c r="BA50" s="171" t="str">
        <f t="shared" si="12"/>
        <v/>
      </c>
      <c r="BB50" s="171" t="str">
        <f t="shared" si="12"/>
        <v/>
      </c>
      <c r="BC50" s="171" t="str">
        <f t="shared" si="12"/>
        <v/>
      </c>
      <c r="BD50" s="171" t="str">
        <f t="shared" si="12"/>
        <v/>
      </c>
      <c r="BE50" s="171" t="str">
        <f t="shared" si="12"/>
        <v/>
      </c>
    </row>
    <row r="51" spans="2:57">
      <c r="B51" s="10" t="str">
        <f t="shared" si="4"/>
        <v/>
      </c>
      <c r="C51" s="8"/>
      <c r="D51" s="8"/>
      <c r="E51" s="8"/>
      <c r="F51" s="209" t="str">
        <f>IF('תנאי סף'!AN51&lt;&gt;1,"",'תנאי סף'!F51)</f>
        <v/>
      </c>
      <c r="G51" s="138" t="str">
        <f>IF(F51="","",'ריכוז גיליונות עזר'!$G51)</f>
        <v/>
      </c>
      <c r="H51" s="291"/>
      <c r="I51" s="293"/>
      <c r="J51" s="291"/>
      <c r="K51" s="293"/>
      <c r="L51" s="291"/>
      <c r="M51" s="293"/>
      <c r="N51" s="9"/>
      <c r="O51" s="137"/>
      <c r="P51" s="158"/>
      <c r="Q51" s="11"/>
      <c r="R51" s="11"/>
      <c r="S51" s="11"/>
      <c r="T51" s="11"/>
      <c r="U51" s="138" t="str">
        <f t="shared" si="5"/>
        <v/>
      </c>
      <c r="V51" s="11">
        <v>1</v>
      </c>
      <c r="W51" s="11" t="str">
        <f t="shared" si="6"/>
        <v/>
      </c>
      <c r="X51" s="11">
        <v>1</v>
      </c>
      <c r="Y51" s="11" t="str">
        <f t="shared" si="7"/>
        <v/>
      </c>
      <c r="Z51" s="115" t="str">
        <f t="shared" si="8"/>
        <v/>
      </c>
      <c r="AA51" s="171">
        <f t="shared" si="9"/>
        <v>1</v>
      </c>
      <c r="AB51" s="171" t="str">
        <f t="shared" si="10"/>
        <v/>
      </c>
      <c r="AC51" s="171" t="str">
        <f t="shared" si="10"/>
        <v/>
      </c>
      <c r="AD51" s="171">
        <f t="shared" si="11"/>
        <v>1</v>
      </c>
      <c r="BA51" s="171" t="str">
        <f t="shared" ref="BA51:BE60" si="13">IF($F51="","",BA$30)</f>
        <v/>
      </c>
      <c r="BB51" s="171" t="str">
        <f t="shared" si="13"/>
        <v/>
      </c>
      <c r="BC51" s="171" t="str">
        <f t="shared" si="13"/>
        <v/>
      </c>
      <c r="BD51" s="171" t="str">
        <f t="shared" si="13"/>
        <v/>
      </c>
      <c r="BE51" s="171" t="str">
        <f t="shared" si="13"/>
        <v/>
      </c>
    </row>
    <row r="52" spans="2:57">
      <c r="B52" s="10" t="str">
        <f t="shared" si="4"/>
        <v/>
      </c>
      <c r="C52" s="8"/>
      <c r="D52" s="8"/>
      <c r="E52" s="8"/>
      <c r="F52" s="209" t="str">
        <f>IF('תנאי סף'!AN52&lt;&gt;1,"",'תנאי סף'!F52)</f>
        <v/>
      </c>
      <c r="G52" s="138" t="str">
        <f>IF(F52="","",'ריכוז גיליונות עזר'!$G52)</f>
        <v/>
      </c>
      <c r="H52" s="291"/>
      <c r="I52" s="293"/>
      <c r="J52" s="291"/>
      <c r="K52" s="293"/>
      <c r="L52" s="291"/>
      <c r="M52" s="293"/>
      <c r="N52" s="9"/>
      <c r="O52" s="137"/>
      <c r="P52" s="158"/>
      <c r="Q52" s="11"/>
      <c r="R52" s="11"/>
      <c r="S52" s="11"/>
      <c r="T52" s="11"/>
      <c r="U52" s="138" t="str">
        <f t="shared" si="5"/>
        <v/>
      </c>
      <c r="V52" s="11">
        <v>1</v>
      </c>
      <c r="W52" s="11" t="str">
        <f t="shared" si="6"/>
        <v/>
      </c>
      <c r="X52" s="11">
        <v>1</v>
      </c>
      <c r="Y52" s="11" t="str">
        <f t="shared" si="7"/>
        <v/>
      </c>
      <c r="Z52" s="115" t="str">
        <f t="shared" si="8"/>
        <v/>
      </c>
      <c r="AA52" s="171">
        <f t="shared" si="9"/>
        <v>1</v>
      </c>
      <c r="AB52" s="171" t="str">
        <f t="shared" si="10"/>
        <v/>
      </c>
      <c r="AC52" s="171" t="str">
        <f t="shared" si="10"/>
        <v/>
      </c>
      <c r="AD52" s="171">
        <f t="shared" si="11"/>
        <v>1</v>
      </c>
      <c r="BA52" s="171" t="str">
        <f t="shared" si="13"/>
        <v/>
      </c>
      <c r="BB52" s="171" t="str">
        <f t="shared" si="13"/>
        <v/>
      </c>
      <c r="BC52" s="171" t="str">
        <f t="shared" si="13"/>
        <v/>
      </c>
      <c r="BD52" s="171" t="str">
        <f t="shared" si="13"/>
        <v/>
      </c>
      <c r="BE52" s="171" t="str">
        <f t="shared" si="13"/>
        <v/>
      </c>
    </row>
    <row r="53" spans="2:57">
      <c r="B53" s="10" t="str">
        <f t="shared" si="4"/>
        <v/>
      </c>
      <c r="C53" s="8"/>
      <c r="D53" s="8"/>
      <c r="E53" s="8"/>
      <c r="F53" s="209" t="str">
        <f>IF('תנאי סף'!AN53&lt;&gt;1,"",'תנאי סף'!F53)</f>
        <v/>
      </c>
      <c r="G53" s="138" t="str">
        <f>IF(F53="","",'ריכוז גיליונות עזר'!$G53)</f>
        <v/>
      </c>
      <c r="H53" s="291"/>
      <c r="I53" s="293"/>
      <c r="J53" s="291"/>
      <c r="K53" s="293"/>
      <c r="L53" s="291"/>
      <c r="M53" s="293"/>
      <c r="N53" s="9"/>
      <c r="O53" s="137"/>
      <c r="P53" s="158"/>
      <c r="Q53" s="11"/>
      <c r="R53" s="11"/>
      <c r="S53" s="11"/>
      <c r="T53" s="11"/>
      <c r="U53" s="138" t="str">
        <f t="shared" si="5"/>
        <v/>
      </c>
      <c r="V53" s="11">
        <v>1</v>
      </c>
      <c r="W53" s="11" t="str">
        <f t="shared" si="6"/>
        <v/>
      </c>
      <c r="X53" s="11">
        <v>1</v>
      </c>
      <c r="Y53" s="11" t="str">
        <f t="shared" si="7"/>
        <v/>
      </c>
      <c r="Z53" s="115" t="str">
        <f t="shared" si="8"/>
        <v/>
      </c>
      <c r="AA53" s="171">
        <f t="shared" si="9"/>
        <v>1</v>
      </c>
      <c r="AB53" s="171" t="str">
        <f t="shared" si="10"/>
        <v/>
      </c>
      <c r="AC53" s="171" t="str">
        <f t="shared" si="10"/>
        <v/>
      </c>
      <c r="AD53" s="171">
        <f t="shared" si="11"/>
        <v>1</v>
      </c>
      <c r="BA53" s="171" t="str">
        <f t="shared" si="13"/>
        <v/>
      </c>
      <c r="BB53" s="171" t="str">
        <f t="shared" si="13"/>
        <v/>
      </c>
      <c r="BC53" s="171" t="str">
        <f t="shared" si="13"/>
        <v/>
      </c>
      <c r="BD53" s="171" t="str">
        <f t="shared" si="13"/>
        <v/>
      </c>
      <c r="BE53" s="171" t="str">
        <f t="shared" si="13"/>
        <v/>
      </c>
    </row>
    <row r="54" spans="2:57">
      <c r="B54" s="10" t="str">
        <f t="shared" si="4"/>
        <v/>
      </c>
      <c r="C54" s="8"/>
      <c r="D54" s="8"/>
      <c r="E54" s="8"/>
      <c r="F54" s="209" t="str">
        <f>IF('תנאי סף'!AN54&lt;&gt;1,"",'תנאי סף'!F54)</f>
        <v/>
      </c>
      <c r="G54" s="138" t="str">
        <f>IF(F54="","",'ריכוז גיליונות עזר'!$G54)</f>
        <v/>
      </c>
      <c r="H54" s="291"/>
      <c r="I54" s="293"/>
      <c r="J54" s="291"/>
      <c r="K54" s="293"/>
      <c r="L54" s="291"/>
      <c r="M54" s="293"/>
      <c r="N54" s="9"/>
      <c r="O54" s="137"/>
      <c r="P54" s="158"/>
      <c r="Q54" s="11"/>
      <c r="R54" s="11"/>
      <c r="S54" s="11"/>
      <c r="T54" s="11"/>
      <c r="U54" s="138" t="str">
        <f t="shared" si="5"/>
        <v/>
      </c>
      <c r="V54" s="11">
        <v>1</v>
      </c>
      <c r="W54" s="11" t="str">
        <f t="shared" si="6"/>
        <v/>
      </c>
      <c r="X54" s="11">
        <v>1</v>
      </c>
      <c r="Y54" s="11" t="str">
        <f t="shared" si="7"/>
        <v/>
      </c>
      <c r="Z54" s="115" t="str">
        <f t="shared" si="8"/>
        <v/>
      </c>
      <c r="AA54" s="171">
        <f t="shared" si="9"/>
        <v>1</v>
      </c>
      <c r="AB54" s="171" t="str">
        <f t="shared" si="10"/>
        <v/>
      </c>
      <c r="AC54" s="171" t="str">
        <f t="shared" si="10"/>
        <v/>
      </c>
      <c r="AD54" s="171">
        <f t="shared" si="11"/>
        <v>1</v>
      </c>
      <c r="BA54" s="171" t="str">
        <f t="shared" si="13"/>
        <v/>
      </c>
      <c r="BB54" s="171" t="str">
        <f t="shared" si="13"/>
        <v/>
      </c>
      <c r="BC54" s="171" t="str">
        <f t="shared" si="13"/>
        <v/>
      </c>
      <c r="BD54" s="171" t="str">
        <f t="shared" si="13"/>
        <v/>
      </c>
      <c r="BE54" s="171" t="str">
        <f t="shared" si="13"/>
        <v/>
      </c>
    </row>
    <row r="55" spans="2:57">
      <c r="B55" s="10" t="str">
        <f t="shared" si="4"/>
        <v/>
      </c>
      <c r="C55" s="8"/>
      <c r="D55" s="8"/>
      <c r="E55" s="8"/>
      <c r="F55" s="209" t="str">
        <f>IF('תנאי סף'!AN55&lt;&gt;1,"",'תנאי סף'!F55)</f>
        <v/>
      </c>
      <c r="G55" s="138" t="str">
        <f>IF(F55="","",'ריכוז גיליונות עזר'!$G55)</f>
        <v/>
      </c>
      <c r="H55" s="291"/>
      <c r="I55" s="293"/>
      <c r="J55" s="291"/>
      <c r="K55" s="293"/>
      <c r="L55" s="291"/>
      <c r="M55" s="293"/>
      <c r="N55" s="9"/>
      <c r="O55" s="137"/>
      <c r="P55" s="158"/>
      <c r="Q55" s="11"/>
      <c r="R55" s="11"/>
      <c r="S55" s="11"/>
      <c r="T55" s="11"/>
      <c r="U55" s="138" t="str">
        <f t="shared" si="5"/>
        <v/>
      </c>
      <c r="V55" s="11">
        <v>1</v>
      </c>
      <c r="W55" s="11" t="str">
        <f t="shared" si="6"/>
        <v/>
      </c>
      <c r="X55" s="11">
        <v>1</v>
      </c>
      <c r="Y55" s="11" t="str">
        <f t="shared" si="7"/>
        <v/>
      </c>
      <c r="Z55" s="115" t="str">
        <f t="shared" si="8"/>
        <v/>
      </c>
      <c r="AA55" s="171">
        <f t="shared" si="9"/>
        <v>1</v>
      </c>
      <c r="AB55" s="171" t="str">
        <f t="shared" si="10"/>
        <v/>
      </c>
      <c r="AC55" s="171" t="str">
        <f t="shared" si="10"/>
        <v/>
      </c>
      <c r="AD55" s="171">
        <f t="shared" si="11"/>
        <v>1</v>
      </c>
      <c r="BA55" s="171" t="str">
        <f t="shared" si="13"/>
        <v/>
      </c>
      <c r="BB55" s="171" t="str">
        <f t="shared" si="13"/>
        <v/>
      </c>
      <c r="BC55" s="171" t="str">
        <f t="shared" si="13"/>
        <v/>
      </c>
      <c r="BD55" s="171" t="str">
        <f t="shared" si="13"/>
        <v/>
      </c>
      <c r="BE55" s="171" t="str">
        <f t="shared" si="13"/>
        <v/>
      </c>
    </row>
    <row r="56" spans="2:57">
      <c r="B56" s="10" t="str">
        <f t="shared" si="4"/>
        <v/>
      </c>
      <c r="C56" s="8"/>
      <c r="D56" s="8"/>
      <c r="E56" s="8"/>
      <c r="F56" s="209" t="str">
        <f>IF('תנאי סף'!AN56&lt;&gt;1,"",'תנאי סף'!F56)</f>
        <v/>
      </c>
      <c r="G56" s="138" t="str">
        <f>IF(F56="","",'ריכוז גיליונות עזר'!$G56)</f>
        <v/>
      </c>
      <c r="H56" s="291"/>
      <c r="I56" s="293"/>
      <c r="J56" s="291"/>
      <c r="K56" s="293"/>
      <c r="L56" s="291"/>
      <c r="M56" s="293"/>
      <c r="N56" s="9"/>
      <c r="O56" s="137"/>
      <c r="P56" s="158"/>
      <c r="Q56" s="11"/>
      <c r="R56" s="11"/>
      <c r="S56" s="11"/>
      <c r="T56" s="11"/>
      <c r="U56" s="138" t="str">
        <f t="shared" si="5"/>
        <v/>
      </c>
      <c r="V56" s="11">
        <v>1</v>
      </c>
      <c r="W56" s="11" t="str">
        <f t="shared" si="6"/>
        <v/>
      </c>
      <c r="X56" s="11">
        <v>1</v>
      </c>
      <c r="Y56" s="11" t="str">
        <f t="shared" si="7"/>
        <v/>
      </c>
      <c r="Z56" s="115" t="str">
        <f t="shared" si="8"/>
        <v/>
      </c>
      <c r="AA56" s="171">
        <f t="shared" si="9"/>
        <v>1</v>
      </c>
      <c r="AB56" s="171" t="str">
        <f t="shared" si="10"/>
        <v/>
      </c>
      <c r="AC56" s="171" t="str">
        <f t="shared" si="10"/>
        <v/>
      </c>
      <c r="AD56" s="171">
        <f t="shared" si="11"/>
        <v>1</v>
      </c>
      <c r="BA56" s="171" t="str">
        <f t="shared" si="13"/>
        <v/>
      </c>
      <c r="BB56" s="171" t="str">
        <f t="shared" si="13"/>
        <v/>
      </c>
      <c r="BC56" s="171" t="str">
        <f t="shared" si="13"/>
        <v/>
      </c>
      <c r="BD56" s="171" t="str">
        <f t="shared" si="13"/>
        <v/>
      </c>
      <c r="BE56" s="171" t="str">
        <f t="shared" si="13"/>
        <v/>
      </c>
    </row>
    <row r="57" spans="2:57">
      <c r="B57" s="10" t="str">
        <f t="shared" si="4"/>
        <v/>
      </c>
      <c r="C57" s="8"/>
      <c r="D57" s="8"/>
      <c r="E57" s="8"/>
      <c r="F57" s="209" t="str">
        <f>IF('תנאי סף'!AN57&lt;&gt;1,"",'תנאי סף'!F57)</f>
        <v/>
      </c>
      <c r="G57" s="138" t="str">
        <f>IF(F57="","",'ריכוז גיליונות עזר'!$G57)</f>
        <v/>
      </c>
      <c r="H57" s="291"/>
      <c r="I57" s="293"/>
      <c r="J57" s="291"/>
      <c r="K57" s="293"/>
      <c r="L57" s="291"/>
      <c r="M57" s="293"/>
      <c r="N57" s="9"/>
      <c r="O57" s="137"/>
      <c r="P57" s="158"/>
      <c r="Q57" s="11"/>
      <c r="R57" s="11"/>
      <c r="S57" s="11"/>
      <c r="T57" s="11"/>
      <c r="U57" s="138" t="str">
        <f t="shared" si="5"/>
        <v/>
      </c>
      <c r="V57" s="11">
        <v>1</v>
      </c>
      <c r="W57" s="11" t="str">
        <f t="shared" si="6"/>
        <v/>
      </c>
      <c r="X57" s="11">
        <v>1</v>
      </c>
      <c r="Y57" s="11" t="str">
        <f t="shared" si="7"/>
        <v/>
      </c>
      <c r="Z57" s="115" t="str">
        <f t="shared" si="8"/>
        <v/>
      </c>
      <c r="AA57" s="171">
        <f t="shared" si="9"/>
        <v>1</v>
      </c>
      <c r="AB57" s="171" t="str">
        <f t="shared" si="10"/>
        <v/>
      </c>
      <c r="AC57" s="171" t="str">
        <f t="shared" si="10"/>
        <v/>
      </c>
      <c r="AD57" s="171">
        <f t="shared" si="11"/>
        <v>1</v>
      </c>
      <c r="BA57" s="171" t="str">
        <f t="shared" si="13"/>
        <v/>
      </c>
      <c r="BB57" s="171" t="str">
        <f t="shared" si="13"/>
        <v/>
      </c>
      <c r="BC57" s="171" t="str">
        <f t="shared" si="13"/>
        <v/>
      </c>
      <c r="BD57" s="171" t="str">
        <f t="shared" si="13"/>
        <v/>
      </c>
      <c r="BE57" s="171" t="str">
        <f t="shared" si="13"/>
        <v/>
      </c>
    </row>
    <row r="58" spans="2:57">
      <c r="B58" s="10" t="str">
        <f t="shared" si="4"/>
        <v/>
      </c>
      <c r="C58" s="8"/>
      <c r="D58" s="8"/>
      <c r="E58" s="8"/>
      <c r="F58" s="209" t="str">
        <f>IF('תנאי סף'!AN58&lt;&gt;1,"",'תנאי סף'!F58)</f>
        <v/>
      </c>
      <c r="G58" s="138" t="str">
        <f>IF(F58="","",'ריכוז גיליונות עזר'!$G58)</f>
        <v/>
      </c>
      <c r="H58" s="291"/>
      <c r="I58" s="293"/>
      <c r="J58" s="291"/>
      <c r="K58" s="293"/>
      <c r="L58" s="291"/>
      <c r="M58" s="293"/>
      <c r="N58" s="9"/>
      <c r="O58" s="137"/>
      <c r="P58" s="158"/>
      <c r="Q58" s="11"/>
      <c r="R58" s="11"/>
      <c r="S58" s="11"/>
      <c r="T58" s="11"/>
      <c r="U58" s="138" t="str">
        <f t="shared" si="5"/>
        <v/>
      </c>
      <c r="V58" s="11">
        <v>1</v>
      </c>
      <c r="W58" s="11" t="str">
        <f t="shared" si="6"/>
        <v/>
      </c>
      <c r="X58" s="11">
        <v>1</v>
      </c>
      <c r="Y58" s="11" t="str">
        <f t="shared" si="7"/>
        <v/>
      </c>
      <c r="Z58" s="115" t="str">
        <f t="shared" si="8"/>
        <v/>
      </c>
      <c r="AA58" s="171">
        <f t="shared" si="9"/>
        <v>1</v>
      </c>
      <c r="AB58" s="171" t="str">
        <f t="shared" si="10"/>
        <v/>
      </c>
      <c r="AC58" s="171" t="str">
        <f t="shared" si="10"/>
        <v/>
      </c>
      <c r="AD58" s="171">
        <f t="shared" si="11"/>
        <v>1</v>
      </c>
      <c r="BA58" s="171" t="str">
        <f t="shared" si="13"/>
        <v/>
      </c>
      <c r="BB58" s="171" t="str">
        <f t="shared" si="13"/>
        <v/>
      </c>
      <c r="BC58" s="171" t="str">
        <f t="shared" si="13"/>
        <v/>
      </c>
      <c r="BD58" s="171" t="str">
        <f t="shared" si="13"/>
        <v/>
      </c>
      <c r="BE58" s="171" t="str">
        <f t="shared" si="13"/>
        <v/>
      </c>
    </row>
    <row r="59" spans="2:57">
      <c r="B59" s="10" t="str">
        <f t="shared" si="4"/>
        <v/>
      </c>
      <c r="C59" s="8"/>
      <c r="D59" s="8"/>
      <c r="E59" s="8"/>
      <c r="F59" s="209" t="str">
        <f>IF('תנאי סף'!AN59&lt;&gt;1,"",'תנאי סף'!F59)</f>
        <v/>
      </c>
      <c r="G59" s="138" t="str">
        <f>IF(F59="","",'ריכוז גיליונות עזר'!$G59)</f>
        <v/>
      </c>
      <c r="H59" s="291"/>
      <c r="I59" s="293"/>
      <c r="J59" s="291"/>
      <c r="K59" s="293"/>
      <c r="L59" s="291"/>
      <c r="M59" s="293"/>
      <c r="N59" s="9"/>
      <c r="O59" s="137"/>
      <c r="P59" s="158"/>
      <c r="Q59" s="11"/>
      <c r="R59" s="11"/>
      <c r="S59" s="11"/>
      <c r="T59" s="11"/>
      <c r="U59" s="138" t="str">
        <f t="shared" si="5"/>
        <v/>
      </c>
      <c r="V59" s="11">
        <v>1</v>
      </c>
      <c r="W59" s="11" t="str">
        <f t="shared" si="6"/>
        <v/>
      </c>
      <c r="X59" s="11">
        <v>1</v>
      </c>
      <c r="Y59" s="11" t="str">
        <f t="shared" si="7"/>
        <v/>
      </c>
      <c r="Z59" s="115" t="str">
        <f t="shared" si="8"/>
        <v/>
      </c>
      <c r="AA59" s="171">
        <f t="shared" si="9"/>
        <v>1</v>
      </c>
      <c r="AB59" s="171" t="str">
        <f t="shared" si="10"/>
        <v/>
      </c>
      <c r="AC59" s="171" t="str">
        <f t="shared" si="10"/>
        <v/>
      </c>
      <c r="AD59" s="171">
        <f t="shared" si="11"/>
        <v>1</v>
      </c>
      <c r="BA59" s="171" t="str">
        <f t="shared" si="13"/>
        <v/>
      </c>
      <c r="BB59" s="171" t="str">
        <f t="shared" si="13"/>
        <v/>
      </c>
      <c r="BC59" s="171" t="str">
        <f t="shared" si="13"/>
        <v/>
      </c>
      <c r="BD59" s="171" t="str">
        <f t="shared" si="13"/>
        <v/>
      </c>
      <c r="BE59" s="171" t="str">
        <f t="shared" si="13"/>
        <v/>
      </c>
    </row>
    <row r="60" spans="2:57">
      <c r="B60" s="10" t="str">
        <f t="shared" si="4"/>
        <v/>
      </c>
      <c r="C60" s="8"/>
      <c r="D60" s="8"/>
      <c r="E60" s="8"/>
      <c r="F60" s="209" t="str">
        <f>IF('תנאי סף'!AN60&lt;&gt;1,"",'תנאי סף'!F60)</f>
        <v/>
      </c>
      <c r="G60" s="138" t="str">
        <f>IF(F60="","",'ריכוז גיליונות עזר'!$G60)</f>
        <v/>
      </c>
      <c r="H60" s="291"/>
      <c r="I60" s="293"/>
      <c r="J60" s="291"/>
      <c r="K60" s="293"/>
      <c r="L60" s="291"/>
      <c r="M60" s="293"/>
      <c r="N60" s="9"/>
      <c r="O60" s="137"/>
      <c r="P60" s="158"/>
      <c r="Q60" s="11"/>
      <c r="R60" s="11"/>
      <c r="S60" s="11"/>
      <c r="T60" s="11"/>
      <c r="U60" s="138" t="str">
        <f t="shared" si="5"/>
        <v/>
      </c>
      <c r="V60" s="11">
        <v>1</v>
      </c>
      <c r="W60" s="11" t="str">
        <f t="shared" si="6"/>
        <v/>
      </c>
      <c r="X60" s="11">
        <v>1</v>
      </c>
      <c r="Y60" s="11" t="str">
        <f t="shared" si="7"/>
        <v/>
      </c>
      <c r="Z60" s="115" t="str">
        <f t="shared" si="8"/>
        <v/>
      </c>
      <c r="AA60" s="171">
        <f t="shared" si="9"/>
        <v>1</v>
      </c>
      <c r="AB60" s="171" t="str">
        <f t="shared" si="10"/>
        <v/>
      </c>
      <c r="AC60" s="171" t="str">
        <f t="shared" si="10"/>
        <v/>
      </c>
      <c r="AD60" s="171">
        <f t="shared" si="11"/>
        <v>1</v>
      </c>
      <c r="BA60" s="171" t="str">
        <f t="shared" si="13"/>
        <v/>
      </c>
      <c r="BB60" s="171" t="str">
        <f t="shared" si="13"/>
        <v/>
      </c>
      <c r="BC60" s="171" t="str">
        <f t="shared" si="13"/>
        <v/>
      </c>
      <c r="BD60" s="171" t="str">
        <f t="shared" si="13"/>
        <v/>
      </c>
      <c r="BE60" s="171" t="str">
        <f t="shared" si="13"/>
        <v/>
      </c>
    </row>
    <row r="61" spans="2:57">
      <c r="B61" s="10" t="str">
        <f t="shared" si="4"/>
        <v/>
      </c>
      <c r="C61" s="8"/>
      <c r="D61" s="8"/>
      <c r="E61" s="8"/>
      <c r="F61" s="209" t="str">
        <f>IF('תנאי סף'!AN61&lt;&gt;1,"",'תנאי סף'!F61)</f>
        <v/>
      </c>
      <c r="G61" s="138" t="str">
        <f>IF(F61="","",'ריכוז גיליונות עזר'!$G61)</f>
        <v/>
      </c>
      <c r="H61" s="291"/>
      <c r="I61" s="293"/>
      <c r="J61" s="291"/>
      <c r="K61" s="293"/>
      <c r="L61" s="291"/>
      <c r="M61" s="293"/>
      <c r="N61" s="9"/>
      <c r="O61" s="137"/>
      <c r="P61" s="158"/>
      <c r="Q61" s="11"/>
      <c r="R61" s="11"/>
      <c r="S61" s="11"/>
      <c r="T61" s="11"/>
      <c r="U61" s="138" t="str">
        <f t="shared" si="5"/>
        <v/>
      </c>
      <c r="V61" s="11">
        <v>1</v>
      </c>
      <c r="W61" s="11" t="str">
        <f t="shared" si="6"/>
        <v/>
      </c>
      <c r="X61" s="11">
        <v>1</v>
      </c>
      <c r="Y61" s="11" t="str">
        <f t="shared" si="7"/>
        <v/>
      </c>
      <c r="Z61" s="115" t="str">
        <f t="shared" si="8"/>
        <v/>
      </c>
      <c r="AA61" s="171">
        <f t="shared" si="9"/>
        <v>1</v>
      </c>
      <c r="AB61" s="171" t="str">
        <f t="shared" si="10"/>
        <v/>
      </c>
      <c r="AC61" s="171" t="str">
        <f t="shared" si="10"/>
        <v/>
      </c>
      <c r="AD61" s="171">
        <f t="shared" si="11"/>
        <v>1</v>
      </c>
      <c r="BA61" s="171" t="str">
        <f t="shared" ref="BA61:BE70" si="14">IF($F61="","",BA$30)</f>
        <v/>
      </c>
      <c r="BB61" s="171" t="str">
        <f t="shared" si="14"/>
        <v/>
      </c>
      <c r="BC61" s="171" t="str">
        <f t="shared" si="14"/>
        <v/>
      </c>
      <c r="BD61" s="171" t="str">
        <f t="shared" si="14"/>
        <v/>
      </c>
      <c r="BE61" s="171" t="str">
        <f t="shared" si="14"/>
        <v/>
      </c>
    </row>
    <row r="62" spans="2:57">
      <c r="B62" s="10" t="str">
        <f t="shared" si="4"/>
        <v/>
      </c>
      <c r="C62" s="8"/>
      <c r="D62" s="8"/>
      <c r="E62" s="8"/>
      <c r="F62" s="209" t="str">
        <f>IF('תנאי סף'!AN62&lt;&gt;1,"",'תנאי סף'!F62)</f>
        <v/>
      </c>
      <c r="G62" s="138" t="str">
        <f>IF(F62="","",'ריכוז גיליונות עזר'!$G62)</f>
        <v/>
      </c>
      <c r="H62" s="291"/>
      <c r="I62" s="293"/>
      <c r="J62" s="291"/>
      <c r="K62" s="293"/>
      <c r="L62" s="291"/>
      <c r="M62" s="293"/>
      <c r="N62" s="9"/>
      <c r="O62" s="137"/>
      <c r="P62" s="158"/>
      <c r="Q62" s="11"/>
      <c r="R62" s="11"/>
      <c r="S62" s="11"/>
      <c r="T62" s="11"/>
      <c r="U62" s="138" t="str">
        <f t="shared" si="5"/>
        <v/>
      </c>
      <c r="V62" s="11">
        <v>1</v>
      </c>
      <c r="W62" s="11" t="str">
        <f t="shared" si="6"/>
        <v/>
      </c>
      <c r="X62" s="11">
        <v>1</v>
      </c>
      <c r="Y62" s="11" t="str">
        <f t="shared" si="7"/>
        <v/>
      </c>
      <c r="Z62" s="115" t="str">
        <f t="shared" si="8"/>
        <v/>
      </c>
      <c r="AA62" s="171">
        <f t="shared" si="9"/>
        <v>1</v>
      </c>
      <c r="AB62" s="171" t="str">
        <f t="shared" si="10"/>
        <v/>
      </c>
      <c r="AC62" s="171" t="str">
        <f t="shared" si="10"/>
        <v/>
      </c>
      <c r="AD62" s="171">
        <f t="shared" si="11"/>
        <v>1</v>
      </c>
      <c r="BA62" s="171" t="str">
        <f t="shared" si="14"/>
        <v/>
      </c>
      <c r="BB62" s="171" t="str">
        <f t="shared" si="14"/>
        <v/>
      </c>
      <c r="BC62" s="171" t="str">
        <f t="shared" si="14"/>
        <v/>
      </c>
      <c r="BD62" s="171" t="str">
        <f t="shared" si="14"/>
        <v/>
      </c>
      <c r="BE62" s="171" t="str">
        <f t="shared" si="14"/>
        <v/>
      </c>
    </row>
    <row r="63" spans="2:57">
      <c r="B63" s="10" t="str">
        <f t="shared" si="4"/>
        <v/>
      </c>
      <c r="C63" s="8"/>
      <c r="D63" s="8"/>
      <c r="E63" s="8"/>
      <c r="F63" s="209" t="str">
        <f>IF('תנאי סף'!AN63&lt;&gt;1,"",'תנאי סף'!F63)</f>
        <v/>
      </c>
      <c r="G63" s="138" t="str">
        <f>IF(F63="","",'ריכוז גיליונות עזר'!$G63)</f>
        <v/>
      </c>
      <c r="H63" s="291"/>
      <c r="I63" s="293"/>
      <c r="J63" s="291"/>
      <c r="K63" s="293"/>
      <c r="L63" s="291"/>
      <c r="M63" s="293"/>
      <c r="N63" s="9"/>
      <c r="O63" s="137"/>
      <c r="P63" s="158"/>
      <c r="Q63" s="11"/>
      <c r="R63" s="11"/>
      <c r="S63" s="11"/>
      <c r="T63" s="11"/>
      <c r="U63" s="138" t="str">
        <f t="shared" si="5"/>
        <v/>
      </c>
      <c r="V63" s="11">
        <v>1</v>
      </c>
      <c r="W63" s="11" t="str">
        <f t="shared" si="6"/>
        <v/>
      </c>
      <c r="X63" s="11">
        <v>1</v>
      </c>
      <c r="Y63" s="11" t="str">
        <f t="shared" si="7"/>
        <v/>
      </c>
      <c r="Z63" s="115" t="str">
        <f t="shared" si="8"/>
        <v/>
      </c>
      <c r="AA63" s="171">
        <f t="shared" si="9"/>
        <v>1</v>
      </c>
      <c r="AB63" s="171" t="str">
        <f t="shared" si="10"/>
        <v/>
      </c>
      <c r="AC63" s="171" t="str">
        <f t="shared" si="10"/>
        <v/>
      </c>
      <c r="AD63" s="171">
        <f t="shared" si="11"/>
        <v>1</v>
      </c>
      <c r="BA63" s="171" t="str">
        <f t="shared" si="14"/>
        <v/>
      </c>
      <c r="BB63" s="171" t="str">
        <f t="shared" si="14"/>
        <v/>
      </c>
      <c r="BC63" s="171" t="str">
        <f t="shared" si="14"/>
        <v/>
      </c>
      <c r="BD63" s="171" t="str">
        <f t="shared" si="14"/>
        <v/>
      </c>
      <c r="BE63" s="171" t="str">
        <f t="shared" si="14"/>
        <v/>
      </c>
    </row>
    <row r="64" spans="2:57">
      <c r="B64" s="10" t="str">
        <f t="shared" si="4"/>
        <v/>
      </c>
      <c r="C64" s="8"/>
      <c r="D64" s="8"/>
      <c r="E64" s="8"/>
      <c r="F64" s="209" t="str">
        <f>IF('תנאי סף'!AN64&lt;&gt;1,"",'תנאי סף'!F64)</f>
        <v/>
      </c>
      <c r="G64" s="138" t="str">
        <f>IF(F64="","",'ריכוז גיליונות עזר'!$G64)</f>
        <v/>
      </c>
      <c r="H64" s="291"/>
      <c r="I64" s="293"/>
      <c r="J64" s="291"/>
      <c r="K64" s="293"/>
      <c r="L64" s="291"/>
      <c r="M64" s="293"/>
      <c r="N64" s="9"/>
      <c r="O64" s="137"/>
      <c r="P64" s="158"/>
      <c r="Q64" s="11"/>
      <c r="R64" s="11"/>
      <c r="S64" s="11"/>
      <c r="T64" s="11"/>
      <c r="U64" s="138" t="str">
        <f t="shared" si="5"/>
        <v/>
      </c>
      <c r="V64" s="11">
        <v>1</v>
      </c>
      <c r="W64" s="11" t="str">
        <f t="shared" si="6"/>
        <v/>
      </c>
      <c r="X64" s="11">
        <v>1</v>
      </c>
      <c r="Y64" s="11" t="str">
        <f t="shared" si="7"/>
        <v/>
      </c>
      <c r="Z64" s="115" t="str">
        <f t="shared" si="8"/>
        <v/>
      </c>
      <c r="AA64" s="171">
        <f t="shared" si="9"/>
        <v>1</v>
      </c>
      <c r="AB64" s="171" t="str">
        <f t="shared" ref="AB64:AC91" si="15">IF($F64="","",AB$30)</f>
        <v/>
      </c>
      <c r="AC64" s="171" t="str">
        <f t="shared" si="15"/>
        <v/>
      </c>
      <c r="AD64" s="171">
        <f t="shared" si="11"/>
        <v>1</v>
      </c>
      <c r="BA64" s="171" t="str">
        <f t="shared" si="14"/>
        <v/>
      </c>
      <c r="BB64" s="171" t="str">
        <f t="shared" si="14"/>
        <v/>
      </c>
      <c r="BC64" s="171" t="str">
        <f t="shared" si="14"/>
        <v/>
      </c>
      <c r="BD64" s="171" t="str">
        <f t="shared" si="14"/>
        <v/>
      </c>
      <c r="BE64" s="171" t="str">
        <f t="shared" si="14"/>
        <v/>
      </c>
    </row>
    <row r="65" spans="2:57">
      <c r="B65" s="10" t="str">
        <f t="shared" si="4"/>
        <v/>
      </c>
      <c r="C65" s="8"/>
      <c r="D65" s="8"/>
      <c r="E65" s="8"/>
      <c r="F65" s="209" t="str">
        <f>IF('תנאי סף'!AN65&lt;&gt;1,"",'תנאי סף'!F65)</f>
        <v/>
      </c>
      <c r="G65" s="138" t="str">
        <f>IF(F65="","",'ריכוז גיליונות עזר'!$G65)</f>
        <v/>
      </c>
      <c r="H65" s="291"/>
      <c r="I65" s="293"/>
      <c r="J65" s="291"/>
      <c r="K65" s="293"/>
      <c r="L65" s="291"/>
      <c r="M65" s="293"/>
      <c r="N65" s="9"/>
      <c r="O65" s="137"/>
      <c r="P65" s="158"/>
      <c r="Q65" s="11"/>
      <c r="R65" s="11"/>
      <c r="S65" s="11"/>
      <c r="T65" s="11"/>
      <c r="U65" s="138" t="str">
        <f t="shared" si="5"/>
        <v/>
      </c>
      <c r="V65" s="11">
        <v>1</v>
      </c>
      <c r="W65" s="11" t="str">
        <f t="shared" si="6"/>
        <v/>
      </c>
      <c r="X65" s="11">
        <v>1</v>
      </c>
      <c r="Y65" s="11" t="str">
        <f t="shared" si="7"/>
        <v/>
      </c>
      <c r="Z65" s="115" t="str">
        <f t="shared" si="8"/>
        <v/>
      </c>
      <c r="AA65" s="171">
        <f t="shared" si="9"/>
        <v>1</v>
      </c>
      <c r="AB65" s="171" t="str">
        <f t="shared" si="15"/>
        <v/>
      </c>
      <c r="AC65" s="171" t="str">
        <f t="shared" si="15"/>
        <v/>
      </c>
      <c r="AD65" s="171">
        <f t="shared" si="11"/>
        <v>1</v>
      </c>
      <c r="BA65" s="171" t="str">
        <f t="shared" si="14"/>
        <v/>
      </c>
      <c r="BB65" s="171" t="str">
        <f t="shared" si="14"/>
        <v/>
      </c>
      <c r="BC65" s="171" t="str">
        <f t="shared" si="14"/>
        <v/>
      </c>
      <c r="BD65" s="171" t="str">
        <f t="shared" si="14"/>
        <v/>
      </c>
      <c r="BE65" s="171" t="str">
        <f t="shared" si="14"/>
        <v/>
      </c>
    </row>
    <row r="66" spans="2:57">
      <c r="B66" s="10" t="str">
        <f t="shared" si="4"/>
        <v/>
      </c>
      <c r="C66" s="8"/>
      <c r="D66" s="8"/>
      <c r="E66" s="8"/>
      <c r="F66" s="209" t="str">
        <f>IF('תנאי סף'!AN66&lt;&gt;1,"",'תנאי סף'!F66)</f>
        <v/>
      </c>
      <c r="G66" s="138" t="str">
        <f>IF(F66="","",'ריכוז גיליונות עזר'!$G66)</f>
        <v/>
      </c>
      <c r="H66" s="291"/>
      <c r="I66" s="293"/>
      <c r="J66" s="291"/>
      <c r="K66" s="293"/>
      <c r="L66" s="291"/>
      <c r="M66" s="293"/>
      <c r="N66" s="9"/>
      <c r="O66" s="137"/>
      <c r="P66" s="158"/>
      <c r="Q66" s="11"/>
      <c r="R66" s="11"/>
      <c r="S66" s="11"/>
      <c r="T66" s="11"/>
      <c r="U66" s="138" t="str">
        <f t="shared" si="5"/>
        <v/>
      </c>
      <c r="V66" s="11">
        <v>1</v>
      </c>
      <c r="W66" s="11" t="str">
        <f t="shared" si="6"/>
        <v/>
      </c>
      <c r="X66" s="11">
        <v>1</v>
      </c>
      <c r="Y66" s="11" t="str">
        <f t="shared" si="7"/>
        <v/>
      </c>
      <c r="Z66" s="115" t="str">
        <f t="shared" si="8"/>
        <v/>
      </c>
      <c r="AA66" s="171">
        <f t="shared" si="9"/>
        <v>1</v>
      </c>
      <c r="AB66" s="171" t="str">
        <f t="shared" si="15"/>
        <v/>
      </c>
      <c r="AC66" s="171" t="str">
        <f t="shared" si="15"/>
        <v/>
      </c>
      <c r="AD66" s="171">
        <f t="shared" si="11"/>
        <v>1</v>
      </c>
      <c r="BA66" s="171" t="str">
        <f t="shared" si="14"/>
        <v/>
      </c>
      <c r="BB66" s="171" t="str">
        <f t="shared" si="14"/>
        <v/>
      </c>
      <c r="BC66" s="171" t="str">
        <f t="shared" si="14"/>
        <v/>
      </c>
      <c r="BD66" s="171" t="str">
        <f t="shared" si="14"/>
        <v/>
      </c>
      <c r="BE66" s="171" t="str">
        <f t="shared" si="14"/>
        <v/>
      </c>
    </row>
    <row r="67" spans="2:57">
      <c r="B67" s="10" t="str">
        <f t="shared" si="4"/>
        <v/>
      </c>
      <c r="C67" s="8"/>
      <c r="D67" s="8"/>
      <c r="E67" s="8"/>
      <c r="F67" s="209" t="str">
        <f>IF('תנאי סף'!AN67&lt;&gt;1,"",'תנאי סף'!F67)</f>
        <v/>
      </c>
      <c r="G67" s="138" t="str">
        <f>IF(F67="","",'ריכוז גיליונות עזר'!$G67)</f>
        <v/>
      </c>
      <c r="H67" s="291"/>
      <c r="I67" s="293"/>
      <c r="J67" s="291"/>
      <c r="K67" s="293"/>
      <c r="L67" s="291"/>
      <c r="M67" s="293"/>
      <c r="N67" s="9"/>
      <c r="O67" s="137"/>
      <c r="P67" s="158"/>
      <c r="Q67" s="11"/>
      <c r="R67" s="11"/>
      <c r="S67" s="11"/>
      <c r="T67" s="11"/>
      <c r="U67" s="138" t="str">
        <f t="shared" si="5"/>
        <v/>
      </c>
      <c r="V67" s="11">
        <v>1</v>
      </c>
      <c r="W67" s="11" t="str">
        <f t="shared" si="6"/>
        <v/>
      </c>
      <c r="X67" s="11">
        <v>1</v>
      </c>
      <c r="Y67" s="11" t="str">
        <f t="shared" si="7"/>
        <v/>
      </c>
      <c r="Z67" s="115" t="str">
        <f t="shared" si="8"/>
        <v/>
      </c>
      <c r="AA67" s="171">
        <f t="shared" si="9"/>
        <v>1</v>
      </c>
      <c r="AB67" s="171" t="str">
        <f t="shared" si="15"/>
        <v/>
      </c>
      <c r="AC67" s="171" t="str">
        <f t="shared" si="15"/>
        <v/>
      </c>
      <c r="AD67" s="171">
        <f t="shared" si="11"/>
        <v>1</v>
      </c>
      <c r="BA67" s="171" t="str">
        <f t="shared" si="14"/>
        <v/>
      </c>
      <c r="BB67" s="171" t="str">
        <f t="shared" si="14"/>
        <v/>
      </c>
      <c r="BC67" s="171" t="str">
        <f t="shared" si="14"/>
        <v/>
      </c>
      <c r="BD67" s="171" t="str">
        <f t="shared" si="14"/>
        <v/>
      </c>
      <c r="BE67" s="171" t="str">
        <f t="shared" si="14"/>
        <v/>
      </c>
    </row>
    <row r="68" spans="2:57">
      <c r="B68" s="10" t="str">
        <f t="shared" si="4"/>
        <v/>
      </c>
      <c r="C68" s="8"/>
      <c r="D68" s="8"/>
      <c r="E68" s="8"/>
      <c r="F68" s="209" t="str">
        <f>IF('תנאי סף'!AN68&lt;&gt;1,"",'תנאי סף'!F68)</f>
        <v/>
      </c>
      <c r="G68" s="138" t="str">
        <f>IF(F68="","",'ריכוז גיליונות עזר'!$G68)</f>
        <v/>
      </c>
      <c r="H68" s="291"/>
      <c r="I68" s="293"/>
      <c r="J68" s="291"/>
      <c r="K68" s="293"/>
      <c r="L68" s="291"/>
      <c r="M68" s="293"/>
      <c r="N68" s="9"/>
      <c r="O68" s="137"/>
      <c r="P68" s="158"/>
      <c r="Q68" s="11"/>
      <c r="R68" s="11"/>
      <c r="S68" s="11"/>
      <c r="T68" s="11"/>
      <c r="U68" s="138" t="str">
        <f t="shared" si="5"/>
        <v/>
      </c>
      <c r="V68" s="11">
        <v>1</v>
      </c>
      <c r="W68" s="11" t="str">
        <f t="shared" si="6"/>
        <v/>
      </c>
      <c r="X68" s="11">
        <v>1</v>
      </c>
      <c r="Y68" s="11" t="str">
        <f t="shared" si="7"/>
        <v/>
      </c>
      <c r="Z68" s="115" t="str">
        <f t="shared" si="8"/>
        <v/>
      </c>
      <c r="AA68" s="171">
        <f t="shared" si="9"/>
        <v>1</v>
      </c>
      <c r="AB68" s="171" t="str">
        <f t="shared" si="15"/>
        <v/>
      </c>
      <c r="AC68" s="171" t="str">
        <f t="shared" si="15"/>
        <v/>
      </c>
      <c r="AD68" s="171">
        <f t="shared" si="11"/>
        <v>1</v>
      </c>
      <c r="BA68" s="171" t="str">
        <f t="shared" si="14"/>
        <v/>
      </c>
      <c r="BB68" s="171" t="str">
        <f t="shared" si="14"/>
        <v/>
      </c>
      <c r="BC68" s="171" t="str">
        <f t="shared" si="14"/>
        <v/>
      </c>
      <c r="BD68" s="171" t="str">
        <f t="shared" si="14"/>
        <v/>
      </c>
      <c r="BE68" s="171" t="str">
        <f t="shared" si="14"/>
        <v/>
      </c>
    </row>
    <row r="69" spans="2:57">
      <c r="B69" s="10" t="str">
        <f t="shared" si="4"/>
        <v/>
      </c>
      <c r="C69" s="8"/>
      <c r="D69" s="8"/>
      <c r="E69" s="8"/>
      <c r="F69" s="209" t="str">
        <f>IF('תנאי סף'!AN69&lt;&gt;1,"",'תנאי סף'!F69)</f>
        <v/>
      </c>
      <c r="G69" s="138" t="str">
        <f>IF(F69="","",'ריכוז גיליונות עזר'!$G69)</f>
        <v/>
      </c>
      <c r="H69" s="291"/>
      <c r="I69" s="293"/>
      <c r="J69" s="291"/>
      <c r="K69" s="293"/>
      <c r="L69" s="291"/>
      <c r="M69" s="293"/>
      <c r="N69" s="9"/>
      <c r="O69" s="137"/>
      <c r="P69" s="158"/>
      <c r="Q69" s="11"/>
      <c r="R69" s="11"/>
      <c r="S69" s="11"/>
      <c r="T69" s="11"/>
      <c r="U69" s="138" t="str">
        <f t="shared" si="5"/>
        <v/>
      </c>
      <c r="V69" s="11">
        <v>1</v>
      </c>
      <c r="W69" s="11" t="str">
        <f t="shared" si="6"/>
        <v/>
      </c>
      <c r="X69" s="11">
        <v>1</v>
      </c>
      <c r="Y69" s="11" t="str">
        <f t="shared" si="7"/>
        <v/>
      </c>
      <c r="Z69" s="115" t="str">
        <f t="shared" si="8"/>
        <v/>
      </c>
      <c r="AA69" s="171">
        <f t="shared" si="9"/>
        <v>1</v>
      </c>
      <c r="AB69" s="171" t="str">
        <f t="shared" si="15"/>
        <v/>
      </c>
      <c r="AC69" s="171" t="str">
        <f t="shared" si="15"/>
        <v/>
      </c>
      <c r="AD69" s="171">
        <f t="shared" si="11"/>
        <v>1</v>
      </c>
      <c r="BA69" s="171" t="str">
        <f t="shared" si="14"/>
        <v/>
      </c>
      <c r="BB69" s="171" t="str">
        <f t="shared" si="14"/>
        <v/>
      </c>
      <c r="BC69" s="171" t="str">
        <f t="shared" si="14"/>
        <v/>
      </c>
      <c r="BD69" s="171" t="str">
        <f t="shared" si="14"/>
        <v/>
      </c>
      <c r="BE69" s="171" t="str">
        <f t="shared" si="14"/>
        <v/>
      </c>
    </row>
    <row r="70" spans="2:57">
      <c r="B70" s="10" t="str">
        <f t="shared" si="4"/>
        <v/>
      </c>
      <c r="C70" s="8"/>
      <c r="D70" s="8"/>
      <c r="E70" s="8"/>
      <c r="F70" s="209" t="str">
        <f>IF('תנאי סף'!AN70&lt;&gt;1,"",'תנאי סף'!F70)</f>
        <v/>
      </c>
      <c r="G70" s="138" t="str">
        <f>IF(F70="","",'ריכוז גיליונות עזר'!$G70)</f>
        <v/>
      </c>
      <c r="H70" s="291"/>
      <c r="I70" s="293"/>
      <c r="J70" s="291"/>
      <c r="K70" s="293"/>
      <c r="L70" s="291"/>
      <c r="M70" s="293"/>
      <c r="N70" s="9"/>
      <c r="O70" s="137"/>
      <c r="P70" s="158"/>
      <c r="Q70" s="11"/>
      <c r="R70" s="11"/>
      <c r="S70" s="11"/>
      <c r="T70" s="11"/>
      <c r="U70" s="138" t="str">
        <f t="shared" si="5"/>
        <v/>
      </c>
      <c r="V70" s="11">
        <v>1</v>
      </c>
      <c r="W70" s="11" t="str">
        <f t="shared" si="6"/>
        <v/>
      </c>
      <c r="X70" s="11">
        <v>1</v>
      </c>
      <c r="Y70" s="11" t="str">
        <f t="shared" si="7"/>
        <v/>
      </c>
      <c r="Z70" s="115" t="str">
        <f t="shared" si="8"/>
        <v/>
      </c>
      <c r="AA70" s="171">
        <f t="shared" si="9"/>
        <v>1</v>
      </c>
      <c r="AB70" s="171" t="str">
        <f t="shared" si="15"/>
        <v/>
      </c>
      <c r="AC70" s="171" t="str">
        <f t="shared" si="15"/>
        <v/>
      </c>
      <c r="AD70" s="171">
        <f t="shared" si="11"/>
        <v>1</v>
      </c>
      <c r="BA70" s="171" t="str">
        <f t="shared" si="14"/>
        <v/>
      </c>
      <c r="BB70" s="171" t="str">
        <f t="shared" si="14"/>
        <v/>
      </c>
      <c r="BC70" s="171" t="str">
        <f t="shared" si="14"/>
        <v/>
      </c>
      <c r="BD70" s="171" t="str">
        <f t="shared" si="14"/>
        <v/>
      </c>
      <c r="BE70" s="171" t="str">
        <f t="shared" si="14"/>
        <v/>
      </c>
    </row>
    <row r="71" spans="2:57">
      <c r="B71" s="10" t="str">
        <f t="shared" si="4"/>
        <v/>
      </c>
      <c r="C71" s="8"/>
      <c r="D71" s="8"/>
      <c r="E71" s="8"/>
      <c r="F71" s="209" t="str">
        <f>IF('תנאי סף'!AN71&lt;&gt;1,"",'תנאי סף'!F71)</f>
        <v/>
      </c>
      <c r="G71" s="138" t="str">
        <f>IF(F71="","",'ריכוז גיליונות עזר'!$G71)</f>
        <v/>
      </c>
      <c r="H71" s="291"/>
      <c r="I71" s="293"/>
      <c r="J71" s="291"/>
      <c r="K71" s="293"/>
      <c r="L71" s="291"/>
      <c r="M71" s="293"/>
      <c r="N71" s="9"/>
      <c r="O71" s="137"/>
      <c r="P71" s="158"/>
      <c r="Q71" s="11"/>
      <c r="R71" s="11"/>
      <c r="S71" s="11"/>
      <c r="T71" s="11"/>
      <c r="U71" s="138" t="str">
        <f t="shared" si="5"/>
        <v/>
      </c>
      <c r="V71" s="11">
        <v>1</v>
      </c>
      <c r="W71" s="11" t="str">
        <f t="shared" si="6"/>
        <v/>
      </c>
      <c r="X71" s="11">
        <v>1</v>
      </c>
      <c r="Y71" s="11" t="str">
        <f t="shared" si="7"/>
        <v/>
      </c>
      <c r="Z71" s="115" t="str">
        <f t="shared" si="8"/>
        <v/>
      </c>
      <c r="AA71" s="171">
        <f t="shared" si="9"/>
        <v>1</v>
      </c>
      <c r="AB71" s="171" t="str">
        <f t="shared" si="15"/>
        <v/>
      </c>
      <c r="AC71" s="171" t="str">
        <f t="shared" si="15"/>
        <v/>
      </c>
      <c r="AD71" s="171">
        <f t="shared" si="11"/>
        <v>1</v>
      </c>
      <c r="BA71" s="171" t="str">
        <f t="shared" ref="BA71:BE80" si="16">IF($F71="","",BA$30)</f>
        <v/>
      </c>
      <c r="BB71" s="171" t="str">
        <f t="shared" si="16"/>
        <v/>
      </c>
      <c r="BC71" s="171" t="str">
        <f t="shared" si="16"/>
        <v/>
      </c>
      <c r="BD71" s="171" t="str">
        <f t="shared" si="16"/>
        <v/>
      </c>
      <c r="BE71" s="171" t="str">
        <f t="shared" si="16"/>
        <v/>
      </c>
    </row>
    <row r="72" spans="2:57">
      <c r="B72" s="10" t="str">
        <f t="shared" si="4"/>
        <v/>
      </c>
      <c r="C72" s="8"/>
      <c r="D72" s="8"/>
      <c r="E72" s="8"/>
      <c r="F72" s="209" t="str">
        <f>IF('תנאי סף'!AN72&lt;&gt;1,"",'תנאי סף'!F72)</f>
        <v/>
      </c>
      <c r="G72" s="138" t="str">
        <f>IF(F72="","",'ריכוז גיליונות עזר'!$G72)</f>
        <v/>
      </c>
      <c r="H72" s="291"/>
      <c r="I72" s="293"/>
      <c r="J72" s="291"/>
      <c r="K72" s="293"/>
      <c r="L72" s="291"/>
      <c r="M72" s="293"/>
      <c r="N72" s="9"/>
      <c r="O72" s="137"/>
      <c r="P72" s="158"/>
      <c r="Q72" s="11"/>
      <c r="R72" s="11"/>
      <c r="S72" s="11"/>
      <c r="T72" s="11"/>
      <c r="U72" s="138" t="str">
        <f t="shared" si="5"/>
        <v/>
      </c>
      <c r="V72" s="11">
        <v>1</v>
      </c>
      <c r="W72" s="11" t="str">
        <f t="shared" si="6"/>
        <v/>
      </c>
      <c r="X72" s="11">
        <v>1</v>
      </c>
      <c r="Y72" s="11" t="str">
        <f t="shared" si="7"/>
        <v/>
      </c>
      <c r="Z72" s="115" t="str">
        <f t="shared" si="8"/>
        <v/>
      </c>
      <c r="AA72" s="171">
        <f t="shared" si="9"/>
        <v>1</v>
      </c>
      <c r="AB72" s="171" t="str">
        <f t="shared" si="15"/>
        <v/>
      </c>
      <c r="AC72" s="171" t="str">
        <f t="shared" si="15"/>
        <v/>
      </c>
      <c r="AD72" s="171">
        <f t="shared" si="11"/>
        <v>1</v>
      </c>
      <c r="BA72" s="171" t="str">
        <f t="shared" si="16"/>
        <v/>
      </c>
      <c r="BB72" s="171" t="str">
        <f t="shared" si="16"/>
        <v/>
      </c>
      <c r="BC72" s="171" t="str">
        <f t="shared" si="16"/>
        <v/>
      </c>
      <c r="BD72" s="171" t="str">
        <f t="shared" si="16"/>
        <v/>
      </c>
      <c r="BE72" s="171" t="str">
        <f t="shared" si="16"/>
        <v/>
      </c>
    </row>
    <row r="73" spans="2:57">
      <c r="B73" s="10" t="str">
        <f t="shared" si="4"/>
        <v/>
      </c>
      <c r="C73" s="8"/>
      <c r="D73" s="8"/>
      <c r="E73" s="8"/>
      <c r="F73" s="209" t="str">
        <f>IF('תנאי סף'!AN73&lt;&gt;1,"",'תנאי סף'!F73)</f>
        <v/>
      </c>
      <c r="G73" s="138" t="str">
        <f>IF(F73="","",'ריכוז גיליונות עזר'!$G73)</f>
        <v/>
      </c>
      <c r="H73" s="291"/>
      <c r="I73" s="293"/>
      <c r="J73" s="291"/>
      <c r="K73" s="293"/>
      <c r="L73" s="291"/>
      <c r="M73" s="293"/>
      <c r="N73" s="9"/>
      <c r="O73" s="137"/>
      <c r="P73" s="158"/>
      <c r="Q73" s="11"/>
      <c r="R73" s="11"/>
      <c r="S73" s="11"/>
      <c r="T73" s="11"/>
      <c r="U73" s="138" t="str">
        <f t="shared" si="5"/>
        <v/>
      </c>
      <c r="V73" s="11">
        <v>1</v>
      </c>
      <c r="W73" s="11" t="str">
        <f t="shared" si="6"/>
        <v/>
      </c>
      <c r="X73" s="11">
        <v>1</v>
      </c>
      <c r="Y73" s="11" t="str">
        <f t="shared" si="7"/>
        <v/>
      </c>
      <c r="Z73" s="115" t="str">
        <f t="shared" si="8"/>
        <v/>
      </c>
      <c r="AA73" s="171">
        <f t="shared" si="9"/>
        <v>1</v>
      </c>
      <c r="AB73" s="171" t="str">
        <f t="shared" si="15"/>
        <v/>
      </c>
      <c r="AC73" s="171" t="str">
        <f t="shared" si="15"/>
        <v/>
      </c>
      <c r="AD73" s="171">
        <f t="shared" si="11"/>
        <v>1</v>
      </c>
      <c r="BA73" s="171" t="str">
        <f t="shared" si="16"/>
        <v/>
      </c>
      <c r="BB73" s="171" t="str">
        <f t="shared" si="16"/>
        <v/>
      </c>
      <c r="BC73" s="171" t="str">
        <f t="shared" si="16"/>
        <v/>
      </c>
      <c r="BD73" s="171" t="str">
        <f t="shared" si="16"/>
        <v/>
      </c>
      <c r="BE73" s="171" t="str">
        <f t="shared" si="16"/>
        <v/>
      </c>
    </row>
    <row r="74" spans="2:57">
      <c r="B74" s="10" t="str">
        <f t="shared" si="4"/>
        <v/>
      </c>
      <c r="C74" s="8"/>
      <c r="D74" s="8"/>
      <c r="E74" s="8"/>
      <c r="F74" s="209" t="str">
        <f>IF('תנאי סף'!AN74&lt;&gt;1,"",'תנאי סף'!F74)</f>
        <v/>
      </c>
      <c r="G74" s="138" t="str">
        <f>IF(F74="","",'ריכוז גיליונות עזר'!$G74)</f>
        <v/>
      </c>
      <c r="H74" s="291"/>
      <c r="I74" s="293"/>
      <c r="J74" s="291"/>
      <c r="K74" s="293"/>
      <c r="L74" s="291"/>
      <c r="M74" s="293"/>
      <c r="N74" s="9"/>
      <c r="O74" s="137"/>
      <c r="P74" s="158"/>
      <c r="Q74" s="11"/>
      <c r="R74" s="11"/>
      <c r="S74" s="11"/>
      <c r="T74" s="11"/>
      <c r="U74" s="138" t="str">
        <f t="shared" si="5"/>
        <v/>
      </c>
      <c r="V74" s="11">
        <v>1</v>
      </c>
      <c r="W74" s="11" t="str">
        <f t="shared" si="6"/>
        <v/>
      </c>
      <c r="X74" s="11">
        <v>1</v>
      </c>
      <c r="Y74" s="11" t="str">
        <f t="shared" si="7"/>
        <v/>
      </c>
      <c r="Z74" s="115" t="str">
        <f t="shared" si="8"/>
        <v/>
      </c>
      <c r="AA74" s="171">
        <f t="shared" si="9"/>
        <v>1</v>
      </c>
      <c r="AB74" s="171" t="str">
        <f t="shared" si="15"/>
        <v/>
      </c>
      <c r="AC74" s="171" t="str">
        <f t="shared" si="15"/>
        <v/>
      </c>
      <c r="AD74" s="171">
        <f t="shared" si="11"/>
        <v>1</v>
      </c>
      <c r="BA74" s="171" t="str">
        <f t="shared" si="16"/>
        <v/>
      </c>
      <c r="BB74" s="171" t="str">
        <f t="shared" si="16"/>
        <v/>
      </c>
      <c r="BC74" s="171" t="str">
        <f t="shared" si="16"/>
        <v/>
      </c>
      <c r="BD74" s="171" t="str">
        <f t="shared" si="16"/>
        <v/>
      </c>
      <c r="BE74" s="171" t="str">
        <f t="shared" si="16"/>
        <v/>
      </c>
    </row>
    <row r="75" spans="2:57">
      <c r="B75" s="10" t="str">
        <f t="shared" si="4"/>
        <v/>
      </c>
      <c r="C75" s="8"/>
      <c r="D75" s="8"/>
      <c r="E75" s="8"/>
      <c r="F75" s="209" t="str">
        <f>IF('תנאי סף'!AN75&lt;&gt;1,"",'תנאי סף'!F75)</f>
        <v/>
      </c>
      <c r="G75" s="138" t="str">
        <f>IF(F75="","",'ריכוז גיליונות עזר'!$G75)</f>
        <v/>
      </c>
      <c r="H75" s="291"/>
      <c r="I75" s="293"/>
      <c r="J75" s="291"/>
      <c r="K75" s="293"/>
      <c r="L75" s="291"/>
      <c r="M75" s="293"/>
      <c r="N75" s="9"/>
      <c r="O75" s="137"/>
      <c r="P75" s="158"/>
      <c r="Q75" s="11"/>
      <c r="R75" s="11"/>
      <c r="S75" s="11"/>
      <c r="T75" s="11"/>
      <c r="U75" s="138" t="str">
        <f t="shared" si="5"/>
        <v/>
      </c>
      <c r="V75" s="11">
        <v>1</v>
      </c>
      <c r="W75" s="11" t="str">
        <f t="shared" si="6"/>
        <v/>
      </c>
      <c r="X75" s="11">
        <v>1</v>
      </c>
      <c r="Y75" s="11" t="str">
        <f t="shared" si="7"/>
        <v/>
      </c>
      <c r="Z75" s="115" t="str">
        <f t="shared" si="8"/>
        <v/>
      </c>
      <c r="AA75" s="171">
        <f t="shared" si="9"/>
        <v>1</v>
      </c>
      <c r="AB75" s="171" t="str">
        <f t="shared" si="15"/>
        <v/>
      </c>
      <c r="AC75" s="171" t="str">
        <f t="shared" si="15"/>
        <v/>
      </c>
      <c r="AD75" s="171">
        <f t="shared" si="11"/>
        <v>1</v>
      </c>
      <c r="BA75" s="171" t="str">
        <f t="shared" si="16"/>
        <v/>
      </c>
      <c r="BB75" s="171" t="str">
        <f t="shared" si="16"/>
        <v/>
      </c>
      <c r="BC75" s="171" t="str">
        <f t="shared" si="16"/>
        <v/>
      </c>
      <c r="BD75" s="171" t="str">
        <f t="shared" si="16"/>
        <v/>
      </c>
      <c r="BE75" s="171" t="str">
        <f t="shared" si="16"/>
        <v/>
      </c>
    </row>
    <row r="76" spans="2:57">
      <c r="B76" s="10" t="str">
        <f t="shared" si="4"/>
        <v/>
      </c>
      <c r="C76" s="8"/>
      <c r="D76" s="8"/>
      <c r="E76" s="8"/>
      <c r="F76" s="209" t="str">
        <f>IF('תנאי סף'!AN76&lt;&gt;1,"",'תנאי סף'!F76)</f>
        <v/>
      </c>
      <c r="G76" s="138" t="str">
        <f>IF(F76="","",'ריכוז גיליונות עזר'!$G76)</f>
        <v/>
      </c>
      <c r="H76" s="291"/>
      <c r="I76" s="293"/>
      <c r="J76" s="291"/>
      <c r="K76" s="293"/>
      <c r="L76" s="291"/>
      <c r="M76" s="293"/>
      <c r="N76" s="9"/>
      <c r="O76" s="137"/>
      <c r="P76" s="158"/>
      <c r="Q76" s="11"/>
      <c r="R76" s="11"/>
      <c r="S76" s="11"/>
      <c r="T76" s="11"/>
      <c r="U76" s="138" t="str">
        <f t="shared" si="5"/>
        <v/>
      </c>
      <c r="V76" s="11">
        <v>1</v>
      </c>
      <c r="W76" s="11" t="str">
        <f t="shared" si="6"/>
        <v/>
      </c>
      <c r="X76" s="11">
        <v>1</v>
      </c>
      <c r="Y76" s="11" t="str">
        <f t="shared" si="7"/>
        <v/>
      </c>
      <c r="Z76" s="115" t="str">
        <f t="shared" si="8"/>
        <v/>
      </c>
      <c r="AA76" s="171">
        <f t="shared" si="9"/>
        <v>1</v>
      </c>
      <c r="AB76" s="171" t="str">
        <f t="shared" si="15"/>
        <v/>
      </c>
      <c r="AC76" s="171" t="str">
        <f t="shared" si="15"/>
        <v/>
      </c>
      <c r="AD76" s="171">
        <f t="shared" si="11"/>
        <v>1</v>
      </c>
      <c r="BA76" s="171" t="str">
        <f t="shared" si="16"/>
        <v/>
      </c>
      <c r="BB76" s="171" t="str">
        <f t="shared" si="16"/>
        <v/>
      </c>
      <c r="BC76" s="171" t="str">
        <f t="shared" si="16"/>
        <v/>
      </c>
      <c r="BD76" s="171" t="str">
        <f t="shared" si="16"/>
        <v/>
      </c>
      <c r="BE76" s="171" t="str">
        <f t="shared" si="16"/>
        <v/>
      </c>
    </row>
    <row r="77" spans="2:57">
      <c r="B77" s="10" t="str">
        <f t="shared" si="4"/>
        <v/>
      </c>
      <c r="C77" s="8"/>
      <c r="D77" s="8"/>
      <c r="E77" s="8"/>
      <c r="F77" s="209" t="str">
        <f>IF('תנאי סף'!AN77&lt;&gt;1,"",'תנאי סף'!F77)</f>
        <v/>
      </c>
      <c r="G77" s="138" t="str">
        <f>IF(F77="","",'ריכוז גיליונות עזר'!$G77)</f>
        <v/>
      </c>
      <c r="H77" s="291"/>
      <c r="I77" s="293"/>
      <c r="J77" s="291"/>
      <c r="K77" s="293"/>
      <c r="L77" s="291"/>
      <c r="M77" s="293"/>
      <c r="N77" s="9"/>
      <c r="O77" s="137"/>
      <c r="P77" s="158"/>
      <c r="Q77" s="11"/>
      <c r="R77" s="11"/>
      <c r="S77" s="11"/>
      <c r="T77" s="11"/>
      <c r="U77" s="138" t="str">
        <f t="shared" si="5"/>
        <v/>
      </c>
      <c r="V77" s="11">
        <v>1</v>
      </c>
      <c r="W77" s="11" t="str">
        <f t="shared" si="6"/>
        <v/>
      </c>
      <c r="X77" s="11">
        <v>1</v>
      </c>
      <c r="Y77" s="11" t="str">
        <f t="shared" si="7"/>
        <v/>
      </c>
      <c r="Z77" s="115" t="str">
        <f t="shared" si="8"/>
        <v/>
      </c>
      <c r="AA77" s="171">
        <f t="shared" si="9"/>
        <v>1</v>
      </c>
      <c r="AB77" s="171" t="str">
        <f t="shared" si="15"/>
        <v/>
      </c>
      <c r="AC77" s="171" t="str">
        <f t="shared" si="15"/>
        <v/>
      </c>
      <c r="AD77" s="171">
        <f t="shared" si="11"/>
        <v>1</v>
      </c>
      <c r="BA77" s="171" t="str">
        <f t="shared" si="16"/>
        <v/>
      </c>
      <c r="BB77" s="171" t="str">
        <f t="shared" si="16"/>
        <v/>
      </c>
      <c r="BC77" s="171" t="str">
        <f t="shared" si="16"/>
        <v/>
      </c>
      <c r="BD77" s="171" t="str">
        <f t="shared" si="16"/>
        <v/>
      </c>
      <c r="BE77" s="171" t="str">
        <f t="shared" si="16"/>
        <v/>
      </c>
    </row>
    <row r="78" spans="2:57">
      <c r="B78" s="10" t="str">
        <f t="shared" si="4"/>
        <v/>
      </c>
      <c r="C78" s="8"/>
      <c r="D78" s="8"/>
      <c r="E78" s="8"/>
      <c r="F78" s="209" t="str">
        <f>IF('תנאי סף'!AN78&lt;&gt;1,"",'תנאי סף'!F78)</f>
        <v/>
      </c>
      <c r="G78" s="138" t="str">
        <f>IF(F78="","",'ריכוז גיליונות עזר'!$G78)</f>
        <v/>
      </c>
      <c r="H78" s="291"/>
      <c r="I78" s="293"/>
      <c r="J78" s="291"/>
      <c r="K78" s="293"/>
      <c r="L78" s="291"/>
      <c r="M78" s="293"/>
      <c r="N78" s="9"/>
      <c r="O78" s="137"/>
      <c r="P78" s="158"/>
      <c r="Q78" s="11"/>
      <c r="R78" s="11"/>
      <c r="S78" s="11"/>
      <c r="T78" s="11"/>
      <c r="U78" s="138" t="str">
        <f t="shared" si="5"/>
        <v/>
      </c>
      <c r="V78" s="11">
        <v>1</v>
      </c>
      <c r="W78" s="11" t="str">
        <f t="shared" si="6"/>
        <v/>
      </c>
      <c r="X78" s="11">
        <v>1</v>
      </c>
      <c r="Y78" s="11" t="str">
        <f t="shared" si="7"/>
        <v/>
      </c>
      <c r="Z78" s="115" t="str">
        <f t="shared" si="8"/>
        <v/>
      </c>
      <c r="AA78" s="171">
        <f t="shared" si="9"/>
        <v>1</v>
      </c>
      <c r="AB78" s="171" t="str">
        <f t="shared" si="15"/>
        <v/>
      </c>
      <c r="AC78" s="171" t="str">
        <f t="shared" si="15"/>
        <v/>
      </c>
      <c r="AD78" s="171">
        <f t="shared" si="11"/>
        <v>1</v>
      </c>
      <c r="BA78" s="171" t="str">
        <f t="shared" si="16"/>
        <v/>
      </c>
      <c r="BB78" s="171" t="str">
        <f t="shared" si="16"/>
        <v/>
      </c>
      <c r="BC78" s="171" t="str">
        <f t="shared" si="16"/>
        <v/>
      </c>
      <c r="BD78" s="171" t="str">
        <f t="shared" si="16"/>
        <v/>
      </c>
      <c r="BE78" s="171" t="str">
        <f t="shared" si="16"/>
        <v/>
      </c>
    </row>
    <row r="79" spans="2:57">
      <c r="B79" s="10" t="str">
        <f t="shared" si="4"/>
        <v/>
      </c>
      <c r="C79" s="8"/>
      <c r="D79" s="8"/>
      <c r="E79" s="8"/>
      <c r="F79" s="209" t="str">
        <f>IF('תנאי סף'!AN79&lt;&gt;1,"",'תנאי סף'!F79)</f>
        <v/>
      </c>
      <c r="G79" s="138" t="str">
        <f>IF(F79="","",'ריכוז גיליונות עזר'!$G79)</f>
        <v/>
      </c>
      <c r="H79" s="291"/>
      <c r="I79" s="293"/>
      <c r="J79" s="291"/>
      <c r="K79" s="293"/>
      <c r="L79" s="291"/>
      <c r="M79" s="293"/>
      <c r="N79" s="9"/>
      <c r="O79" s="137"/>
      <c r="P79" s="158"/>
      <c r="Q79" s="11"/>
      <c r="R79" s="11"/>
      <c r="S79" s="11"/>
      <c r="T79" s="11"/>
      <c r="U79" s="138" t="str">
        <f t="shared" si="5"/>
        <v/>
      </c>
      <c r="V79" s="11">
        <v>1</v>
      </c>
      <c r="W79" s="11" t="str">
        <f t="shared" si="6"/>
        <v/>
      </c>
      <c r="X79" s="11">
        <v>1</v>
      </c>
      <c r="Y79" s="11" t="str">
        <f t="shared" si="7"/>
        <v/>
      </c>
      <c r="Z79" s="115" t="str">
        <f t="shared" si="8"/>
        <v/>
      </c>
      <c r="AA79" s="171">
        <f t="shared" si="9"/>
        <v>1</v>
      </c>
      <c r="AB79" s="171" t="str">
        <f t="shared" si="15"/>
        <v/>
      </c>
      <c r="AC79" s="171" t="str">
        <f t="shared" si="15"/>
        <v/>
      </c>
      <c r="AD79" s="171">
        <f t="shared" si="11"/>
        <v>1</v>
      </c>
      <c r="BA79" s="171" t="str">
        <f t="shared" si="16"/>
        <v/>
      </c>
      <c r="BB79" s="171" t="str">
        <f t="shared" si="16"/>
        <v/>
      </c>
      <c r="BC79" s="171" t="str">
        <f t="shared" si="16"/>
        <v/>
      </c>
      <c r="BD79" s="171" t="str">
        <f t="shared" si="16"/>
        <v/>
      </c>
      <c r="BE79" s="171" t="str">
        <f t="shared" si="16"/>
        <v/>
      </c>
    </row>
    <row r="80" spans="2:57">
      <c r="B80" s="10" t="str">
        <f t="shared" si="4"/>
        <v/>
      </c>
      <c r="C80" s="8"/>
      <c r="D80" s="8"/>
      <c r="E80" s="8"/>
      <c r="F80" s="209" t="str">
        <f>IF('תנאי סף'!AN80&lt;&gt;1,"",'תנאי סף'!F80)</f>
        <v/>
      </c>
      <c r="G80" s="138" t="str">
        <f>IF(F80="","",'ריכוז גיליונות עזר'!$G80)</f>
        <v/>
      </c>
      <c r="H80" s="291"/>
      <c r="I80" s="293"/>
      <c r="J80" s="291"/>
      <c r="K80" s="293"/>
      <c r="L80" s="291"/>
      <c r="M80" s="293"/>
      <c r="N80" s="9"/>
      <c r="O80" s="137"/>
      <c r="P80" s="158"/>
      <c r="Q80" s="11"/>
      <c r="R80" s="11"/>
      <c r="S80" s="11"/>
      <c r="T80" s="11"/>
      <c r="U80" s="138" t="str">
        <f t="shared" si="5"/>
        <v/>
      </c>
      <c r="V80" s="11">
        <v>1</v>
      </c>
      <c r="W80" s="11" t="str">
        <f t="shared" si="6"/>
        <v/>
      </c>
      <c r="X80" s="11">
        <v>1</v>
      </c>
      <c r="Y80" s="11" t="str">
        <f t="shared" si="7"/>
        <v/>
      </c>
      <c r="Z80" s="115" t="str">
        <f t="shared" si="8"/>
        <v/>
      </c>
      <c r="AA80" s="171">
        <f t="shared" si="9"/>
        <v>1</v>
      </c>
      <c r="AB80" s="171" t="str">
        <f t="shared" si="15"/>
        <v/>
      </c>
      <c r="AC80" s="171" t="str">
        <f t="shared" si="15"/>
        <v/>
      </c>
      <c r="AD80" s="171">
        <f t="shared" si="11"/>
        <v>1</v>
      </c>
      <c r="BA80" s="171" t="str">
        <f t="shared" si="16"/>
        <v/>
      </c>
      <c r="BB80" s="171" t="str">
        <f t="shared" si="16"/>
        <v/>
      </c>
      <c r="BC80" s="171" t="str">
        <f t="shared" si="16"/>
        <v/>
      </c>
      <c r="BD80" s="171" t="str">
        <f t="shared" si="16"/>
        <v/>
      </c>
      <c r="BE80" s="171" t="str">
        <f t="shared" si="16"/>
        <v/>
      </c>
    </row>
    <row r="81" spans="2:57">
      <c r="B81" s="10" t="str">
        <f t="shared" si="4"/>
        <v/>
      </c>
      <c r="C81" s="8"/>
      <c r="D81" s="8"/>
      <c r="E81" s="8"/>
      <c r="F81" s="209" t="str">
        <f>IF('תנאי סף'!AN81&lt;&gt;1,"",'תנאי סף'!F81)</f>
        <v/>
      </c>
      <c r="G81" s="138" t="str">
        <f>IF(F81="","",'ריכוז גיליונות עזר'!$G81)</f>
        <v/>
      </c>
      <c r="H81" s="291"/>
      <c r="I81" s="293"/>
      <c r="J81" s="291"/>
      <c r="K81" s="293"/>
      <c r="L81" s="291"/>
      <c r="M81" s="293"/>
      <c r="N81" s="9"/>
      <c r="O81" s="137"/>
      <c r="P81" s="158"/>
      <c r="Q81" s="11"/>
      <c r="R81" s="11"/>
      <c r="S81" s="11"/>
      <c r="T81" s="11"/>
      <c r="U81" s="138" t="str">
        <f t="shared" si="5"/>
        <v/>
      </c>
      <c r="V81" s="11">
        <v>1</v>
      </c>
      <c r="W81" s="11" t="str">
        <f t="shared" si="6"/>
        <v/>
      </c>
      <c r="X81" s="11">
        <v>1</v>
      </c>
      <c r="Y81" s="11" t="str">
        <f t="shared" si="7"/>
        <v/>
      </c>
      <c r="Z81" s="115" t="str">
        <f t="shared" si="8"/>
        <v/>
      </c>
      <c r="AA81" s="171">
        <f t="shared" si="9"/>
        <v>1</v>
      </c>
      <c r="AB81" s="171" t="str">
        <f t="shared" si="15"/>
        <v/>
      </c>
      <c r="AC81" s="171" t="str">
        <f t="shared" si="15"/>
        <v/>
      </c>
      <c r="AD81" s="171">
        <f t="shared" si="11"/>
        <v>1</v>
      </c>
      <c r="BA81" s="171" t="str">
        <f t="shared" ref="BA81:BE90" si="17">IF($F81="","",BA$30)</f>
        <v/>
      </c>
      <c r="BB81" s="171" t="str">
        <f t="shared" si="17"/>
        <v/>
      </c>
      <c r="BC81" s="171" t="str">
        <f t="shared" si="17"/>
        <v/>
      </c>
      <c r="BD81" s="171" t="str">
        <f t="shared" si="17"/>
        <v/>
      </c>
      <c r="BE81" s="171" t="str">
        <f t="shared" si="17"/>
        <v/>
      </c>
    </row>
    <row r="82" spans="2:57">
      <c r="B82" s="10" t="str">
        <f t="shared" si="4"/>
        <v/>
      </c>
      <c r="C82" s="8"/>
      <c r="D82" s="8"/>
      <c r="E82" s="8"/>
      <c r="F82" s="209" t="str">
        <f>IF('תנאי סף'!AN82&lt;&gt;1,"",'תנאי סף'!F82)</f>
        <v/>
      </c>
      <c r="G82" s="138" t="str">
        <f>IF(F82="","",'ריכוז גיליונות עזר'!$G82)</f>
        <v/>
      </c>
      <c r="H82" s="291"/>
      <c r="I82" s="293"/>
      <c r="J82" s="291"/>
      <c r="K82" s="293"/>
      <c r="L82" s="291"/>
      <c r="M82" s="293"/>
      <c r="N82" s="9"/>
      <c r="O82" s="137"/>
      <c r="P82" s="158"/>
      <c r="Q82" s="11"/>
      <c r="R82" s="11"/>
      <c r="S82" s="11"/>
      <c r="T82" s="11"/>
      <c r="U82" s="138" t="str">
        <f t="shared" si="5"/>
        <v/>
      </c>
      <c r="V82" s="11">
        <v>1</v>
      </c>
      <c r="W82" s="11" t="str">
        <f t="shared" si="6"/>
        <v/>
      </c>
      <c r="X82" s="11">
        <v>1</v>
      </c>
      <c r="Y82" s="11" t="str">
        <f t="shared" si="7"/>
        <v/>
      </c>
      <c r="Z82" s="115" t="str">
        <f t="shared" si="8"/>
        <v/>
      </c>
      <c r="AA82" s="171">
        <f t="shared" si="9"/>
        <v>1</v>
      </c>
      <c r="AB82" s="171" t="str">
        <f t="shared" si="15"/>
        <v/>
      </c>
      <c r="AC82" s="171" t="str">
        <f t="shared" si="15"/>
        <v/>
      </c>
      <c r="AD82" s="171">
        <f t="shared" si="11"/>
        <v>1</v>
      </c>
      <c r="BA82" s="171" t="str">
        <f t="shared" si="17"/>
        <v/>
      </c>
      <c r="BB82" s="171" t="str">
        <f t="shared" si="17"/>
        <v/>
      </c>
      <c r="BC82" s="171" t="str">
        <f t="shared" si="17"/>
        <v/>
      </c>
      <c r="BD82" s="171" t="str">
        <f t="shared" si="17"/>
        <v/>
      </c>
      <c r="BE82" s="171" t="str">
        <f t="shared" si="17"/>
        <v/>
      </c>
    </row>
    <row r="83" spans="2:57">
      <c r="B83" s="10" t="str">
        <f t="shared" si="4"/>
        <v/>
      </c>
      <c r="C83" s="8"/>
      <c r="D83" s="8"/>
      <c r="E83" s="8"/>
      <c r="F83" s="209" t="str">
        <f>IF('תנאי סף'!AN83&lt;&gt;1,"",'תנאי סף'!F83)</f>
        <v/>
      </c>
      <c r="G83" s="138" t="str">
        <f>IF(F83="","",'ריכוז גיליונות עזר'!$G83)</f>
        <v/>
      </c>
      <c r="H83" s="291"/>
      <c r="I83" s="293"/>
      <c r="J83" s="291"/>
      <c r="K83" s="293"/>
      <c r="L83" s="291"/>
      <c r="M83" s="293"/>
      <c r="N83" s="9"/>
      <c r="O83" s="137"/>
      <c r="P83" s="158"/>
      <c r="Q83" s="11"/>
      <c r="R83" s="11"/>
      <c r="S83" s="11"/>
      <c r="T83" s="11"/>
      <c r="U83" s="138" t="str">
        <f t="shared" si="5"/>
        <v/>
      </c>
      <c r="V83" s="11">
        <v>1</v>
      </c>
      <c r="W83" s="11" t="str">
        <f t="shared" si="6"/>
        <v/>
      </c>
      <c r="X83" s="11">
        <v>1</v>
      </c>
      <c r="Y83" s="11" t="str">
        <f t="shared" si="7"/>
        <v/>
      </c>
      <c r="Z83" s="115" t="str">
        <f t="shared" si="8"/>
        <v/>
      </c>
      <c r="AA83" s="171">
        <f t="shared" si="9"/>
        <v>1</v>
      </c>
      <c r="AB83" s="171" t="str">
        <f t="shared" si="15"/>
        <v/>
      </c>
      <c r="AC83" s="171" t="str">
        <f t="shared" si="15"/>
        <v/>
      </c>
      <c r="AD83" s="171">
        <f t="shared" si="11"/>
        <v>1</v>
      </c>
      <c r="BA83" s="171" t="str">
        <f t="shared" si="17"/>
        <v/>
      </c>
      <c r="BB83" s="171" t="str">
        <f t="shared" si="17"/>
        <v/>
      </c>
      <c r="BC83" s="171" t="str">
        <f t="shared" si="17"/>
        <v/>
      </c>
      <c r="BD83" s="171" t="str">
        <f t="shared" si="17"/>
        <v/>
      </c>
      <c r="BE83" s="171" t="str">
        <f t="shared" si="17"/>
        <v/>
      </c>
    </row>
    <row r="84" spans="2:57">
      <c r="B84" s="10" t="str">
        <f t="shared" si="4"/>
        <v/>
      </c>
      <c r="C84" s="8"/>
      <c r="D84" s="8"/>
      <c r="E84" s="8"/>
      <c r="F84" s="209" t="str">
        <f>IF('תנאי סף'!AN84&lt;&gt;1,"",'תנאי סף'!F84)</f>
        <v/>
      </c>
      <c r="G84" s="138" t="str">
        <f>IF(F84="","",'ריכוז גיליונות עזר'!$G84)</f>
        <v/>
      </c>
      <c r="H84" s="291"/>
      <c r="I84" s="293"/>
      <c r="J84" s="291"/>
      <c r="K84" s="293"/>
      <c r="L84" s="291"/>
      <c r="M84" s="293"/>
      <c r="N84" s="9"/>
      <c r="O84" s="137"/>
      <c r="P84" s="158"/>
      <c r="Q84" s="11"/>
      <c r="R84" s="11"/>
      <c r="S84" s="11"/>
      <c r="T84" s="11"/>
      <c r="U84" s="138" t="str">
        <f t="shared" si="5"/>
        <v/>
      </c>
      <c r="V84" s="11">
        <v>1</v>
      </c>
      <c r="W84" s="11" t="str">
        <f t="shared" si="6"/>
        <v/>
      </c>
      <c r="X84" s="11">
        <v>1</v>
      </c>
      <c r="Y84" s="11" t="str">
        <f t="shared" si="7"/>
        <v/>
      </c>
      <c r="Z84" s="115" t="str">
        <f t="shared" si="8"/>
        <v/>
      </c>
      <c r="AA84" s="171">
        <f t="shared" si="9"/>
        <v>1</v>
      </c>
      <c r="AB84" s="171" t="str">
        <f t="shared" si="15"/>
        <v/>
      </c>
      <c r="AC84" s="171" t="str">
        <f t="shared" si="15"/>
        <v/>
      </c>
      <c r="AD84" s="171">
        <f t="shared" si="11"/>
        <v>1</v>
      </c>
      <c r="BA84" s="171" t="str">
        <f t="shared" si="17"/>
        <v/>
      </c>
      <c r="BB84" s="171" t="str">
        <f t="shared" si="17"/>
        <v/>
      </c>
      <c r="BC84" s="171" t="str">
        <f t="shared" si="17"/>
        <v/>
      </c>
      <c r="BD84" s="171" t="str">
        <f t="shared" si="17"/>
        <v/>
      </c>
      <c r="BE84" s="171" t="str">
        <f t="shared" si="17"/>
        <v/>
      </c>
    </row>
    <row r="85" spans="2:57">
      <c r="B85" s="10" t="str">
        <f t="shared" si="4"/>
        <v/>
      </c>
      <c r="C85" s="8"/>
      <c r="D85" s="8"/>
      <c r="E85" s="8"/>
      <c r="F85" s="209" t="str">
        <f>IF('תנאי סף'!AN85&lt;&gt;1,"",'תנאי סף'!F85)</f>
        <v/>
      </c>
      <c r="G85" s="138" t="str">
        <f>IF(F85="","",'ריכוז גיליונות עזר'!$G85)</f>
        <v/>
      </c>
      <c r="H85" s="291"/>
      <c r="I85" s="293"/>
      <c r="J85" s="291"/>
      <c r="K85" s="293"/>
      <c r="L85" s="291"/>
      <c r="M85" s="293"/>
      <c r="N85" s="9"/>
      <c r="O85" s="137"/>
      <c r="P85" s="158"/>
      <c r="Q85" s="11"/>
      <c r="R85" s="11"/>
      <c r="S85" s="11"/>
      <c r="T85" s="11"/>
      <c r="U85" s="138" t="str">
        <f t="shared" si="5"/>
        <v/>
      </c>
      <c r="V85" s="11">
        <v>1</v>
      </c>
      <c r="W85" s="11" t="str">
        <f t="shared" si="6"/>
        <v/>
      </c>
      <c r="X85" s="11">
        <v>1</v>
      </c>
      <c r="Y85" s="11" t="str">
        <f t="shared" si="7"/>
        <v/>
      </c>
      <c r="Z85" s="115" t="str">
        <f t="shared" si="8"/>
        <v/>
      </c>
      <c r="AA85" s="171">
        <f t="shared" si="9"/>
        <v>1</v>
      </c>
      <c r="AB85" s="171" t="str">
        <f t="shared" si="15"/>
        <v/>
      </c>
      <c r="AC85" s="171" t="str">
        <f t="shared" si="15"/>
        <v/>
      </c>
      <c r="AD85" s="171">
        <f t="shared" si="11"/>
        <v>1</v>
      </c>
      <c r="BA85" s="171" t="str">
        <f t="shared" si="17"/>
        <v/>
      </c>
      <c r="BB85" s="171" t="str">
        <f t="shared" si="17"/>
        <v/>
      </c>
      <c r="BC85" s="171" t="str">
        <f t="shared" si="17"/>
        <v/>
      </c>
      <c r="BD85" s="171" t="str">
        <f t="shared" si="17"/>
        <v/>
      </c>
      <c r="BE85" s="171" t="str">
        <f t="shared" si="17"/>
        <v/>
      </c>
    </row>
    <row r="86" spans="2:57">
      <c r="B86" s="10" t="str">
        <f t="shared" si="4"/>
        <v/>
      </c>
      <c r="C86" s="8"/>
      <c r="D86" s="8"/>
      <c r="E86" s="8"/>
      <c r="F86" s="209" t="str">
        <f>IF('תנאי סף'!AN86&lt;&gt;1,"",'תנאי סף'!F86)</f>
        <v/>
      </c>
      <c r="G86" s="138" t="str">
        <f>IF(F86="","",'ריכוז גיליונות עזר'!$G86)</f>
        <v/>
      </c>
      <c r="H86" s="291"/>
      <c r="I86" s="293"/>
      <c r="J86" s="291"/>
      <c r="K86" s="293"/>
      <c r="L86" s="291"/>
      <c r="M86" s="293"/>
      <c r="N86" s="9"/>
      <c r="O86" s="137"/>
      <c r="P86" s="158"/>
      <c r="Q86" s="11"/>
      <c r="R86" s="11"/>
      <c r="S86" s="11"/>
      <c r="T86" s="11"/>
      <c r="U86" s="138" t="str">
        <f t="shared" si="5"/>
        <v/>
      </c>
      <c r="V86" s="11">
        <v>1</v>
      </c>
      <c r="W86" s="11" t="str">
        <f t="shared" si="6"/>
        <v/>
      </c>
      <c r="X86" s="11">
        <v>1</v>
      </c>
      <c r="Y86" s="11" t="str">
        <f t="shared" si="7"/>
        <v/>
      </c>
      <c r="Z86" s="115" t="str">
        <f t="shared" si="8"/>
        <v/>
      </c>
      <c r="AA86" s="171">
        <f t="shared" si="9"/>
        <v>1</v>
      </c>
      <c r="AB86" s="171" t="str">
        <f t="shared" si="15"/>
        <v/>
      </c>
      <c r="AC86" s="171" t="str">
        <f t="shared" si="15"/>
        <v/>
      </c>
      <c r="AD86" s="171">
        <f t="shared" si="11"/>
        <v>1</v>
      </c>
      <c r="BA86" s="171" t="str">
        <f t="shared" si="17"/>
        <v/>
      </c>
      <c r="BB86" s="171" t="str">
        <f t="shared" si="17"/>
        <v/>
      </c>
      <c r="BC86" s="171" t="str">
        <f t="shared" si="17"/>
        <v/>
      </c>
      <c r="BD86" s="171" t="str">
        <f t="shared" si="17"/>
        <v/>
      </c>
      <c r="BE86" s="171" t="str">
        <f t="shared" si="17"/>
        <v/>
      </c>
    </row>
    <row r="87" spans="2:57">
      <c r="B87" s="10" t="str">
        <f t="shared" si="4"/>
        <v/>
      </c>
      <c r="C87" s="8"/>
      <c r="D87" s="8"/>
      <c r="E87" s="8"/>
      <c r="F87" s="209" t="str">
        <f>IF('תנאי סף'!AN87&lt;&gt;1,"",'תנאי סף'!F87)</f>
        <v/>
      </c>
      <c r="G87" s="138" t="str">
        <f>IF(F87="","",'ריכוז גיליונות עזר'!$G87)</f>
        <v/>
      </c>
      <c r="H87" s="291"/>
      <c r="I87" s="293"/>
      <c r="J87" s="291"/>
      <c r="K87" s="293"/>
      <c r="L87" s="291"/>
      <c r="M87" s="293"/>
      <c r="N87" s="9"/>
      <c r="O87" s="137"/>
      <c r="P87" s="158"/>
      <c r="Q87" s="11"/>
      <c r="R87" s="11"/>
      <c r="S87" s="11"/>
      <c r="T87" s="11"/>
      <c r="U87" s="138" t="str">
        <f t="shared" si="5"/>
        <v/>
      </c>
      <c r="V87" s="11">
        <v>1</v>
      </c>
      <c r="W87" s="11" t="str">
        <f t="shared" si="6"/>
        <v/>
      </c>
      <c r="X87" s="11">
        <v>1</v>
      </c>
      <c r="Y87" s="11" t="str">
        <f t="shared" si="7"/>
        <v/>
      </c>
      <c r="Z87" s="115" t="str">
        <f t="shared" si="8"/>
        <v/>
      </c>
      <c r="AA87" s="171">
        <f t="shared" si="9"/>
        <v>1</v>
      </c>
      <c r="AB87" s="171" t="str">
        <f t="shared" si="15"/>
        <v/>
      </c>
      <c r="AC87" s="171" t="str">
        <f t="shared" si="15"/>
        <v/>
      </c>
      <c r="AD87" s="171">
        <f t="shared" si="11"/>
        <v>1</v>
      </c>
      <c r="BA87" s="171" t="str">
        <f t="shared" si="17"/>
        <v/>
      </c>
      <c r="BB87" s="171" t="str">
        <f t="shared" si="17"/>
        <v/>
      </c>
      <c r="BC87" s="171" t="str">
        <f t="shared" si="17"/>
        <v/>
      </c>
      <c r="BD87" s="171" t="str">
        <f t="shared" si="17"/>
        <v/>
      </c>
      <c r="BE87" s="171" t="str">
        <f t="shared" si="17"/>
        <v/>
      </c>
    </row>
    <row r="88" spans="2:57">
      <c r="B88" s="10" t="str">
        <f t="shared" si="4"/>
        <v/>
      </c>
      <c r="C88" s="8"/>
      <c r="D88" s="8"/>
      <c r="E88" s="8"/>
      <c r="F88" s="209" t="str">
        <f>IF('תנאי סף'!AN88&lt;&gt;1,"",'תנאי סף'!F88)</f>
        <v/>
      </c>
      <c r="G88" s="138" t="str">
        <f>IF(F88="","",'ריכוז גיליונות עזר'!$G88)</f>
        <v/>
      </c>
      <c r="H88" s="291"/>
      <c r="I88" s="293"/>
      <c r="J88" s="291"/>
      <c r="K88" s="293"/>
      <c r="L88" s="291"/>
      <c r="M88" s="293"/>
      <c r="N88" s="9"/>
      <c r="O88" s="137"/>
      <c r="P88" s="158"/>
      <c r="Q88" s="11"/>
      <c r="R88" s="11"/>
      <c r="S88" s="11"/>
      <c r="T88" s="11"/>
      <c r="U88" s="138" t="str">
        <f t="shared" si="5"/>
        <v/>
      </c>
      <c r="V88" s="11">
        <v>1</v>
      </c>
      <c r="W88" s="11" t="str">
        <f t="shared" si="6"/>
        <v/>
      </c>
      <c r="X88" s="11">
        <v>1</v>
      </c>
      <c r="Y88" s="11" t="str">
        <f t="shared" si="7"/>
        <v/>
      </c>
      <c r="Z88" s="115" t="str">
        <f t="shared" si="8"/>
        <v/>
      </c>
      <c r="AA88" s="171">
        <f t="shared" si="9"/>
        <v>1</v>
      </c>
      <c r="AB88" s="171" t="str">
        <f t="shared" si="15"/>
        <v/>
      </c>
      <c r="AC88" s="171" t="str">
        <f t="shared" si="15"/>
        <v/>
      </c>
      <c r="AD88" s="171">
        <f t="shared" si="11"/>
        <v>1</v>
      </c>
      <c r="BA88" s="171" t="str">
        <f t="shared" si="17"/>
        <v/>
      </c>
      <c r="BB88" s="171" t="str">
        <f t="shared" si="17"/>
        <v/>
      </c>
      <c r="BC88" s="171" t="str">
        <f t="shared" si="17"/>
        <v/>
      </c>
      <c r="BD88" s="171" t="str">
        <f t="shared" si="17"/>
        <v/>
      </c>
      <c r="BE88" s="171" t="str">
        <f t="shared" si="17"/>
        <v/>
      </c>
    </row>
    <row r="89" spans="2:57">
      <c r="B89" s="10" t="str">
        <f t="shared" si="4"/>
        <v/>
      </c>
      <c r="C89" s="8"/>
      <c r="D89" s="8"/>
      <c r="E89" s="8"/>
      <c r="F89" s="209" t="str">
        <f>IF('תנאי סף'!AN89&lt;&gt;1,"",'תנאי סף'!F89)</f>
        <v/>
      </c>
      <c r="G89" s="138" t="str">
        <f>IF(F89="","",'ריכוז גיליונות עזר'!$G89)</f>
        <v/>
      </c>
      <c r="H89" s="291"/>
      <c r="I89" s="293"/>
      <c r="J89" s="291"/>
      <c r="K89" s="293"/>
      <c r="L89" s="291"/>
      <c r="M89" s="293"/>
      <c r="N89" s="9"/>
      <c r="O89" s="137"/>
      <c r="P89" s="158"/>
      <c r="Q89" s="11"/>
      <c r="R89" s="11"/>
      <c r="S89" s="11"/>
      <c r="T89" s="11"/>
      <c r="U89" s="138" t="str">
        <f t="shared" si="5"/>
        <v/>
      </c>
      <c r="V89" s="11">
        <v>1</v>
      </c>
      <c r="W89" s="11" t="str">
        <f t="shared" si="6"/>
        <v/>
      </c>
      <c r="X89" s="11">
        <v>1</v>
      </c>
      <c r="Y89" s="11" t="str">
        <f t="shared" si="7"/>
        <v/>
      </c>
      <c r="Z89" s="115" t="str">
        <f t="shared" si="8"/>
        <v/>
      </c>
      <c r="AA89" s="171">
        <f t="shared" si="9"/>
        <v>1</v>
      </c>
      <c r="AB89" s="171" t="str">
        <f t="shared" si="15"/>
        <v/>
      </c>
      <c r="AC89" s="171" t="str">
        <f t="shared" si="15"/>
        <v/>
      </c>
      <c r="AD89" s="171">
        <f t="shared" si="11"/>
        <v>1</v>
      </c>
      <c r="BA89" s="171" t="str">
        <f t="shared" si="17"/>
        <v/>
      </c>
      <c r="BB89" s="171" t="str">
        <f t="shared" si="17"/>
        <v/>
      </c>
      <c r="BC89" s="171" t="str">
        <f t="shared" si="17"/>
        <v/>
      </c>
      <c r="BD89" s="171" t="str">
        <f t="shared" si="17"/>
        <v/>
      </c>
      <c r="BE89" s="171" t="str">
        <f t="shared" si="17"/>
        <v/>
      </c>
    </row>
    <row r="90" spans="2:57">
      <c r="B90" s="10" t="str">
        <f t="shared" si="4"/>
        <v/>
      </c>
      <c r="C90" s="8"/>
      <c r="D90" s="8"/>
      <c r="E90" s="8"/>
      <c r="F90" s="209" t="str">
        <f>IF('תנאי סף'!AN90&lt;&gt;1,"",'תנאי סף'!F90)</f>
        <v/>
      </c>
      <c r="G90" s="138" t="str">
        <f>IF(F90="","",'ריכוז גיליונות עזר'!$G90)</f>
        <v/>
      </c>
      <c r="H90" s="291"/>
      <c r="I90" s="293"/>
      <c r="J90" s="291"/>
      <c r="K90" s="293"/>
      <c r="L90" s="291"/>
      <c r="M90" s="293"/>
      <c r="N90" s="9"/>
      <c r="O90" s="137"/>
      <c r="P90" s="158"/>
      <c r="Q90" s="11"/>
      <c r="R90" s="11"/>
      <c r="S90" s="11"/>
      <c r="T90" s="11"/>
      <c r="U90" s="138" t="str">
        <f t="shared" si="5"/>
        <v/>
      </c>
      <c r="V90" s="11">
        <v>1</v>
      </c>
      <c r="W90" s="11" t="str">
        <f t="shared" si="6"/>
        <v/>
      </c>
      <c r="X90" s="11">
        <v>1</v>
      </c>
      <c r="Y90" s="11" t="str">
        <f t="shared" si="7"/>
        <v/>
      </c>
      <c r="Z90" s="115" t="str">
        <f t="shared" si="8"/>
        <v/>
      </c>
      <c r="AA90" s="171">
        <f t="shared" si="9"/>
        <v>1</v>
      </c>
      <c r="AB90" s="171" t="str">
        <f t="shared" si="15"/>
        <v/>
      </c>
      <c r="AC90" s="171" t="str">
        <f t="shared" si="15"/>
        <v/>
      </c>
      <c r="AD90" s="171">
        <f t="shared" si="11"/>
        <v>1</v>
      </c>
      <c r="BA90" s="171" t="str">
        <f t="shared" si="17"/>
        <v/>
      </c>
      <c r="BB90" s="171" t="str">
        <f t="shared" si="17"/>
        <v/>
      </c>
      <c r="BC90" s="171" t="str">
        <f t="shared" si="17"/>
        <v/>
      </c>
      <c r="BD90" s="171" t="str">
        <f t="shared" si="17"/>
        <v/>
      </c>
      <c r="BE90" s="171" t="str">
        <f t="shared" si="17"/>
        <v/>
      </c>
    </row>
    <row r="91" spans="2:57">
      <c r="B91" s="10" t="str">
        <f t="shared" si="4"/>
        <v/>
      </c>
      <c r="C91" s="8"/>
      <c r="D91" s="8"/>
      <c r="E91" s="8"/>
      <c r="F91" s="209" t="str">
        <f>IF('תנאי סף'!AN91&lt;&gt;1,"",'תנאי סף'!F91)</f>
        <v/>
      </c>
      <c r="G91" s="138" t="str">
        <f>IF(F91="","",'ריכוז גיליונות עזר'!$G91)</f>
        <v/>
      </c>
      <c r="H91" s="291"/>
      <c r="I91" s="293"/>
      <c r="J91" s="291"/>
      <c r="K91" s="293"/>
      <c r="L91" s="291"/>
      <c r="M91" s="293"/>
      <c r="N91" s="9"/>
      <c r="O91" s="137"/>
      <c r="P91" s="158"/>
      <c r="Q91" s="11"/>
      <c r="R91" s="11"/>
      <c r="S91" s="11"/>
      <c r="T91" s="11"/>
      <c r="U91" s="138" t="str">
        <f t="shared" si="5"/>
        <v/>
      </c>
      <c r="V91" s="11">
        <v>1</v>
      </c>
      <c r="W91" s="11" t="str">
        <f t="shared" si="6"/>
        <v/>
      </c>
      <c r="X91" s="11">
        <v>1</v>
      </c>
      <c r="Y91" s="11" t="str">
        <f t="shared" si="7"/>
        <v/>
      </c>
      <c r="Z91" s="115" t="str">
        <f t="shared" si="8"/>
        <v/>
      </c>
      <c r="AA91" s="171">
        <f t="shared" si="9"/>
        <v>1</v>
      </c>
      <c r="AB91" s="171" t="str">
        <f t="shared" si="15"/>
        <v/>
      </c>
      <c r="AC91" s="171" t="str">
        <f t="shared" si="15"/>
        <v/>
      </c>
      <c r="AD91" s="171">
        <f t="shared" si="11"/>
        <v>1</v>
      </c>
      <c r="BA91" s="171" t="str">
        <f t="shared" ref="BA91:BE100" si="18">IF($F91="","",BA$30)</f>
        <v/>
      </c>
      <c r="BB91" s="171" t="str">
        <f t="shared" si="18"/>
        <v/>
      </c>
      <c r="BC91" s="171" t="str">
        <f t="shared" si="18"/>
        <v/>
      </c>
      <c r="BD91" s="171" t="str">
        <f t="shared" si="18"/>
        <v/>
      </c>
      <c r="BE91" s="171" t="str">
        <f t="shared" si="18"/>
        <v/>
      </c>
    </row>
    <row r="92" spans="2:57">
      <c r="B92" s="10" t="str">
        <f t="shared" si="4"/>
        <v/>
      </c>
      <c r="C92" s="8"/>
      <c r="D92" s="8"/>
      <c r="E92" s="8"/>
      <c r="F92" s="209" t="str">
        <f>IF('תנאי סף'!AN92&lt;&gt;1,"",'תנאי סף'!F92)</f>
        <v/>
      </c>
      <c r="G92" s="138" t="str">
        <f>IF(F92="","",'ריכוז גיליונות עזר'!$G92)</f>
        <v/>
      </c>
      <c r="H92" s="291"/>
      <c r="I92" s="293"/>
      <c r="J92" s="291"/>
      <c r="K92" s="293"/>
      <c r="L92" s="291"/>
      <c r="M92" s="293"/>
      <c r="N92" s="9"/>
      <c r="O92" s="137"/>
      <c r="P92" s="158"/>
      <c r="Q92" s="11"/>
      <c r="R92" s="11"/>
      <c r="S92" s="11"/>
      <c r="T92" s="11"/>
      <c r="U92" s="138" t="str">
        <f t="shared" si="5"/>
        <v/>
      </c>
      <c r="V92" s="11">
        <v>1</v>
      </c>
      <c r="W92" s="11" t="str">
        <f t="shared" si="6"/>
        <v/>
      </c>
      <c r="X92" s="11">
        <v>1</v>
      </c>
      <c r="Y92" s="11" t="str">
        <f t="shared" si="7"/>
        <v/>
      </c>
      <c r="Z92" s="115" t="str">
        <f t="shared" si="8"/>
        <v/>
      </c>
      <c r="AA92" s="171">
        <f t="shared" si="9"/>
        <v>1</v>
      </c>
      <c r="AB92" s="171" t="str">
        <f t="shared" ref="AB92:AC130" si="19">IF($F92="","",AB$30)</f>
        <v/>
      </c>
      <c r="AC92" s="171" t="str">
        <f t="shared" si="19"/>
        <v/>
      </c>
      <c r="AD92" s="171">
        <f t="shared" si="11"/>
        <v>1</v>
      </c>
      <c r="BA92" s="171" t="str">
        <f t="shared" si="18"/>
        <v/>
      </c>
      <c r="BB92" s="171" t="str">
        <f t="shared" si="18"/>
        <v/>
      </c>
      <c r="BC92" s="171" t="str">
        <f t="shared" si="18"/>
        <v/>
      </c>
      <c r="BD92" s="171" t="str">
        <f t="shared" si="18"/>
        <v/>
      </c>
      <c r="BE92" s="171" t="str">
        <f t="shared" si="18"/>
        <v/>
      </c>
    </row>
    <row r="93" spans="2:57">
      <c r="B93" s="10" t="str">
        <f t="shared" si="4"/>
        <v/>
      </c>
      <c r="C93" s="8"/>
      <c r="D93" s="8"/>
      <c r="E93" s="8"/>
      <c r="F93" s="209" t="str">
        <f>IF('תנאי סף'!AN93&lt;&gt;1,"",'תנאי סף'!F93)</f>
        <v/>
      </c>
      <c r="G93" s="138" t="str">
        <f>IF(F93="","",'ריכוז גיליונות עזר'!$G93)</f>
        <v/>
      </c>
      <c r="H93" s="291"/>
      <c r="I93" s="293"/>
      <c r="J93" s="291"/>
      <c r="K93" s="293"/>
      <c r="L93" s="291"/>
      <c r="M93" s="293"/>
      <c r="N93" s="9"/>
      <c r="O93" s="137"/>
      <c r="P93" s="158"/>
      <c r="Q93" s="11"/>
      <c r="R93" s="11"/>
      <c r="S93" s="11"/>
      <c r="T93" s="11"/>
      <c r="U93" s="138" t="str">
        <f t="shared" si="5"/>
        <v/>
      </c>
      <c r="V93" s="11">
        <v>1</v>
      </c>
      <c r="W93" s="11" t="str">
        <f t="shared" si="6"/>
        <v/>
      </c>
      <c r="X93" s="11">
        <v>1</v>
      </c>
      <c r="Y93" s="11" t="str">
        <f t="shared" si="7"/>
        <v/>
      </c>
      <c r="Z93" s="115" t="str">
        <f t="shared" si="8"/>
        <v/>
      </c>
      <c r="AA93" s="171">
        <f t="shared" si="9"/>
        <v>1</v>
      </c>
      <c r="AB93" s="171" t="str">
        <f t="shared" si="19"/>
        <v/>
      </c>
      <c r="AC93" s="171" t="str">
        <f t="shared" si="19"/>
        <v/>
      </c>
      <c r="AD93" s="171">
        <f t="shared" si="11"/>
        <v>1</v>
      </c>
      <c r="BA93" s="171" t="str">
        <f t="shared" si="18"/>
        <v/>
      </c>
      <c r="BB93" s="171" t="str">
        <f t="shared" si="18"/>
        <v/>
      </c>
      <c r="BC93" s="171" t="str">
        <f t="shared" si="18"/>
        <v/>
      </c>
      <c r="BD93" s="171" t="str">
        <f t="shared" si="18"/>
        <v/>
      </c>
      <c r="BE93" s="171" t="str">
        <f t="shared" si="18"/>
        <v/>
      </c>
    </row>
    <row r="94" spans="2:57">
      <c r="B94" s="10" t="str">
        <f t="shared" si="4"/>
        <v/>
      </c>
      <c r="C94" s="8"/>
      <c r="D94" s="8"/>
      <c r="E94" s="8"/>
      <c r="F94" s="209" t="str">
        <f>IF('תנאי סף'!AN94&lt;&gt;1,"",'תנאי סף'!F94)</f>
        <v/>
      </c>
      <c r="G94" s="138" t="str">
        <f>IF(F94="","",'ריכוז גיליונות עזר'!$G94)</f>
        <v/>
      </c>
      <c r="H94" s="291"/>
      <c r="I94" s="293"/>
      <c r="J94" s="291"/>
      <c r="K94" s="293"/>
      <c r="L94" s="291"/>
      <c r="M94" s="293"/>
      <c r="N94" s="9"/>
      <c r="O94" s="137"/>
      <c r="P94" s="158"/>
      <c r="Q94" s="11"/>
      <c r="R94" s="11"/>
      <c r="S94" s="11"/>
      <c r="T94" s="11"/>
      <c r="U94" s="138" t="str">
        <f t="shared" si="5"/>
        <v/>
      </c>
      <c r="V94" s="11">
        <v>1</v>
      </c>
      <c r="W94" s="11" t="str">
        <f t="shared" si="6"/>
        <v/>
      </c>
      <c r="X94" s="11">
        <v>1</v>
      </c>
      <c r="Y94" s="11" t="str">
        <f t="shared" si="7"/>
        <v/>
      </c>
      <c r="Z94" s="115" t="str">
        <f t="shared" si="8"/>
        <v/>
      </c>
      <c r="AA94" s="171">
        <f t="shared" si="9"/>
        <v>1</v>
      </c>
      <c r="AB94" s="171" t="str">
        <f t="shared" si="19"/>
        <v/>
      </c>
      <c r="AC94" s="171" t="str">
        <f t="shared" si="19"/>
        <v/>
      </c>
      <c r="AD94" s="171">
        <f t="shared" si="11"/>
        <v>1</v>
      </c>
      <c r="BA94" s="171" t="str">
        <f t="shared" si="18"/>
        <v/>
      </c>
      <c r="BB94" s="171" t="str">
        <f t="shared" si="18"/>
        <v/>
      </c>
      <c r="BC94" s="171" t="str">
        <f t="shared" si="18"/>
        <v/>
      </c>
      <c r="BD94" s="171" t="str">
        <f t="shared" si="18"/>
        <v/>
      </c>
      <c r="BE94" s="171" t="str">
        <f t="shared" si="18"/>
        <v/>
      </c>
    </row>
    <row r="95" spans="2:57">
      <c r="B95" s="10" t="str">
        <f t="shared" si="4"/>
        <v/>
      </c>
      <c r="C95" s="8"/>
      <c r="D95" s="8"/>
      <c r="E95" s="8"/>
      <c r="F95" s="209" t="str">
        <f>IF('תנאי סף'!AN95&lt;&gt;1,"",'תנאי סף'!F95)</f>
        <v/>
      </c>
      <c r="G95" s="138" t="str">
        <f>IF(F95="","",'ריכוז גיליונות עזר'!$G95)</f>
        <v/>
      </c>
      <c r="H95" s="291"/>
      <c r="I95" s="293"/>
      <c r="J95" s="291"/>
      <c r="K95" s="293"/>
      <c r="L95" s="291"/>
      <c r="M95" s="293"/>
      <c r="N95" s="9"/>
      <c r="O95" s="137"/>
      <c r="P95" s="158"/>
      <c r="Q95" s="11"/>
      <c r="R95" s="11"/>
      <c r="S95" s="11"/>
      <c r="T95" s="11"/>
      <c r="U95" s="138" t="str">
        <f t="shared" si="5"/>
        <v/>
      </c>
      <c r="V95" s="11">
        <v>1</v>
      </c>
      <c r="W95" s="11" t="str">
        <f t="shared" si="6"/>
        <v/>
      </c>
      <c r="X95" s="11">
        <v>1</v>
      </c>
      <c r="Y95" s="11" t="str">
        <f t="shared" si="7"/>
        <v/>
      </c>
      <c r="Z95" s="115" t="str">
        <f t="shared" si="8"/>
        <v/>
      </c>
      <c r="AA95" s="171">
        <f t="shared" si="9"/>
        <v>1</v>
      </c>
      <c r="AB95" s="171" t="str">
        <f t="shared" si="19"/>
        <v/>
      </c>
      <c r="AC95" s="171" t="str">
        <f t="shared" si="19"/>
        <v/>
      </c>
      <c r="AD95" s="171">
        <f t="shared" si="11"/>
        <v>1</v>
      </c>
      <c r="BA95" s="171" t="str">
        <f t="shared" si="18"/>
        <v/>
      </c>
      <c r="BB95" s="171" t="str">
        <f t="shared" si="18"/>
        <v/>
      </c>
      <c r="BC95" s="171" t="str">
        <f t="shared" si="18"/>
        <v/>
      </c>
      <c r="BD95" s="171" t="str">
        <f t="shared" si="18"/>
        <v/>
      </c>
      <c r="BE95" s="171" t="str">
        <f t="shared" si="18"/>
        <v/>
      </c>
    </row>
    <row r="96" spans="2:57">
      <c r="B96" s="10" t="str">
        <f t="shared" ref="B96:B130" si="20">IF(F96="","",ROW()-30)</f>
        <v/>
      </c>
      <c r="C96" s="8"/>
      <c r="D96" s="8"/>
      <c r="E96" s="8"/>
      <c r="F96" s="209" t="str">
        <f>IF('תנאי סף'!AN96&lt;&gt;1,"",'תנאי סף'!F96)</f>
        <v/>
      </c>
      <c r="G96" s="138" t="str">
        <f>IF(F96="","",'ריכוז גיליונות עזר'!$G96)</f>
        <v/>
      </c>
      <c r="H96" s="291"/>
      <c r="I96" s="293"/>
      <c r="J96" s="291"/>
      <c r="K96" s="293"/>
      <c r="L96" s="291"/>
      <c r="M96" s="293"/>
      <c r="N96" s="9"/>
      <c r="O96" s="137"/>
      <c r="P96" s="158"/>
      <c r="Q96" s="11"/>
      <c r="R96" s="11"/>
      <c r="S96" s="11"/>
      <c r="T96" s="11"/>
      <c r="U96" s="138" t="str">
        <f t="shared" ref="U96:U130" si="21">IF($F96="","",IF($AA96&lt;&gt;1,$AB$1,G96))</f>
        <v/>
      </c>
      <c r="V96" s="11">
        <v>1</v>
      </c>
      <c r="W96" s="11" t="str">
        <f t="shared" ref="W96:W130" si="22">IF($F96="","",IF($AA96&lt;&gt;1,$AB$1,IFERROR(U96*V96,$AB$1)))</f>
        <v/>
      </c>
      <c r="X96" s="11">
        <v>1</v>
      </c>
      <c r="Y96" s="11" t="str">
        <f t="shared" ref="Y96:Y130" si="23">IF($F96="","",IF($AA96&lt;&gt;1,$AB$1,IFERROR(W96*X96,$AB$1)))</f>
        <v/>
      </c>
      <c r="Z96" s="115" t="str">
        <f t="shared" ref="Z96:Z130" si="24">IF($F96="","",IF(OR($AA96&lt;&gt;1,Y96=$AB$1),$AB$1,IFERROR(Y96/SUM($Y$31:$Y$130),0)))</f>
        <v/>
      </c>
      <c r="AA96" s="171">
        <f t="shared" ref="AA96:AA130" si="25">IF(SUM(AD96:AV96)=COUNT(AD96:AV96),1,0)</f>
        <v>1</v>
      </c>
      <c r="AB96" s="171" t="str">
        <f t="shared" si="19"/>
        <v/>
      </c>
      <c r="AC96" s="171" t="str">
        <f t="shared" si="19"/>
        <v/>
      </c>
      <c r="AD96" s="171">
        <f t="shared" ref="AD96:AD130" si="26">IF(G$30="",1,IF(G96="",0,IFERROR(CHOOSE(AD$28,IF(ISNA(MATCH(G96,$AB$30:$AC$30,0)),0,1),IF(ISNUMBER(G96),1,0),IF(G96=TRUNC(G96),1,0),IF(AND(G96*1=G96,G96&gt;=0),1,0),IF(AND(G96=TRUNC(G96),G96&gt;=0),1,0),IF(AND(G96*1=G96,G96&gt;0),1,0),IF(AND(G96=TRUNC(G96),G96&gt;0),1,0),1,IF(ISNA(HLOOKUP(G96,$AE$4:$AN$4,1,0)),0,1)),0)))</f>
        <v>1</v>
      </c>
      <c r="BA96" s="171" t="str">
        <f t="shared" si="18"/>
        <v/>
      </c>
      <c r="BB96" s="171" t="str">
        <f t="shared" si="18"/>
        <v/>
      </c>
      <c r="BC96" s="171" t="str">
        <f t="shared" si="18"/>
        <v/>
      </c>
      <c r="BD96" s="171" t="str">
        <f t="shared" si="18"/>
        <v/>
      </c>
      <c r="BE96" s="171" t="str">
        <f t="shared" si="18"/>
        <v/>
      </c>
    </row>
    <row r="97" spans="2:57">
      <c r="B97" s="10" t="str">
        <f t="shared" si="20"/>
        <v/>
      </c>
      <c r="C97" s="8"/>
      <c r="D97" s="8"/>
      <c r="E97" s="8"/>
      <c r="F97" s="209" t="str">
        <f>IF('תנאי סף'!AN97&lt;&gt;1,"",'תנאי סף'!F97)</f>
        <v/>
      </c>
      <c r="G97" s="138" t="str">
        <f>IF(F97="","",'ריכוז גיליונות עזר'!$G97)</f>
        <v/>
      </c>
      <c r="H97" s="291"/>
      <c r="I97" s="293"/>
      <c r="J97" s="291"/>
      <c r="K97" s="293"/>
      <c r="L97" s="291"/>
      <c r="M97" s="293"/>
      <c r="N97" s="9"/>
      <c r="O97" s="137"/>
      <c r="P97" s="158"/>
      <c r="Q97" s="11"/>
      <c r="R97" s="11"/>
      <c r="S97" s="11"/>
      <c r="T97" s="11"/>
      <c r="U97" s="138" t="str">
        <f t="shared" si="21"/>
        <v/>
      </c>
      <c r="V97" s="11">
        <v>1</v>
      </c>
      <c r="W97" s="11" t="str">
        <f t="shared" si="22"/>
        <v/>
      </c>
      <c r="X97" s="11">
        <v>1</v>
      </c>
      <c r="Y97" s="11" t="str">
        <f t="shared" si="23"/>
        <v/>
      </c>
      <c r="Z97" s="115" t="str">
        <f t="shared" si="24"/>
        <v/>
      </c>
      <c r="AA97" s="171">
        <f t="shared" si="25"/>
        <v>1</v>
      </c>
      <c r="AB97" s="171" t="str">
        <f t="shared" si="19"/>
        <v/>
      </c>
      <c r="AC97" s="171" t="str">
        <f t="shared" si="19"/>
        <v/>
      </c>
      <c r="AD97" s="171">
        <f t="shared" si="26"/>
        <v>1</v>
      </c>
      <c r="BA97" s="171" t="str">
        <f t="shared" si="18"/>
        <v/>
      </c>
      <c r="BB97" s="171" t="str">
        <f t="shared" si="18"/>
        <v/>
      </c>
      <c r="BC97" s="171" t="str">
        <f t="shared" si="18"/>
        <v/>
      </c>
      <c r="BD97" s="171" t="str">
        <f t="shared" si="18"/>
        <v/>
      </c>
      <c r="BE97" s="171" t="str">
        <f t="shared" si="18"/>
        <v/>
      </c>
    </row>
    <row r="98" spans="2:57">
      <c r="B98" s="10" t="str">
        <f t="shared" si="20"/>
        <v/>
      </c>
      <c r="C98" s="8"/>
      <c r="D98" s="8"/>
      <c r="E98" s="8"/>
      <c r="F98" s="209" t="str">
        <f>IF('תנאי סף'!AN98&lt;&gt;1,"",'תנאי סף'!F98)</f>
        <v/>
      </c>
      <c r="G98" s="138" t="str">
        <f>IF(F98="","",'ריכוז גיליונות עזר'!$G98)</f>
        <v/>
      </c>
      <c r="H98" s="291"/>
      <c r="I98" s="293"/>
      <c r="J98" s="291"/>
      <c r="K98" s="293"/>
      <c r="L98" s="291"/>
      <c r="M98" s="293"/>
      <c r="N98" s="9"/>
      <c r="O98" s="137"/>
      <c r="P98" s="158"/>
      <c r="Q98" s="11"/>
      <c r="R98" s="11"/>
      <c r="S98" s="11"/>
      <c r="T98" s="11"/>
      <c r="U98" s="138" t="str">
        <f t="shared" si="21"/>
        <v/>
      </c>
      <c r="V98" s="11">
        <v>1</v>
      </c>
      <c r="W98" s="11" t="str">
        <f t="shared" si="22"/>
        <v/>
      </c>
      <c r="X98" s="11">
        <v>1</v>
      </c>
      <c r="Y98" s="11" t="str">
        <f t="shared" si="23"/>
        <v/>
      </c>
      <c r="Z98" s="115" t="str">
        <f t="shared" si="24"/>
        <v/>
      </c>
      <c r="AA98" s="171">
        <f t="shared" si="25"/>
        <v>1</v>
      </c>
      <c r="AB98" s="171" t="str">
        <f t="shared" si="19"/>
        <v/>
      </c>
      <c r="AC98" s="171" t="str">
        <f t="shared" si="19"/>
        <v/>
      </c>
      <c r="AD98" s="171">
        <f t="shared" si="26"/>
        <v>1</v>
      </c>
      <c r="BA98" s="171" t="str">
        <f t="shared" si="18"/>
        <v/>
      </c>
      <c r="BB98" s="171" t="str">
        <f t="shared" si="18"/>
        <v/>
      </c>
      <c r="BC98" s="171" t="str">
        <f t="shared" si="18"/>
        <v/>
      </c>
      <c r="BD98" s="171" t="str">
        <f t="shared" si="18"/>
        <v/>
      </c>
      <c r="BE98" s="171" t="str">
        <f t="shared" si="18"/>
        <v/>
      </c>
    </row>
    <row r="99" spans="2:57">
      <c r="B99" s="10" t="str">
        <f t="shared" si="20"/>
        <v/>
      </c>
      <c r="C99" s="8"/>
      <c r="D99" s="8"/>
      <c r="E99" s="8"/>
      <c r="F99" s="209" t="str">
        <f>IF('תנאי סף'!AN99&lt;&gt;1,"",'תנאי סף'!F99)</f>
        <v/>
      </c>
      <c r="G99" s="138" t="str">
        <f>IF(F99="","",'ריכוז גיליונות עזר'!$G99)</f>
        <v/>
      </c>
      <c r="H99" s="291"/>
      <c r="I99" s="293"/>
      <c r="J99" s="291"/>
      <c r="K99" s="293"/>
      <c r="L99" s="291"/>
      <c r="M99" s="293"/>
      <c r="N99" s="9"/>
      <c r="O99" s="137"/>
      <c r="P99" s="158"/>
      <c r="Q99" s="11"/>
      <c r="R99" s="11"/>
      <c r="S99" s="11"/>
      <c r="T99" s="11"/>
      <c r="U99" s="138" t="str">
        <f t="shared" si="21"/>
        <v/>
      </c>
      <c r="V99" s="11">
        <v>1</v>
      </c>
      <c r="W99" s="11" t="str">
        <f t="shared" si="22"/>
        <v/>
      </c>
      <c r="X99" s="11">
        <v>1</v>
      </c>
      <c r="Y99" s="11" t="str">
        <f t="shared" si="23"/>
        <v/>
      </c>
      <c r="Z99" s="115" t="str">
        <f t="shared" si="24"/>
        <v/>
      </c>
      <c r="AA99" s="171">
        <f t="shared" si="25"/>
        <v>1</v>
      </c>
      <c r="AB99" s="171" t="str">
        <f t="shared" si="19"/>
        <v/>
      </c>
      <c r="AC99" s="171" t="str">
        <f t="shared" si="19"/>
        <v/>
      </c>
      <c r="AD99" s="171">
        <f t="shared" si="26"/>
        <v>1</v>
      </c>
      <c r="BA99" s="171" t="str">
        <f t="shared" si="18"/>
        <v/>
      </c>
      <c r="BB99" s="171" t="str">
        <f t="shared" si="18"/>
        <v/>
      </c>
      <c r="BC99" s="171" t="str">
        <f t="shared" si="18"/>
        <v/>
      </c>
      <c r="BD99" s="171" t="str">
        <f t="shared" si="18"/>
        <v/>
      </c>
      <c r="BE99" s="171" t="str">
        <f t="shared" si="18"/>
        <v/>
      </c>
    </row>
    <row r="100" spans="2:57">
      <c r="B100" s="10" t="str">
        <f t="shared" si="20"/>
        <v/>
      </c>
      <c r="C100" s="8"/>
      <c r="D100" s="8"/>
      <c r="E100" s="8"/>
      <c r="F100" s="209" t="str">
        <f>IF('תנאי סף'!AN100&lt;&gt;1,"",'תנאי סף'!F100)</f>
        <v/>
      </c>
      <c r="G100" s="138" t="str">
        <f>IF(F100="","",'ריכוז גיליונות עזר'!$G100)</f>
        <v/>
      </c>
      <c r="H100" s="291"/>
      <c r="I100" s="293"/>
      <c r="J100" s="291"/>
      <c r="K100" s="293"/>
      <c r="L100" s="291"/>
      <c r="M100" s="293"/>
      <c r="N100" s="9"/>
      <c r="O100" s="137"/>
      <c r="P100" s="158"/>
      <c r="Q100" s="11"/>
      <c r="R100" s="11"/>
      <c r="S100" s="11"/>
      <c r="T100" s="11"/>
      <c r="U100" s="138" t="str">
        <f t="shared" si="21"/>
        <v/>
      </c>
      <c r="V100" s="11">
        <v>1</v>
      </c>
      <c r="W100" s="11" t="str">
        <f t="shared" si="22"/>
        <v/>
      </c>
      <c r="X100" s="11">
        <v>1</v>
      </c>
      <c r="Y100" s="11" t="str">
        <f t="shared" si="23"/>
        <v/>
      </c>
      <c r="Z100" s="115" t="str">
        <f t="shared" si="24"/>
        <v/>
      </c>
      <c r="AA100" s="171">
        <f t="shared" si="25"/>
        <v>1</v>
      </c>
      <c r="AB100" s="171" t="str">
        <f t="shared" si="19"/>
        <v/>
      </c>
      <c r="AC100" s="171" t="str">
        <f t="shared" si="19"/>
        <v/>
      </c>
      <c r="AD100" s="171">
        <f t="shared" si="26"/>
        <v>1</v>
      </c>
      <c r="BA100" s="171" t="str">
        <f t="shared" si="18"/>
        <v/>
      </c>
      <c r="BB100" s="171" t="str">
        <f t="shared" si="18"/>
        <v/>
      </c>
      <c r="BC100" s="171" t="str">
        <f t="shared" si="18"/>
        <v/>
      </c>
      <c r="BD100" s="171" t="str">
        <f t="shared" si="18"/>
        <v/>
      </c>
      <c r="BE100" s="171" t="str">
        <f t="shared" si="18"/>
        <v/>
      </c>
    </row>
    <row r="101" spans="2:57">
      <c r="B101" s="10" t="str">
        <f t="shared" si="20"/>
        <v/>
      </c>
      <c r="C101" s="8"/>
      <c r="D101" s="8"/>
      <c r="E101" s="8"/>
      <c r="F101" s="209" t="str">
        <f>IF('תנאי סף'!AN101&lt;&gt;1,"",'תנאי סף'!F101)</f>
        <v/>
      </c>
      <c r="G101" s="138" t="str">
        <f>IF(F101="","",'ריכוז גיליונות עזר'!$G101)</f>
        <v/>
      </c>
      <c r="H101" s="291"/>
      <c r="I101" s="293"/>
      <c r="J101" s="291"/>
      <c r="K101" s="293"/>
      <c r="L101" s="291"/>
      <c r="M101" s="293"/>
      <c r="N101" s="9"/>
      <c r="O101" s="137"/>
      <c r="P101" s="158"/>
      <c r="Q101" s="11"/>
      <c r="R101" s="11"/>
      <c r="S101" s="11"/>
      <c r="T101" s="11"/>
      <c r="U101" s="138" t="str">
        <f t="shared" si="21"/>
        <v/>
      </c>
      <c r="V101" s="11">
        <v>1</v>
      </c>
      <c r="W101" s="11" t="str">
        <f t="shared" si="22"/>
        <v/>
      </c>
      <c r="X101" s="11">
        <v>1</v>
      </c>
      <c r="Y101" s="11" t="str">
        <f t="shared" si="23"/>
        <v/>
      </c>
      <c r="Z101" s="115" t="str">
        <f t="shared" si="24"/>
        <v/>
      </c>
      <c r="AA101" s="171">
        <f t="shared" si="25"/>
        <v>1</v>
      </c>
      <c r="AB101" s="171" t="str">
        <f t="shared" si="19"/>
        <v/>
      </c>
      <c r="AC101" s="171" t="str">
        <f t="shared" si="19"/>
        <v/>
      </c>
      <c r="AD101" s="171">
        <f t="shared" si="26"/>
        <v>1</v>
      </c>
      <c r="BA101" s="171" t="str">
        <f t="shared" ref="BA101:BE110" si="27">IF($F101="","",BA$30)</f>
        <v/>
      </c>
      <c r="BB101" s="171" t="str">
        <f t="shared" si="27"/>
        <v/>
      </c>
      <c r="BC101" s="171" t="str">
        <f t="shared" si="27"/>
        <v/>
      </c>
      <c r="BD101" s="171" t="str">
        <f t="shared" si="27"/>
        <v/>
      </c>
      <c r="BE101" s="171" t="str">
        <f t="shared" si="27"/>
        <v/>
      </c>
    </row>
    <row r="102" spans="2:57">
      <c r="B102" s="10" t="str">
        <f t="shared" si="20"/>
        <v/>
      </c>
      <c r="C102" s="8"/>
      <c r="D102" s="8"/>
      <c r="E102" s="8"/>
      <c r="F102" s="209" t="str">
        <f>IF('תנאי סף'!AN102&lt;&gt;1,"",'תנאי סף'!F102)</f>
        <v/>
      </c>
      <c r="G102" s="138" t="str">
        <f>IF(F102="","",'ריכוז גיליונות עזר'!$G102)</f>
        <v/>
      </c>
      <c r="H102" s="291"/>
      <c r="I102" s="293"/>
      <c r="J102" s="291"/>
      <c r="K102" s="293"/>
      <c r="L102" s="291"/>
      <c r="M102" s="293"/>
      <c r="N102" s="9"/>
      <c r="O102" s="137"/>
      <c r="P102" s="158"/>
      <c r="Q102" s="11"/>
      <c r="R102" s="11"/>
      <c r="S102" s="11"/>
      <c r="T102" s="11"/>
      <c r="U102" s="138" t="str">
        <f t="shared" si="21"/>
        <v/>
      </c>
      <c r="V102" s="11">
        <v>1</v>
      </c>
      <c r="W102" s="11" t="str">
        <f t="shared" si="22"/>
        <v/>
      </c>
      <c r="X102" s="11">
        <v>1</v>
      </c>
      <c r="Y102" s="11" t="str">
        <f t="shared" si="23"/>
        <v/>
      </c>
      <c r="Z102" s="115" t="str">
        <f t="shared" si="24"/>
        <v/>
      </c>
      <c r="AA102" s="171">
        <f t="shared" si="25"/>
        <v>1</v>
      </c>
      <c r="AB102" s="171" t="str">
        <f t="shared" si="19"/>
        <v/>
      </c>
      <c r="AC102" s="171" t="str">
        <f t="shared" si="19"/>
        <v/>
      </c>
      <c r="AD102" s="171">
        <f t="shared" si="26"/>
        <v>1</v>
      </c>
      <c r="BA102" s="171" t="str">
        <f t="shared" si="27"/>
        <v/>
      </c>
      <c r="BB102" s="171" t="str">
        <f t="shared" si="27"/>
        <v/>
      </c>
      <c r="BC102" s="171" t="str">
        <f t="shared" si="27"/>
        <v/>
      </c>
      <c r="BD102" s="171" t="str">
        <f t="shared" si="27"/>
        <v/>
      </c>
      <c r="BE102" s="171" t="str">
        <f t="shared" si="27"/>
        <v/>
      </c>
    </row>
    <row r="103" spans="2:57">
      <c r="B103" s="10" t="str">
        <f t="shared" si="20"/>
        <v/>
      </c>
      <c r="C103" s="8"/>
      <c r="D103" s="8"/>
      <c r="E103" s="8"/>
      <c r="F103" s="209" t="str">
        <f>IF('תנאי סף'!AN103&lt;&gt;1,"",'תנאי סף'!F103)</f>
        <v/>
      </c>
      <c r="G103" s="138" t="str">
        <f>IF(F103="","",'ריכוז גיליונות עזר'!$G103)</f>
        <v/>
      </c>
      <c r="H103" s="291"/>
      <c r="I103" s="293"/>
      <c r="J103" s="291"/>
      <c r="K103" s="293"/>
      <c r="L103" s="291"/>
      <c r="M103" s="293"/>
      <c r="N103" s="9"/>
      <c r="O103" s="137"/>
      <c r="P103" s="158"/>
      <c r="Q103" s="11"/>
      <c r="R103" s="11"/>
      <c r="S103" s="11"/>
      <c r="T103" s="11"/>
      <c r="U103" s="138" t="str">
        <f t="shared" si="21"/>
        <v/>
      </c>
      <c r="V103" s="11">
        <v>1</v>
      </c>
      <c r="W103" s="11" t="str">
        <f t="shared" si="22"/>
        <v/>
      </c>
      <c r="X103" s="11">
        <v>1</v>
      </c>
      <c r="Y103" s="11" t="str">
        <f t="shared" si="23"/>
        <v/>
      </c>
      <c r="Z103" s="115" t="str">
        <f t="shared" si="24"/>
        <v/>
      </c>
      <c r="AA103" s="171">
        <f t="shared" si="25"/>
        <v>1</v>
      </c>
      <c r="AB103" s="171" t="str">
        <f t="shared" si="19"/>
        <v/>
      </c>
      <c r="AC103" s="171" t="str">
        <f t="shared" si="19"/>
        <v/>
      </c>
      <c r="AD103" s="171">
        <f t="shared" si="26"/>
        <v>1</v>
      </c>
      <c r="BA103" s="171" t="str">
        <f t="shared" si="27"/>
        <v/>
      </c>
      <c r="BB103" s="171" t="str">
        <f t="shared" si="27"/>
        <v/>
      </c>
      <c r="BC103" s="171" t="str">
        <f t="shared" si="27"/>
        <v/>
      </c>
      <c r="BD103" s="171" t="str">
        <f t="shared" si="27"/>
        <v/>
      </c>
      <c r="BE103" s="171" t="str">
        <f t="shared" si="27"/>
        <v/>
      </c>
    </row>
    <row r="104" spans="2:57">
      <c r="B104" s="10" t="str">
        <f t="shared" si="20"/>
        <v/>
      </c>
      <c r="C104" s="8"/>
      <c r="D104" s="8"/>
      <c r="E104" s="8"/>
      <c r="F104" s="209" t="str">
        <f>IF('תנאי סף'!AN104&lt;&gt;1,"",'תנאי סף'!F104)</f>
        <v/>
      </c>
      <c r="G104" s="138" t="str">
        <f>IF(F104="","",'ריכוז גיליונות עזר'!$G104)</f>
        <v/>
      </c>
      <c r="H104" s="291"/>
      <c r="I104" s="293"/>
      <c r="J104" s="291"/>
      <c r="K104" s="293"/>
      <c r="L104" s="291"/>
      <c r="M104" s="293"/>
      <c r="N104" s="9"/>
      <c r="O104" s="137"/>
      <c r="P104" s="158"/>
      <c r="Q104" s="11"/>
      <c r="R104" s="11"/>
      <c r="S104" s="11"/>
      <c r="T104" s="11"/>
      <c r="U104" s="138" t="str">
        <f t="shared" si="21"/>
        <v/>
      </c>
      <c r="V104" s="11">
        <v>1</v>
      </c>
      <c r="W104" s="11" t="str">
        <f t="shared" si="22"/>
        <v/>
      </c>
      <c r="X104" s="11">
        <v>1</v>
      </c>
      <c r="Y104" s="11" t="str">
        <f t="shared" si="23"/>
        <v/>
      </c>
      <c r="Z104" s="115" t="str">
        <f t="shared" si="24"/>
        <v/>
      </c>
      <c r="AA104" s="171">
        <f t="shared" si="25"/>
        <v>1</v>
      </c>
      <c r="AB104" s="171" t="str">
        <f t="shared" si="19"/>
        <v/>
      </c>
      <c r="AC104" s="171" t="str">
        <f t="shared" si="19"/>
        <v/>
      </c>
      <c r="AD104" s="171">
        <f t="shared" si="26"/>
        <v>1</v>
      </c>
      <c r="BA104" s="171" t="str">
        <f t="shared" si="27"/>
        <v/>
      </c>
      <c r="BB104" s="171" t="str">
        <f t="shared" si="27"/>
        <v/>
      </c>
      <c r="BC104" s="171" t="str">
        <f t="shared" si="27"/>
        <v/>
      </c>
      <c r="BD104" s="171" t="str">
        <f t="shared" si="27"/>
        <v/>
      </c>
      <c r="BE104" s="171" t="str">
        <f t="shared" si="27"/>
        <v/>
      </c>
    </row>
    <row r="105" spans="2:57">
      <c r="B105" s="10" t="str">
        <f t="shared" si="20"/>
        <v/>
      </c>
      <c r="C105" s="8"/>
      <c r="D105" s="8"/>
      <c r="E105" s="8"/>
      <c r="F105" s="209" t="str">
        <f>IF('תנאי סף'!AN105&lt;&gt;1,"",'תנאי סף'!F105)</f>
        <v/>
      </c>
      <c r="G105" s="138" t="str">
        <f>IF(F105="","",'ריכוז גיליונות עזר'!$G105)</f>
        <v/>
      </c>
      <c r="H105" s="291"/>
      <c r="I105" s="293"/>
      <c r="J105" s="291"/>
      <c r="K105" s="293"/>
      <c r="L105" s="291"/>
      <c r="M105" s="293"/>
      <c r="N105" s="9"/>
      <c r="O105" s="137"/>
      <c r="P105" s="158"/>
      <c r="Q105" s="11"/>
      <c r="R105" s="11"/>
      <c r="S105" s="11"/>
      <c r="T105" s="11"/>
      <c r="U105" s="138" t="str">
        <f t="shared" si="21"/>
        <v/>
      </c>
      <c r="V105" s="11">
        <v>1</v>
      </c>
      <c r="W105" s="11" t="str">
        <f t="shared" si="22"/>
        <v/>
      </c>
      <c r="X105" s="11">
        <v>1</v>
      </c>
      <c r="Y105" s="11" t="str">
        <f t="shared" si="23"/>
        <v/>
      </c>
      <c r="Z105" s="115" t="str">
        <f t="shared" si="24"/>
        <v/>
      </c>
      <c r="AA105" s="171">
        <f t="shared" si="25"/>
        <v>1</v>
      </c>
      <c r="AB105" s="171" t="str">
        <f t="shared" si="19"/>
        <v/>
      </c>
      <c r="AC105" s="171" t="str">
        <f t="shared" si="19"/>
        <v/>
      </c>
      <c r="AD105" s="171">
        <f t="shared" si="26"/>
        <v>1</v>
      </c>
      <c r="BA105" s="171" t="str">
        <f t="shared" si="27"/>
        <v/>
      </c>
      <c r="BB105" s="171" t="str">
        <f t="shared" si="27"/>
        <v/>
      </c>
      <c r="BC105" s="171" t="str">
        <f t="shared" si="27"/>
        <v/>
      </c>
      <c r="BD105" s="171" t="str">
        <f t="shared" si="27"/>
        <v/>
      </c>
      <c r="BE105" s="171" t="str">
        <f t="shared" si="27"/>
        <v/>
      </c>
    </row>
    <row r="106" spans="2:57">
      <c r="B106" s="10" t="str">
        <f t="shared" si="20"/>
        <v/>
      </c>
      <c r="C106" s="8"/>
      <c r="D106" s="8"/>
      <c r="E106" s="8"/>
      <c r="F106" s="209" t="str">
        <f>IF('תנאי סף'!AN106&lt;&gt;1,"",'תנאי סף'!F106)</f>
        <v/>
      </c>
      <c r="G106" s="138" t="str">
        <f>IF(F106="","",'ריכוז גיליונות עזר'!$G106)</f>
        <v/>
      </c>
      <c r="H106" s="291"/>
      <c r="I106" s="293"/>
      <c r="J106" s="291"/>
      <c r="K106" s="293"/>
      <c r="L106" s="291"/>
      <c r="M106" s="293"/>
      <c r="N106" s="9"/>
      <c r="O106" s="137"/>
      <c r="P106" s="158"/>
      <c r="Q106" s="11"/>
      <c r="R106" s="11"/>
      <c r="S106" s="11"/>
      <c r="T106" s="11"/>
      <c r="U106" s="138" t="str">
        <f t="shared" si="21"/>
        <v/>
      </c>
      <c r="V106" s="11">
        <v>1</v>
      </c>
      <c r="W106" s="11" t="str">
        <f t="shared" si="22"/>
        <v/>
      </c>
      <c r="X106" s="11">
        <v>1</v>
      </c>
      <c r="Y106" s="11" t="str">
        <f t="shared" si="23"/>
        <v/>
      </c>
      <c r="Z106" s="115" t="str">
        <f t="shared" si="24"/>
        <v/>
      </c>
      <c r="AA106" s="171">
        <f t="shared" si="25"/>
        <v>1</v>
      </c>
      <c r="AB106" s="171" t="str">
        <f t="shared" si="19"/>
        <v/>
      </c>
      <c r="AC106" s="171" t="str">
        <f t="shared" si="19"/>
        <v/>
      </c>
      <c r="AD106" s="171">
        <f t="shared" si="26"/>
        <v>1</v>
      </c>
      <c r="BA106" s="171" t="str">
        <f t="shared" si="27"/>
        <v/>
      </c>
      <c r="BB106" s="171" t="str">
        <f t="shared" si="27"/>
        <v/>
      </c>
      <c r="BC106" s="171" t="str">
        <f t="shared" si="27"/>
        <v/>
      </c>
      <c r="BD106" s="171" t="str">
        <f t="shared" si="27"/>
        <v/>
      </c>
      <c r="BE106" s="171" t="str">
        <f t="shared" si="27"/>
        <v/>
      </c>
    </row>
    <row r="107" spans="2:57">
      <c r="B107" s="10" t="str">
        <f t="shared" si="20"/>
        <v/>
      </c>
      <c r="C107" s="8"/>
      <c r="D107" s="8"/>
      <c r="E107" s="8"/>
      <c r="F107" s="209" t="str">
        <f>IF('תנאי סף'!AN107&lt;&gt;1,"",'תנאי סף'!F107)</f>
        <v/>
      </c>
      <c r="G107" s="138" t="str">
        <f>IF(F107="","",'ריכוז גיליונות עזר'!$G107)</f>
        <v/>
      </c>
      <c r="H107" s="291"/>
      <c r="I107" s="293"/>
      <c r="J107" s="291"/>
      <c r="K107" s="293"/>
      <c r="L107" s="291"/>
      <c r="M107" s="293"/>
      <c r="N107" s="9"/>
      <c r="O107" s="137"/>
      <c r="P107" s="158"/>
      <c r="Q107" s="11"/>
      <c r="R107" s="11"/>
      <c r="S107" s="11"/>
      <c r="T107" s="11"/>
      <c r="U107" s="138" t="str">
        <f t="shared" si="21"/>
        <v/>
      </c>
      <c r="V107" s="11">
        <v>1</v>
      </c>
      <c r="W107" s="11" t="str">
        <f t="shared" si="22"/>
        <v/>
      </c>
      <c r="X107" s="11">
        <v>1</v>
      </c>
      <c r="Y107" s="11" t="str">
        <f t="shared" si="23"/>
        <v/>
      </c>
      <c r="Z107" s="115" t="str">
        <f t="shared" si="24"/>
        <v/>
      </c>
      <c r="AA107" s="171">
        <f t="shared" si="25"/>
        <v>1</v>
      </c>
      <c r="AB107" s="171" t="str">
        <f t="shared" si="19"/>
        <v/>
      </c>
      <c r="AC107" s="171" t="str">
        <f t="shared" si="19"/>
        <v/>
      </c>
      <c r="AD107" s="171">
        <f t="shared" si="26"/>
        <v>1</v>
      </c>
      <c r="BA107" s="171" t="str">
        <f t="shared" si="27"/>
        <v/>
      </c>
      <c r="BB107" s="171" t="str">
        <f t="shared" si="27"/>
        <v/>
      </c>
      <c r="BC107" s="171" t="str">
        <f t="shared" si="27"/>
        <v/>
      </c>
      <c r="BD107" s="171" t="str">
        <f t="shared" si="27"/>
        <v/>
      </c>
      <c r="BE107" s="171" t="str">
        <f t="shared" si="27"/>
        <v/>
      </c>
    </row>
    <row r="108" spans="2:57">
      <c r="B108" s="10" t="str">
        <f t="shared" si="20"/>
        <v/>
      </c>
      <c r="C108" s="8"/>
      <c r="D108" s="8"/>
      <c r="E108" s="8"/>
      <c r="F108" s="209" t="str">
        <f>IF('תנאי סף'!AN108&lt;&gt;1,"",'תנאי סף'!F108)</f>
        <v/>
      </c>
      <c r="G108" s="138" t="str">
        <f>IF(F108="","",'ריכוז גיליונות עזר'!$G108)</f>
        <v/>
      </c>
      <c r="H108" s="291"/>
      <c r="I108" s="293"/>
      <c r="J108" s="291"/>
      <c r="K108" s="293"/>
      <c r="L108" s="291"/>
      <c r="M108" s="293"/>
      <c r="N108" s="9"/>
      <c r="O108" s="137"/>
      <c r="P108" s="158"/>
      <c r="Q108" s="11"/>
      <c r="R108" s="11"/>
      <c r="S108" s="11"/>
      <c r="T108" s="11"/>
      <c r="U108" s="138" t="str">
        <f t="shared" si="21"/>
        <v/>
      </c>
      <c r="V108" s="11">
        <v>1</v>
      </c>
      <c r="W108" s="11" t="str">
        <f t="shared" si="22"/>
        <v/>
      </c>
      <c r="X108" s="11">
        <v>1</v>
      </c>
      <c r="Y108" s="11" t="str">
        <f t="shared" si="23"/>
        <v/>
      </c>
      <c r="Z108" s="115" t="str">
        <f t="shared" si="24"/>
        <v/>
      </c>
      <c r="AA108" s="171">
        <f t="shared" si="25"/>
        <v>1</v>
      </c>
      <c r="AB108" s="171" t="str">
        <f t="shared" si="19"/>
        <v/>
      </c>
      <c r="AC108" s="171" t="str">
        <f t="shared" si="19"/>
        <v/>
      </c>
      <c r="AD108" s="171">
        <f t="shared" si="26"/>
        <v>1</v>
      </c>
      <c r="BA108" s="171" t="str">
        <f t="shared" si="27"/>
        <v/>
      </c>
      <c r="BB108" s="171" t="str">
        <f t="shared" si="27"/>
        <v/>
      </c>
      <c r="BC108" s="171" t="str">
        <f t="shared" si="27"/>
        <v/>
      </c>
      <c r="BD108" s="171" t="str">
        <f t="shared" si="27"/>
        <v/>
      </c>
      <c r="BE108" s="171" t="str">
        <f t="shared" si="27"/>
        <v/>
      </c>
    </row>
    <row r="109" spans="2:57">
      <c r="B109" s="10" t="str">
        <f t="shared" si="20"/>
        <v/>
      </c>
      <c r="C109" s="8"/>
      <c r="D109" s="8"/>
      <c r="E109" s="8"/>
      <c r="F109" s="209" t="str">
        <f>IF('תנאי סף'!AN109&lt;&gt;1,"",'תנאי סף'!F109)</f>
        <v/>
      </c>
      <c r="G109" s="138" t="str">
        <f>IF(F109="","",'ריכוז גיליונות עזר'!$G109)</f>
        <v/>
      </c>
      <c r="H109" s="291"/>
      <c r="I109" s="293"/>
      <c r="J109" s="291"/>
      <c r="K109" s="293"/>
      <c r="L109" s="291"/>
      <c r="M109" s="293"/>
      <c r="N109" s="9"/>
      <c r="O109" s="137"/>
      <c r="P109" s="158"/>
      <c r="Q109" s="11"/>
      <c r="R109" s="11"/>
      <c r="S109" s="11"/>
      <c r="T109" s="11"/>
      <c r="U109" s="138" t="str">
        <f t="shared" si="21"/>
        <v/>
      </c>
      <c r="V109" s="11">
        <v>1</v>
      </c>
      <c r="W109" s="11" t="str">
        <f t="shared" si="22"/>
        <v/>
      </c>
      <c r="X109" s="11">
        <v>1</v>
      </c>
      <c r="Y109" s="11" t="str">
        <f t="shared" si="23"/>
        <v/>
      </c>
      <c r="Z109" s="115" t="str">
        <f t="shared" si="24"/>
        <v/>
      </c>
      <c r="AA109" s="171">
        <f t="shared" si="25"/>
        <v>1</v>
      </c>
      <c r="AB109" s="171" t="str">
        <f t="shared" si="19"/>
        <v/>
      </c>
      <c r="AC109" s="171" t="str">
        <f t="shared" si="19"/>
        <v/>
      </c>
      <c r="AD109" s="171">
        <f t="shared" si="26"/>
        <v>1</v>
      </c>
      <c r="BA109" s="171" t="str">
        <f t="shared" si="27"/>
        <v/>
      </c>
      <c r="BB109" s="171" t="str">
        <f t="shared" si="27"/>
        <v/>
      </c>
      <c r="BC109" s="171" t="str">
        <f t="shared" si="27"/>
        <v/>
      </c>
      <c r="BD109" s="171" t="str">
        <f t="shared" si="27"/>
        <v/>
      </c>
      <c r="BE109" s="171" t="str">
        <f t="shared" si="27"/>
        <v/>
      </c>
    </row>
    <row r="110" spans="2:57">
      <c r="B110" s="10" t="str">
        <f t="shared" si="20"/>
        <v/>
      </c>
      <c r="C110" s="8"/>
      <c r="D110" s="8"/>
      <c r="E110" s="8"/>
      <c r="F110" s="209" t="str">
        <f>IF('תנאי סף'!AN110&lt;&gt;1,"",'תנאי סף'!F110)</f>
        <v/>
      </c>
      <c r="G110" s="138" t="str">
        <f>IF(F110="","",'ריכוז גיליונות עזר'!$G110)</f>
        <v/>
      </c>
      <c r="H110" s="291"/>
      <c r="I110" s="293"/>
      <c r="J110" s="291"/>
      <c r="K110" s="293"/>
      <c r="L110" s="291"/>
      <c r="M110" s="293"/>
      <c r="N110" s="9"/>
      <c r="O110" s="137"/>
      <c r="P110" s="158"/>
      <c r="Q110" s="11"/>
      <c r="R110" s="11"/>
      <c r="S110" s="11"/>
      <c r="T110" s="11"/>
      <c r="U110" s="138" t="str">
        <f t="shared" si="21"/>
        <v/>
      </c>
      <c r="V110" s="11">
        <v>1</v>
      </c>
      <c r="W110" s="11" t="str">
        <f t="shared" si="22"/>
        <v/>
      </c>
      <c r="X110" s="11">
        <v>1</v>
      </c>
      <c r="Y110" s="11" t="str">
        <f t="shared" si="23"/>
        <v/>
      </c>
      <c r="Z110" s="115" t="str">
        <f t="shared" si="24"/>
        <v/>
      </c>
      <c r="AA110" s="171">
        <f t="shared" si="25"/>
        <v>1</v>
      </c>
      <c r="AB110" s="171" t="str">
        <f t="shared" si="19"/>
        <v/>
      </c>
      <c r="AC110" s="171" t="str">
        <f t="shared" si="19"/>
        <v/>
      </c>
      <c r="AD110" s="171">
        <f t="shared" si="26"/>
        <v>1</v>
      </c>
      <c r="BA110" s="171" t="str">
        <f t="shared" si="27"/>
        <v/>
      </c>
      <c r="BB110" s="171" t="str">
        <f t="shared" si="27"/>
        <v/>
      </c>
      <c r="BC110" s="171" t="str">
        <f t="shared" si="27"/>
        <v/>
      </c>
      <c r="BD110" s="171" t="str">
        <f t="shared" si="27"/>
        <v/>
      </c>
      <c r="BE110" s="171" t="str">
        <f t="shared" si="27"/>
        <v/>
      </c>
    </row>
    <row r="111" spans="2:57">
      <c r="B111" s="10" t="str">
        <f t="shared" si="20"/>
        <v/>
      </c>
      <c r="C111" s="8"/>
      <c r="D111" s="8"/>
      <c r="E111" s="8"/>
      <c r="F111" s="209" t="str">
        <f>IF('תנאי סף'!AN111&lt;&gt;1,"",'תנאי סף'!F111)</f>
        <v/>
      </c>
      <c r="G111" s="138" t="str">
        <f>IF(F111="","",'ריכוז גיליונות עזר'!$G111)</f>
        <v/>
      </c>
      <c r="H111" s="291"/>
      <c r="I111" s="293"/>
      <c r="J111" s="291"/>
      <c r="K111" s="293"/>
      <c r="L111" s="291"/>
      <c r="M111" s="293"/>
      <c r="N111" s="9"/>
      <c r="O111" s="137"/>
      <c r="P111" s="158"/>
      <c r="Q111" s="11"/>
      <c r="R111" s="11"/>
      <c r="S111" s="11"/>
      <c r="T111" s="11"/>
      <c r="U111" s="138" t="str">
        <f t="shared" si="21"/>
        <v/>
      </c>
      <c r="V111" s="11">
        <v>1</v>
      </c>
      <c r="W111" s="11" t="str">
        <f t="shared" si="22"/>
        <v/>
      </c>
      <c r="X111" s="11">
        <v>1</v>
      </c>
      <c r="Y111" s="11" t="str">
        <f t="shared" si="23"/>
        <v/>
      </c>
      <c r="Z111" s="115" t="str">
        <f t="shared" si="24"/>
        <v/>
      </c>
      <c r="AA111" s="171">
        <f t="shared" si="25"/>
        <v>1</v>
      </c>
      <c r="AB111" s="171" t="str">
        <f t="shared" si="19"/>
        <v/>
      </c>
      <c r="AC111" s="171" t="str">
        <f t="shared" si="19"/>
        <v/>
      </c>
      <c r="AD111" s="171">
        <f t="shared" si="26"/>
        <v>1</v>
      </c>
      <c r="BA111" s="171" t="str">
        <f t="shared" ref="BA111:BE120" si="28">IF($F111="","",BA$30)</f>
        <v/>
      </c>
      <c r="BB111" s="171" t="str">
        <f t="shared" si="28"/>
        <v/>
      </c>
      <c r="BC111" s="171" t="str">
        <f t="shared" si="28"/>
        <v/>
      </c>
      <c r="BD111" s="171" t="str">
        <f t="shared" si="28"/>
        <v/>
      </c>
      <c r="BE111" s="171" t="str">
        <f t="shared" si="28"/>
        <v/>
      </c>
    </row>
    <row r="112" spans="2:57">
      <c r="B112" s="10" t="str">
        <f t="shared" si="20"/>
        <v/>
      </c>
      <c r="C112" s="8"/>
      <c r="D112" s="8"/>
      <c r="E112" s="8"/>
      <c r="F112" s="209" t="str">
        <f>IF('תנאי סף'!AN112&lt;&gt;1,"",'תנאי סף'!F112)</f>
        <v/>
      </c>
      <c r="G112" s="138" t="str">
        <f>IF(F112="","",'ריכוז גיליונות עזר'!$G112)</f>
        <v/>
      </c>
      <c r="H112" s="291"/>
      <c r="I112" s="293"/>
      <c r="J112" s="291"/>
      <c r="K112" s="293"/>
      <c r="L112" s="291"/>
      <c r="M112" s="293"/>
      <c r="N112" s="9"/>
      <c r="O112" s="137"/>
      <c r="P112" s="158"/>
      <c r="Q112" s="11"/>
      <c r="R112" s="11"/>
      <c r="S112" s="11"/>
      <c r="T112" s="11"/>
      <c r="U112" s="138" t="str">
        <f t="shared" si="21"/>
        <v/>
      </c>
      <c r="V112" s="11">
        <v>1</v>
      </c>
      <c r="W112" s="11" t="str">
        <f t="shared" si="22"/>
        <v/>
      </c>
      <c r="X112" s="11">
        <v>1</v>
      </c>
      <c r="Y112" s="11" t="str">
        <f t="shared" si="23"/>
        <v/>
      </c>
      <c r="Z112" s="115" t="str">
        <f t="shared" si="24"/>
        <v/>
      </c>
      <c r="AA112" s="171">
        <f t="shared" si="25"/>
        <v>1</v>
      </c>
      <c r="AB112" s="171" t="str">
        <f t="shared" si="19"/>
        <v/>
      </c>
      <c r="AC112" s="171" t="str">
        <f t="shared" si="19"/>
        <v/>
      </c>
      <c r="AD112" s="171">
        <f t="shared" si="26"/>
        <v>1</v>
      </c>
      <c r="BA112" s="171" t="str">
        <f t="shared" si="28"/>
        <v/>
      </c>
      <c r="BB112" s="171" t="str">
        <f t="shared" si="28"/>
        <v/>
      </c>
      <c r="BC112" s="171" t="str">
        <f t="shared" si="28"/>
        <v/>
      </c>
      <c r="BD112" s="171" t="str">
        <f t="shared" si="28"/>
        <v/>
      </c>
      <c r="BE112" s="171" t="str">
        <f t="shared" si="28"/>
        <v/>
      </c>
    </row>
    <row r="113" spans="2:57">
      <c r="B113" s="10" t="str">
        <f t="shared" si="20"/>
        <v/>
      </c>
      <c r="C113" s="8"/>
      <c r="D113" s="8"/>
      <c r="E113" s="8"/>
      <c r="F113" s="209" t="str">
        <f>IF('תנאי סף'!AN113&lt;&gt;1,"",'תנאי סף'!F113)</f>
        <v/>
      </c>
      <c r="G113" s="138" t="str">
        <f>IF(F113="","",'ריכוז גיליונות עזר'!$G113)</f>
        <v/>
      </c>
      <c r="H113" s="291"/>
      <c r="I113" s="293"/>
      <c r="J113" s="291"/>
      <c r="K113" s="293"/>
      <c r="L113" s="291"/>
      <c r="M113" s="293"/>
      <c r="N113" s="9"/>
      <c r="O113" s="137"/>
      <c r="P113" s="158"/>
      <c r="Q113" s="11"/>
      <c r="R113" s="11"/>
      <c r="S113" s="11"/>
      <c r="T113" s="11"/>
      <c r="U113" s="138" t="str">
        <f t="shared" si="21"/>
        <v/>
      </c>
      <c r="V113" s="11">
        <v>1</v>
      </c>
      <c r="W113" s="11" t="str">
        <f t="shared" si="22"/>
        <v/>
      </c>
      <c r="X113" s="11">
        <v>1</v>
      </c>
      <c r="Y113" s="11" t="str">
        <f t="shared" si="23"/>
        <v/>
      </c>
      <c r="Z113" s="115" t="str">
        <f t="shared" si="24"/>
        <v/>
      </c>
      <c r="AA113" s="171">
        <f t="shared" si="25"/>
        <v>1</v>
      </c>
      <c r="AB113" s="171" t="str">
        <f t="shared" si="19"/>
        <v/>
      </c>
      <c r="AC113" s="171" t="str">
        <f t="shared" si="19"/>
        <v/>
      </c>
      <c r="AD113" s="171">
        <f t="shared" si="26"/>
        <v>1</v>
      </c>
      <c r="BA113" s="171" t="str">
        <f t="shared" si="28"/>
        <v/>
      </c>
      <c r="BB113" s="171" t="str">
        <f t="shared" si="28"/>
        <v/>
      </c>
      <c r="BC113" s="171" t="str">
        <f t="shared" si="28"/>
        <v/>
      </c>
      <c r="BD113" s="171" t="str">
        <f t="shared" si="28"/>
        <v/>
      </c>
      <c r="BE113" s="171" t="str">
        <f t="shared" si="28"/>
        <v/>
      </c>
    </row>
    <row r="114" spans="2:57">
      <c r="B114" s="10" t="str">
        <f t="shared" si="20"/>
        <v/>
      </c>
      <c r="C114" s="8"/>
      <c r="D114" s="8"/>
      <c r="E114" s="8"/>
      <c r="F114" s="209" t="str">
        <f>IF('תנאי סף'!AN114&lt;&gt;1,"",'תנאי סף'!F114)</f>
        <v/>
      </c>
      <c r="G114" s="138" t="str">
        <f>IF(F114="","",'ריכוז גיליונות עזר'!$G114)</f>
        <v/>
      </c>
      <c r="H114" s="291"/>
      <c r="I114" s="293"/>
      <c r="J114" s="291"/>
      <c r="K114" s="293"/>
      <c r="L114" s="291"/>
      <c r="M114" s="293"/>
      <c r="N114" s="9"/>
      <c r="O114" s="137"/>
      <c r="P114" s="158"/>
      <c r="Q114" s="11"/>
      <c r="R114" s="11"/>
      <c r="S114" s="11"/>
      <c r="T114" s="11"/>
      <c r="U114" s="138" t="str">
        <f t="shared" si="21"/>
        <v/>
      </c>
      <c r="V114" s="11">
        <v>1</v>
      </c>
      <c r="W114" s="11" t="str">
        <f t="shared" si="22"/>
        <v/>
      </c>
      <c r="X114" s="11">
        <v>1</v>
      </c>
      <c r="Y114" s="11" t="str">
        <f t="shared" si="23"/>
        <v/>
      </c>
      <c r="Z114" s="115" t="str">
        <f t="shared" si="24"/>
        <v/>
      </c>
      <c r="AA114" s="171">
        <f t="shared" si="25"/>
        <v>1</v>
      </c>
      <c r="AB114" s="171" t="str">
        <f t="shared" si="19"/>
        <v/>
      </c>
      <c r="AC114" s="171" t="str">
        <f t="shared" si="19"/>
        <v/>
      </c>
      <c r="AD114" s="171">
        <f t="shared" si="26"/>
        <v>1</v>
      </c>
      <c r="BA114" s="171" t="str">
        <f t="shared" si="28"/>
        <v/>
      </c>
      <c r="BB114" s="171" t="str">
        <f t="shared" si="28"/>
        <v/>
      </c>
      <c r="BC114" s="171" t="str">
        <f t="shared" si="28"/>
        <v/>
      </c>
      <c r="BD114" s="171" t="str">
        <f t="shared" si="28"/>
        <v/>
      </c>
      <c r="BE114" s="171" t="str">
        <f t="shared" si="28"/>
        <v/>
      </c>
    </row>
    <row r="115" spans="2:57">
      <c r="B115" s="10" t="str">
        <f t="shared" si="20"/>
        <v/>
      </c>
      <c r="C115" s="8"/>
      <c r="D115" s="8"/>
      <c r="E115" s="8"/>
      <c r="F115" s="209" t="str">
        <f>IF('תנאי סף'!AN115&lt;&gt;1,"",'תנאי סף'!F115)</f>
        <v/>
      </c>
      <c r="G115" s="138" t="str">
        <f>IF(F115="","",'ריכוז גיליונות עזר'!$G115)</f>
        <v/>
      </c>
      <c r="H115" s="291"/>
      <c r="I115" s="293"/>
      <c r="J115" s="291"/>
      <c r="K115" s="293"/>
      <c r="L115" s="291"/>
      <c r="M115" s="293"/>
      <c r="N115" s="9"/>
      <c r="O115" s="137"/>
      <c r="P115" s="158"/>
      <c r="Q115" s="11"/>
      <c r="R115" s="11"/>
      <c r="S115" s="11"/>
      <c r="T115" s="11"/>
      <c r="U115" s="138" t="str">
        <f t="shared" si="21"/>
        <v/>
      </c>
      <c r="V115" s="11">
        <v>1</v>
      </c>
      <c r="W115" s="11" t="str">
        <f t="shared" si="22"/>
        <v/>
      </c>
      <c r="X115" s="11">
        <v>1</v>
      </c>
      <c r="Y115" s="11" t="str">
        <f t="shared" si="23"/>
        <v/>
      </c>
      <c r="Z115" s="115" t="str">
        <f t="shared" si="24"/>
        <v/>
      </c>
      <c r="AA115" s="171">
        <f t="shared" si="25"/>
        <v>1</v>
      </c>
      <c r="AB115" s="171" t="str">
        <f t="shared" si="19"/>
        <v/>
      </c>
      <c r="AC115" s="171" t="str">
        <f t="shared" si="19"/>
        <v/>
      </c>
      <c r="AD115" s="171">
        <f t="shared" si="26"/>
        <v>1</v>
      </c>
      <c r="BA115" s="171" t="str">
        <f t="shared" si="28"/>
        <v/>
      </c>
      <c r="BB115" s="171" t="str">
        <f t="shared" si="28"/>
        <v/>
      </c>
      <c r="BC115" s="171" t="str">
        <f t="shared" si="28"/>
        <v/>
      </c>
      <c r="BD115" s="171" t="str">
        <f t="shared" si="28"/>
        <v/>
      </c>
      <c r="BE115" s="171" t="str">
        <f t="shared" si="28"/>
        <v/>
      </c>
    </row>
    <row r="116" spans="2:57">
      <c r="B116" s="10" t="str">
        <f t="shared" si="20"/>
        <v/>
      </c>
      <c r="C116" s="8"/>
      <c r="D116" s="8"/>
      <c r="E116" s="8"/>
      <c r="F116" s="209" t="str">
        <f>IF('תנאי סף'!AN116&lt;&gt;1,"",'תנאי סף'!F116)</f>
        <v/>
      </c>
      <c r="G116" s="138" t="str">
        <f>IF(F116="","",'ריכוז גיליונות עזר'!$G116)</f>
        <v/>
      </c>
      <c r="H116" s="291"/>
      <c r="I116" s="293"/>
      <c r="J116" s="291"/>
      <c r="K116" s="293"/>
      <c r="L116" s="291"/>
      <c r="M116" s="293"/>
      <c r="N116" s="9"/>
      <c r="O116" s="137"/>
      <c r="P116" s="158"/>
      <c r="Q116" s="11"/>
      <c r="R116" s="11"/>
      <c r="S116" s="11"/>
      <c r="T116" s="11"/>
      <c r="U116" s="138" t="str">
        <f t="shared" si="21"/>
        <v/>
      </c>
      <c r="V116" s="11">
        <v>1</v>
      </c>
      <c r="W116" s="11" t="str">
        <f t="shared" si="22"/>
        <v/>
      </c>
      <c r="X116" s="11">
        <v>1</v>
      </c>
      <c r="Y116" s="11" t="str">
        <f t="shared" si="23"/>
        <v/>
      </c>
      <c r="Z116" s="115" t="str">
        <f t="shared" si="24"/>
        <v/>
      </c>
      <c r="AA116" s="171">
        <f t="shared" si="25"/>
        <v>1</v>
      </c>
      <c r="AB116" s="171" t="str">
        <f t="shared" si="19"/>
        <v/>
      </c>
      <c r="AC116" s="171" t="str">
        <f t="shared" si="19"/>
        <v/>
      </c>
      <c r="AD116" s="171">
        <f t="shared" si="26"/>
        <v>1</v>
      </c>
      <c r="BA116" s="171" t="str">
        <f t="shared" si="28"/>
        <v/>
      </c>
      <c r="BB116" s="171" t="str">
        <f t="shared" si="28"/>
        <v/>
      </c>
      <c r="BC116" s="171" t="str">
        <f t="shared" si="28"/>
        <v/>
      </c>
      <c r="BD116" s="171" t="str">
        <f t="shared" si="28"/>
        <v/>
      </c>
      <c r="BE116" s="171" t="str">
        <f t="shared" si="28"/>
        <v/>
      </c>
    </row>
    <row r="117" spans="2:57">
      <c r="B117" s="10" t="str">
        <f t="shared" si="20"/>
        <v/>
      </c>
      <c r="C117" s="8"/>
      <c r="D117" s="8"/>
      <c r="E117" s="8"/>
      <c r="F117" s="209" t="str">
        <f>IF('תנאי סף'!AN117&lt;&gt;1,"",'תנאי סף'!F117)</f>
        <v/>
      </c>
      <c r="G117" s="138" t="str">
        <f>IF(F117="","",'ריכוז גיליונות עזר'!$G117)</f>
        <v/>
      </c>
      <c r="H117" s="291"/>
      <c r="I117" s="293"/>
      <c r="J117" s="291"/>
      <c r="K117" s="293"/>
      <c r="L117" s="291"/>
      <c r="M117" s="293"/>
      <c r="N117" s="9"/>
      <c r="O117" s="137"/>
      <c r="P117" s="158"/>
      <c r="Q117" s="11"/>
      <c r="R117" s="11"/>
      <c r="S117" s="11"/>
      <c r="T117" s="11"/>
      <c r="U117" s="138" t="str">
        <f t="shared" si="21"/>
        <v/>
      </c>
      <c r="V117" s="11">
        <v>1</v>
      </c>
      <c r="W117" s="11" t="str">
        <f t="shared" si="22"/>
        <v/>
      </c>
      <c r="X117" s="11">
        <v>1</v>
      </c>
      <c r="Y117" s="11" t="str">
        <f t="shared" si="23"/>
        <v/>
      </c>
      <c r="Z117" s="115" t="str">
        <f t="shared" si="24"/>
        <v/>
      </c>
      <c r="AA117" s="171">
        <f t="shared" si="25"/>
        <v>1</v>
      </c>
      <c r="AB117" s="171" t="str">
        <f t="shared" si="19"/>
        <v/>
      </c>
      <c r="AC117" s="171" t="str">
        <f t="shared" si="19"/>
        <v/>
      </c>
      <c r="AD117" s="171">
        <f t="shared" si="26"/>
        <v>1</v>
      </c>
      <c r="BA117" s="171" t="str">
        <f t="shared" si="28"/>
        <v/>
      </c>
      <c r="BB117" s="171" t="str">
        <f t="shared" si="28"/>
        <v/>
      </c>
      <c r="BC117" s="171" t="str">
        <f t="shared" si="28"/>
        <v/>
      </c>
      <c r="BD117" s="171" t="str">
        <f t="shared" si="28"/>
        <v/>
      </c>
      <c r="BE117" s="171" t="str">
        <f t="shared" si="28"/>
        <v/>
      </c>
    </row>
    <row r="118" spans="2:57">
      <c r="B118" s="10" t="str">
        <f t="shared" si="20"/>
        <v/>
      </c>
      <c r="C118" s="8"/>
      <c r="D118" s="8"/>
      <c r="E118" s="8"/>
      <c r="F118" s="209" t="str">
        <f>IF('תנאי סף'!AN118&lt;&gt;1,"",'תנאי סף'!F118)</f>
        <v/>
      </c>
      <c r="G118" s="138" t="str">
        <f>IF(F118="","",'ריכוז גיליונות עזר'!$G118)</f>
        <v/>
      </c>
      <c r="H118" s="291"/>
      <c r="I118" s="293"/>
      <c r="J118" s="291"/>
      <c r="K118" s="293"/>
      <c r="L118" s="291"/>
      <c r="M118" s="293"/>
      <c r="N118" s="9"/>
      <c r="O118" s="137"/>
      <c r="P118" s="158"/>
      <c r="Q118" s="11"/>
      <c r="R118" s="11"/>
      <c r="S118" s="11"/>
      <c r="T118" s="11"/>
      <c r="U118" s="138" t="str">
        <f t="shared" si="21"/>
        <v/>
      </c>
      <c r="V118" s="11">
        <v>1</v>
      </c>
      <c r="W118" s="11" t="str">
        <f t="shared" si="22"/>
        <v/>
      </c>
      <c r="X118" s="11">
        <v>1</v>
      </c>
      <c r="Y118" s="11" t="str">
        <f t="shared" si="23"/>
        <v/>
      </c>
      <c r="Z118" s="115" t="str">
        <f t="shared" si="24"/>
        <v/>
      </c>
      <c r="AA118" s="171">
        <f t="shared" si="25"/>
        <v>1</v>
      </c>
      <c r="AB118" s="171" t="str">
        <f t="shared" si="19"/>
        <v/>
      </c>
      <c r="AC118" s="171" t="str">
        <f t="shared" si="19"/>
        <v/>
      </c>
      <c r="AD118" s="171">
        <f t="shared" si="26"/>
        <v>1</v>
      </c>
      <c r="BA118" s="171" t="str">
        <f t="shared" si="28"/>
        <v/>
      </c>
      <c r="BB118" s="171" t="str">
        <f t="shared" si="28"/>
        <v/>
      </c>
      <c r="BC118" s="171" t="str">
        <f t="shared" si="28"/>
        <v/>
      </c>
      <c r="BD118" s="171" t="str">
        <f t="shared" si="28"/>
        <v/>
      </c>
      <c r="BE118" s="171" t="str">
        <f t="shared" si="28"/>
        <v/>
      </c>
    </row>
    <row r="119" spans="2:57">
      <c r="B119" s="10" t="str">
        <f t="shared" si="20"/>
        <v/>
      </c>
      <c r="C119" s="8"/>
      <c r="D119" s="8"/>
      <c r="E119" s="8"/>
      <c r="F119" s="209" t="str">
        <f>IF('תנאי סף'!AN119&lt;&gt;1,"",'תנאי סף'!F119)</f>
        <v/>
      </c>
      <c r="G119" s="138" t="str">
        <f>IF(F119="","",'ריכוז גיליונות עזר'!$G119)</f>
        <v/>
      </c>
      <c r="H119" s="291"/>
      <c r="I119" s="293"/>
      <c r="J119" s="291"/>
      <c r="K119" s="293"/>
      <c r="L119" s="291"/>
      <c r="M119" s="293"/>
      <c r="N119" s="9"/>
      <c r="O119" s="137"/>
      <c r="P119" s="158"/>
      <c r="Q119" s="11"/>
      <c r="R119" s="11"/>
      <c r="S119" s="11"/>
      <c r="T119" s="11"/>
      <c r="U119" s="138" t="str">
        <f t="shared" si="21"/>
        <v/>
      </c>
      <c r="V119" s="11">
        <v>1</v>
      </c>
      <c r="W119" s="11" t="str">
        <f t="shared" si="22"/>
        <v/>
      </c>
      <c r="X119" s="11">
        <v>1</v>
      </c>
      <c r="Y119" s="11" t="str">
        <f t="shared" si="23"/>
        <v/>
      </c>
      <c r="Z119" s="115" t="str">
        <f t="shared" si="24"/>
        <v/>
      </c>
      <c r="AA119" s="171">
        <f t="shared" si="25"/>
        <v>1</v>
      </c>
      <c r="AB119" s="171" t="str">
        <f t="shared" si="19"/>
        <v/>
      </c>
      <c r="AC119" s="171" t="str">
        <f t="shared" si="19"/>
        <v/>
      </c>
      <c r="AD119" s="171">
        <f t="shared" si="26"/>
        <v>1</v>
      </c>
      <c r="BA119" s="171" t="str">
        <f t="shared" si="28"/>
        <v/>
      </c>
      <c r="BB119" s="171" t="str">
        <f t="shared" si="28"/>
        <v/>
      </c>
      <c r="BC119" s="171" t="str">
        <f t="shared" si="28"/>
        <v/>
      </c>
      <c r="BD119" s="171" t="str">
        <f t="shared" si="28"/>
        <v/>
      </c>
      <c r="BE119" s="171" t="str">
        <f t="shared" si="28"/>
        <v/>
      </c>
    </row>
    <row r="120" spans="2:57">
      <c r="B120" s="10" t="str">
        <f t="shared" si="20"/>
        <v/>
      </c>
      <c r="C120" s="8"/>
      <c r="D120" s="8"/>
      <c r="E120" s="8"/>
      <c r="F120" s="209" t="str">
        <f>IF('תנאי סף'!AN120&lt;&gt;1,"",'תנאי סף'!F120)</f>
        <v/>
      </c>
      <c r="G120" s="138" t="str">
        <f>IF(F120="","",'ריכוז גיליונות עזר'!$G120)</f>
        <v/>
      </c>
      <c r="H120" s="291"/>
      <c r="I120" s="293"/>
      <c r="J120" s="291"/>
      <c r="K120" s="293"/>
      <c r="L120" s="291"/>
      <c r="M120" s="293"/>
      <c r="N120" s="9"/>
      <c r="O120" s="137"/>
      <c r="P120" s="158"/>
      <c r="Q120" s="11"/>
      <c r="R120" s="11"/>
      <c r="S120" s="11"/>
      <c r="T120" s="11"/>
      <c r="U120" s="138" t="str">
        <f t="shared" si="21"/>
        <v/>
      </c>
      <c r="V120" s="11">
        <v>1</v>
      </c>
      <c r="W120" s="11" t="str">
        <f t="shared" si="22"/>
        <v/>
      </c>
      <c r="X120" s="11">
        <v>1</v>
      </c>
      <c r="Y120" s="11" t="str">
        <f t="shared" si="23"/>
        <v/>
      </c>
      <c r="Z120" s="115" t="str">
        <f t="shared" si="24"/>
        <v/>
      </c>
      <c r="AA120" s="171">
        <f t="shared" si="25"/>
        <v>1</v>
      </c>
      <c r="AB120" s="171" t="str">
        <f t="shared" si="19"/>
        <v/>
      </c>
      <c r="AC120" s="171" t="str">
        <f t="shared" si="19"/>
        <v/>
      </c>
      <c r="AD120" s="171">
        <f t="shared" si="26"/>
        <v>1</v>
      </c>
      <c r="BA120" s="171" t="str">
        <f t="shared" si="28"/>
        <v/>
      </c>
      <c r="BB120" s="171" t="str">
        <f t="shared" si="28"/>
        <v/>
      </c>
      <c r="BC120" s="171" t="str">
        <f t="shared" si="28"/>
        <v/>
      </c>
      <c r="BD120" s="171" t="str">
        <f t="shared" si="28"/>
        <v/>
      </c>
      <c r="BE120" s="171" t="str">
        <f t="shared" si="28"/>
        <v/>
      </c>
    </row>
    <row r="121" spans="2:57">
      <c r="B121" s="10" t="str">
        <f t="shared" si="20"/>
        <v/>
      </c>
      <c r="C121" s="8"/>
      <c r="D121" s="8"/>
      <c r="E121" s="8"/>
      <c r="F121" s="209" t="str">
        <f>IF('תנאי סף'!AN121&lt;&gt;1,"",'תנאי סף'!F121)</f>
        <v/>
      </c>
      <c r="G121" s="138" t="str">
        <f>IF(F121="","",'ריכוז גיליונות עזר'!$G121)</f>
        <v/>
      </c>
      <c r="H121" s="291"/>
      <c r="I121" s="293"/>
      <c r="J121" s="291"/>
      <c r="K121" s="293"/>
      <c r="L121" s="291"/>
      <c r="M121" s="293"/>
      <c r="N121" s="9"/>
      <c r="O121" s="137"/>
      <c r="P121" s="158"/>
      <c r="Q121" s="11"/>
      <c r="R121" s="11"/>
      <c r="S121" s="11"/>
      <c r="T121" s="11"/>
      <c r="U121" s="138" t="str">
        <f t="shared" si="21"/>
        <v/>
      </c>
      <c r="V121" s="11">
        <v>1</v>
      </c>
      <c r="W121" s="11" t="str">
        <f t="shared" si="22"/>
        <v/>
      </c>
      <c r="X121" s="11">
        <v>1</v>
      </c>
      <c r="Y121" s="11" t="str">
        <f t="shared" si="23"/>
        <v/>
      </c>
      <c r="Z121" s="115" t="str">
        <f t="shared" si="24"/>
        <v/>
      </c>
      <c r="AA121" s="171">
        <f t="shared" si="25"/>
        <v>1</v>
      </c>
      <c r="AB121" s="171" t="str">
        <f t="shared" si="19"/>
        <v/>
      </c>
      <c r="AC121" s="171" t="str">
        <f t="shared" si="19"/>
        <v/>
      </c>
      <c r="AD121" s="171">
        <f t="shared" si="26"/>
        <v>1</v>
      </c>
      <c r="BA121" s="171" t="str">
        <f t="shared" ref="BA121:BE130" si="29">IF($F121="","",BA$30)</f>
        <v/>
      </c>
      <c r="BB121" s="171" t="str">
        <f t="shared" si="29"/>
        <v/>
      </c>
      <c r="BC121" s="171" t="str">
        <f t="shared" si="29"/>
        <v/>
      </c>
      <c r="BD121" s="171" t="str">
        <f t="shared" si="29"/>
        <v/>
      </c>
      <c r="BE121" s="171" t="str">
        <f t="shared" si="29"/>
        <v/>
      </c>
    </row>
    <row r="122" spans="2:57">
      <c r="B122" s="10" t="str">
        <f t="shared" si="20"/>
        <v/>
      </c>
      <c r="C122" s="8"/>
      <c r="D122" s="8"/>
      <c r="E122" s="8"/>
      <c r="F122" s="209" t="str">
        <f>IF('תנאי סף'!AN122&lt;&gt;1,"",'תנאי סף'!F122)</f>
        <v/>
      </c>
      <c r="G122" s="138" t="str">
        <f>IF(F122="","",'ריכוז גיליונות עזר'!$G122)</f>
        <v/>
      </c>
      <c r="H122" s="291"/>
      <c r="I122" s="293"/>
      <c r="J122" s="291"/>
      <c r="K122" s="293"/>
      <c r="L122" s="291"/>
      <c r="M122" s="293"/>
      <c r="N122" s="9"/>
      <c r="O122" s="137"/>
      <c r="P122" s="158"/>
      <c r="Q122" s="11"/>
      <c r="R122" s="11"/>
      <c r="S122" s="11"/>
      <c r="T122" s="11"/>
      <c r="U122" s="138" t="str">
        <f t="shared" si="21"/>
        <v/>
      </c>
      <c r="V122" s="11">
        <v>1</v>
      </c>
      <c r="W122" s="11" t="str">
        <f t="shared" si="22"/>
        <v/>
      </c>
      <c r="X122" s="11">
        <v>1</v>
      </c>
      <c r="Y122" s="11" t="str">
        <f t="shared" si="23"/>
        <v/>
      </c>
      <c r="Z122" s="115" t="str">
        <f t="shared" si="24"/>
        <v/>
      </c>
      <c r="AA122" s="171">
        <f t="shared" si="25"/>
        <v>1</v>
      </c>
      <c r="AB122" s="171" t="str">
        <f t="shared" si="19"/>
        <v/>
      </c>
      <c r="AC122" s="171" t="str">
        <f t="shared" si="19"/>
        <v/>
      </c>
      <c r="AD122" s="171">
        <f t="shared" si="26"/>
        <v>1</v>
      </c>
      <c r="BA122" s="171" t="str">
        <f t="shared" si="29"/>
        <v/>
      </c>
      <c r="BB122" s="171" t="str">
        <f t="shared" si="29"/>
        <v/>
      </c>
      <c r="BC122" s="171" t="str">
        <f t="shared" si="29"/>
        <v/>
      </c>
      <c r="BD122" s="171" t="str">
        <f t="shared" si="29"/>
        <v/>
      </c>
      <c r="BE122" s="171" t="str">
        <f t="shared" si="29"/>
        <v/>
      </c>
    </row>
    <row r="123" spans="2:57">
      <c r="B123" s="10" t="str">
        <f t="shared" si="20"/>
        <v/>
      </c>
      <c r="C123" s="8"/>
      <c r="D123" s="8"/>
      <c r="E123" s="8"/>
      <c r="F123" s="209" t="str">
        <f>IF('תנאי סף'!AN123&lt;&gt;1,"",'תנאי סף'!F123)</f>
        <v/>
      </c>
      <c r="G123" s="138" t="str">
        <f>IF(F123="","",'ריכוז גיליונות עזר'!$G123)</f>
        <v/>
      </c>
      <c r="H123" s="291"/>
      <c r="I123" s="293"/>
      <c r="J123" s="291"/>
      <c r="K123" s="293"/>
      <c r="L123" s="291"/>
      <c r="M123" s="293"/>
      <c r="N123" s="9"/>
      <c r="O123" s="137"/>
      <c r="P123" s="158"/>
      <c r="Q123" s="11"/>
      <c r="R123" s="11"/>
      <c r="S123" s="11"/>
      <c r="T123" s="11"/>
      <c r="U123" s="138" t="str">
        <f t="shared" si="21"/>
        <v/>
      </c>
      <c r="V123" s="11">
        <v>1</v>
      </c>
      <c r="W123" s="11" t="str">
        <f t="shared" si="22"/>
        <v/>
      </c>
      <c r="X123" s="11">
        <v>1</v>
      </c>
      <c r="Y123" s="11" t="str">
        <f t="shared" si="23"/>
        <v/>
      </c>
      <c r="Z123" s="115" t="str">
        <f t="shared" si="24"/>
        <v/>
      </c>
      <c r="AA123" s="171">
        <f t="shared" si="25"/>
        <v>1</v>
      </c>
      <c r="AB123" s="171" t="str">
        <f t="shared" si="19"/>
        <v/>
      </c>
      <c r="AC123" s="171" t="str">
        <f t="shared" si="19"/>
        <v/>
      </c>
      <c r="AD123" s="171">
        <f t="shared" si="26"/>
        <v>1</v>
      </c>
      <c r="BA123" s="171" t="str">
        <f t="shared" si="29"/>
        <v/>
      </c>
      <c r="BB123" s="171" t="str">
        <f t="shared" si="29"/>
        <v/>
      </c>
      <c r="BC123" s="171" t="str">
        <f t="shared" si="29"/>
        <v/>
      </c>
      <c r="BD123" s="171" t="str">
        <f t="shared" si="29"/>
        <v/>
      </c>
      <c r="BE123" s="171" t="str">
        <f t="shared" si="29"/>
        <v/>
      </c>
    </row>
    <row r="124" spans="2:57">
      <c r="B124" s="10" t="str">
        <f t="shared" si="20"/>
        <v/>
      </c>
      <c r="C124" s="8"/>
      <c r="D124" s="8"/>
      <c r="E124" s="8"/>
      <c r="F124" s="209" t="str">
        <f>IF('תנאי סף'!AN124&lt;&gt;1,"",'תנאי סף'!F124)</f>
        <v/>
      </c>
      <c r="G124" s="138" t="str">
        <f>IF(F124="","",'ריכוז גיליונות עזר'!$G124)</f>
        <v/>
      </c>
      <c r="H124" s="291"/>
      <c r="I124" s="293"/>
      <c r="J124" s="291"/>
      <c r="K124" s="293"/>
      <c r="L124" s="291"/>
      <c r="M124" s="293"/>
      <c r="N124" s="9"/>
      <c r="O124" s="137"/>
      <c r="P124" s="158"/>
      <c r="Q124" s="11"/>
      <c r="R124" s="11"/>
      <c r="S124" s="11"/>
      <c r="T124" s="11"/>
      <c r="U124" s="138" t="str">
        <f t="shared" si="21"/>
        <v/>
      </c>
      <c r="V124" s="11">
        <v>1</v>
      </c>
      <c r="W124" s="11" t="str">
        <f t="shared" si="22"/>
        <v/>
      </c>
      <c r="X124" s="11">
        <v>1</v>
      </c>
      <c r="Y124" s="11" t="str">
        <f t="shared" si="23"/>
        <v/>
      </c>
      <c r="Z124" s="115" t="str">
        <f t="shared" si="24"/>
        <v/>
      </c>
      <c r="AA124" s="171">
        <f t="shared" si="25"/>
        <v>1</v>
      </c>
      <c r="AB124" s="171" t="str">
        <f t="shared" si="19"/>
        <v/>
      </c>
      <c r="AC124" s="171" t="str">
        <f t="shared" si="19"/>
        <v/>
      </c>
      <c r="AD124" s="171">
        <f t="shared" si="26"/>
        <v>1</v>
      </c>
      <c r="BA124" s="171" t="str">
        <f t="shared" si="29"/>
        <v/>
      </c>
      <c r="BB124" s="171" t="str">
        <f t="shared" si="29"/>
        <v/>
      </c>
      <c r="BC124" s="171" t="str">
        <f t="shared" si="29"/>
        <v/>
      </c>
      <c r="BD124" s="171" t="str">
        <f t="shared" si="29"/>
        <v/>
      </c>
      <c r="BE124" s="171" t="str">
        <f t="shared" si="29"/>
        <v/>
      </c>
    </row>
    <row r="125" spans="2:57">
      <c r="B125" s="10" t="str">
        <f t="shared" si="20"/>
        <v/>
      </c>
      <c r="C125" s="8"/>
      <c r="D125" s="8"/>
      <c r="E125" s="8"/>
      <c r="F125" s="209" t="str">
        <f>IF('תנאי סף'!AN125&lt;&gt;1,"",'תנאי סף'!F125)</f>
        <v/>
      </c>
      <c r="G125" s="138" t="str">
        <f>IF(F125="","",'ריכוז גיליונות עזר'!$G125)</f>
        <v/>
      </c>
      <c r="H125" s="291"/>
      <c r="I125" s="293"/>
      <c r="J125" s="291"/>
      <c r="K125" s="293"/>
      <c r="L125" s="291"/>
      <c r="M125" s="293"/>
      <c r="N125" s="9"/>
      <c r="O125" s="137"/>
      <c r="P125" s="158"/>
      <c r="Q125" s="11"/>
      <c r="R125" s="11"/>
      <c r="S125" s="11"/>
      <c r="T125" s="11"/>
      <c r="U125" s="138" t="str">
        <f t="shared" si="21"/>
        <v/>
      </c>
      <c r="V125" s="11">
        <v>1</v>
      </c>
      <c r="W125" s="11" t="str">
        <f t="shared" si="22"/>
        <v/>
      </c>
      <c r="X125" s="11">
        <v>1</v>
      </c>
      <c r="Y125" s="11" t="str">
        <f t="shared" si="23"/>
        <v/>
      </c>
      <c r="Z125" s="115" t="str">
        <f t="shared" si="24"/>
        <v/>
      </c>
      <c r="AA125" s="171">
        <f t="shared" si="25"/>
        <v>1</v>
      </c>
      <c r="AB125" s="171" t="str">
        <f t="shared" si="19"/>
        <v/>
      </c>
      <c r="AC125" s="171" t="str">
        <f t="shared" si="19"/>
        <v/>
      </c>
      <c r="AD125" s="171">
        <f t="shared" si="26"/>
        <v>1</v>
      </c>
      <c r="BA125" s="171" t="str">
        <f t="shared" si="29"/>
        <v/>
      </c>
      <c r="BB125" s="171" t="str">
        <f t="shared" si="29"/>
        <v/>
      </c>
      <c r="BC125" s="171" t="str">
        <f t="shared" si="29"/>
        <v/>
      </c>
      <c r="BD125" s="171" t="str">
        <f t="shared" si="29"/>
        <v/>
      </c>
      <c r="BE125" s="171" t="str">
        <f t="shared" si="29"/>
        <v/>
      </c>
    </row>
    <row r="126" spans="2:57">
      <c r="B126" s="10" t="str">
        <f t="shared" si="20"/>
        <v/>
      </c>
      <c r="C126" s="8"/>
      <c r="D126" s="8"/>
      <c r="E126" s="8"/>
      <c r="F126" s="209" t="str">
        <f>IF('תנאי סף'!AN126&lt;&gt;1,"",'תנאי סף'!F126)</f>
        <v/>
      </c>
      <c r="G126" s="138" t="str">
        <f>IF(F126="","",'ריכוז גיליונות עזר'!$G126)</f>
        <v/>
      </c>
      <c r="H126" s="291"/>
      <c r="I126" s="293"/>
      <c r="J126" s="291"/>
      <c r="K126" s="293"/>
      <c r="L126" s="291"/>
      <c r="M126" s="293"/>
      <c r="N126" s="9"/>
      <c r="O126" s="137"/>
      <c r="P126" s="158"/>
      <c r="Q126" s="11"/>
      <c r="R126" s="11"/>
      <c r="S126" s="11"/>
      <c r="T126" s="11"/>
      <c r="U126" s="138" t="str">
        <f t="shared" si="21"/>
        <v/>
      </c>
      <c r="V126" s="11">
        <v>1</v>
      </c>
      <c r="W126" s="11" t="str">
        <f t="shared" si="22"/>
        <v/>
      </c>
      <c r="X126" s="11">
        <v>1</v>
      </c>
      <c r="Y126" s="11" t="str">
        <f t="shared" si="23"/>
        <v/>
      </c>
      <c r="Z126" s="115" t="str">
        <f t="shared" si="24"/>
        <v/>
      </c>
      <c r="AA126" s="171">
        <f t="shared" si="25"/>
        <v>1</v>
      </c>
      <c r="AB126" s="171" t="str">
        <f t="shared" si="19"/>
        <v/>
      </c>
      <c r="AC126" s="171" t="str">
        <f t="shared" si="19"/>
        <v/>
      </c>
      <c r="AD126" s="171">
        <f t="shared" si="26"/>
        <v>1</v>
      </c>
      <c r="BA126" s="171" t="str">
        <f t="shared" si="29"/>
        <v/>
      </c>
      <c r="BB126" s="171" t="str">
        <f t="shared" si="29"/>
        <v/>
      </c>
      <c r="BC126" s="171" t="str">
        <f t="shared" si="29"/>
        <v/>
      </c>
      <c r="BD126" s="171" t="str">
        <f t="shared" si="29"/>
        <v/>
      </c>
      <c r="BE126" s="171" t="str">
        <f t="shared" si="29"/>
        <v/>
      </c>
    </row>
    <row r="127" spans="2:57">
      <c r="B127" s="10" t="str">
        <f t="shared" si="20"/>
        <v/>
      </c>
      <c r="C127" s="8"/>
      <c r="D127" s="8"/>
      <c r="E127" s="8"/>
      <c r="F127" s="209" t="str">
        <f>IF('תנאי סף'!AN127&lt;&gt;1,"",'תנאי סף'!F127)</f>
        <v/>
      </c>
      <c r="G127" s="138" t="str">
        <f>IF(F127="","",'ריכוז גיליונות עזר'!$G127)</f>
        <v/>
      </c>
      <c r="H127" s="291"/>
      <c r="I127" s="293"/>
      <c r="J127" s="291"/>
      <c r="K127" s="293"/>
      <c r="L127" s="291"/>
      <c r="M127" s="293"/>
      <c r="N127" s="9"/>
      <c r="O127" s="137"/>
      <c r="P127" s="158"/>
      <c r="Q127" s="11"/>
      <c r="R127" s="11"/>
      <c r="S127" s="11"/>
      <c r="T127" s="11"/>
      <c r="U127" s="138" t="str">
        <f t="shared" si="21"/>
        <v/>
      </c>
      <c r="V127" s="11">
        <v>1</v>
      </c>
      <c r="W127" s="11" t="str">
        <f t="shared" si="22"/>
        <v/>
      </c>
      <c r="X127" s="11">
        <v>1</v>
      </c>
      <c r="Y127" s="11" t="str">
        <f t="shared" si="23"/>
        <v/>
      </c>
      <c r="Z127" s="115" t="str">
        <f t="shared" si="24"/>
        <v/>
      </c>
      <c r="AA127" s="171">
        <f t="shared" si="25"/>
        <v>1</v>
      </c>
      <c r="AB127" s="171" t="str">
        <f t="shared" si="19"/>
        <v/>
      </c>
      <c r="AC127" s="171" t="str">
        <f t="shared" si="19"/>
        <v/>
      </c>
      <c r="AD127" s="171">
        <f t="shared" si="26"/>
        <v>1</v>
      </c>
      <c r="BA127" s="171" t="str">
        <f t="shared" si="29"/>
        <v/>
      </c>
      <c r="BB127" s="171" t="str">
        <f t="shared" si="29"/>
        <v/>
      </c>
      <c r="BC127" s="171" t="str">
        <f t="shared" si="29"/>
        <v/>
      </c>
      <c r="BD127" s="171" t="str">
        <f t="shared" si="29"/>
        <v/>
      </c>
      <c r="BE127" s="171" t="str">
        <f t="shared" si="29"/>
        <v/>
      </c>
    </row>
    <row r="128" spans="2:57">
      <c r="B128" s="10" t="str">
        <f t="shared" si="20"/>
        <v/>
      </c>
      <c r="C128" s="8"/>
      <c r="D128" s="8"/>
      <c r="E128" s="8"/>
      <c r="F128" s="209" t="str">
        <f>IF('תנאי סף'!AN128&lt;&gt;1,"",'תנאי סף'!F128)</f>
        <v/>
      </c>
      <c r="G128" s="138" t="str">
        <f>IF(F128="","",'ריכוז גיליונות עזר'!$G128)</f>
        <v/>
      </c>
      <c r="H128" s="291"/>
      <c r="I128" s="293"/>
      <c r="J128" s="291"/>
      <c r="K128" s="293"/>
      <c r="L128" s="291"/>
      <c r="M128" s="293"/>
      <c r="N128" s="9"/>
      <c r="O128" s="137"/>
      <c r="P128" s="158"/>
      <c r="Q128" s="11"/>
      <c r="R128" s="11"/>
      <c r="S128" s="11"/>
      <c r="T128" s="11"/>
      <c r="U128" s="138" t="str">
        <f t="shared" si="21"/>
        <v/>
      </c>
      <c r="V128" s="11">
        <v>1</v>
      </c>
      <c r="W128" s="11" t="str">
        <f t="shared" si="22"/>
        <v/>
      </c>
      <c r="X128" s="11">
        <v>1</v>
      </c>
      <c r="Y128" s="11" t="str">
        <f t="shared" si="23"/>
        <v/>
      </c>
      <c r="Z128" s="115" t="str">
        <f t="shared" si="24"/>
        <v/>
      </c>
      <c r="AA128" s="171">
        <f t="shared" si="25"/>
        <v>1</v>
      </c>
      <c r="AB128" s="171" t="str">
        <f t="shared" si="19"/>
        <v/>
      </c>
      <c r="AC128" s="171" t="str">
        <f t="shared" si="19"/>
        <v/>
      </c>
      <c r="AD128" s="171">
        <f t="shared" si="26"/>
        <v>1</v>
      </c>
      <c r="BA128" s="171" t="str">
        <f t="shared" si="29"/>
        <v/>
      </c>
      <c r="BB128" s="171" t="str">
        <f t="shared" si="29"/>
        <v/>
      </c>
      <c r="BC128" s="171" t="str">
        <f t="shared" si="29"/>
        <v/>
      </c>
      <c r="BD128" s="171" t="str">
        <f t="shared" si="29"/>
        <v/>
      </c>
      <c r="BE128" s="171" t="str">
        <f t="shared" si="29"/>
        <v/>
      </c>
    </row>
    <row r="129" spans="2:57">
      <c r="B129" s="10" t="str">
        <f t="shared" si="20"/>
        <v/>
      </c>
      <c r="C129" s="8"/>
      <c r="D129" s="8"/>
      <c r="E129" s="8"/>
      <c r="F129" s="209" t="str">
        <f>IF('תנאי סף'!AN129&lt;&gt;1,"",'תנאי סף'!F129)</f>
        <v/>
      </c>
      <c r="G129" s="138" t="str">
        <f>IF(F129="","",'ריכוז גיליונות עזר'!$G129)</f>
        <v/>
      </c>
      <c r="H129" s="291"/>
      <c r="I129" s="293"/>
      <c r="J129" s="291"/>
      <c r="K129" s="293"/>
      <c r="L129" s="291"/>
      <c r="M129" s="293"/>
      <c r="N129" s="9"/>
      <c r="O129" s="137"/>
      <c r="P129" s="158"/>
      <c r="Q129" s="11"/>
      <c r="R129" s="11"/>
      <c r="S129" s="11"/>
      <c r="T129" s="11"/>
      <c r="U129" s="138" t="str">
        <f t="shared" si="21"/>
        <v/>
      </c>
      <c r="V129" s="11">
        <v>1</v>
      </c>
      <c r="W129" s="11" t="str">
        <f t="shared" si="22"/>
        <v/>
      </c>
      <c r="X129" s="11">
        <v>1</v>
      </c>
      <c r="Y129" s="11" t="str">
        <f t="shared" si="23"/>
        <v/>
      </c>
      <c r="Z129" s="115" t="str">
        <f t="shared" si="24"/>
        <v/>
      </c>
      <c r="AA129" s="171">
        <f t="shared" si="25"/>
        <v>1</v>
      </c>
      <c r="AB129" s="171" t="str">
        <f t="shared" si="19"/>
        <v/>
      </c>
      <c r="AC129" s="171" t="str">
        <f t="shared" si="19"/>
        <v/>
      </c>
      <c r="AD129" s="171">
        <f t="shared" si="26"/>
        <v>1</v>
      </c>
      <c r="BA129" s="171" t="str">
        <f t="shared" si="29"/>
        <v/>
      </c>
      <c r="BB129" s="171" t="str">
        <f t="shared" si="29"/>
        <v/>
      </c>
      <c r="BC129" s="171" t="str">
        <f t="shared" si="29"/>
        <v/>
      </c>
      <c r="BD129" s="171" t="str">
        <f t="shared" si="29"/>
        <v/>
      </c>
      <c r="BE129" s="171" t="str">
        <f t="shared" si="29"/>
        <v/>
      </c>
    </row>
    <row r="130" spans="2:57" ht="16.5" thickBot="1">
      <c r="B130" s="10" t="str">
        <f t="shared" si="20"/>
        <v/>
      </c>
      <c r="C130" s="8"/>
      <c r="D130" s="8"/>
      <c r="E130" s="8"/>
      <c r="F130" s="209" t="str">
        <f>IF('תנאי סף'!AN130&lt;&gt;1,"",'תנאי סף'!F130)</f>
        <v/>
      </c>
      <c r="G130" s="138" t="str">
        <f>IF(F130="","",'ריכוז גיליונות עזר'!$G130)</f>
        <v/>
      </c>
      <c r="H130" s="291"/>
      <c r="I130" s="293"/>
      <c r="J130" s="291"/>
      <c r="K130" s="293"/>
      <c r="L130" s="291"/>
      <c r="M130" s="293"/>
      <c r="N130" s="9"/>
      <c r="O130" s="137"/>
      <c r="P130" s="158"/>
      <c r="Q130" s="11"/>
      <c r="R130" s="11"/>
      <c r="S130" s="11"/>
      <c r="T130" s="11"/>
      <c r="U130" s="138" t="str">
        <f t="shared" si="21"/>
        <v/>
      </c>
      <c r="V130" s="11">
        <v>1</v>
      </c>
      <c r="W130" s="11" t="str">
        <f t="shared" si="22"/>
        <v/>
      </c>
      <c r="X130" s="11">
        <v>1</v>
      </c>
      <c r="Y130" s="11" t="str">
        <f t="shared" si="23"/>
        <v/>
      </c>
      <c r="Z130" s="115" t="str">
        <f t="shared" si="24"/>
        <v/>
      </c>
      <c r="AA130" s="171">
        <f t="shared" si="25"/>
        <v>1</v>
      </c>
      <c r="AB130" s="171" t="str">
        <f t="shared" si="19"/>
        <v/>
      </c>
      <c r="AC130" s="171" t="str">
        <f t="shared" si="19"/>
        <v/>
      </c>
      <c r="AD130" s="171">
        <f t="shared" si="26"/>
        <v>1</v>
      </c>
      <c r="BA130" s="171" t="str">
        <f t="shared" si="29"/>
        <v/>
      </c>
      <c r="BB130" s="171" t="str">
        <f t="shared" si="29"/>
        <v/>
      </c>
      <c r="BC130" s="171" t="str">
        <f t="shared" si="29"/>
        <v/>
      </c>
      <c r="BD130" s="171" t="str">
        <f t="shared" si="29"/>
        <v/>
      </c>
      <c r="BE130" s="171" t="str">
        <f t="shared" si="29"/>
        <v/>
      </c>
    </row>
    <row r="131" spans="2:57" ht="19.5" thickBot="1">
      <c r="B131" s="440" t="s">
        <v>49</v>
      </c>
      <c r="C131" s="441"/>
      <c r="D131" s="441"/>
      <c r="E131" s="441"/>
      <c r="F131" s="442"/>
      <c r="G131" s="12">
        <f ca="1">SUM(G31:G130)</f>
        <v>4667</v>
      </c>
      <c r="H131" s="12">
        <f t="shared" ref="H131:Z131" si="30">SUM(H31:H130)</f>
        <v>0</v>
      </c>
      <c r="I131" s="12">
        <f t="shared" si="30"/>
        <v>0</v>
      </c>
      <c r="J131" s="12">
        <f t="shared" si="30"/>
        <v>0</v>
      </c>
      <c r="K131" s="12">
        <f t="shared" si="30"/>
        <v>0</v>
      </c>
      <c r="L131" s="12">
        <f t="shared" si="30"/>
        <v>0</v>
      </c>
      <c r="M131" s="12">
        <f t="shared" si="30"/>
        <v>0</v>
      </c>
      <c r="N131" s="12">
        <f t="shared" si="30"/>
        <v>0</v>
      </c>
      <c r="O131" s="12">
        <f t="shared" si="30"/>
        <v>0</v>
      </c>
      <c r="P131" s="12">
        <f t="shared" si="30"/>
        <v>0</v>
      </c>
      <c r="Q131" s="12">
        <f t="shared" si="30"/>
        <v>0</v>
      </c>
      <c r="R131" s="12">
        <f t="shared" si="30"/>
        <v>0</v>
      </c>
      <c r="S131" s="12">
        <f t="shared" si="30"/>
        <v>0</v>
      </c>
      <c r="T131" s="12">
        <f t="shared" si="30"/>
        <v>0</v>
      </c>
      <c r="U131" s="12">
        <f t="shared" ca="1" si="30"/>
        <v>4667</v>
      </c>
      <c r="V131" s="12">
        <f t="shared" si="30"/>
        <v>100</v>
      </c>
      <c r="W131" s="12">
        <f t="shared" ca="1" si="30"/>
        <v>4667</v>
      </c>
      <c r="X131" s="12">
        <f t="shared" si="30"/>
        <v>100</v>
      </c>
      <c r="Y131" s="12">
        <f t="shared" ca="1" si="30"/>
        <v>4667</v>
      </c>
      <c r="Z131" s="118">
        <f t="shared" ca="1" si="30"/>
        <v>1</v>
      </c>
      <c r="AD131" s="172"/>
    </row>
    <row r="132" spans="2:57">
      <c r="AD132" s="172"/>
    </row>
    <row r="133" spans="2:57">
      <c r="AD133" s="172"/>
    </row>
    <row r="134" spans="2:57">
      <c r="AD134" s="172"/>
    </row>
    <row r="135" spans="2:57">
      <c r="AD135" s="172"/>
    </row>
    <row r="136" spans="2:57">
      <c r="AD136" s="172"/>
    </row>
    <row r="137" spans="2:57">
      <c r="AD137" s="172"/>
    </row>
    <row r="138" spans="2:57">
      <c r="AD138" s="172"/>
    </row>
    <row r="139" spans="2:57">
      <c r="AD139" s="172"/>
    </row>
    <row r="140" spans="2:57">
      <c r="AD140" s="172"/>
    </row>
    <row r="141" spans="2:57">
      <c r="AD141" s="172"/>
    </row>
    <row r="142" spans="2:57">
      <c r="AD142" s="172"/>
    </row>
    <row r="143" spans="2:57">
      <c r="AD143" s="172"/>
    </row>
    <row r="144" spans="2:57">
      <c r="AD144" s="172"/>
    </row>
    <row r="145" spans="30:30">
      <c r="AD145" s="172"/>
    </row>
    <row r="146" spans="30:30">
      <c r="AD146" s="172"/>
    </row>
    <row r="147" spans="30:30">
      <c r="AD147" s="172"/>
    </row>
    <row r="148" spans="30:30">
      <c r="AD148" s="172"/>
    </row>
    <row r="149" spans="30:30">
      <c r="AD149" s="172"/>
    </row>
    <row r="150" spans="30:30">
      <c r="AD150" s="172"/>
    </row>
    <row r="151" spans="30:30">
      <c r="AD151" s="172"/>
    </row>
    <row r="152" spans="30:30">
      <c r="AD152" s="172"/>
    </row>
    <row r="153" spans="30:30">
      <c r="AD153" s="172"/>
    </row>
    <row r="154" spans="30:30">
      <c r="AD154" s="172"/>
    </row>
    <row r="155" spans="30:30">
      <c r="AD155" s="172"/>
    </row>
    <row r="156" spans="30:30">
      <c r="AD156" s="172"/>
    </row>
    <row r="157" spans="30:30">
      <c r="AD157" s="172"/>
    </row>
    <row r="158" spans="30:30">
      <c r="AD158" s="172"/>
    </row>
    <row r="159" spans="30:30">
      <c r="AD159" s="172"/>
    </row>
    <row r="160" spans="30:30">
      <c r="AD160" s="172"/>
    </row>
    <row r="161" spans="30:30">
      <c r="AD161" s="172"/>
    </row>
    <row r="162" spans="30:30">
      <c r="AD162" s="172"/>
    </row>
    <row r="163" spans="30:30">
      <c r="AD163" s="172"/>
    </row>
    <row r="164" spans="30:30">
      <c r="AD164" s="172"/>
    </row>
    <row r="165" spans="30:30">
      <c r="AD165" s="172"/>
    </row>
    <row r="166" spans="30:30">
      <c r="AD166" s="172"/>
    </row>
    <row r="167" spans="30:30">
      <c r="AD167" s="172"/>
    </row>
    <row r="168" spans="30:30">
      <c r="AD168" s="172"/>
    </row>
    <row r="169" spans="30:30">
      <c r="AD169" s="172"/>
    </row>
    <row r="170" spans="30:30">
      <c r="AD170" s="172"/>
    </row>
    <row r="171" spans="30:30">
      <c r="AD171" s="172"/>
    </row>
    <row r="172" spans="30:30">
      <c r="AD172" s="172"/>
    </row>
    <row r="173" spans="30:30">
      <c r="AD173" s="172"/>
    </row>
    <row r="174" spans="30:30">
      <c r="AD174" s="172"/>
    </row>
    <row r="175" spans="30:30">
      <c r="AD175" s="172"/>
    </row>
    <row r="176" spans="30:30">
      <c r="AD176" s="172"/>
    </row>
    <row r="177" spans="30:30">
      <c r="AD177" s="172"/>
    </row>
    <row r="178" spans="30:30">
      <c r="AD178" s="172"/>
    </row>
    <row r="179" spans="30:30">
      <c r="AD179" s="172"/>
    </row>
    <row r="180" spans="30:30">
      <c r="AD180" s="172"/>
    </row>
  </sheetData>
  <sheetProtection algorithmName="SHA-512" hashValue="tHmlGus4/H3MtpCSWr2Wmkxi1FaGnsUX4olM+t23Rq69lz0D1OgiZVDo7ZJUlGD4qsHGQGVxQcmt3F8wG85qDQ==" saltValue="+XlyFOQVZPQ0ZBlnk/CF2w==" spinCount="100000" sheet="1" scenarios="1" formatColumns="0" formatRows="0"/>
  <mergeCells count="18">
    <mergeCell ref="B131:F131"/>
    <mergeCell ref="Q29:Q30"/>
    <mergeCell ref="R29:R30"/>
    <mergeCell ref="S29:S30"/>
    <mergeCell ref="X29:X30"/>
    <mergeCell ref="G29:G30"/>
    <mergeCell ref="Y29:Y30"/>
    <mergeCell ref="B1:Z1"/>
    <mergeCell ref="U29:U30"/>
    <mergeCell ref="V29:V30"/>
    <mergeCell ref="W29:W30"/>
    <mergeCell ref="C29:C30"/>
    <mergeCell ref="E29:E30"/>
    <mergeCell ref="D29:D30"/>
    <mergeCell ref="B29:B30"/>
    <mergeCell ref="F29:F30"/>
    <mergeCell ref="Z29:Z30"/>
    <mergeCell ref="T29:T30"/>
  </mergeCells>
  <conditionalFormatting sqref="B31:F31 H31:Z31 B32:Z130">
    <cfRule type="expression" dxfId="188" priority="15">
      <formula>$F31=""</formula>
    </cfRule>
    <cfRule type="expression" dxfId="187" priority="16">
      <formula>B$30&lt;&gt;""</formula>
    </cfRule>
  </conditionalFormatting>
  <conditionalFormatting sqref="B32:Z130 B31:F31 H31:Z31">
    <cfRule type="expression" dxfId="186" priority="14" stopIfTrue="1">
      <formula>AND($F31="",B31&lt;&gt;"")</formula>
    </cfRule>
  </conditionalFormatting>
  <conditionalFormatting sqref="G31:G130">
    <cfRule type="expression" dxfId="185" priority="1" stopIfTrue="1">
      <formula>AND($F31="",G31&lt;&gt;"")</formula>
    </cfRule>
    <cfRule type="expression" dxfId="184" priority="2">
      <formula>$F31=""</formula>
    </cfRule>
    <cfRule type="expression" dxfId="183" priority="3">
      <formula>G$30&lt;&gt;""</formula>
    </cfRule>
  </conditionalFormatting>
  <dataValidations count="10">
    <dataValidation type="decimal" operator="notBetween" allowBlank="1" showInputMessage="1" showErrorMessage="1" errorTitle="נתון שגוי." error="ניתן להזין רק מספר" sqref="H31" xr:uid="{00000000-0002-0000-0500-000000000000}">
      <formula1>-999999999</formula1>
      <formula2>-999999998</formula2>
    </dataValidation>
    <dataValidation type="whole" operator="notBetween" allowBlank="1" showInputMessage="1" showErrorMessage="1" errorTitle="נתון שגוי." error="ניתן להזין רק מספר שלם" sqref="I31:I130" xr:uid="{00000000-0002-0000-0500-000001000000}">
      <formula1>-999999999</formula1>
      <formula2>-999999998</formula2>
    </dataValidation>
    <dataValidation type="decimal" operator="greaterThanOrEqual" allowBlank="1" showInputMessage="1" showErrorMessage="1" errorTitle="נתון שגוי." error="ניתן להזין רק מספר גדול או שווה ל-0." sqref="J31:J130" xr:uid="{00000000-0002-0000-0500-000002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:K130" xr:uid="{00000000-0002-0000-0500-000003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500-000004000000}">
      <formula1>0</formula1>
    </dataValidation>
    <dataValidation type="whole" operator="greaterThan" allowBlank="1" showInputMessage="1" showErrorMessage="1" errorTitle="נתון שגוי." error="ניתן להזין רק מספר שלם גדול מ-0" sqref="M31:M130" xr:uid="{00000000-0002-0000-0500-000005000000}">
      <formula1>0</formula1>
    </dataValidation>
    <dataValidation type="list" allowBlank="1" showInputMessage="1" showErrorMessage="1" sqref="H30:P30" xr:uid="{00000000-0002-0000-0500-000006000000}">
      <formula1>OFFSET($AE$1,0,0,1,COUNTA($AE$1:$AZ$1))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0500-000007000000}">
      <formula1>$AB31:$AC31</formula1>
    </dataValidation>
    <dataValidation type="list" allowBlank="1" showInputMessage="1" showErrorMessage="1" errorTitle="נתון לא מרשימה" error="יש לבחור מתוך הרשימה הסגורה בלבד" sqref="O31:O130" xr:uid="{00000000-0002-0000-0500-000008000000}">
      <formula1>OFFSET($BA31,0,0,1,COUNTA($BA31:$BJ31))</formula1>
    </dataValidation>
    <dataValidation operator="greaterThanOrEqual" allowBlank="1" showInputMessage="1" showErrorMessage="1" errorTitle="נתון שגוי." error="ניתן להזין רק מספר שלום גדול או שווה ל-0." sqref="G31:G130" xr:uid="{00000000-0002-0000-0500-000009000000}"/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portrait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7" operator="containsText" id="{F5E971BF-13D2-4FE2-8FB6-3B36D5EA4EA6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B31:F31 H31:Z31 B32:Z130</xm:sqref>
        </x14:conditionalFormatting>
        <x14:conditionalFormatting xmlns:xm="http://schemas.microsoft.com/office/excel/2006/main">
          <x14:cfRule type="containsText" priority="4" operator="containsText" id="{D136AEC1-8A9A-42C1-A35F-4AC7A4E1DC97}">
            <xm:f>NOT(ISERROR(SEARCH($AB$1,G31)))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G31:G130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Worksheet______5">
    <tabColor theme="4" tint="-0.249977111117893"/>
  </sheetPr>
  <dimension ref="A1:BJ180"/>
  <sheetViews>
    <sheetView rightToLeft="1" view="pageBreakPreview" zoomScale="80" zoomScaleNormal="100" zoomScaleSheetLayoutView="80" workbookViewId="0">
      <pane xSplit="6" ySplit="30" topLeftCell="G31" activePane="bottomRight" state="frozen"/>
      <selection pane="topRight" activeCell="B41" sqref="A41:XFD130"/>
      <selection pane="bottomLeft" activeCell="B41" sqref="A41:XFD130"/>
      <selection pane="bottomRight" activeCell="G31" sqref="G31"/>
    </sheetView>
  </sheetViews>
  <sheetFormatPr defaultColWidth="9.140625" defaultRowHeight="15.75"/>
  <cols>
    <col min="1" max="1" width="9.140625" style="172" hidden="1" customWidth="1"/>
    <col min="2" max="2" width="6.7109375" style="172" customWidth="1"/>
    <col min="3" max="5" width="10.42578125" style="172" hidden="1" customWidth="1"/>
    <col min="6" max="6" width="30.28515625" style="172" customWidth="1"/>
    <col min="7" max="7" width="15" style="172" customWidth="1"/>
    <col min="8" max="19" width="21.42578125" style="172" hidden="1" customWidth="1"/>
    <col min="20" max="20" width="17.5703125" style="172" hidden="1" customWidth="1"/>
    <col min="21" max="21" width="13" style="172" customWidth="1"/>
    <col min="22" max="25" width="21.42578125" style="172" hidden="1" customWidth="1"/>
    <col min="26" max="26" width="15.5703125" style="172" customWidth="1"/>
    <col min="27" max="29" width="9.140625" style="171" hidden="1" customWidth="1"/>
    <col min="30" max="30" width="11.85546875" style="171" hidden="1" customWidth="1"/>
    <col min="31" max="32" width="9.140625" style="171" hidden="1" customWidth="1"/>
    <col min="33" max="33" width="10.140625" style="171" hidden="1" customWidth="1"/>
    <col min="34" max="34" width="16.7109375" style="171" hidden="1" customWidth="1"/>
    <col min="35" max="35" width="8.85546875" style="171" hidden="1" customWidth="1"/>
    <col min="36" max="36" width="11.85546875" style="171" hidden="1" customWidth="1"/>
    <col min="37" max="37" width="17.7109375" style="171" hidden="1" customWidth="1"/>
    <col min="38" max="48" width="9.140625" style="171" hidden="1" customWidth="1"/>
    <col min="49" max="49" width="10.7109375" style="171" hidden="1" customWidth="1"/>
    <col min="50" max="62" width="9.140625" style="171" hidden="1" customWidth="1"/>
    <col min="63" max="200" width="0" style="172" hidden="1" customWidth="1"/>
    <col min="201" max="16384" width="9.140625" style="172"/>
  </cols>
  <sheetData>
    <row r="1" spans="2:52" ht="21" customHeight="1" thickBot="1">
      <c r="B1" s="423" t="str">
        <f ca="1">MID(CELL("filename",AC2),FIND("]",CELL("filename",AC2),1)+1,99)</f>
        <v>מספר הקונצרטים</v>
      </c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5"/>
      <c r="W1" s="425"/>
      <c r="X1" s="425"/>
      <c r="Y1" s="425"/>
      <c r="Z1" s="425"/>
      <c r="AB1" s="171" t="s">
        <v>89</v>
      </c>
      <c r="AD1" s="213" t="s">
        <v>90</v>
      </c>
      <c r="AE1" s="214" t="s">
        <v>91</v>
      </c>
      <c r="AF1" s="214" t="s">
        <v>92</v>
      </c>
      <c r="AG1" s="214" t="s">
        <v>93</v>
      </c>
      <c r="AH1" s="214" t="s">
        <v>94</v>
      </c>
      <c r="AI1" s="214" t="s">
        <v>95</v>
      </c>
      <c r="AJ1" s="214" t="s">
        <v>96</v>
      </c>
      <c r="AK1" s="215" t="s">
        <v>97</v>
      </c>
      <c r="AL1" s="214" t="s">
        <v>98</v>
      </c>
      <c r="AM1" s="215" t="s">
        <v>99</v>
      </c>
      <c r="AN1" s="214"/>
      <c r="AO1" s="214"/>
      <c r="AP1" s="214"/>
      <c r="AQ1" s="214"/>
      <c r="AR1" s="214"/>
      <c r="AS1" s="214"/>
      <c r="AT1" s="214"/>
      <c r="AU1" s="214"/>
      <c r="AV1" s="214"/>
      <c r="AW1" s="214"/>
      <c r="AX1" s="214"/>
      <c r="AY1" s="214"/>
      <c r="AZ1" s="215"/>
    </row>
    <row r="2" spans="2:52" ht="20.25" customHeight="1">
      <c r="U2" s="177" t="str">
        <f>'פרמטרים לקריטריונים'!$B$4</f>
        <v>שנת תקציב</v>
      </c>
      <c r="Y2" s="177" t="str">
        <f>'פרמטרים לקריטריונים'!$B$4</f>
        <v>שנת תקציב</v>
      </c>
      <c r="Z2" s="2">
        <f>'פרמטרים לקריטריונים'!$C$4</f>
        <v>2025</v>
      </c>
      <c r="AE2" s="171">
        <f ca="1">IF(ISNA(MATCH(G31,$AB$30:$AC$30,0)),0,1)</f>
        <v>0</v>
      </c>
      <c r="AF2" s="171">
        <f ca="1">IF(IFERROR(G31*1,"bad")="bad",0,1)</f>
        <v>1</v>
      </c>
      <c r="AG2" s="171">
        <f ca="1">IF(IFERROR(IF(G31=TRUNC(G31),1,"bad"),"bad")="bad",0,1)</f>
        <v>0</v>
      </c>
      <c r="AH2" s="171">
        <f ca="1">IF(AND(IF(IFERROR(G31*1,"bad")="bad",0,1)=1,G31&gt;=0),1,0)</f>
        <v>1</v>
      </c>
      <c r="AI2" s="171">
        <f ca="1">IF(AND(IF(IFERROR(IF(G31=TRUNC(G31),1,"bad"),"bad")="bad",0,1)=1,G31&gt;=0),1,0)</f>
        <v>0</v>
      </c>
      <c r="AJ2" s="171">
        <f ca="1">IF(AND(IF(IFERROR(G31*1,"bad")="bad",0,1)=1,G31&gt;0),1,0)</f>
        <v>1</v>
      </c>
      <c r="AK2" s="171">
        <f ca="1">IF(AND(IF(IFERROR(IF(G31=TRUNC(G31),1,"bad"),"bad")="bad",0,1)=1,G31&gt;0),1,0)</f>
        <v>0</v>
      </c>
      <c r="AL2" s="171">
        <v>1</v>
      </c>
      <c r="AM2" s="171">
        <f ca="1">IF(IFERROR(HLOOKUP(G31,$BA$30:$BK$30,1,0),"bad")="bad",0,1)</f>
        <v>0</v>
      </c>
    </row>
    <row r="3" spans="2:52" ht="38.25" thickBot="1">
      <c r="F3" s="294" t="str">
        <f ca="1">IF(SUBTOTAL(102,B$31:B$130)=SUBTOTAL(2,B$31:B$130),"","ישנן שורות מוסתרות")</f>
        <v/>
      </c>
      <c r="U3" s="178" t="str">
        <f>'פרמטרים לקריטריונים'!$B$5</f>
        <v>תקציב התמיכה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1" t="s">
        <v>101</v>
      </c>
      <c r="AE3" s="171">
        <v>1</v>
      </c>
      <c r="AF3" s="171">
        <v>2</v>
      </c>
      <c r="AG3" s="171">
        <v>3</v>
      </c>
      <c r="AH3" s="171">
        <v>4</v>
      </c>
      <c r="AI3" s="171">
        <v>5</v>
      </c>
      <c r="AJ3" s="171">
        <v>6</v>
      </c>
      <c r="AK3" s="171">
        <v>7</v>
      </c>
      <c r="AL3" s="171">
        <v>8</v>
      </c>
      <c r="AM3" s="171">
        <v>9</v>
      </c>
    </row>
    <row r="4" spans="2:52" ht="16.5" thickBot="1">
      <c r="F4" s="343" t="str">
        <f>'פרמטרים לקריטריונים'!B81</f>
        <v>סעיף</v>
      </c>
      <c r="G4" s="343" t="str">
        <f>'פרמטרים לקריטריונים'!C81</f>
        <v>ניקוד</v>
      </c>
      <c r="AD4" s="171" t="s">
        <v>105</v>
      </c>
      <c r="AE4" s="213">
        <v>1</v>
      </c>
      <c r="AF4" s="214">
        <v>2</v>
      </c>
      <c r="AG4" s="214">
        <v>3</v>
      </c>
      <c r="AH4" s="214">
        <v>4</v>
      </c>
      <c r="AI4" s="214">
        <v>5</v>
      </c>
      <c r="AJ4" s="214">
        <v>6</v>
      </c>
      <c r="AK4" s="214">
        <v>7</v>
      </c>
      <c r="AL4" s="214">
        <v>8</v>
      </c>
      <c r="AM4" s="214">
        <v>9</v>
      </c>
      <c r="AN4" s="215">
        <v>10</v>
      </c>
    </row>
    <row r="5" spans="2:52">
      <c r="F5" s="344" t="str">
        <f>'פרמטרים לקריטריונים'!B82</f>
        <v>עבור כל קונצרט</v>
      </c>
      <c r="G5" s="345">
        <f>'פרמטרים לקריטריונים'!C82</f>
        <v>1</v>
      </c>
    </row>
    <row r="6" spans="2:52">
      <c r="F6" s="343" t="str">
        <f>'פרמטרים לקריטריונים'!B83</f>
        <v>בעד כל מספר מבצעים</v>
      </c>
      <c r="G6" s="343" t="str">
        <f>'פרמטרים לקריטריונים'!C83</f>
        <v>מקדם</v>
      </c>
    </row>
    <row r="7" spans="2:52">
      <c r="F7" s="344">
        <f>'פרמטרים לקריטריונים'!B84</f>
        <v>10</v>
      </c>
      <c r="G7" s="345">
        <f>'פרמטרים לקריטריונים'!C84</f>
        <v>1.05</v>
      </c>
    </row>
    <row r="8" spans="2:52">
      <c r="F8" s="343" t="str">
        <f>'פרמטרים לקריטריונים'!B85</f>
        <v>סעיף</v>
      </c>
      <c r="G8" s="343" t="str">
        <f>'פרמטרים לקריטריונים'!C85</f>
        <v>מקדם</v>
      </c>
    </row>
    <row r="9" spans="2:52" ht="31.5">
      <c r="F9" s="344" t="str">
        <f>'פרמטרים לקריטריונים'!B86</f>
        <v>שיעור מקסימלי של ניקוד מקונצרטים בחו"ל</v>
      </c>
      <c r="G9" s="345">
        <f>'פרמטרים לקריטריונים'!C86</f>
        <v>0.1</v>
      </c>
    </row>
    <row r="10" spans="2:52" hidden="1"/>
    <row r="11" spans="2:52" hidden="1"/>
    <row r="12" spans="2:52" hidden="1"/>
    <row r="13" spans="2:52" hidden="1"/>
    <row r="14" spans="2:52" hidden="1"/>
    <row r="15" spans="2:52" hidden="1"/>
    <row r="16" spans="2:52" hidden="1"/>
    <row r="17" spans="1:62" hidden="1"/>
    <row r="18" spans="1:62" hidden="1"/>
    <row r="19" spans="1:62" hidden="1"/>
    <row r="20" spans="1:62" hidden="1"/>
    <row r="21" spans="1:62" ht="9.75" hidden="1" customHeight="1"/>
    <row r="22" spans="1:62" hidden="1"/>
    <row r="23" spans="1:62" hidden="1">
      <c r="F23" s="346">
        <f>'פרמטרים לקריטריונים'!$D$31</f>
        <v>0</v>
      </c>
      <c r="G23" s="347" t="e">
        <f ca="1">VLOOKUP(B1,'פרמטרים לקריטריונים'!$B$32:$D$46,3,0)</f>
        <v>#N/A</v>
      </c>
    </row>
    <row r="24" spans="1:62" hidden="1"/>
    <row r="25" spans="1:62" hidden="1"/>
    <row r="26" spans="1:62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62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2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AA28" s="149"/>
      <c r="AD28" s="171" t="e">
        <f>MATCH(G$30,$AE$1:$AM$1,0)</f>
        <v>#N/A</v>
      </c>
      <c r="AE28" s="171" t="e">
        <f t="shared" ref="AE28:AV28" si="0">MATCH(H$30,$AE$1:$AM$1,0)</f>
        <v>#N/A</v>
      </c>
      <c r="AF28" s="171" t="e">
        <f t="shared" si="0"/>
        <v>#N/A</v>
      </c>
      <c r="AG28" s="171" t="e">
        <f t="shared" si="0"/>
        <v>#N/A</v>
      </c>
      <c r="AH28" s="171" t="e">
        <f t="shared" si="0"/>
        <v>#N/A</v>
      </c>
      <c r="AI28" s="171" t="e">
        <f t="shared" si="0"/>
        <v>#N/A</v>
      </c>
      <c r="AJ28" s="171" t="e">
        <f t="shared" si="0"/>
        <v>#N/A</v>
      </c>
      <c r="AK28" s="171" t="e">
        <f t="shared" si="0"/>
        <v>#N/A</v>
      </c>
      <c r="AL28" s="171" t="e">
        <f t="shared" si="0"/>
        <v>#N/A</v>
      </c>
      <c r="AM28" s="171" t="e">
        <f t="shared" si="0"/>
        <v>#N/A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</row>
    <row r="29" spans="1:62" ht="30" customHeight="1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429" t="s">
        <v>130</v>
      </c>
      <c r="G29" s="429" t="str">
        <f>'ריכוז גיליונות עזר'!H29:H30</f>
        <v>סה"כ ניקוד קונצרטים</v>
      </c>
      <c r="H29" s="211" t="s">
        <v>92</v>
      </c>
      <c r="I29" s="211" t="s">
        <v>93</v>
      </c>
      <c r="J29" s="211" t="s">
        <v>94</v>
      </c>
      <c r="K29" s="211" t="s">
        <v>95</v>
      </c>
      <c r="L29" s="211" t="s">
        <v>96</v>
      </c>
      <c r="M29" s="211" t="s">
        <v>97</v>
      </c>
      <c r="N29" s="211" t="s">
        <v>98</v>
      </c>
      <c r="O29" s="211" t="s">
        <v>99</v>
      </c>
      <c r="P29" s="211" t="s">
        <v>91</v>
      </c>
      <c r="Q29" s="433">
        <f>COLUMN()</f>
        <v>17</v>
      </c>
      <c r="R29" s="433">
        <f>COLUMN()</f>
        <v>18</v>
      </c>
      <c r="S29" s="433">
        <f>COLUMN()</f>
        <v>19</v>
      </c>
      <c r="T29" s="433">
        <f>COLUMN()</f>
        <v>20</v>
      </c>
      <c r="U29" s="429" t="s">
        <v>168</v>
      </c>
      <c r="V29" s="433" t="s">
        <v>169</v>
      </c>
      <c r="W29" s="433" t="s">
        <v>170</v>
      </c>
      <c r="X29" s="433" t="s">
        <v>169</v>
      </c>
      <c r="Y29" s="433" t="s">
        <v>171</v>
      </c>
      <c r="Z29" s="438" t="s">
        <v>172</v>
      </c>
      <c r="AA29" s="203" t="s">
        <v>161</v>
      </c>
      <c r="AD29" s="171" t="str">
        <f>"בקרת "&amp;G29</f>
        <v>בקרת סה"כ ניקוד קונצרטים</v>
      </c>
      <c r="AE29" s="171" t="str">
        <f t="shared" ref="AE29:AV29" si="1">"בקרת "&amp;H29</f>
        <v>בקרת מספר</v>
      </c>
      <c r="AF29" s="171" t="str">
        <f t="shared" si="1"/>
        <v>בקרת מספר שלם</v>
      </c>
      <c r="AG29" s="171" t="str">
        <f t="shared" si="1"/>
        <v>בקרת מספר שאינו שלילי</v>
      </c>
      <c r="AH29" s="171" t="str">
        <f t="shared" si="1"/>
        <v>בקרת מספר שלם שאינו שלילי</v>
      </c>
      <c r="AI29" s="171" t="str">
        <f t="shared" si="1"/>
        <v>בקרת מספר חיובי</v>
      </c>
      <c r="AJ29" s="171" t="str">
        <f t="shared" si="1"/>
        <v>בקרת מספר שלם חיובי</v>
      </c>
      <c r="AK29" s="171" t="str">
        <f t="shared" si="1"/>
        <v>בקרת טקסט</v>
      </c>
      <c r="AL29" s="171" t="str">
        <f t="shared" si="1"/>
        <v>בקרת טקסט מרשימה סגורה</v>
      </c>
      <c r="AM29" s="171" t="str">
        <f t="shared" si="1"/>
        <v>בקרת 0/1</v>
      </c>
      <c r="AN29" s="171" t="str">
        <f t="shared" si="1"/>
        <v>בקרת 17</v>
      </c>
      <c r="AO29" s="171" t="str">
        <f t="shared" si="1"/>
        <v>בקרת 18</v>
      </c>
      <c r="AP29" s="171" t="str">
        <f t="shared" si="1"/>
        <v>בקרת 19</v>
      </c>
      <c r="AQ29" s="171" t="str">
        <f t="shared" si="1"/>
        <v>בקרת 20</v>
      </c>
      <c r="AR29" s="171" t="str">
        <f t="shared" si="1"/>
        <v>בקרת סה"כ ניקוד</v>
      </c>
      <c r="AS29" s="171" t="str">
        <f t="shared" si="1"/>
        <v>בקרת נתון למכפיל1</v>
      </c>
      <c r="AT29" s="171" t="str">
        <f t="shared" si="1"/>
        <v>בקרת ניקוד לאחר מכפיל1</v>
      </c>
      <c r="AU29" s="171" t="str">
        <f t="shared" si="1"/>
        <v>בקרת נתון למכפיל1</v>
      </c>
      <c r="AV29" s="171" t="str">
        <f t="shared" si="1"/>
        <v>בקרת ניקוד לאחר מכפיל2</v>
      </c>
      <c r="BA29" s="171" t="s">
        <v>105</v>
      </c>
    </row>
    <row r="30" spans="1:62" ht="23.25" customHeight="1" thickBot="1">
      <c r="A30" s="204"/>
      <c r="B30" s="432"/>
      <c r="C30" s="434"/>
      <c r="D30" s="434"/>
      <c r="E30" s="434"/>
      <c r="F30" s="430"/>
      <c r="G30" s="437"/>
      <c r="H30" s="212"/>
      <c r="I30" s="212"/>
      <c r="J30" s="212"/>
      <c r="K30" s="212"/>
      <c r="L30" s="212"/>
      <c r="M30" s="212"/>
      <c r="N30" s="212"/>
      <c r="O30" s="212"/>
      <c r="P30" s="212"/>
      <c r="Q30" s="434"/>
      <c r="R30" s="434"/>
      <c r="S30" s="434"/>
      <c r="T30" s="434"/>
      <c r="U30" s="430"/>
      <c r="V30" s="434"/>
      <c r="W30" s="434"/>
      <c r="X30" s="434"/>
      <c r="Y30" s="434"/>
      <c r="Z30" s="439"/>
      <c r="AB30" s="171">
        <v>0</v>
      </c>
      <c r="AC30" s="171">
        <v>1</v>
      </c>
      <c r="AD30" s="171">
        <f>G30</f>
        <v>0</v>
      </c>
      <c r="AE30" s="171">
        <f t="shared" ref="AE30:AV30" si="2">H30</f>
        <v>0</v>
      </c>
      <c r="AF30" s="171">
        <f t="shared" si="2"/>
        <v>0</v>
      </c>
      <c r="AG30" s="171">
        <f t="shared" si="2"/>
        <v>0</v>
      </c>
      <c r="AH30" s="171">
        <f t="shared" si="2"/>
        <v>0</v>
      </c>
      <c r="AI30" s="171">
        <f t="shared" si="2"/>
        <v>0</v>
      </c>
      <c r="AJ30" s="171">
        <f t="shared" si="2"/>
        <v>0</v>
      </c>
      <c r="AK30" s="171">
        <f t="shared" si="2"/>
        <v>0</v>
      </c>
      <c r="AL30" s="171">
        <f t="shared" si="2"/>
        <v>0</v>
      </c>
      <c r="AM30" s="171">
        <f t="shared" si="2"/>
        <v>0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BA30" s="171">
        <f>AE4</f>
        <v>1</v>
      </c>
      <c r="BB30" s="171">
        <f t="shared" ref="BB30:BJ30" si="3">AF4</f>
        <v>2</v>
      </c>
      <c r="BC30" s="171">
        <f t="shared" si="3"/>
        <v>3</v>
      </c>
      <c r="BD30" s="171">
        <f t="shared" si="3"/>
        <v>4</v>
      </c>
      <c r="BE30" s="171">
        <f t="shared" si="3"/>
        <v>5</v>
      </c>
      <c r="BF30" s="171">
        <f t="shared" si="3"/>
        <v>6</v>
      </c>
      <c r="BG30" s="171">
        <f t="shared" si="3"/>
        <v>7</v>
      </c>
      <c r="BH30" s="171">
        <f t="shared" si="3"/>
        <v>8</v>
      </c>
      <c r="BI30" s="171">
        <f t="shared" si="3"/>
        <v>9</v>
      </c>
      <c r="BJ30" s="171">
        <f t="shared" si="3"/>
        <v>10</v>
      </c>
    </row>
    <row r="31" spans="1:62" ht="30.75" customHeight="1">
      <c r="B31" s="139">
        <f ca="1">IF(F31="","",ROW()-30)</f>
        <v>1</v>
      </c>
      <c r="C31" s="136"/>
      <c r="D31" s="136"/>
      <c r="E31" s="136"/>
      <c r="F31" s="220" t="str">
        <f ca="1">IF('תנאי סף'!AN31&lt;&gt;1,"",'תנאי סף'!F31)</f>
        <v>מכון תא לחזנות</v>
      </c>
      <c r="G31" s="138">
        <f ca="1">IF(F31="","",'ריכוז גיליונות עזר'!$H31)</f>
        <v>3.3101250000000002</v>
      </c>
      <c r="H31" s="290"/>
      <c r="I31" s="292"/>
      <c r="J31" s="290"/>
      <c r="K31" s="292"/>
      <c r="L31" s="290"/>
      <c r="M31" s="292"/>
      <c r="N31" s="137"/>
      <c r="O31" s="137"/>
      <c r="P31" s="158"/>
      <c r="Q31" s="138"/>
      <c r="R31" s="138"/>
      <c r="S31" s="138"/>
      <c r="T31" s="138"/>
      <c r="U31" s="138">
        <f ca="1">IF($F31="","",IF($AA31&lt;&gt;1,$AB$1,IFERROR(G31,$AB$1)))</f>
        <v>3.3101250000000002</v>
      </c>
      <c r="V31" s="138">
        <v>1</v>
      </c>
      <c r="W31" s="138">
        <f ca="1">IF($F31="","",IF($AA31&lt;&gt;1,$AB$1,IFERROR(U31*V31,$AB$1)))</f>
        <v>3.3101250000000002</v>
      </c>
      <c r="X31" s="138">
        <v>1</v>
      </c>
      <c r="Y31" s="138">
        <f ca="1">IF($F31="","",IF($AA31&lt;&gt;1,$AB$1,IFERROR(W31*X31,$AB$1)))</f>
        <v>3.3101250000000002</v>
      </c>
      <c r="Z31" s="140">
        <f ca="1">IF($F31="","",IF(OR($AA31&lt;&gt;1,Y31=$AB$1),$AB$1,IFERROR(Y31/SUM($Y$31:$Y$130),0)))</f>
        <v>1.3553560947273729E-2</v>
      </c>
      <c r="AA31" s="171">
        <f>IF(SUM(AD31:AV31)=COUNT(AD31:AV31),1,0)</f>
        <v>1</v>
      </c>
      <c r="AB31" s="171">
        <f ca="1">IF($F31="","",AB$30)</f>
        <v>0</v>
      </c>
      <c r="AC31" s="171">
        <f ca="1">IF($F31="","",AC$30)</f>
        <v>1</v>
      </c>
      <c r="AD31" s="171">
        <f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BA31" s="171">
        <f ca="1">IF($F31="","",BA$30)</f>
        <v>1</v>
      </c>
      <c r="BB31" s="171">
        <f t="shared" ref="BB31:BJ31" ca="1" si="4">IF($F31="","",BB$30)</f>
        <v>2</v>
      </c>
      <c r="BC31" s="171">
        <f t="shared" ca="1" si="4"/>
        <v>3</v>
      </c>
      <c r="BD31" s="171">
        <f t="shared" ca="1" si="4"/>
        <v>4</v>
      </c>
      <c r="BE31" s="171">
        <f t="shared" ca="1" si="4"/>
        <v>5</v>
      </c>
      <c r="BF31" s="171">
        <f t="shared" ca="1" si="4"/>
        <v>6</v>
      </c>
      <c r="BG31" s="171">
        <f t="shared" ca="1" si="4"/>
        <v>7</v>
      </c>
      <c r="BH31" s="171">
        <f t="shared" ca="1" si="4"/>
        <v>8</v>
      </c>
      <c r="BI31" s="171">
        <f t="shared" ca="1" si="4"/>
        <v>9</v>
      </c>
      <c r="BJ31" s="171">
        <f t="shared" ca="1" si="4"/>
        <v>10</v>
      </c>
    </row>
    <row r="32" spans="1:62" ht="30.75" customHeight="1">
      <c r="B32" s="221">
        <f t="shared" ref="B32:B95" ca="1" si="5">IF(F32="","",ROW()-30)</f>
        <v>2</v>
      </c>
      <c r="C32" s="8"/>
      <c r="D32" s="8"/>
      <c r="E32" s="8"/>
      <c r="F32" s="209" t="str">
        <f ca="1">IF('תנאי סף'!AN32&lt;&gt;1,"",'תנאי סף'!F32)</f>
        <v>המרכז לתרבות אנדלוסית ולפיוט</v>
      </c>
      <c r="G32" s="138">
        <f ca="1">IF(F32="","",'ריכוז גיליונות עזר'!$H32)</f>
        <v>52.142257610156257</v>
      </c>
      <c r="H32" s="291"/>
      <c r="I32" s="293"/>
      <c r="J32" s="291"/>
      <c r="K32" s="293"/>
      <c r="L32" s="291"/>
      <c r="M32" s="293"/>
      <c r="N32" s="9"/>
      <c r="O32" s="137"/>
      <c r="P32" s="158"/>
      <c r="Q32" s="11"/>
      <c r="R32" s="11"/>
      <c r="S32" s="11"/>
      <c r="T32" s="11"/>
      <c r="U32" s="138">
        <f t="shared" ref="U32:U95" ca="1" si="6">IF($F32="","",IF($AA32&lt;&gt;1,$AB$1,IFERROR(G32,$AB$1)))</f>
        <v>52.142257610156257</v>
      </c>
      <c r="V32" s="11">
        <v>1</v>
      </c>
      <c r="W32" s="11">
        <f t="shared" ref="W32:W95" ca="1" si="7">IF($F32="","",IF($AA32&lt;&gt;1,$AB$1,IFERROR(U32*V32,$AB$1)))</f>
        <v>52.142257610156257</v>
      </c>
      <c r="X32" s="11">
        <v>1</v>
      </c>
      <c r="Y32" s="11">
        <f t="shared" ref="Y32:Y95" ca="1" si="8">IF($F32="","",IF($AA32&lt;&gt;1,$AB$1,IFERROR(W32*X32,$AB$1)))</f>
        <v>52.142257610156257</v>
      </c>
      <c r="Z32" s="117">
        <f t="shared" ref="Z32:Z95" ca="1" si="9">IF($F32="","",IF(OR($AA32&lt;&gt;1,Y32=$AB$1),$AB$1,IFERROR(Y32/SUM($Y$31:$Y$130),0)))</f>
        <v>0.2135004770054606</v>
      </c>
      <c r="AA32" s="171">
        <f t="shared" ref="AA32:AA95" si="10">IF(SUM(AD32:AV32)=COUNT(AD32:AV32),1,0)</f>
        <v>1</v>
      </c>
      <c r="AB32" s="171">
        <f t="shared" ref="AB32:AC63" ca="1" si="11">IF($F32="","",AB$30)</f>
        <v>0</v>
      </c>
      <c r="AC32" s="171">
        <f t="shared" ca="1" si="11"/>
        <v>1</v>
      </c>
      <c r="AD32" s="171">
        <f t="shared" ref="AD32:AD95" si="12">IF(G$30="",1,IF(G32="",0,IFERROR(CHOOSE(AD$28,IF(ISNA(MATCH(G32,$AB$30:$AC$30,0)),0,1),IF(ISNUMBER(G32),1,0),IF(G32=TRUNC(G32),1,0),IF(AND(G32*1=G32,G32&gt;=0),1,0),IF(AND(G32=TRUNC(G32),G32&gt;=0),1,0),IF(AND(G32*1=G32,G32&gt;0),1,0),IF(AND(G32=TRUNC(G32),G32&gt;0),1,0),1,IF(ISNA(HLOOKUP(G32,$AE$4:$AN$4,1,0)),0,1)),0)))</f>
        <v>1</v>
      </c>
    </row>
    <row r="33" spans="2:30" ht="30.75" customHeight="1">
      <c r="B33" s="221">
        <f t="shared" ca="1" si="5"/>
        <v>3</v>
      </c>
      <c r="C33" s="8"/>
      <c r="D33" s="8"/>
      <c r="E33" s="8"/>
      <c r="F33" s="209" t="str">
        <f ca="1">IF('תנאי סף'!AN33&lt;&gt;1,"",'תנאי סף'!F33)</f>
        <v>מקהלת החזנים הירושלמית</v>
      </c>
      <c r="G33" s="138">
        <f ca="1">IF(F33="","",'ריכוז גיליונות עזר'!$H33)</f>
        <v>19.293749999999999</v>
      </c>
      <c r="H33" s="291"/>
      <c r="I33" s="293"/>
      <c r="J33" s="291"/>
      <c r="K33" s="293"/>
      <c r="L33" s="291"/>
      <c r="M33" s="293"/>
      <c r="N33" s="9"/>
      <c r="O33" s="137"/>
      <c r="P33" s="158"/>
      <c r="Q33" s="11"/>
      <c r="R33" s="11"/>
      <c r="S33" s="11"/>
      <c r="T33" s="11"/>
      <c r="U33" s="138">
        <f t="shared" ca="1" si="6"/>
        <v>19.293749999999999</v>
      </c>
      <c r="V33" s="11">
        <v>1</v>
      </c>
      <c r="W33" s="11">
        <f t="shared" ca="1" si="7"/>
        <v>19.293749999999999</v>
      </c>
      <c r="X33" s="11">
        <v>1</v>
      </c>
      <c r="Y33" s="11">
        <f t="shared" ca="1" si="8"/>
        <v>19.293749999999999</v>
      </c>
      <c r="Z33" s="117">
        <f t="shared" ca="1" si="9"/>
        <v>7.8999740652229894E-2</v>
      </c>
      <c r="AA33" s="171">
        <f t="shared" si="10"/>
        <v>1</v>
      </c>
      <c r="AB33" s="171">
        <f t="shared" ca="1" si="11"/>
        <v>0</v>
      </c>
      <c r="AC33" s="171">
        <f t="shared" ca="1" si="11"/>
        <v>1</v>
      </c>
      <c r="AD33" s="171">
        <f t="shared" si="12"/>
        <v>1</v>
      </c>
    </row>
    <row r="34" spans="2:30" ht="30.75" customHeight="1">
      <c r="B34" s="221">
        <f t="shared" ca="1" si="5"/>
        <v>4</v>
      </c>
      <c r="C34" s="8"/>
      <c r="D34" s="8"/>
      <c r="E34" s="8"/>
      <c r="F34" s="209" t="str">
        <f ca="1">IF('תנאי סף'!AN34&lt;&gt;1,"",'תנאי סף'!F34)</f>
        <v>קהילות שרות פיוט וניגון</v>
      </c>
      <c r="G34" s="138">
        <f ca="1">IF(F34="","",'ריכוז גיליונות עזר'!$H34)</f>
        <v>59.327455443789042</v>
      </c>
      <c r="H34" s="291"/>
      <c r="I34" s="293"/>
      <c r="J34" s="291"/>
      <c r="K34" s="293"/>
      <c r="L34" s="291"/>
      <c r="M34" s="293"/>
      <c r="N34" s="9"/>
      <c r="O34" s="137"/>
      <c r="P34" s="158"/>
      <c r="Q34" s="11"/>
      <c r="R34" s="11"/>
      <c r="S34" s="11"/>
      <c r="T34" s="11"/>
      <c r="U34" s="138">
        <f t="shared" ca="1" si="6"/>
        <v>59.327455443789042</v>
      </c>
      <c r="V34" s="11">
        <v>1</v>
      </c>
      <c r="W34" s="11">
        <f t="shared" ca="1" si="7"/>
        <v>59.327455443789042</v>
      </c>
      <c r="X34" s="11">
        <v>1</v>
      </c>
      <c r="Y34" s="11">
        <f t="shared" ca="1" si="8"/>
        <v>59.327455443789042</v>
      </c>
      <c r="Z34" s="117">
        <f t="shared" ca="1" si="9"/>
        <v>0.24292082117867492</v>
      </c>
      <c r="AA34" s="171">
        <f t="shared" si="10"/>
        <v>1</v>
      </c>
      <c r="AB34" s="171">
        <f t="shared" ca="1" si="11"/>
        <v>0</v>
      </c>
      <c r="AC34" s="171">
        <f t="shared" ca="1" si="11"/>
        <v>1</v>
      </c>
      <c r="AD34" s="171">
        <f t="shared" si="12"/>
        <v>1</v>
      </c>
    </row>
    <row r="35" spans="2:30" ht="30.75" customHeight="1">
      <c r="B35" s="221">
        <f t="shared" ca="1" si="5"/>
        <v>5</v>
      </c>
      <c r="C35" s="8"/>
      <c r="D35" s="8"/>
      <c r="E35" s="8"/>
      <c r="F35" s="209" t="str">
        <f ca="1">IF('תנאי סף'!AN35&lt;&gt;1,"",'תנאי סף'!F35)</f>
        <v>רננות- המכון למוסיקה יהודית</v>
      </c>
      <c r="G35" s="138">
        <f ca="1">IF(F35="","",'ריכוז גיליונות עזר'!$H35)</f>
        <v>13.736281562499997</v>
      </c>
      <c r="H35" s="291"/>
      <c r="I35" s="293"/>
      <c r="J35" s="291"/>
      <c r="K35" s="293"/>
      <c r="L35" s="291"/>
      <c r="M35" s="293"/>
      <c r="N35" s="9"/>
      <c r="O35" s="137"/>
      <c r="P35" s="158"/>
      <c r="Q35" s="11"/>
      <c r="R35" s="11"/>
      <c r="S35" s="11"/>
      <c r="T35" s="11"/>
      <c r="U35" s="138">
        <f t="shared" ca="1" si="6"/>
        <v>13.736281562499997</v>
      </c>
      <c r="V35" s="11">
        <v>1</v>
      </c>
      <c r="W35" s="11">
        <f t="shared" ca="1" si="7"/>
        <v>13.736281562499997</v>
      </c>
      <c r="X35" s="11">
        <v>1</v>
      </c>
      <c r="Y35" s="11">
        <f t="shared" ca="1" si="8"/>
        <v>13.736281562499997</v>
      </c>
      <c r="Z35" s="117">
        <f t="shared" ca="1" si="9"/>
        <v>5.6244259460369657E-2</v>
      </c>
      <c r="AA35" s="171">
        <f t="shared" si="10"/>
        <v>1</v>
      </c>
      <c r="AB35" s="171">
        <f t="shared" ca="1" si="11"/>
        <v>0</v>
      </c>
      <c r="AC35" s="171">
        <f t="shared" ca="1" si="11"/>
        <v>1</v>
      </c>
      <c r="AD35" s="171">
        <f t="shared" si="12"/>
        <v>1</v>
      </c>
    </row>
    <row r="36" spans="2:30" ht="30.75" customHeight="1">
      <c r="B36" s="221">
        <f t="shared" ca="1" si="5"/>
        <v>6</v>
      </c>
      <c r="C36" s="8"/>
      <c r="D36" s="8"/>
      <c r="E36" s="8"/>
      <c r="F36" s="209" t="str">
        <f ca="1">IF('תנאי סף'!AN36&lt;&gt;1,"",'תנאי סף'!F36)</f>
        <v>מקהלת זמרתיה</v>
      </c>
      <c r="G36" s="138">
        <f ca="1">IF(F36="","",'ריכוז גיליונות עזר'!$H36)</f>
        <v>5.5899913313671883</v>
      </c>
      <c r="H36" s="291"/>
      <c r="I36" s="293"/>
      <c r="J36" s="291"/>
      <c r="K36" s="293"/>
      <c r="L36" s="291"/>
      <c r="M36" s="293"/>
      <c r="N36" s="9"/>
      <c r="O36" s="137"/>
      <c r="P36" s="158"/>
      <c r="Q36" s="11"/>
      <c r="R36" s="11"/>
      <c r="S36" s="11"/>
      <c r="T36" s="11"/>
      <c r="U36" s="138">
        <f t="shared" ca="1" si="6"/>
        <v>5.5899913313671883</v>
      </c>
      <c r="V36" s="11">
        <v>1</v>
      </c>
      <c r="W36" s="11">
        <f t="shared" ca="1" si="7"/>
        <v>5.5899913313671883</v>
      </c>
      <c r="X36" s="11">
        <v>1</v>
      </c>
      <c r="Y36" s="11">
        <f t="shared" ca="1" si="8"/>
        <v>5.5899913313671883</v>
      </c>
      <c r="Z36" s="117">
        <f t="shared" ca="1" si="9"/>
        <v>2.2888648677743893E-2</v>
      </c>
      <c r="AA36" s="171">
        <f t="shared" si="10"/>
        <v>1</v>
      </c>
      <c r="AB36" s="171">
        <f t="shared" ca="1" si="11"/>
        <v>0</v>
      </c>
      <c r="AC36" s="171">
        <f t="shared" ca="1" si="11"/>
        <v>1</v>
      </c>
      <c r="AD36" s="171">
        <f t="shared" si="12"/>
        <v>1</v>
      </c>
    </row>
    <row r="37" spans="2:30" ht="30.75" customHeight="1">
      <c r="B37" s="221">
        <f t="shared" ca="1" si="5"/>
        <v>7</v>
      </c>
      <c r="C37" s="8"/>
      <c r="D37" s="8"/>
      <c r="E37" s="8"/>
      <c r="F37" s="209" t="str">
        <f ca="1">IF('תנאי סף'!AN37&lt;&gt;1,"",'תנאי סף'!F37)</f>
        <v>יובל - האנסמבל הישראלי לחזנות ו</v>
      </c>
      <c r="G37" s="138">
        <f ca="1">IF(F37="","",'ריכוז גיליונות עזר'!$H37)</f>
        <v>6.9300869719921874</v>
      </c>
      <c r="H37" s="291"/>
      <c r="I37" s="293"/>
      <c r="J37" s="291"/>
      <c r="K37" s="293"/>
      <c r="L37" s="291"/>
      <c r="M37" s="293"/>
      <c r="N37" s="9"/>
      <c r="O37" s="137"/>
      <c r="P37" s="158"/>
      <c r="Q37" s="11"/>
      <c r="R37" s="11"/>
      <c r="S37" s="11"/>
      <c r="T37" s="11"/>
      <c r="U37" s="138">
        <f t="shared" ca="1" si="6"/>
        <v>6.9300869719921874</v>
      </c>
      <c r="V37" s="11">
        <v>1</v>
      </c>
      <c r="W37" s="11">
        <f t="shared" ca="1" si="7"/>
        <v>6.9300869719921874</v>
      </c>
      <c r="X37" s="11">
        <v>1</v>
      </c>
      <c r="Y37" s="11">
        <f t="shared" ca="1" si="8"/>
        <v>6.9300869719921874</v>
      </c>
      <c r="Z37" s="117">
        <f t="shared" ca="1" si="9"/>
        <v>2.8375773164096146E-2</v>
      </c>
      <c r="AA37" s="171">
        <f t="shared" si="10"/>
        <v>1</v>
      </c>
      <c r="AB37" s="171">
        <f t="shared" ca="1" si="11"/>
        <v>0</v>
      </c>
      <c r="AC37" s="171">
        <f t="shared" ca="1" si="11"/>
        <v>1</v>
      </c>
      <c r="AD37" s="171">
        <f t="shared" si="12"/>
        <v>1</v>
      </c>
    </row>
    <row r="38" spans="2:30">
      <c r="B38" s="221">
        <f t="shared" ca="1" si="5"/>
        <v>8</v>
      </c>
      <c r="C38" s="8"/>
      <c r="D38" s="8"/>
      <c r="E38" s="8"/>
      <c r="F38" s="209" t="str">
        <f ca="1">IF('תנאי סף'!AN38&lt;&gt;1,"",'תנאי סף'!F38)</f>
        <v>האגודה לטיפוח חברה ותרבות</v>
      </c>
      <c r="G38" s="138">
        <f ca="1">IF(F38="","",'ריכוז גיליונות עזר'!$H38)</f>
        <v>14.300000000000004</v>
      </c>
      <c r="H38" s="291"/>
      <c r="I38" s="293"/>
      <c r="J38" s="291"/>
      <c r="K38" s="293"/>
      <c r="L38" s="291"/>
      <c r="M38" s="293"/>
      <c r="N38" s="9"/>
      <c r="O38" s="137"/>
      <c r="P38" s="158"/>
      <c r="Q38" s="11"/>
      <c r="R38" s="11"/>
      <c r="S38" s="11"/>
      <c r="T38" s="11"/>
      <c r="U38" s="138">
        <f t="shared" ca="1" si="6"/>
        <v>14.300000000000004</v>
      </c>
      <c r="V38" s="11">
        <v>1</v>
      </c>
      <c r="W38" s="11">
        <f t="shared" ca="1" si="7"/>
        <v>14.300000000000004</v>
      </c>
      <c r="X38" s="11">
        <v>1</v>
      </c>
      <c r="Y38" s="11">
        <f t="shared" ca="1" si="8"/>
        <v>14.300000000000004</v>
      </c>
      <c r="Z38" s="117">
        <f t="shared" ca="1" si="9"/>
        <v>5.8552447882184021E-2</v>
      </c>
      <c r="AA38" s="171">
        <f t="shared" si="10"/>
        <v>1</v>
      </c>
      <c r="AB38" s="171">
        <f t="shared" ca="1" si="11"/>
        <v>0</v>
      </c>
      <c r="AC38" s="171">
        <f t="shared" ca="1" si="11"/>
        <v>1</v>
      </c>
      <c r="AD38" s="171">
        <f t="shared" si="12"/>
        <v>1</v>
      </c>
    </row>
    <row r="39" spans="2:30">
      <c r="B39" s="221">
        <f t="shared" ca="1" si="5"/>
        <v>9</v>
      </c>
      <c r="C39" s="8"/>
      <c r="D39" s="8"/>
      <c r="E39" s="8"/>
      <c r="F39" s="209" t="str">
        <f ca="1">IF('תנאי סף'!AN39&lt;&gt;1,"",'תנאי סף'!F39)</f>
        <v>אנסמבל הפיוט מכון בן צבי</v>
      </c>
      <c r="G39" s="138">
        <f ca="1">IF(F39="","",'ריכוז גיליונות עזר'!$H39)</f>
        <v>17.44444444444445</v>
      </c>
      <c r="H39" s="291"/>
      <c r="I39" s="293"/>
      <c r="J39" s="291"/>
      <c r="K39" s="293"/>
      <c r="L39" s="291"/>
      <c r="M39" s="293"/>
      <c r="N39" s="9"/>
      <c r="O39" s="137"/>
      <c r="P39" s="158"/>
      <c r="Q39" s="11"/>
      <c r="R39" s="11"/>
      <c r="S39" s="11"/>
      <c r="T39" s="11"/>
      <c r="U39" s="138">
        <f t="shared" ca="1" si="6"/>
        <v>17.44444444444445</v>
      </c>
      <c r="V39" s="11">
        <v>1</v>
      </c>
      <c r="W39" s="11">
        <f t="shared" ca="1" si="7"/>
        <v>17.44444444444445</v>
      </c>
      <c r="X39" s="11">
        <v>1</v>
      </c>
      <c r="Y39" s="11">
        <f t="shared" ca="1" si="8"/>
        <v>17.44444444444445</v>
      </c>
      <c r="Z39" s="117">
        <f t="shared" ca="1" si="9"/>
        <v>7.1427617074614536E-2</v>
      </c>
      <c r="AA39" s="171">
        <f t="shared" si="10"/>
        <v>1</v>
      </c>
      <c r="AB39" s="171">
        <f t="shared" ca="1" si="11"/>
        <v>0</v>
      </c>
      <c r="AC39" s="171">
        <f t="shared" ca="1" si="11"/>
        <v>1</v>
      </c>
      <c r="AD39" s="171">
        <f t="shared" si="12"/>
        <v>1</v>
      </c>
    </row>
    <row r="40" spans="2:30">
      <c r="B40" s="222">
        <f t="shared" ca="1" si="5"/>
        <v>10</v>
      </c>
      <c r="C40" s="348"/>
      <c r="D40" s="348"/>
      <c r="E40" s="348"/>
      <c r="F40" s="349" t="str">
        <f ca="1">IF('תנאי סף'!AN40&lt;&gt;1,"",'תנאי סף'!F40)</f>
        <v>עמותת תמיד</v>
      </c>
      <c r="G40" s="138">
        <f ca="1">IF(F40="","",'ריכוז גיליונות עזר'!$H40)</f>
        <v>7.2710929437890623</v>
      </c>
      <c r="H40" s="350"/>
      <c r="I40" s="351"/>
      <c r="J40" s="350"/>
      <c r="K40" s="351"/>
      <c r="L40" s="350"/>
      <c r="M40" s="351"/>
      <c r="N40" s="352"/>
      <c r="O40" s="353"/>
      <c r="P40" s="354"/>
      <c r="Q40" s="355"/>
      <c r="R40" s="355"/>
      <c r="S40" s="355"/>
      <c r="T40" s="355"/>
      <c r="U40" s="138">
        <f t="shared" ca="1" si="6"/>
        <v>7.2710929437890623</v>
      </c>
      <c r="V40" s="355">
        <v>1</v>
      </c>
      <c r="W40" s="355">
        <f t="shared" ca="1" si="7"/>
        <v>7.2710929437890623</v>
      </c>
      <c r="X40" s="355">
        <v>1</v>
      </c>
      <c r="Y40" s="355">
        <f t="shared" ca="1" si="8"/>
        <v>7.2710929437890623</v>
      </c>
      <c r="Z40" s="356">
        <f t="shared" ca="1" si="9"/>
        <v>2.9772048296344399E-2</v>
      </c>
      <c r="AA40" s="171">
        <f t="shared" si="10"/>
        <v>1</v>
      </c>
      <c r="AB40" s="171">
        <f t="shared" ca="1" si="11"/>
        <v>0</v>
      </c>
      <c r="AC40" s="171">
        <f t="shared" ca="1" si="11"/>
        <v>1</v>
      </c>
      <c r="AD40" s="171">
        <f t="shared" si="12"/>
        <v>1</v>
      </c>
    </row>
    <row r="41" spans="2:30">
      <c r="B41" s="10">
        <f t="shared" ca="1" si="5"/>
        <v>11</v>
      </c>
      <c r="C41" s="8"/>
      <c r="D41" s="8"/>
      <c r="E41" s="8"/>
      <c r="F41" s="209" t="str">
        <f ca="1">IF('תנאי סף'!AN41&lt;&gt;1,"",'תנאי סף'!F41)</f>
        <v>מטרוז</v>
      </c>
      <c r="G41" s="138">
        <f ca="1">IF(F41="","",'ריכוז גיליונות עזר'!$H41)</f>
        <v>44.879999999999981</v>
      </c>
      <c r="H41" s="291"/>
      <c r="I41" s="293"/>
      <c r="J41" s="291"/>
      <c r="K41" s="293"/>
      <c r="L41" s="291"/>
      <c r="M41" s="293"/>
      <c r="N41" s="9"/>
      <c r="O41" s="137"/>
      <c r="P41" s="158"/>
      <c r="Q41" s="11"/>
      <c r="R41" s="11"/>
      <c r="S41" s="11"/>
      <c r="T41" s="11"/>
      <c r="U41" s="138">
        <f t="shared" ca="1" si="6"/>
        <v>44.879999999999981</v>
      </c>
      <c r="V41" s="11">
        <v>1</v>
      </c>
      <c r="W41" s="11">
        <f t="shared" ca="1" si="7"/>
        <v>44.879999999999981</v>
      </c>
      <c r="X41" s="11">
        <v>1</v>
      </c>
      <c r="Y41" s="11">
        <f t="shared" ca="1" si="8"/>
        <v>44.879999999999981</v>
      </c>
      <c r="Z41" s="115">
        <f t="shared" ca="1" si="9"/>
        <v>0.18376460566100819</v>
      </c>
      <c r="AA41" s="171">
        <f t="shared" si="10"/>
        <v>1</v>
      </c>
      <c r="AB41" s="171">
        <f t="shared" ca="1" si="11"/>
        <v>0</v>
      </c>
      <c r="AC41" s="171">
        <f t="shared" ca="1" si="11"/>
        <v>1</v>
      </c>
      <c r="AD41" s="171">
        <f t="shared" si="12"/>
        <v>1</v>
      </c>
    </row>
    <row r="42" spans="2:30">
      <c r="B42" s="10" t="str">
        <f t="shared" si="5"/>
        <v/>
      </c>
      <c r="C42" s="8"/>
      <c r="D42" s="8"/>
      <c r="E42" s="8"/>
      <c r="F42" s="209" t="str">
        <f>IF('תנאי סף'!AN42&lt;&gt;1,"",'תנאי סף'!F42)</f>
        <v/>
      </c>
      <c r="G42" s="138" t="str">
        <f>IF(F42="","",'ריכוז גיליונות עזר'!$H42)</f>
        <v/>
      </c>
      <c r="H42" s="291"/>
      <c r="I42" s="293"/>
      <c r="J42" s="291"/>
      <c r="K42" s="293"/>
      <c r="L42" s="291"/>
      <c r="M42" s="293"/>
      <c r="N42" s="9"/>
      <c r="O42" s="137"/>
      <c r="P42" s="158"/>
      <c r="Q42" s="11"/>
      <c r="R42" s="11"/>
      <c r="S42" s="11"/>
      <c r="T42" s="11"/>
      <c r="U42" s="138" t="str">
        <f t="shared" si="6"/>
        <v/>
      </c>
      <c r="V42" s="11">
        <v>1</v>
      </c>
      <c r="W42" s="11" t="str">
        <f t="shared" si="7"/>
        <v/>
      </c>
      <c r="X42" s="11">
        <v>1</v>
      </c>
      <c r="Y42" s="11" t="str">
        <f t="shared" si="8"/>
        <v/>
      </c>
      <c r="Z42" s="115" t="str">
        <f t="shared" si="9"/>
        <v/>
      </c>
      <c r="AA42" s="171">
        <f t="shared" si="10"/>
        <v>1</v>
      </c>
      <c r="AB42" s="171" t="str">
        <f t="shared" si="11"/>
        <v/>
      </c>
      <c r="AC42" s="171" t="str">
        <f t="shared" si="11"/>
        <v/>
      </c>
      <c r="AD42" s="171">
        <f t="shared" si="12"/>
        <v>1</v>
      </c>
    </row>
    <row r="43" spans="2:30">
      <c r="B43" s="10" t="str">
        <f t="shared" si="5"/>
        <v/>
      </c>
      <c r="C43" s="8"/>
      <c r="D43" s="8"/>
      <c r="E43" s="8"/>
      <c r="F43" s="209" t="str">
        <f>IF('תנאי סף'!AN43&lt;&gt;1,"",'תנאי סף'!F43)</f>
        <v/>
      </c>
      <c r="G43" s="138" t="str">
        <f>IF(F43="","",'ריכוז גיליונות עזר'!$H43)</f>
        <v/>
      </c>
      <c r="H43" s="291"/>
      <c r="I43" s="293"/>
      <c r="J43" s="291"/>
      <c r="K43" s="293"/>
      <c r="L43" s="291"/>
      <c r="M43" s="293"/>
      <c r="N43" s="9"/>
      <c r="O43" s="137"/>
      <c r="P43" s="158"/>
      <c r="Q43" s="11"/>
      <c r="R43" s="11"/>
      <c r="S43" s="11"/>
      <c r="T43" s="11"/>
      <c r="U43" s="138" t="str">
        <f t="shared" si="6"/>
        <v/>
      </c>
      <c r="V43" s="11">
        <v>1</v>
      </c>
      <c r="W43" s="11" t="str">
        <f t="shared" si="7"/>
        <v/>
      </c>
      <c r="X43" s="11">
        <v>1</v>
      </c>
      <c r="Y43" s="11" t="str">
        <f t="shared" si="8"/>
        <v/>
      </c>
      <c r="Z43" s="115" t="str">
        <f t="shared" si="9"/>
        <v/>
      </c>
      <c r="AA43" s="171">
        <f t="shared" si="10"/>
        <v>1</v>
      </c>
      <c r="AB43" s="171" t="str">
        <f t="shared" si="11"/>
        <v/>
      </c>
      <c r="AC43" s="171" t="str">
        <f t="shared" si="11"/>
        <v/>
      </c>
      <c r="AD43" s="171">
        <f t="shared" si="12"/>
        <v>1</v>
      </c>
    </row>
    <row r="44" spans="2:30">
      <c r="B44" s="10" t="str">
        <f t="shared" si="5"/>
        <v/>
      </c>
      <c r="C44" s="8"/>
      <c r="D44" s="8"/>
      <c r="E44" s="8"/>
      <c r="F44" s="209" t="str">
        <f>IF('תנאי סף'!AN44&lt;&gt;1,"",'תנאי סף'!F44)</f>
        <v/>
      </c>
      <c r="G44" s="138" t="str">
        <f>IF(F44="","",'ריכוז גיליונות עזר'!$H44)</f>
        <v/>
      </c>
      <c r="H44" s="291"/>
      <c r="I44" s="293"/>
      <c r="J44" s="291"/>
      <c r="K44" s="293"/>
      <c r="L44" s="291"/>
      <c r="M44" s="293"/>
      <c r="N44" s="9"/>
      <c r="O44" s="137"/>
      <c r="P44" s="158"/>
      <c r="Q44" s="11"/>
      <c r="R44" s="11"/>
      <c r="S44" s="11"/>
      <c r="T44" s="11"/>
      <c r="U44" s="138" t="str">
        <f t="shared" si="6"/>
        <v/>
      </c>
      <c r="V44" s="11">
        <v>1</v>
      </c>
      <c r="W44" s="11" t="str">
        <f t="shared" si="7"/>
        <v/>
      </c>
      <c r="X44" s="11">
        <v>1</v>
      </c>
      <c r="Y44" s="11" t="str">
        <f t="shared" si="8"/>
        <v/>
      </c>
      <c r="Z44" s="115" t="str">
        <f t="shared" si="9"/>
        <v/>
      </c>
      <c r="AA44" s="171">
        <f t="shared" si="10"/>
        <v>1</v>
      </c>
      <c r="AB44" s="171" t="str">
        <f t="shared" si="11"/>
        <v/>
      </c>
      <c r="AC44" s="171" t="str">
        <f t="shared" si="11"/>
        <v/>
      </c>
      <c r="AD44" s="171">
        <f t="shared" si="12"/>
        <v>1</v>
      </c>
    </row>
    <row r="45" spans="2:30">
      <c r="B45" s="10" t="str">
        <f t="shared" si="5"/>
        <v/>
      </c>
      <c r="C45" s="8"/>
      <c r="D45" s="8"/>
      <c r="E45" s="8"/>
      <c r="F45" s="209" t="str">
        <f>IF('תנאי סף'!AN45&lt;&gt;1,"",'תנאי סף'!F45)</f>
        <v/>
      </c>
      <c r="G45" s="138" t="str">
        <f>IF(F45="","",'ריכוז גיליונות עזר'!$H45)</f>
        <v/>
      </c>
      <c r="H45" s="291"/>
      <c r="I45" s="293"/>
      <c r="J45" s="291"/>
      <c r="K45" s="293"/>
      <c r="L45" s="291"/>
      <c r="M45" s="293"/>
      <c r="N45" s="9"/>
      <c r="O45" s="137"/>
      <c r="P45" s="158"/>
      <c r="Q45" s="11"/>
      <c r="R45" s="11"/>
      <c r="S45" s="11"/>
      <c r="T45" s="11"/>
      <c r="U45" s="138" t="str">
        <f t="shared" si="6"/>
        <v/>
      </c>
      <c r="V45" s="11">
        <v>1</v>
      </c>
      <c r="W45" s="11" t="str">
        <f t="shared" si="7"/>
        <v/>
      </c>
      <c r="X45" s="11">
        <v>1</v>
      </c>
      <c r="Y45" s="11" t="str">
        <f t="shared" si="8"/>
        <v/>
      </c>
      <c r="Z45" s="115" t="str">
        <f t="shared" si="9"/>
        <v/>
      </c>
      <c r="AA45" s="171">
        <f t="shared" si="10"/>
        <v>1</v>
      </c>
      <c r="AB45" s="171" t="str">
        <f t="shared" si="11"/>
        <v/>
      </c>
      <c r="AC45" s="171" t="str">
        <f t="shared" si="11"/>
        <v/>
      </c>
      <c r="AD45" s="171">
        <f t="shared" si="12"/>
        <v>1</v>
      </c>
    </row>
    <row r="46" spans="2:30">
      <c r="B46" s="10" t="str">
        <f t="shared" si="5"/>
        <v/>
      </c>
      <c r="C46" s="8"/>
      <c r="D46" s="8"/>
      <c r="E46" s="8"/>
      <c r="F46" s="209" t="str">
        <f>IF('תנאי סף'!AN46&lt;&gt;1,"",'תנאי סף'!F46)</f>
        <v/>
      </c>
      <c r="G46" s="138" t="str">
        <f>IF(F46="","",'ריכוז גיליונות עזר'!$H46)</f>
        <v/>
      </c>
      <c r="H46" s="291"/>
      <c r="I46" s="293"/>
      <c r="J46" s="291"/>
      <c r="K46" s="293"/>
      <c r="L46" s="291"/>
      <c r="M46" s="293"/>
      <c r="N46" s="9"/>
      <c r="O46" s="137"/>
      <c r="P46" s="158"/>
      <c r="Q46" s="11"/>
      <c r="R46" s="11"/>
      <c r="S46" s="11"/>
      <c r="T46" s="11"/>
      <c r="U46" s="138" t="str">
        <f t="shared" si="6"/>
        <v/>
      </c>
      <c r="V46" s="11">
        <v>1</v>
      </c>
      <c r="W46" s="11" t="str">
        <f t="shared" si="7"/>
        <v/>
      </c>
      <c r="X46" s="11">
        <v>1</v>
      </c>
      <c r="Y46" s="11" t="str">
        <f t="shared" si="8"/>
        <v/>
      </c>
      <c r="Z46" s="115" t="str">
        <f t="shared" si="9"/>
        <v/>
      </c>
      <c r="AA46" s="171">
        <f t="shared" si="10"/>
        <v>1</v>
      </c>
      <c r="AB46" s="171" t="str">
        <f t="shared" si="11"/>
        <v/>
      </c>
      <c r="AC46" s="171" t="str">
        <f t="shared" si="11"/>
        <v/>
      </c>
      <c r="AD46" s="171">
        <f t="shared" si="12"/>
        <v>1</v>
      </c>
    </row>
    <row r="47" spans="2:30">
      <c r="B47" s="10" t="str">
        <f t="shared" si="5"/>
        <v/>
      </c>
      <c r="C47" s="8"/>
      <c r="D47" s="8"/>
      <c r="E47" s="8"/>
      <c r="F47" s="209" t="str">
        <f>IF('תנאי סף'!AN47&lt;&gt;1,"",'תנאי סף'!F47)</f>
        <v/>
      </c>
      <c r="G47" s="138" t="str">
        <f>IF(F47="","",'ריכוז גיליונות עזר'!$H47)</f>
        <v/>
      </c>
      <c r="H47" s="291"/>
      <c r="I47" s="293"/>
      <c r="J47" s="291"/>
      <c r="K47" s="293"/>
      <c r="L47" s="291"/>
      <c r="M47" s="293"/>
      <c r="N47" s="9"/>
      <c r="O47" s="137"/>
      <c r="P47" s="158"/>
      <c r="Q47" s="11"/>
      <c r="R47" s="11"/>
      <c r="S47" s="11"/>
      <c r="T47" s="11"/>
      <c r="U47" s="138" t="str">
        <f t="shared" si="6"/>
        <v/>
      </c>
      <c r="V47" s="11">
        <v>1</v>
      </c>
      <c r="W47" s="11" t="str">
        <f t="shared" si="7"/>
        <v/>
      </c>
      <c r="X47" s="11">
        <v>1</v>
      </c>
      <c r="Y47" s="11" t="str">
        <f t="shared" si="8"/>
        <v/>
      </c>
      <c r="Z47" s="115" t="str">
        <f t="shared" si="9"/>
        <v/>
      </c>
      <c r="AA47" s="171">
        <f t="shared" si="10"/>
        <v>1</v>
      </c>
      <c r="AB47" s="171" t="str">
        <f t="shared" si="11"/>
        <v/>
      </c>
      <c r="AC47" s="171" t="str">
        <f t="shared" si="11"/>
        <v/>
      </c>
      <c r="AD47" s="171">
        <f t="shared" si="12"/>
        <v>1</v>
      </c>
    </row>
    <row r="48" spans="2:30">
      <c r="B48" s="10" t="str">
        <f t="shared" si="5"/>
        <v/>
      </c>
      <c r="C48" s="8"/>
      <c r="D48" s="8"/>
      <c r="E48" s="8"/>
      <c r="F48" s="209" t="str">
        <f>IF('תנאי סף'!AN48&lt;&gt;1,"",'תנאי סף'!F48)</f>
        <v/>
      </c>
      <c r="G48" s="138" t="str">
        <f>IF(F48="","",'ריכוז גיליונות עזר'!$H48)</f>
        <v/>
      </c>
      <c r="H48" s="291"/>
      <c r="I48" s="293"/>
      <c r="J48" s="291"/>
      <c r="K48" s="293"/>
      <c r="L48" s="291"/>
      <c r="M48" s="293"/>
      <c r="N48" s="9"/>
      <c r="O48" s="137"/>
      <c r="P48" s="158"/>
      <c r="Q48" s="11"/>
      <c r="R48" s="11"/>
      <c r="S48" s="11"/>
      <c r="T48" s="11"/>
      <c r="U48" s="138" t="str">
        <f t="shared" si="6"/>
        <v/>
      </c>
      <c r="V48" s="11">
        <v>1</v>
      </c>
      <c r="W48" s="11" t="str">
        <f t="shared" si="7"/>
        <v/>
      </c>
      <c r="X48" s="11">
        <v>1</v>
      </c>
      <c r="Y48" s="11" t="str">
        <f t="shared" si="8"/>
        <v/>
      </c>
      <c r="Z48" s="115" t="str">
        <f t="shared" si="9"/>
        <v/>
      </c>
      <c r="AA48" s="171">
        <f t="shared" si="10"/>
        <v>1</v>
      </c>
      <c r="AB48" s="171" t="str">
        <f t="shared" si="11"/>
        <v/>
      </c>
      <c r="AC48" s="171" t="str">
        <f t="shared" si="11"/>
        <v/>
      </c>
      <c r="AD48" s="171">
        <f t="shared" si="12"/>
        <v>1</v>
      </c>
    </row>
    <row r="49" spans="2:30">
      <c r="B49" s="10" t="str">
        <f t="shared" si="5"/>
        <v/>
      </c>
      <c r="C49" s="8"/>
      <c r="D49" s="8"/>
      <c r="E49" s="8"/>
      <c r="F49" s="209" t="str">
        <f>IF('תנאי סף'!AN49&lt;&gt;1,"",'תנאי סף'!F49)</f>
        <v/>
      </c>
      <c r="G49" s="138" t="str">
        <f>IF(F49="","",'ריכוז גיליונות עזר'!$H49)</f>
        <v/>
      </c>
      <c r="H49" s="291"/>
      <c r="I49" s="293"/>
      <c r="J49" s="291"/>
      <c r="K49" s="293"/>
      <c r="L49" s="291"/>
      <c r="M49" s="293"/>
      <c r="N49" s="9"/>
      <c r="O49" s="137"/>
      <c r="P49" s="158"/>
      <c r="Q49" s="11"/>
      <c r="R49" s="11"/>
      <c r="S49" s="11"/>
      <c r="T49" s="11"/>
      <c r="U49" s="138" t="str">
        <f t="shared" si="6"/>
        <v/>
      </c>
      <c r="V49" s="11">
        <v>1</v>
      </c>
      <c r="W49" s="11" t="str">
        <f t="shared" si="7"/>
        <v/>
      </c>
      <c r="X49" s="11">
        <v>1</v>
      </c>
      <c r="Y49" s="11" t="str">
        <f t="shared" si="8"/>
        <v/>
      </c>
      <c r="Z49" s="115" t="str">
        <f t="shared" si="9"/>
        <v/>
      </c>
      <c r="AA49" s="171">
        <f t="shared" si="10"/>
        <v>1</v>
      </c>
      <c r="AB49" s="171" t="str">
        <f t="shared" si="11"/>
        <v/>
      </c>
      <c r="AC49" s="171" t="str">
        <f t="shared" si="11"/>
        <v/>
      </c>
      <c r="AD49" s="171">
        <f t="shared" si="12"/>
        <v>1</v>
      </c>
    </row>
    <row r="50" spans="2:30">
      <c r="B50" s="10" t="str">
        <f t="shared" si="5"/>
        <v/>
      </c>
      <c r="C50" s="8"/>
      <c r="D50" s="8"/>
      <c r="E50" s="8"/>
      <c r="F50" s="209" t="str">
        <f>IF('תנאי סף'!AN50&lt;&gt;1,"",'תנאי סף'!F50)</f>
        <v/>
      </c>
      <c r="G50" s="138" t="str">
        <f>IF(F50="","",'ריכוז גיליונות עזר'!$H50)</f>
        <v/>
      </c>
      <c r="H50" s="291"/>
      <c r="I50" s="293"/>
      <c r="J50" s="291"/>
      <c r="K50" s="293"/>
      <c r="L50" s="291"/>
      <c r="M50" s="293"/>
      <c r="N50" s="9"/>
      <c r="O50" s="137"/>
      <c r="P50" s="158"/>
      <c r="Q50" s="11"/>
      <c r="R50" s="11"/>
      <c r="S50" s="11"/>
      <c r="T50" s="11"/>
      <c r="U50" s="138" t="str">
        <f t="shared" si="6"/>
        <v/>
      </c>
      <c r="V50" s="11">
        <v>1</v>
      </c>
      <c r="W50" s="11" t="str">
        <f t="shared" si="7"/>
        <v/>
      </c>
      <c r="X50" s="11">
        <v>1</v>
      </c>
      <c r="Y50" s="11" t="str">
        <f t="shared" si="8"/>
        <v/>
      </c>
      <c r="Z50" s="115" t="str">
        <f t="shared" si="9"/>
        <v/>
      </c>
      <c r="AA50" s="171">
        <f t="shared" si="10"/>
        <v>1</v>
      </c>
      <c r="AB50" s="171" t="str">
        <f t="shared" si="11"/>
        <v/>
      </c>
      <c r="AC50" s="171" t="str">
        <f t="shared" si="11"/>
        <v/>
      </c>
      <c r="AD50" s="171">
        <f t="shared" si="12"/>
        <v>1</v>
      </c>
    </row>
    <row r="51" spans="2:30">
      <c r="B51" s="10" t="str">
        <f t="shared" si="5"/>
        <v/>
      </c>
      <c r="C51" s="8"/>
      <c r="D51" s="8"/>
      <c r="E51" s="8"/>
      <c r="F51" s="209" t="str">
        <f>IF('תנאי סף'!AN51&lt;&gt;1,"",'תנאי סף'!F51)</f>
        <v/>
      </c>
      <c r="G51" s="138" t="str">
        <f>IF(F51="","",'ריכוז גיליונות עזר'!$H51)</f>
        <v/>
      </c>
      <c r="H51" s="291"/>
      <c r="I51" s="293"/>
      <c r="J51" s="291"/>
      <c r="K51" s="293"/>
      <c r="L51" s="291"/>
      <c r="M51" s="293"/>
      <c r="N51" s="9"/>
      <c r="O51" s="137"/>
      <c r="P51" s="158"/>
      <c r="Q51" s="11"/>
      <c r="R51" s="11"/>
      <c r="S51" s="11"/>
      <c r="T51" s="11"/>
      <c r="U51" s="138" t="str">
        <f t="shared" si="6"/>
        <v/>
      </c>
      <c r="V51" s="11">
        <v>1</v>
      </c>
      <c r="W51" s="11" t="str">
        <f t="shared" si="7"/>
        <v/>
      </c>
      <c r="X51" s="11">
        <v>1</v>
      </c>
      <c r="Y51" s="11" t="str">
        <f t="shared" si="8"/>
        <v/>
      </c>
      <c r="Z51" s="115" t="str">
        <f t="shared" si="9"/>
        <v/>
      </c>
      <c r="AA51" s="171">
        <f t="shared" si="10"/>
        <v>1</v>
      </c>
      <c r="AB51" s="171" t="str">
        <f t="shared" si="11"/>
        <v/>
      </c>
      <c r="AC51" s="171" t="str">
        <f t="shared" si="11"/>
        <v/>
      </c>
      <c r="AD51" s="171">
        <f t="shared" si="12"/>
        <v>1</v>
      </c>
    </row>
    <row r="52" spans="2:30">
      <c r="B52" s="10" t="str">
        <f t="shared" si="5"/>
        <v/>
      </c>
      <c r="C52" s="8"/>
      <c r="D52" s="8"/>
      <c r="E52" s="8"/>
      <c r="F52" s="209" t="str">
        <f>IF('תנאי סף'!AN52&lt;&gt;1,"",'תנאי סף'!F52)</f>
        <v/>
      </c>
      <c r="G52" s="138" t="str">
        <f>IF(F52="","",'ריכוז גיליונות עזר'!$H52)</f>
        <v/>
      </c>
      <c r="H52" s="291"/>
      <c r="I52" s="293"/>
      <c r="J52" s="291"/>
      <c r="K52" s="293"/>
      <c r="L52" s="291"/>
      <c r="M52" s="293"/>
      <c r="N52" s="9"/>
      <c r="O52" s="137"/>
      <c r="P52" s="158"/>
      <c r="Q52" s="11"/>
      <c r="R52" s="11"/>
      <c r="S52" s="11"/>
      <c r="T52" s="11"/>
      <c r="U52" s="138" t="str">
        <f t="shared" si="6"/>
        <v/>
      </c>
      <c r="V52" s="11">
        <v>1</v>
      </c>
      <c r="W52" s="11" t="str">
        <f t="shared" si="7"/>
        <v/>
      </c>
      <c r="X52" s="11">
        <v>1</v>
      </c>
      <c r="Y52" s="11" t="str">
        <f t="shared" si="8"/>
        <v/>
      </c>
      <c r="Z52" s="115" t="str">
        <f t="shared" si="9"/>
        <v/>
      </c>
      <c r="AA52" s="171">
        <f t="shared" si="10"/>
        <v>1</v>
      </c>
      <c r="AB52" s="171" t="str">
        <f t="shared" si="11"/>
        <v/>
      </c>
      <c r="AC52" s="171" t="str">
        <f t="shared" si="11"/>
        <v/>
      </c>
      <c r="AD52" s="171">
        <f t="shared" si="12"/>
        <v>1</v>
      </c>
    </row>
    <row r="53" spans="2:30">
      <c r="B53" s="10" t="str">
        <f t="shared" si="5"/>
        <v/>
      </c>
      <c r="C53" s="8"/>
      <c r="D53" s="8"/>
      <c r="E53" s="8"/>
      <c r="F53" s="209" t="str">
        <f>IF('תנאי סף'!AN53&lt;&gt;1,"",'תנאי סף'!F53)</f>
        <v/>
      </c>
      <c r="G53" s="138" t="str">
        <f>IF(F53="","",'ריכוז גיליונות עזר'!$H53)</f>
        <v/>
      </c>
      <c r="H53" s="291"/>
      <c r="I53" s="293"/>
      <c r="J53" s="291"/>
      <c r="K53" s="293"/>
      <c r="L53" s="291"/>
      <c r="M53" s="293"/>
      <c r="N53" s="9"/>
      <c r="O53" s="137"/>
      <c r="P53" s="158"/>
      <c r="Q53" s="11"/>
      <c r="R53" s="11"/>
      <c r="S53" s="11"/>
      <c r="T53" s="11"/>
      <c r="U53" s="138" t="str">
        <f t="shared" si="6"/>
        <v/>
      </c>
      <c r="V53" s="11">
        <v>1</v>
      </c>
      <c r="W53" s="11" t="str">
        <f t="shared" si="7"/>
        <v/>
      </c>
      <c r="X53" s="11">
        <v>1</v>
      </c>
      <c r="Y53" s="11" t="str">
        <f t="shared" si="8"/>
        <v/>
      </c>
      <c r="Z53" s="115" t="str">
        <f t="shared" si="9"/>
        <v/>
      </c>
      <c r="AA53" s="171">
        <f t="shared" si="10"/>
        <v>1</v>
      </c>
      <c r="AB53" s="171" t="str">
        <f t="shared" si="11"/>
        <v/>
      </c>
      <c r="AC53" s="171" t="str">
        <f t="shared" si="11"/>
        <v/>
      </c>
      <c r="AD53" s="171">
        <f t="shared" si="12"/>
        <v>1</v>
      </c>
    </row>
    <row r="54" spans="2:30">
      <c r="B54" s="10" t="str">
        <f t="shared" si="5"/>
        <v/>
      </c>
      <c r="C54" s="8"/>
      <c r="D54" s="8"/>
      <c r="E54" s="8"/>
      <c r="F54" s="209" t="str">
        <f>IF('תנאי סף'!AN54&lt;&gt;1,"",'תנאי סף'!F54)</f>
        <v/>
      </c>
      <c r="G54" s="138" t="str">
        <f>IF(F54="","",'ריכוז גיליונות עזר'!$H54)</f>
        <v/>
      </c>
      <c r="H54" s="291"/>
      <c r="I54" s="293"/>
      <c r="J54" s="291"/>
      <c r="K54" s="293"/>
      <c r="L54" s="291"/>
      <c r="M54" s="293"/>
      <c r="N54" s="9"/>
      <c r="O54" s="137"/>
      <c r="P54" s="158"/>
      <c r="Q54" s="11"/>
      <c r="R54" s="11"/>
      <c r="S54" s="11"/>
      <c r="T54" s="11"/>
      <c r="U54" s="138" t="str">
        <f t="shared" si="6"/>
        <v/>
      </c>
      <c r="V54" s="11">
        <v>1</v>
      </c>
      <c r="W54" s="11" t="str">
        <f t="shared" si="7"/>
        <v/>
      </c>
      <c r="X54" s="11">
        <v>1</v>
      </c>
      <c r="Y54" s="11" t="str">
        <f t="shared" si="8"/>
        <v/>
      </c>
      <c r="Z54" s="115" t="str">
        <f t="shared" si="9"/>
        <v/>
      </c>
      <c r="AA54" s="171">
        <f t="shared" si="10"/>
        <v>1</v>
      </c>
      <c r="AB54" s="171" t="str">
        <f t="shared" si="11"/>
        <v/>
      </c>
      <c r="AC54" s="171" t="str">
        <f t="shared" si="11"/>
        <v/>
      </c>
      <c r="AD54" s="171">
        <f t="shared" si="12"/>
        <v>1</v>
      </c>
    </row>
    <row r="55" spans="2:30">
      <c r="B55" s="10" t="str">
        <f t="shared" si="5"/>
        <v/>
      </c>
      <c r="C55" s="8"/>
      <c r="D55" s="8"/>
      <c r="E55" s="8"/>
      <c r="F55" s="209" t="str">
        <f>IF('תנאי סף'!AN55&lt;&gt;1,"",'תנאי סף'!F55)</f>
        <v/>
      </c>
      <c r="G55" s="138" t="str">
        <f>IF(F55="","",'ריכוז גיליונות עזר'!$H55)</f>
        <v/>
      </c>
      <c r="H55" s="291"/>
      <c r="I55" s="293"/>
      <c r="J55" s="291"/>
      <c r="K55" s="293"/>
      <c r="L55" s="291"/>
      <c r="M55" s="293"/>
      <c r="N55" s="9"/>
      <c r="O55" s="137"/>
      <c r="P55" s="158"/>
      <c r="Q55" s="11"/>
      <c r="R55" s="11"/>
      <c r="S55" s="11"/>
      <c r="T55" s="11"/>
      <c r="U55" s="138" t="str">
        <f t="shared" si="6"/>
        <v/>
      </c>
      <c r="V55" s="11">
        <v>1</v>
      </c>
      <c r="W55" s="11" t="str">
        <f t="shared" si="7"/>
        <v/>
      </c>
      <c r="X55" s="11">
        <v>1</v>
      </c>
      <c r="Y55" s="11" t="str">
        <f t="shared" si="8"/>
        <v/>
      </c>
      <c r="Z55" s="115" t="str">
        <f t="shared" si="9"/>
        <v/>
      </c>
      <c r="AA55" s="171">
        <f t="shared" si="10"/>
        <v>1</v>
      </c>
      <c r="AB55" s="171" t="str">
        <f t="shared" si="11"/>
        <v/>
      </c>
      <c r="AC55" s="171" t="str">
        <f t="shared" si="11"/>
        <v/>
      </c>
      <c r="AD55" s="171">
        <f t="shared" si="12"/>
        <v>1</v>
      </c>
    </row>
    <row r="56" spans="2:30">
      <c r="B56" s="10" t="str">
        <f t="shared" si="5"/>
        <v/>
      </c>
      <c r="C56" s="8"/>
      <c r="D56" s="8"/>
      <c r="E56" s="8"/>
      <c r="F56" s="209" t="str">
        <f>IF('תנאי סף'!AN56&lt;&gt;1,"",'תנאי סף'!F56)</f>
        <v/>
      </c>
      <c r="G56" s="138" t="str">
        <f>IF(F56="","",'ריכוז גיליונות עזר'!$H56)</f>
        <v/>
      </c>
      <c r="H56" s="291"/>
      <c r="I56" s="293"/>
      <c r="J56" s="291"/>
      <c r="K56" s="293"/>
      <c r="L56" s="291"/>
      <c r="M56" s="293"/>
      <c r="N56" s="9"/>
      <c r="O56" s="137"/>
      <c r="P56" s="158"/>
      <c r="Q56" s="11"/>
      <c r="R56" s="11"/>
      <c r="S56" s="11"/>
      <c r="T56" s="11"/>
      <c r="U56" s="138" t="str">
        <f t="shared" si="6"/>
        <v/>
      </c>
      <c r="V56" s="11">
        <v>1</v>
      </c>
      <c r="W56" s="11" t="str">
        <f t="shared" si="7"/>
        <v/>
      </c>
      <c r="X56" s="11">
        <v>1</v>
      </c>
      <c r="Y56" s="11" t="str">
        <f t="shared" si="8"/>
        <v/>
      </c>
      <c r="Z56" s="115" t="str">
        <f t="shared" si="9"/>
        <v/>
      </c>
      <c r="AA56" s="171">
        <f t="shared" si="10"/>
        <v>1</v>
      </c>
      <c r="AB56" s="171" t="str">
        <f t="shared" si="11"/>
        <v/>
      </c>
      <c r="AC56" s="171" t="str">
        <f t="shared" si="11"/>
        <v/>
      </c>
      <c r="AD56" s="171">
        <f t="shared" si="12"/>
        <v>1</v>
      </c>
    </row>
    <row r="57" spans="2:30">
      <c r="B57" s="10" t="str">
        <f t="shared" si="5"/>
        <v/>
      </c>
      <c r="C57" s="8"/>
      <c r="D57" s="8"/>
      <c r="E57" s="8"/>
      <c r="F57" s="209" t="str">
        <f>IF('תנאי סף'!AN57&lt;&gt;1,"",'תנאי סף'!F57)</f>
        <v/>
      </c>
      <c r="G57" s="138" t="str">
        <f>IF(F57="","",'ריכוז גיליונות עזר'!$H57)</f>
        <v/>
      </c>
      <c r="H57" s="291"/>
      <c r="I57" s="293"/>
      <c r="J57" s="291"/>
      <c r="K57" s="293"/>
      <c r="L57" s="291"/>
      <c r="M57" s="293"/>
      <c r="N57" s="9"/>
      <c r="O57" s="137"/>
      <c r="P57" s="158"/>
      <c r="Q57" s="11"/>
      <c r="R57" s="11"/>
      <c r="S57" s="11"/>
      <c r="T57" s="11"/>
      <c r="U57" s="138" t="str">
        <f t="shared" si="6"/>
        <v/>
      </c>
      <c r="V57" s="11">
        <v>1</v>
      </c>
      <c r="W57" s="11" t="str">
        <f t="shared" si="7"/>
        <v/>
      </c>
      <c r="X57" s="11">
        <v>1</v>
      </c>
      <c r="Y57" s="11" t="str">
        <f t="shared" si="8"/>
        <v/>
      </c>
      <c r="Z57" s="115" t="str">
        <f t="shared" si="9"/>
        <v/>
      </c>
      <c r="AA57" s="171">
        <f t="shared" si="10"/>
        <v>1</v>
      </c>
      <c r="AB57" s="171" t="str">
        <f t="shared" si="11"/>
        <v/>
      </c>
      <c r="AC57" s="171" t="str">
        <f t="shared" si="11"/>
        <v/>
      </c>
      <c r="AD57" s="171">
        <f t="shared" si="12"/>
        <v>1</v>
      </c>
    </row>
    <row r="58" spans="2:30">
      <c r="B58" s="10" t="str">
        <f t="shared" si="5"/>
        <v/>
      </c>
      <c r="C58" s="8"/>
      <c r="D58" s="8"/>
      <c r="E58" s="8"/>
      <c r="F58" s="209" t="str">
        <f>IF('תנאי סף'!AN58&lt;&gt;1,"",'תנאי סף'!F58)</f>
        <v/>
      </c>
      <c r="G58" s="138" t="str">
        <f>IF(F58="","",'ריכוז גיליונות עזר'!$H58)</f>
        <v/>
      </c>
      <c r="H58" s="291"/>
      <c r="I58" s="293"/>
      <c r="J58" s="291"/>
      <c r="K58" s="293"/>
      <c r="L58" s="291"/>
      <c r="M58" s="293"/>
      <c r="N58" s="9"/>
      <c r="O58" s="137"/>
      <c r="P58" s="158"/>
      <c r="Q58" s="11"/>
      <c r="R58" s="11"/>
      <c r="S58" s="11"/>
      <c r="T58" s="11"/>
      <c r="U58" s="138" t="str">
        <f t="shared" si="6"/>
        <v/>
      </c>
      <c r="V58" s="11">
        <v>1</v>
      </c>
      <c r="W58" s="11" t="str">
        <f t="shared" si="7"/>
        <v/>
      </c>
      <c r="X58" s="11">
        <v>1</v>
      </c>
      <c r="Y58" s="11" t="str">
        <f t="shared" si="8"/>
        <v/>
      </c>
      <c r="Z58" s="115" t="str">
        <f t="shared" si="9"/>
        <v/>
      </c>
      <c r="AA58" s="171">
        <f t="shared" si="10"/>
        <v>1</v>
      </c>
      <c r="AB58" s="171" t="str">
        <f t="shared" si="11"/>
        <v/>
      </c>
      <c r="AC58" s="171" t="str">
        <f t="shared" si="11"/>
        <v/>
      </c>
      <c r="AD58" s="171">
        <f t="shared" si="12"/>
        <v>1</v>
      </c>
    </row>
    <row r="59" spans="2:30">
      <c r="B59" s="10" t="str">
        <f t="shared" si="5"/>
        <v/>
      </c>
      <c r="C59" s="8"/>
      <c r="D59" s="8"/>
      <c r="E59" s="8"/>
      <c r="F59" s="209" t="str">
        <f>IF('תנאי סף'!AN59&lt;&gt;1,"",'תנאי סף'!F59)</f>
        <v/>
      </c>
      <c r="G59" s="138" t="str">
        <f>IF(F59="","",'ריכוז גיליונות עזר'!$H59)</f>
        <v/>
      </c>
      <c r="H59" s="291"/>
      <c r="I59" s="293"/>
      <c r="J59" s="291"/>
      <c r="K59" s="293"/>
      <c r="L59" s="291"/>
      <c r="M59" s="293"/>
      <c r="N59" s="9"/>
      <c r="O59" s="137"/>
      <c r="P59" s="158"/>
      <c r="Q59" s="11"/>
      <c r="R59" s="11"/>
      <c r="S59" s="11"/>
      <c r="T59" s="11"/>
      <c r="U59" s="138" t="str">
        <f t="shared" si="6"/>
        <v/>
      </c>
      <c r="V59" s="11">
        <v>1</v>
      </c>
      <c r="W59" s="11" t="str">
        <f t="shared" si="7"/>
        <v/>
      </c>
      <c r="X59" s="11">
        <v>1</v>
      </c>
      <c r="Y59" s="11" t="str">
        <f t="shared" si="8"/>
        <v/>
      </c>
      <c r="Z59" s="115" t="str">
        <f t="shared" si="9"/>
        <v/>
      </c>
      <c r="AA59" s="171">
        <f t="shared" si="10"/>
        <v>1</v>
      </c>
      <c r="AB59" s="171" t="str">
        <f t="shared" si="11"/>
        <v/>
      </c>
      <c r="AC59" s="171" t="str">
        <f t="shared" si="11"/>
        <v/>
      </c>
      <c r="AD59" s="171">
        <f t="shared" si="12"/>
        <v>1</v>
      </c>
    </row>
    <row r="60" spans="2:30">
      <c r="B60" s="10" t="str">
        <f t="shared" si="5"/>
        <v/>
      </c>
      <c r="C60" s="8"/>
      <c r="D60" s="8"/>
      <c r="E60" s="8"/>
      <c r="F60" s="209" t="str">
        <f>IF('תנאי סף'!AN60&lt;&gt;1,"",'תנאי סף'!F60)</f>
        <v/>
      </c>
      <c r="G60" s="138" t="str">
        <f>IF(F60="","",'ריכוז גיליונות עזר'!$H60)</f>
        <v/>
      </c>
      <c r="H60" s="291"/>
      <c r="I60" s="293"/>
      <c r="J60" s="291"/>
      <c r="K60" s="293"/>
      <c r="L60" s="291"/>
      <c r="M60" s="293"/>
      <c r="N60" s="9"/>
      <c r="O60" s="137"/>
      <c r="P60" s="158"/>
      <c r="Q60" s="11"/>
      <c r="R60" s="11"/>
      <c r="S60" s="11"/>
      <c r="T60" s="11"/>
      <c r="U60" s="138" t="str">
        <f t="shared" si="6"/>
        <v/>
      </c>
      <c r="V60" s="11">
        <v>1</v>
      </c>
      <c r="W60" s="11" t="str">
        <f t="shared" si="7"/>
        <v/>
      </c>
      <c r="X60" s="11">
        <v>1</v>
      </c>
      <c r="Y60" s="11" t="str">
        <f t="shared" si="8"/>
        <v/>
      </c>
      <c r="Z60" s="115" t="str">
        <f t="shared" si="9"/>
        <v/>
      </c>
      <c r="AA60" s="171">
        <f t="shared" si="10"/>
        <v>1</v>
      </c>
      <c r="AB60" s="171" t="str">
        <f t="shared" si="11"/>
        <v/>
      </c>
      <c r="AC60" s="171" t="str">
        <f t="shared" si="11"/>
        <v/>
      </c>
      <c r="AD60" s="171">
        <f t="shared" si="12"/>
        <v>1</v>
      </c>
    </row>
    <row r="61" spans="2:30">
      <c r="B61" s="10" t="str">
        <f t="shared" si="5"/>
        <v/>
      </c>
      <c r="C61" s="8"/>
      <c r="D61" s="8"/>
      <c r="E61" s="8"/>
      <c r="F61" s="209" t="str">
        <f>IF('תנאי סף'!AN61&lt;&gt;1,"",'תנאי סף'!F61)</f>
        <v/>
      </c>
      <c r="G61" s="138" t="str">
        <f>IF(F61="","",'ריכוז גיליונות עזר'!$H61)</f>
        <v/>
      </c>
      <c r="H61" s="291"/>
      <c r="I61" s="293"/>
      <c r="J61" s="291"/>
      <c r="K61" s="293"/>
      <c r="L61" s="291"/>
      <c r="M61" s="293"/>
      <c r="N61" s="9"/>
      <c r="O61" s="137"/>
      <c r="P61" s="158"/>
      <c r="Q61" s="11"/>
      <c r="R61" s="11"/>
      <c r="S61" s="11"/>
      <c r="T61" s="11"/>
      <c r="U61" s="138" t="str">
        <f t="shared" si="6"/>
        <v/>
      </c>
      <c r="V61" s="11">
        <v>1</v>
      </c>
      <c r="W61" s="11" t="str">
        <f t="shared" si="7"/>
        <v/>
      </c>
      <c r="X61" s="11">
        <v>1</v>
      </c>
      <c r="Y61" s="11" t="str">
        <f t="shared" si="8"/>
        <v/>
      </c>
      <c r="Z61" s="115" t="str">
        <f t="shared" si="9"/>
        <v/>
      </c>
      <c r="AA61" s="171">
        <f t="shared" si="10"/>
        <v>1</v>
      </c>
      <c r="AB61" s="171" t="str">
        <f t="shared" si="11"/>
        <v/>
      </c>
      <c r="AC61" s="171" t="str">
        <f t="shared" si="11"/>
        <v/>
      </c>
      <c r="AD61" s="171">
        <f t="shared" si="12"/>
        <v>1</v>
      </c>
    </row>
    <row r="62" spans="2:30">
      <c r="B62" s="10" t="str">
        <f t="shared" si="5"/>
        <v/>
      </c>
      <c r="C62" s="8"/>
      <c r="D62" s="8"/>
      <c r="E62" s="8"/>
      <c r="F62" s="209" t="str">
        <f>IF('תנאי סף'!AN62&lt;&gt;1,"",'תנאי סף'!F62)</f>
        <v/>
      </c>
      <c r="G62" s="138" t="str">
        <f>IF(F62="","",'ריכוז גיליונות עזר'!$H62)</f>
        <v/>
      </c>
      <c r="H62" s="291"/>
      <c r="I62" s="293"/>
      <c r="J62" s="291"/>
      <c r="K62" s="293"/>
      <c r="L62" s="291"/>
      <c r="M62" s="293"/>
      <c r="N62" s="9"/>
      <c r="O62" s="137"/>
      <c r="P62" s="158"/>
      <c r="Q62" s="11"/>
      <c r="R62" s="11"/>
      <c r="S62" s="11"/>
      <c r="T62" s="11"/>
      <c r="U62" s="138" t="str">
        <f t="shared" si="6"/>
        <v/>
      </c>
      <c r="V62" s="11">
        <v>1</v>
      </c>
      <c r="W62" s="11" t="str">
        <f t="shared" si="7"/>
        <v/>
      </c>
      <c r="X62" s="11">
        <v>1</v>
      </c>
      <c r="Y62" s="11" t="str">
        <f t="shared" si="8"/>
        <v/>
      </c>
      <c r="Z62" s="115" t="str">
        <f t="shared" si="9"/>
        <v/>
      </c>
      <c r="AA62" s="171">
        <f t="shared" si="10"/>
        <v>1</v>
      </c>
      <c r="AB62" s="171" t="str">
        <f t="shared" si="11"/>
        <v/>
      </c>
      <c r="AC62" s="171" t="str">
        <f t="shared" si="11"/>
        <v/>
      </c>
      <c r="AD62" s="171">
        <f t="shared" si="12"/>
        <v>1</v>
      </c>
    </row>
    <row r="63" spans="2:30">
      <c r="B63" s="10" t="str">
        <f t="shared" si="5"/>
        <v/>
      </c>
      <c r="C63" s="8"/>
      <c r="D63" s="8"/>
      <c r="E63" s="8"/>
      <c r="F63" s="209" t="str">
        <f>IF('תנאי סף'!AN63&lt;&gt;1,"",'תנאי סף'!F63)</f>
        <v/>
      </c>
      <c r="G63" s="138" t="str">
        <f>IF(F63="","",'ריכוז גיליונות עזר'!$H63)</f>
        <v/>
      </c>
      <c r="H63" s="291"/>
      <c r="I63" s="293"/>
      <c r="J63" s="291"/>
      <c r="K63" s="293"/>
      <c r="L63" s="291"/>
      <c r="M63" s="293"/>
      <c r="N63" s="9"/>
      <c r="O63" s="137"/>
      <c r="P63" s="158"/>
      <c r="Q63" s="11"/>
      <c r="R63" s="11"/>
      <c r="S63" s="11"/>
      <c r="T63" s="11"/>
      <c r="U63" s="138" t="str">
        <f t="shared" si="6"/>
        <v/>
      </c>
      <c r="V63" s="11">
        <v>1</v>
      </c>
      <c r="W63" s="11" t="str">
        <f t="shared" si="7"/>
        <v/>
      </c>
      <c r="X63" s="11">
        <v>1</v>
      </c>
      <c r="Y63" s="11" t="str">
        <f t="shared" si="8"/>
        <v/>
      </c>
      <c r="Z63" s="115" t="str">
        <f t="shared" si="9"/>
        <v/>
      </c>
      <c r="AA63" s="171">
        <f t="shared" si="10"/>
        <v>1</v>
      </c>
      <c r="AB63" s="171" t="str">
        <f t="shared" si="11"/>
        <v/>
      </c>
      <c r="AC63" s="171" t="str">
        <f t="shared" si="11"/>
        <v/>
      </c>
      <c r="AD63" s="171">
        <f t="shared" si="12"/>
        <v>1</v>
      </c>
    </row>
    <row r="64" spans="2:30">
      <c r="B64" s="10" t="str">
        <f t="shared" si="5"/>
        <v/>
      </c>
      <c r="C64" s="8"/>
      <c r="D64" s="8"/>
      <c r="E64" s="8"/>
      <c r="F64" s="209" t="str">
        <f>IF('תנאי סף'!AN64&lt;&gt;1,"",'תנאי סף'!F64)</f>
        <v/>
      </c>
      <c r="G64" s="138" t="str">
        <f>IF(F64="","",'ריכוז גיליונות עזר'!$H64)</f>
        <v/>
      </c>
      <c r="H64" s="291"/>
      <c r="I64" s="293"/>
      <c r="J64" s="291"/>
      <c r="K64" s="293"/>
      <c r="L64" s="291"/>
      <c r="M64" s="293"/>
      <c r="N64" s="9"/>
      <c r="O64" s="137"/>
      <c r="P64" s="158"/>
      <c r="Q64" s="11"/>
      <c r="R64" s="11"/>
      <c r="S64" s="11"/>
      <c r="T64" s="11"/>
      <c r="U64" s="138" t="str">
        <f t="shared" si="6"/>
        <v/>
      </c>
      <c r="V64" s="11">
        <v>1</v>
      </c>
      <c r="W64" s="11" t="str">
        <f t="shared" si="7"/>
        <v/>
      </c>
      <c r="X64" s="11">
        <v>1</v>
      </c>
      <c r="Y64" s="11" t="str">
        <f t="shared" si="8"/>
        <v/>
      </c>
      <c r="Z64" s="115" t="str">
        <f t="shared" si="9"/>
        <v/>
      </c>
      <c r="AA64" s="171">
        <f t="shared" si="10"/>
        <v>1</v>
      </c>
      <c r="AB64" s="171" t="str">
        <f t="shared" ref="AB64:AC91" si="13">IF($F64="","",AB$30)</f>
        <v/>
      </c>
      <c r="AC64" s="171" t="str">
        <f t="shared" si="13"/>
        <v/>
      </c>
      <c r="AD64" s="171">
        <f t="shared" si="12"/>
        <v>1</v>
      </c>
    </row>
    <row r="65" spans="2:30">
      <c r="B65" s="10" t="str">
        <f t="shared" si="5"/>
        <v/>
      </c>
      <c r="C65" s="8"/>
      <c r="D65" s="8"/>
      <c r="E65" s="8"/>
      <c r="F65" s="209" t="str">
        <f>IF('תנאי סף'!AN65&lt;&gt;1,"",'תנאי סף'!F65)</f>
        <v/>
      </c>
      <c r="G65" s="138" t="str">
        <f>IF(F65="","",'ריכוז גיליונות עזר'!$H65)</f>
        <v/>
      </c>
      <c r="H65" s="291"/>
      <c r="I65" s="293"/>
      <c r="J65" s="291"/>
      <c r="K65" s="293"/>
      <c r="L65" s="291"/>
      <c r="M65" s="293"/>
      <c r="N65" s="9"/>
      <c r="O65" s="137"/>
      <c r="P65" s="158"/>
      <c r="Q65" s="11"/>
      <c r="R65" s="11"/>
      <c r="S65" s="11"/>
      <c r="T65" s="11"/>
      <c r="U65" s="138" t="str">
        <f t="shared" si="6"/>
        <v/>
      </c>
      <c r="V65" s="11">
        <v>1</v>
      </c>
      <c r="W65" s="11" t="str">
        <f t="shared" si="7"/>
        <v/>
      </c>
      <c r="X65" s="11">
        <v>1</v>
      </c>
      <c r="Y65" s="11" t="str">
        <f t="shared" si="8"/>
        <v/>
      </c>
      <c r="Z65" s="115" t="str">
        <f t="shared" si="9"/>
        <v/>
      </c>
      <c r="AA65" s="171">
        <f t="shared" si="10"/>
        <v>1</v>
      </c>
      <c r="AB65" s="171" t="str">
        <f t="shared" si="13"/>
        <v/>
      </c>
      <c r="AC65" s="171" t="str">
        <f t="shared" si="13"/>
        <v/>
      </c>
      <c r="AD65" s="171">
        <f t="shared" si="12"/>
        <v>1</v>
      </c>
    </row>
    <row r="66" spans="2:30">
      <c r="B66" s="10" t="str">
        <f t="shared" si="5"/>
        <v/>
      </c>
      <c r="C66" s="8"/>
      <c r="D66" s="8"/>
      <c r="E66" s="8"/>
      <c r="F66" s="209" t="str">
        <f>IF('תנאי סף'!AN66&lt;&gt;1,"",'תנאי סף'!F66)</f>
        <v/>
      </c>
      <c r="G66" s="138" t="str">
        <f>IF(F66="","",'ריכוז גיליונות עזר'!$H66)</f>
        <v/>
      </c>
      <c r="H66" s="291"/>
      <c r="I66" s="293"/>
      <c r="J66" s="291"/>
      <c r="K66" s="293"/>
      <c r="L66" s="291"/>
      <c r="M66" s="293"/>
      <c r="N66" s="9"/>
      <c r="O66" s="137"/>
      <c r="P66" s="158"/>
      <c r="Q66" s="11"/>
      <c r="R66" s="11"/>
      <c r="S66" s="11"/>
      <c r="T66" s="11"/>
      <c r="U66" s="138" t="str">
        <f t="shared" si="6"/>
        <v/>
      </c>
      <c r="V66" s="11">
        <v>1</v>
      </c>
      <c r="W66" s="11" t="str">
        <f t="shared" si="7"/>
        <v/>
      </c>
      <c r="X66" s="11">
        <v>1</v>
      </c>
      <c r="Y66" s="11" t="str">
        <f t="shared" si="8"/>
        <v/>
      </c>
      <c r="Z66" s="115" t="str">
        <f t="shared" si="9"/>
        <v/>
      </c>
      <c r="AA66" s="171">
        <f t="shared" si="10"/>
        <v>1</v>
      </c>
      <c r="AB66" s="171" t="str">
        <f t="shared" si="13"/>
        <v/>
      </c>
      <c r="AC66" s="171" t="str">
        <f t="shared" si="13"/>
        <v/>
      </c>
      <c r="AD66" s="171">
        <f t="shared" si="12"/>
        <v>1</v>
      </c>
    </row>
    <row r="67" spans="2:30">
      <c r="B67" s="10" t="str">
        <f t="shared" si="5"/>
        <v/>
      </c>
      <c r="C67" s="8"/>
      <c r="D67" s="8"/>
      <c r="E67" s="8"/>
      <c r="F67" s="209" t="str">
        <f>IF('תנאי סף'!AN67&lt;&gt;1,"",'תנאי סף'!F67)</f>
        <v/>
      </c>
      <c r="G67" s="138" t="str">
        <f>IF(F67="","",'ריכוז גיליונות עזר'!$H67)</f>
        <v/>
      </c>
      <c r="H67" s="291"/>
      <c r="I67" s="293"/>
      <c r="J67" s="291"/>
      <c r="K67" s="293"/>
      <c r="L67" s="291"/>
      <c r="M67" s="293"/>
      <c r="N67" s="9"/>
      <c r="O67" s="137"/>
      <c r="P67" s="158"/>
      <c r="Q67" s="11"/>
      <c r="R67" s="11"/>
      <c r="S67" s="11"/>
      <c r="T67" s="11"/>
      <c r="U67" s="138" t="str">
        <f t="shared" si="6"/>
        <v/>
      </c>
      <c r="V67" s="11">
        <v>1</v>
      </c>
      <c r="W67" s="11" t="str">
        <f t="shared" si="7"/>
        <v/>
      </c>
      <c r="X67" s="11">
        <v>1</v>
      </c>
      <c r="Y67" s="11" t="str">
        <f t="shared" si="8"/>
        <v/>
      </c>
      <c r="Z67" s="115" t="str">
        <f t="shared" si="9"/>
        <v/>
      </c>
      <c r="AA67" s="171">
        <f t="shared" si="10"/>
        <v>1</v>
      </c>
      <c r="AB67" s="171" t="str">
        <f t="shared" si="13"/>
        <v/>
      </c>
      <c r="AC67" s="171" t="str">
        <f t="shared" si="13"/>
        <v/>
      </c>
      <c r="AD67" s="171">
        <f t="shared" si="12"/>
        <v>1</v>
      </c>
    </row>
    <row r="68" spans="2:30">
      <c r="B68" s="10" t="str">
        <f t="shared" si="5"/>
        <v/>
      </c>
      <c r="C68" s="8"/>
      <c r="D68" s="8"/>
      <c r="E68" s="8"/>
      <c r="F68" s="209" t="str">
        <f>IF('תנאי סף'!AN68&lt;&gt;1,"",'תנאי סף'!F68)</f>
        <v/>
      </c>
      <c r="G68" s="138" t="str">
        <f>IF(F68="","",'ריכוז גיליונות עזר'!$H68)</f>
        <v/>
      </c>
      <c r="H68" s="291"/>
      <c r="I68" s="293"/>
      <c r="J68" s="291"/>
      <c r="K68" s="293"/>
      <c r="L68" s="291"/>
      <c r="M68" s="293"/>
      <c r="N68" s="9"/>
      <c r="O68" s="137"/>
      <c r="P68" s="158"/>
      <c r="Q68" s="11"/>
      <c r="R68" s="11"/>
      <c r="S68" s="11"/>
      <c r="T68" s="11"/>
      <c r="U68" s="138" t="str">
        <f t="shared" si="6"/>
        <v/>
      </c>
      <c r="V68" s="11">
        <v>1</v>
      </c>
      <c r="W68" s="11" t="str">
        <f t="shared" si="7"/>
        <v/>
      </c>
      <c r="X68" s="11">
        <v>1</v>
      </c>
      <c r="Y68" s="11" t="str">
        <f t="shared" si="8"/>
        <v/>
      </c>
      <c r="Z68" s="115" t="str">
        <f t="shared" si="9"/>
        <v/>
      </c>
      <c r="AA68" s="171">
        <f t="shared" si="10"/>
        <v>1</v>
      </c>
      <c r="AB68" s="171" t="str">
        <f t="shared" si="13"/>
        <v/>
      </c>
      <c r="AC68" s="171" t="str">
        <f t="shared" si="13"/>
        <v/>
      </c>
      <c r="AD68" s="171">
        <f t="shared" si="12"/>
        <v>1</v>
      </c>
    </row>
    <row r="69" spans="2:30">
      <c r="B69" s="10" t="str">
        <f t="shared" si="5"/>
        <v/>
      </c>
      <c r="C69" s="8"/>
      <c r="D69" s="8"/>
      <c r="E69" s="8"/>
      <c r="F69" s="209" t="str">
        <f>IF('תנאי סף'!AN69&lt;&gt;1,"",'תנאי סף'!F69)</f>
        <v/>
      </c>
      <c r="G69" s="138" t="str">
        <f>IF(F69="","",'ריכוז גיליונות עזר'!$H69)</f>
        <v/>
      </c>
      <c r="H69" s="291"/>
      <c r="I69" s="293"/>
      <c r="J69" s="291"/>
      <c r="K69" s="293"/>
      <c r="L69" s="291"/>
      <c r="M69" s="293"/>
      <c r="N69" s="9"/>
      <c r="O69" s="137"/>
      <c r="P69" s="158"/>
      <c r="Q69" s="11"/>
      <c r="R69" s="11"/>
      <c r="S69" s="11"/>
      <c r="T69" s="11"/>
      <c r="U69" s="138" t="str">
        <f t="shared" si="6"/>
        <v/>
      </c>
      <c r="V69" s="11">
        <v>1</v>
      </c>
      <c r="W69" s="11" t="str">
        <f t="shared" si="7"/>
        <v/>
      </c>
      <c r="X69" s="11">
        <v>1</v>
      </c>
      <c r="Y69" s="11" t="str">
        <f t="shared" si="8"/>
        <v/>
      </c>
      <c r="Z69" s="115" t="str">
        <f t="shared" si="9"/>
        <v/>
      </c>
      <c r="AA69" s="171">
        <f t="shared" si="10"/>
        <v>1</v>
      </c>
      <c r="AB69" s="171" t="str">
        <f t="shared" si="13"/>
        <v/>
      </c>
      <c r="AC69" s="171" t="str">
        <f t="shared" si="13"/>
        <v/>
      </c>
      <c r="AD69" s="171">
        <f t="shared" si="12"/>
        <v>1</v>
      </c>
    </row>
    <row r="70" spans="2:30">
      <c r="B70" s="10" t="str">
        <f t="shared" si="5"/>
        <v/>
      </c>
      <c r="C70" s="8"/>
      <c r="D70" s="8"/>
      <c r="E70" s="8"/>
      <c r="F70" s="209" t="str">
        <f>IF('תנאי סף'!AN70&lt;&gt;1,"",'תנאי סף'!F70)</f>
        <v/>
      </c>
      <c r="G70" s="138" t="str">
        <f>IF(F70="","",'ריכוז גיליונות עזר'!$H70)</f>
        <v/>
      </c>
      <c r="H70" s="291"/>
      <c r="I70" s="293"/>
      <c r="J70" s="291"/>
      <c r="K70" s="293"/>
      <c r="L70" s="291"/>
      <c r="M70" s="293"/>
      <c r="N70" s="9"/>
      <c r="O70" s="137"/>
      <c r="P70" s="158"/>
      <c r="Q70" s="11"/>
      <c r="R70" s="11"/>
      <c r="S70" s="11"/>
      <c r="T70" s="11"/>
      <c r="U70" s="138" t="str">
        <f t="shared" si="6"/>
        <v/>
      </c>
      <c r="V70" s="11">
        <v>1</v>
      </c>
      <c r="W70" s="11" t="str">
        <f t="shared" si="7"/>
        <v/>
      </c>
      <c r="X70" s="11">
        <v>1</v>
      </c>
      <c r="Y70" s="11" t="str">
        <f t="shared" si="8"/>
        <v/>
      </c>
      <c r="Z70" s="115" t="str">
        <f t="shared" si="9"/>
        <v/>
      </c>
      <c r="AA70" s="171">
        <f t="shared" si="10"/>
        <v>1</v>
      </c>
      <c r="AB70" s="171" t="str">
        <f t="shared" si="13"/>
        <v/>
      </c>
      <c r="AC70" s="171" t="str">
        <f t="shared" si="13"/>
        <v/>
      </c>
      <c r="AD70" s="171">
        <f t="shared" si="12"/>
        <v>1</v>
      </c>
    </row>
    <row r="71" spans="2:30">
      <c r="B71" s="10" t="str">
        <f t="shared" si="5"/>
        <v/>
      </c>
      <c r="C71" s="8"/>
      <c r="D71" s="8"/>
      <c r="E71" s="8"/>
      <c r="F71" s="209" t="str">
        <f>IF('תנאי סף'!AN71&lt;&gt;1,"",'תנאי סף'!F71)</f>
        <v/>
      </c>
      <c r="G71" s="138" t="str">
        <f>IF(F71="","",'ריכוז גיליונות עזר'!$H71)</f>
        <v/>
      </c>
      <c r="H71" s="291"/>
      <c r="I71" s="293"/>
      <c r="J71" s="291"/>
      <c r="K71" s="293"/>
      <c r="L71" s="291"/>
      <c r="M71" s="293"/>
      <c r="N71" s="9"/>
      <c r="O71" s="137"/>
      <c r="P71" s="158"/>
      <c r="Q71" s="11"/>
      <c r="R71" s="11"/>
      <c r="S71" s="11"/>
      <c r="T71" s="11"/>
      <c r="U71" s="138" t="str">
        <f t="shared" si="6"/>
        <v/>
      </c>
      <c r="V71" s="11">
        <v>1</v>
      </c>
      <c r="W71" s="11" t="str">
        <f t="shared" si="7"/>
        <v/>
      </c>
      <c r="X71" s="11">
        <v>1</v>
      </c>
      <c r="Y71" s="11" t="str">
        <f t="shared" si="8"/>
        <v/>
      </c>
      <c r="Z71" s="115" t="str">
        <f t="shared" si="9"/>
        <v/>
      </c>
      <c r="AA71" s="171">
        <f t="shared" si="10"/>
        <v>1</v>
      </c>
      <c r="AB71" s="171" t="str">
        <f t="shared" si="13"/>
        <v/>
      </c>
      <c r="AC71" s="171" t="str">
        <f t="shared" si="13"/>
        <v/>
      </c>
      <c r="AD71" s="171">
        <f t="shared" si="12"/>
        <v>1</v>
      </c>
    </row>
    <row r="72" spans="2:30">
      <c r="B72" s="10" t="str">
        <f t="shared" si="5"/>
        <v/>
      </c>
      <c r="C72" s="8"/>
      <c r="D72" s="8"/>
      <c r="E72" s="8"/>
      <c r="F72" s="209" t="str">
        <f>IF('תנאי סף'!AN72&lt;&gt;1,"",'תנאי סף'!F72)</f>
        <v/>
      </c>
      <c r="G72" s="138" t="str">
        <f>IF(F72="","",'ריכוז גיליונות עזר'!$H72)</f>
        <v/>
      </c>
      <c r="H72" s="291"/>
      <c r="I72" s="293"/>
      <c r="J72" s="291"/>
      <c r="K72" s="293"/>
      <c r="L72" s="291"/>
      <c r="M72" s="293"/>
      <c r="N72" s="9"/>
      <c r="O72" s="137"/>
      <c r="P72" s="158"/>
      <c r="Q72" s="11"/>
      <c r="R72" s="11"/>
      <c r="S72" s="11"/>
      <c r="T72" s="11"/>
      <c r="U72" s="138" t="str">
        <f t="shared" si="6"/>
        <v/>
      </c>
      <c r="V72" s="11">
        <v>1</v>
      </c>
      <c r="W72" s="11" t="str">
        <f t="shared" si="7"/>
        <v/>
      </c>
      <c r="X72" s="11">
        <v>1</v>
      </c>
      <c r="Y72" s="11" t="str">
        <f t="shared" si="8"/>
        <v/>
      </c>
      <c r="Z72" s="115" t="str">
        <f t="shared" si="9"/>
        <v/>
      </c>
      <c r="AA72" s="171">
        <f t="shared" si="10"/>
        <v>1</v>
      </c>
      <c r="AB72" s="171" t="str">
        <f t="shared" si="13"/>
        <v/>
      </c>
      <c r="AC72" s="171" t="str">
        <f t="shared" si="13"/>
        <v/>
      </c>
      <c r="AD72" s="171">
        <f t="shared" si="12"/>
        <v>1</v>
      </c>
    </row>
    <row r="73" spans="2:30">
      <c r="B73" s="10" t="str">
        <f t="shared" si="5"/>
        <v/>
      </c>
      <c r="C73" s="8"/>
      <c r="D73" s="8"/>
      <c r="E73" s="8"/>
      <c r="F73" s="209" t="str">
        <f>IF('תנאי סף'!AN73&lt;&gt;1,"",'תנאי סף'!F73)</f>
        <v/>
      </c>
      <c r="G73" s="138" t="str">
        <f>IF(F73="","",'ריכוז גיליונות עזר'!$H73)</f>
        <v/>
      </c>
      <c r="H73" s="291"/>
      <c r="I73" s="293"/>
      <c r="J73" s="291"/>
      <c r="K73" s="293"/>
      <c r="L73" s="291"/>
      <c r="M73" s="293"/>
      <c r="N73" s="9"/>
      <c r="O73" s="137"/>
      <c r="P73" s="158"/>
      <c r="Q73" s="11"/>
      <c r="R73" s="11"/>
      <c r="S73" s="11"/>
      <c r="T73" s="11"/>
      <c r="U73" s="138" t="str">
        <f t="shared" si="6"/>
        <v/>
      </c>
      <c r="V73" s="11">
        <v>1</v>
      </c>
      <c r="W73" s="11" t="str">
        <f t="shared" si="7"/>
        <v/>
      </c>
      <c r="X73" s="11">
        <v>1</v>
      </c>
      <c r="Y73" s="11" t="str">
        <f t="shared" si="8"/>
        <v/>
      </c>
      <c r="Z73" s="115" t="str">
        <f t="shared" si="9"/>
        <v/>
      </c>
      <c r="AA73" s="171">
        <f t="shared" si="10"/>
        <v>1</v>
      </c>
      <c r="AB73" s="171" t="str">
        <f t="shared" si="13"/>
        <v/>
      </c>
      <c r="AC73" s="171" t="str">
        <f t="shared" si="13"/>
        <v/>
      </c>
      <c r="AD73" s="171">
        <f t="shared" si="12"/>
        <v>1</v>
      </c>
    </row>
    <row r="74" spans="2:30">
      <c r="B74" s="10" t="str">
        <f t="shared" si="5"/>
        <v/>
      </c>
      <c r="C74" s="8"/>
      <c r="D74" s="8"/>
      <c r="E74" s="8"/>
      <c r="F74" s="209" t="str">
        <f>IF('תנאי סף'!AN74&lt;&gt;1,"",'תנאי סף'!F74)</f>
        <v/>
      </c>
      <c r="G74" s="138" t="str">
        <f>IF(F74="","",'ריכוז גיליונות עזר'!$H74)</f>
        <v/>
      </c>
      <c r="H74" s="291"/>
      <c r="I74" s="293"/>
      <c r="J74" s="291"/>
      <c r="K74" s="293"/>
      <c r="L74" s="291"/>
      <c r="M74" s="293"/>
      <c r="N74" s="9"/>
      <c r="O74" s="137"/>
      <c r="P74" s="158"/>
      <c r="Q74" s="11"/>
      <c r="R74" s="11"/>
      <c r="S74" s="11"/>
      <c r="T74" s="11"/>
      <c r="U74" s="138" t="str">
        <f t="shared" si="6"/>
        <v/>
      </c>
      <c r="V74" s="11">
        <v>1</v>
      </c>
      <c r="W74" s="11" t="str">
        <f t="shared" si="7"/>
        <v/>
      </c>
      <c r="X74" s="11">
        <v>1</v>
      </c>
      <c r="Y74" s="11" t="str">
        <f t="shared" si="8"/>
        <v/>
      </c>
      <c r="Z74" s="115" t="str">
        <f t="shared" si="9"/>
        <v/>
      </c>
      <c r="AA74" s="171">
        <f t="shared" si="10"/>
        <v>1</v>
      </c>
      <c r="AB74" s="171" t="str">
        <f t="shared" si="13"/>
        <v/>
      </c>
      <c r="AC74" s="171" t="str">
        <f t="shared" si="13"/>
        <v/>
      </c>
      <c r="AD74" s="171">
        <f t="shared" si="12"/>
        <v>1</v>
      </c>
    </row>
    <row r="75" spans="2:30">
      <c r="B75" s="10" t="str">
        <f t="shared" si="5"/>
        <v/>
      </c>
      <c r="C75" s="8"/>
      <c r="D75" s="8"/>
      <c r="E75" s="8"/>
      <c r="F75" s="209" t="str">
        <f>IF('תנאי סף'!AN75&lt;&gt;1,"",'תנאי סף'!F75)</f>
        <v/>
      </c>
      <c r="G75" s="138" t="str">
        <f>IF(F75="","",'ריכוז גיליונות עזר'!$H75)</f>
        <v/>
      </c>
      <c r="H75" s="291"/>
      <c r="I75" s="293"/>
      <c r="J75" s="291"/>
      <c r="K75" s="293"/>
      <c r="L75" s="291"/>
      <c r="M75" s="293"/>
      <c r="N75" s="9"/>
      <c r="O75" s="137"/>
      <c r="P75" s="158"/>
      <c r="Q75" s="11"/>
      <c r="R75" s="11"/>
      <c r="S75" s="11"/>
      <c r="T75" s="11"/>
      <c r="U75" s="138" t="str">
        <f t="shared" si="6"/>
        <v/>
      </c>
      <c r="V75" s="11">
        <v>1</v>
      </c>
      <c r="W75" s="11" t="str">
        <f t="shared" si="7"/>
        <v/>
      </c>
      <c r="X75" s="11">
        <v>1</v>
      </c>
      <c r="Y75" s="11" t="str">
        <f t="shared" si="8"/>
        <v/>
      </c>
      <c r="Z75" s="115" t="str">
        <f t="shared" si="9"/>
        <v/>
      </c>
      <c r="AA75" s="171">
        <f t="shared" si="10"/>
        <v>1</v>
      </c>
      <c r="AB75" s="171" t="str">
        <f t="shared" si="13"/>
        <v/>
      </c>
      <c r="AC75" s="171" t="str">
        <f t="shared" si="13"/>
        <v/>
      </c>
      <c r="AD75" s="171">
        <f t="shared" si="12"/>
        <v>1</v>
      </c>
    </row>
    <row r="76" spans="2:30">
      <c r="B76" s="10" t="str">
        <f t="shared" si="5"/>
        <v/>
      </c>
      <c r="C76" s="8"/>
      <c r="D76" s="8"/>
      <c r="E76" s="8"/>
      <c r="F76" s="209" t="str">
        <f>IF('תנאי סף'!AN76&lt;&gt;1,"",'תנאי סף'!F76)</f>
        <v/>
      </c>
      <c r="G76" s="138" t="str">
        <f>IF(F76="","",'ריכוז גיליונות עזר'!$H76)</f>
        <v/>
      </c>
      <c r="H76" s="291"/>
      <c r="I76" s="293"/>
      <c r="J76" s="291"/>
      <c r="K76" s="293"/>
      <c r="L76" s="291"/>
      <c r="M76" s="293"/>
      <c r="N76" s="9"/>
      <c r="O76" s="137"/>
      <c r="P76" s="158"/>
      <c r="Q76" s="11"/>
      <c r="R76" s="11"/>
      <c r="S76" s="11"/>
      <c r="T76" s="11"/>
      <c r="U76" s="138" t="str">
        <f t="shared" si="6"/>
        <v/>
      </c>
      <c r="V76" s="11">
        <v>1</v>
      </c>
      <c r="W76" s="11" t="str">
        <f t="shared" si="7"/>
        <v/>
      </c>
      <c r="X76" s="11">
        <v>1</v>
      </c>
      <c r="Y76" s="11" t="str">
        <f t="shared" si="8"/>
        <v/>
      </c>
      <c r="Z76" s="115" t="str">
        <f t="shared" si="9"/>
        <v/>
      </c>
      <c r="AA76" s="171">
        <f t="shared" si="10"/>
        <v>1</v>
      </c>
      <c r="AB76" s="171" t="str">
        <f t="shared" si="13"/>
        <v/>
      </c>
      <c r="AC76" s="171" t="str">
        <f t="shared" si="13"/>
        <v/>
      </c>
      <c r="AD76" s="171">
        <f t="shared" si="12"/>
        <v>1</v>
      </c>
    </row>
    <row r="77" spans="2:30">
      <c r="B77" s="10" t="str">
        <f t="shared" si="5"/>
        <v/>
      </c>
      <c r="C77" s="8"/>
      <c r="D77" s="8"/>
      <c r="E77" s="8"/>
      <c r="F77" s="209" t="str">
        <f>IF('תנאי סף'!AN77&lt;&gt;1,"",'תנאי סף'!F77)</f>
        <v/>
      </c>
      <c r="G77" s="138" t="str">
        <f>IF(F77="","",'ריכוז גיליונות עזר'!$H77)</f>
        <v/>
      </c>
      <c r="H77" s="291"/>
      <c r="I77" s="293"/>
      <c r="J77" s="291"/>
      <c r="K77" s="293"/>
      <c r="L77" s="291"/>
      <c r="M77" s="293"/>
      <c r="N77" s="9"/>
      <c r="O77" s="137"/>
      <c r="P77" s="158"/>
      <c r="Q77" s="11"/>
      <c r="R77" s="11"/>
      <c r="S77" s="11"/>
      <c r="T77" s="11"/>
      <c r="U77" s="138" t="str">
        <f t="shared" si="6"/>
        <v/>
      </c>
      <c r="V77" s="11">
        <v>1</v>
      </c>
      <c r="W77" s="11" t="str">
        <f t="shared" si="7"/>
        <v/>
      </c>
      <c r="X77" s="11">
        <v>1</v>
      </c>
      <c r="Y77" s="11" t="str">
        <f t="shared" si="8"/>
        <v/>
      </c>
      <c r="Z77" s="115" t="str">
        <f t="shared" si="9"/>
        <v/>
      </c>
      <c r="AA77" s="171">
        <f t="shared" si="10"/>
        <v>1</v>
      </c>
      <c r="AB77" s="171" t="str">
        <f t="shared" si="13"/>
        <v/>
      </c>
      <c r="AC77" s="171" t="str">
        <f t="shared" si="13"/>
        <v/>
      </c>
      <c r="AD77" s="171">
        <f t="shared" si="12"/>
        <v>1</v>
      </c>
    </row>
    <row r="78" spans="2:30">
      <c r="B78" s="10" t="str">
        <f t="shared" si="5"/>
        <v/>
      </c>
      <c r="C78" s="8"/>
      <c r="D78" s="8"/>
      <c r="E78" s="8"/>
      <c r="F78" s="209" t="str">
        <f>IF('תנאי סף'!AN78&lt;&gt;1,"",'תנאי סף'!F78)</f>
        <v/>
      </c>
      <c r="G78" s="138" t="str">
        <f>IF(F78="","",'ריכוז גיליונות עזר'!$H78)</f>
        <v/>
      </c>
      <c r="H78" s="291"/>
      <c r="I78" s="293"/>
      <c r="J78" s="291"/>
      <c r="K78" s="293"/>
      <c r="L78" s="291"/>
      <c r="M78" s="293"/>
      <c r="N78" s="9"/>
      <c r="O78" s="137"/>
      <c r="P78" s="158"/>
      <c r="Q78" s="11"/>
      <c r="R78" s="11"/>
      <c r="S78" s="11"/>
      <c r="T78" s="11"/>
      <c r="U78" s="138" t="str">
        <f t="shared" si="6"/>
        <v/>
      </c>
      <c r="V78" s="11">
        <v>1</v>
      </c>
      <c r="W78" s="11" t="str">
        <f t="shared" si="7"/>
        <v/>
      </c>
      <c r="X78" s="11">
        <v>1</v>
      </c>
      <c r="Y78" s="11" t="str">
        <f t="shared" si="8"/>
        <v/>
      </c>
      <c r="Z78" s="115" t="str">
        <f t="shared" si="9"/>
        <v/>
      </c>
      <c r="AA78" s="171">
        <f t="shared" si="10"/>
        <v>1</v>
      </c>
      <c r="AB78" s="171" t="str">
        <f t="shared" si="13"/>
        <v/>
      </c>
      <c r="AC78" s="171" t="str">
        <f t="shared" si="13"/>
        <v/>
      </c>
      <c r="AD78" s="171">
        <f t="shared" si="12"/>
        <v>1</v>
      </c>
    </row>
    <row r="79" spans="2:30">
      <c r="B79" s="10" t="str">
        <f t="shared" si="5"/>
        <v/>
      </c>
      <c r="C79" s="8"/>
      <c r="D79" s="8"/>
      <c r="E79" s="8"/>
      <c r="F79" s="209" t="str">
        <f>IF('תנאי סף'!AN79&lt;&gt;1,"",'תנאי סף'!F79)</f>
        <v/>
      </c>
      <c r="G79" s="138" t="str">
        <f>IF(F79="","",'ריכוז גיליונות עזר'!$H79)</f>
        <v/>
      </c>
      <c r="H79" s="291"/>
      <c r="I79" s="293"/>
      <c r="J79" s="291"/>
      <c r="K79" s="293"/>
      <c r="L79" s="291"/>
      <c r="M79" s="293"/>
      <c r="N79" s="9"/>
      <c r="O79" s="137"/>
      <c r="P79" s="158"/>
      <c r="Q79" s="11"/>
      <c r="R79" s="11"/>
      <c r="S79" s="11"/>
      <c r="T79" s="11"/>
      <c r="U79" s="138" t="str">
        <f t="shared" si="6"/>
        <v/>
      </c>
      <c r="V79" s="11">
        <v>1</v>
      </c>
      <c r="W79" s="11" t="str">
        <f t="shared" si="7"/>
        <v/>
      </c>
      <c r="X79" s="11">
        <v>1</v>
      </c>
      <c r="Y79" s="11" t="str">
        <f t="shared" si="8"/>
        <v/>
      </c>
      <c r="Z79" s="115" t="str">
        <f t="shared" si="9"/>
        <v/>
      </c>
      <c r="AA79" s="171">
        <f t="shared" si="10"/>
        <v>1</v>
      </c>
      <c r="AB79" s="171" t="str">
        <f t="shared" si="13"/>
        <v/>
      </c>
      <c r="AC79" s="171" t="str">
        <f t="shared" si="13"/>
        <v/>
      </c>
      <c r="AD79" s="171">
        <f t="shared" si="12"/>
        <v>1</v>
      </c>
    </row>
    <row r="80" spans="2:30">
      <c r="B80" s="10" t="str">
        <f t="shared" si="5"/>
        <v/>
      </c>
      <c r="C80" s="8"/>
      <c r="D80" s="8"/>
      <c r="E80" s="8"/>
      <c r="F80" s="209" t="str">
        <f>IF('תנאי סף'!AN80&lt;&gt;1,"",'תנאי סף'!F80)</f>
        <v/>
      </c>
      <c r="G80" s="138" t="str">
        <f>IF(F80="","",'ריכוז גיליונות עזר'!$H80)</f>
        <v/>
      </c>
      <c r="H80" s="291"/>
      <c r="I80" s="293"/>
      <c r="J80" s="291"/>
      <c r="K80" s="293"/>
      <c r="L80" s="291"/>
      <c r="M80" s="293"/>
      <c r="N80" s="9"/>
      <c r="O80" s="137"/>
      <c r="P80" s="158"/>
      <c r="Q80" s="11"/>
      <c r="R80" s="11"/>
      <c r="S80" s="11"/>
      <c r="T80" s="11"/>
      <c r="U80" s="138" t="str">
        <f t="shared" si="6"/>
        <v/>
      </c>
      <c r="V80" s="11">
        <v>1</v>
      </c>
      <c r="W80" s="11" t="str">
        <f t="shared" si="7"/>
        <v/>
      </c>
      <c r="X80" s="11">
        <v>1</v>
      </c>
      <c r="Y80" s="11" t="str">
        <f t="shared" si="8"/>
        <v/>
      </c>
      <c r="Z80" s="115" t="str">
        <f t="shared" si="9"/>
        <v/>
      </c>
      <c r="AA80" s="171">
        <f t="shared" si="10"/>
        <v>1</v>
      </c>
      <c r="AB80" s="171" t="str">
        <f t="shared" si="13"/>
        <v/>
      </c>
      <c r="AC80" s="171" t="str">
        <f t="shared" si="13"/>
        <v/>
      </c>
      <c r="AD80" s="171">
        <f t="shared" si="12"/>
        <v>1</v>
      </c>
    </row>
    <row r="81" spans="2:30">
      <c r="B81" s="10" t="str">
        <f t="shared" si="5"/>
        <v/>
      </c>
      <c r="C81" s="8"/>
      <c r="D81" s="8"/>
      <c r="E81" s="8"/>
      <c r="F81" s="209" t="str">
        <f>IF('תנאי סף'!AN81&lt;&gt;1,"",'תנאי סף'!F81)</f>
        <v/>
      </c>
      <c r="G81" s="138" t="str">
        <f>IF(F81="","",'ריכוז גיליונות עזר'!$H81)</f>
        <v/>
      </c>
      <c r="H81" s="291"/>
      <c r="I81" s="293"/>
      <c r="J81" s="291"/>
      <c r="K81" s="293"/>
      <c r="L81" s="291"/>
      <c r="M81" s="293"/>
      <c r="N81" s="9"/>
      <c r="O81" s="137"/>
      <c r="P81" s="158"/>
      <c r="Q81" s="11"/>
      <c r="R81" s="11"/>
      <c r="S81" s="11"/>
      <c r="T81" s="11"/>
      <c r="U81" s="138" t="str">
        <f t="shared" si="6"/>
        <v/>
      </c>
      <c r="V81" s="11">
        <v>1</v>
      </c>
      <c r="W81" s="11" t="str">
        <f t="shared" si="7"/>
        <v/>
      </c>
      <c r="X81" s="11">
        <v>1</v>
      </c>
      <c r="Y81" s="11" t="str">
        <f t="shared" si="8"/>
        <v/>
      </c>
      <c r="Z81" s="115" t="str">
        <f t="shared" si="9"/>
        <v/>
      </c>
      <c r="AA81" s="171">
        <f t="shared" si="10"/>
        <v>1</v>
      </c>
      <c r="AB81" s="171" t="str">
        <f t="shared" si="13"/>
        <v/>
      </c>
      <c r="AC81" s="171" t="str">
        <f t="shared" si="13"/>
        <v/>
      </c>
      <c r="AD81" s="171">
        <f t="shared" si="12"/>
        <v>1</v>
      </c>
    </row>
    <row r="82" spans="2:30">
      <c r="B82" s="10" t="str">
        <f t="shared" si="5"/>
        <v/>
      </c>
      <c r="C82" s="8"/>
      <c r="D82" s="8"/>
      <c r="E82" s="8"/>
      <c r="F82" s="209" t="str">
        <f>IF('תנאי סף'!AN82&lt;&gt;1,"",'תנאי סף'!F82)</f>
        <v/>
      </c>
      <c r="G82" s="138" t="str">
        <f>IF(F82="","",'ריכוז גיליונות עזר'!$H82)</f>
        <v/>
      </c>
      <c r="H82" s="291"/>
      <c r="I82" s="293"/>
      <c r="J82" s="291"/>
      <c r="K82" s="293"/>
      <c r="L82" s="291"/>
      <c r="M82" s="293"/>
      <c r="N82" s="9"/>
      <c r="O82" s="137"/>
      <c r="P82" s="158"/>
      <c r="Q82" s="11"/>
      <c r="R82" s="11"/>
      <c r="S82" s="11"/>
      <c r="T82" s="11"/>
      <c r="U82" s="138" t="str">
        <f t="shared" si="6"/>
        <v/>
      </c>
      <c r="V82" s="11">
        <v>1</v>
      </c>
      <c r="W82" s="11" t="str">
        <f t="shared" si="7"/>
        <v/>
      </c>
      <c r="X82" s="11">
        <v>1</v>
      </c>
      <c r="Y82" s="11" t="str">
        <f t="shared" si="8"/>
        <v/>
      </c>
      <c r="Z82" s="115" t="str">
        <f t="shared" si="9"/>
        <v/>
      </c>
      <c r="AA82" s="171">
        <f t="shared" si="10"/>
        <v>1</v>
      </c>
      <c r="AB82" s="171" t="str">
        <f t="shared" si="13"/>
        <v/>
      </c>
      <c r="AC82" s="171" t="str">
        <f t="shared" si="13"/>
        <v/>
      </c>
      <c r="AD82" s="171">
        <f t="shared" si="12"/>
        <v>1</v>
      </c>
    </row>
    <row r="83" spans="2:30">
      <c r="B83" s="10" t="str">
        <f t="shared" si="5"/>
        <v/>
      </c>
      <c r="C83" s="8"/>
      <c r="D83" s="8"/>
      <c r="E83" s="8"/>
      <c r="F83" s="209" t="str">
        <f>IF('תנאי סף'!AN83&lt;&gt;1,"",'תנאי סף'!F83)</f>
        <v/>
      </c>
      <c r="G83" s="138" t="str">
        <f>IF(F83="","",'ריכוז גיליונות עזר'!$H83)</f>
        <v/>
      </c>
      <c r="H83" s="291"/>
      <c r="I83" s="293"/>
      <c r="J83" s="291"/>
      <c r="K83" s="293"/>
      <c r="L83" s="291"/>
      <c r="M83" s="293"/>
      <c r="N83" s="9"/>
      <c r="O83" s="137"/>
      <c r="P83" s="158"/>
      <c r="Q83" s="11"/>
      <c r="R83" s="11"/>
      <c r="S83" s="11"/>
      <c r="T83" s="11"/>
      <c r="U83" s="138" t="str">
        <f t="shared" si="6"/>
        <v/>
      </c>
      <c r="V83" s="11">
        <v>1</v>
      </c>
      <c r="W83" s="11" t="str">
        <f t="shared" si="7"/>
        <v/>
      </c>
      <c r="X83" s="11">
        <v>1</v>
      </c>
      <c r="Y83" s="11" t="str">
        <f t="shared" si="8"/>
        <v/>
      </c>
      <c r="Z83" s="115" t="str">
        <f t="shared" si="9"/>
        <v/>
      </c>
      <c r="AA83" s="171">
        <f t="shared" si="10"/>
        <v>1</v>
      </c>
      <c r="AB83" s="171" t="str">
        <f t="shared" si="13"/>
        <v/>
      </c>
      <c r="AC83" s="171" t="str">
        <f t="shared" si="13"/>
        <v/>
      </c>
      <c r="AD83" s="171">
        <f t="shared" si="12"/>
        <v>1</v>
      </c>
    </row>
    <row r="84" spans="2:30">
      <c r="B84" s="10" t="str">
        <f t="shared" si="5"/>
        <v/>
      </c>
      <c r="C84" s="8"/>
      <c r="D84" s="8"/>
      <c r="E84" s="8"/>
      <c r="F84" s="209" t="str">
        <f>IF('תנאי סף'!AN84&lt;&gt;1,"",'תנאי סף'!F84)</f>
        <v/>
      </c>
      <c r="G84" s="138" t="str">
        <f>IF(F84="","",'ריכוז גיליונות עזר'!$H84)</f>
        <v/>
      </c>
      <c r="H84" s="291"/>
      <c r="I84" s="293"/>
      <c r="J84" s="291"/>
      <c r="K84" s="293"/>
      <c r="L84" s="291"/>
      <c r="M84" s="293"/>
      <c r="N84" s="9"/>
      <c r="O84" s="137"/>
      <c r="P84" s="158"/>
      <c r="Q84" s="11"/>
      <c r="R84" s="11"/>
      <c r="S84" s="11"/>
      <c r="T84" s="11"/>
      <c r="U84" s="138" t="str">
        <f t="shared" si="6"/>
        <v/>
      </c>
      <c r="V84" s="11">
        <v>1</v>
      </c>
      <c r="W84" s="11" t="str">
        <f t="shared" si="7"/>
        <v/>
      </c>
      <c r="X84" s="11">
        <v>1</v>
      </c>
      <c r="Y84" s="11" t="str">
        <f t="shared" si="8"/>
        <v/>
      </c>
      <c r="Z84" s="115" t="str">
        <f t="shared" si="9"/>
        <v/>
      </c>
      <c r="AA84" s="171">
        <f t="shared" si="10"/>
        <v>1</v>
      </c>
      <c r="AB84" s="171" t="str">
        <f t="shared" si="13"/>
        <v/>
      </c>
      <c r="AC84" s="171" t="str">
        <f t="shared" si="13"/>
        <v/>
      </c>
      <c r="AD84" s="171">
        <f t="shared" si="12"/>
        <v>1</v>
      </c>
    </row>
    <row r="85" spans="2:30">
      <c r="B85" s="10" t="str">
        <f t="shared" si="5"/>
        <v/>
      </c>
      <c r="C85" s="8"/>
      <c r="D85" s="8"/>
      <c r="E85" s="8"/>
      <c r="F85" s="209" t="str">
        <f>IF('תנאי סף'!AN85&lt;&gt;1,"",'תנאי סף'!F85)</f>
        <v/>
      </c>
      <c r="G85" s="138" t="str">
        <f>IF(F85="","",'ריכוז גיליונות עזר'!$H85)</f>
        <v/>
      </c>
      <c r="H85" s="291"/>
      <c r="I85" s="293"/>
      <c r="J85" s="291"/>
      <c r="K85" s="293"/>
      <c r="L85" s="291"/>
      <c r="M85" s="293"/>
      <c r="N85" s="9"/>
      <c r="O85" s="137"/>
      <c r="P85" s="158"/>
      <c r="Q85" s="11"/>
      <c r="R85" s="11"/>
      <c r="S85" s="11"/>
      <c r="T85" s="11"/>
      <c r="U85" s="138" t="str">
        <f t="shared" si="6"/>
        <v/>
      </c>
      <c r="V85" s="11">
        <v>1</v>
      </c>
      <c r="W85" s="11" t="str">
        <f t="shared" si="7"/>
        <v/>
      </c>
      <c r="X85" s="11">
        <v>1</v>
      </c>
      <c r="Y85" s="11" t="str">
        <f t="shared" si="8"/>
        <v/>
      </c>
      <c r="Z85" s="115" t="str">
        <f t="shared" si="9"/>
        <v/>
      </c>
      <c r="AA85" s="171">
        <f t="shared" si="10"/>
        <v>1</v>
      </c>
      <c r="AB85" s="171" t="str">
        <f t="shared" si="13"/>
        <v/>
      </c>
      <c r="AC85" s="171" t="str">
        <f t="shared" si="13"/>
        <v/>
      </c>
      <c r="AD85" s="171">
        <f t="shared" si="12"/>
        <v>1</v>
      </c>
    </row>
    <row r="86" spans="2:30">
      <c r="B86" s="10" t="str">
        <f t="shared" si="5"/>
        <v/>
      </c>
      <c r="C86" s="8"/>
      <c r="D86" s="8"/>
      <c r="E86" s="8"/>
      <c r="F86" s="209" t="str">
        <f>IF('תנאי סף'!AN86&lt;&gt;1,"",'תנאי סף'!F86)</f>
        <v/>
      </c>
      <c r="G86" s="138" t="str">
        <f>IF(F86="","",'ריכוז גיליונות עזר'!$H86)</f>
        <v/>
      </c>
      <c r="H86" s="291"/>
      <c r="I86" s="293"/>
      <c r="J86" s="291"/>
      <c r="K86" s="293"/>
      <c r="L86" s="291"/>
      <c r="M86" s="293"/>
      <c r="N86" s="9"/>
      <c r="O86" s="137"/>
      <c r="P86" s="158"/>
      <c r="Q86" s="11"/>
      <c r="R86" s="11"/>
      <c r="S86" s="11"/>
      <c r="T86" s="11"/>
      <c r="U86" s="138" t="str">
        <f t="shared" si="6"/>
        <v/>
      </c>
      <c r="V86" s="11">
        <v>1</v>
      </c>
      <c r="W86" s="11" t="str">
        <f t="shared" si="7"/>
        <v/>
      </c>
      <c r="X86" s="11">
        <v>1</v>
      </c>
      <c r="Y86" s="11" t="str">
        <f t="shared" si="8"/>
        <v/>
      </c>
      <c r="Z86" s="115" t="str">
        <f t="shared" si="9"/>
        <v/>
      </c>
      <c r="AA86" s="171">
        <f t="shared" si="10"/>
        <v>1</v>
      </c>
      <c r="AB86" s="171" t="str">
        <f t="shared" si="13"/>
        <v/>
      </c>
      <c r="AC86" s="171" t="str">
        <f t="shared" si="13"/>
        <v/>
      </c>
      <c r="AD86" s="171">
        <f t="shared" si="12"/>
        <v>1</v>
      </c>
    </row>
    <row r="87" spans="2:30">
      <c r="B87" s="10" t="str">
        <f t="shared" si="5"/>
        <v/>
      </c>
      <c r="C87" s="8"/>
      <c r="D87" s="8"/>
      <c r="E87" s="8"/>
      <c r="F87" s="209" t="str">
        <f>IF('תנאי סף'!AN87&lt;&gt;1,"",'תנאי סף'!F87)</f>
        <v/>
      </c>
      <c r="G87" s="138" t="str">
        <f>IF(F87="","",'ריכוז גיליונות עזר'!$H87)</f>
        <v/>
      </c>
      <c r="H87" s="291"/>
      <c r="I87" s="293"/>
      <c r="J87" s="291"/>
      <c r="K87" s="293"/>
      <c r="L87" s="291"/>
      <c r="M87" s="293"/>
      <c r="N87" s="9"/>
      <c r="O87" s="137"/>
      <c r="P87" s="158"/>
      <c r="Q87" s="11"/>
      <c r="R87" s="11"/>
      <c r="S87" s="11"/>
      <c r="T87" s="11"/>
      <c r="U87" s="138" t="str">
        <f t="shared" si="6"/>
        <v/>
      </c>
      <c r="V87" s="11">
        <v>1</v>
      </c>
      <c r="W87" s="11" t="str">
        <f t="shared" si="7"/>
        <v/>
      </c>
      <c r="X87" s="11">
        <v>1</v>
      </c>
      <c r="Y87" s="11" t="str">
        <f t="shared" si="8"/>
        <v/>
      </c>
      <c r="Z87" s="115" t="str">
        <f t="shared" si="9"/>
        <v/>
      </c>
      <c r="AA87" s="171">
        <f t="shared" si="10"/>
        <v>1</v>
      </c>
      <c r="AB87" s="171" t="str">
        <f t="shared" si="13"/>
        <v/>
      </c>
      <c r="AC87" s="171" t="str">
        <f t="shared" si="13"/>
        <v/>
      </c>
      <c r="AD87" s="171">
        <f t="shared" si="12"/>
        <v>1</v>
      </c>
    </row>
    <row r="88" spans="2:30">
      <c r="B88" s="10" t="str">
        <f t="shared" si="5"/>
        <v/>
      </c>
      <c r="C88" s="8"/>
      <c r="D88" s="8"/>
      <c r="E88" s="8"/>
      <c r="F88" s="209" t="str">
        <f>IF('תנאי סף'!AN88&lt;&gt;1,"",'תנאי סף'!F88)</f>
        <v/>
      </c>
      <c r="G88" s="138" t="str">
        <f>IF(F88="","",'ריכוז גיליונות עזר'!$H88)</f>
        <v/>
      </c>
      <c r="H88" s="291"/>
      <c r="I88" s="293"/>
      <c r="J88" s="291"/>
      <c r="K88" s="293"/>
      <c r="L88" s="291"/>
      <c r="M88" s="293"/>
      <c r="N88" s="9"/>
      <c r="O88" s="137"/>
      <c r="P88" s="158"/>
      <c r="Q88" s="11"/>
      <c r="R88" s="11"/>
      <c r="S88" s="11"/>
      <c r="T88" s="11"/>
      <c r="U88" s="138" t="str">
        <f t="shared" si="6"/>
        <v/>
      </c>
      <c r="V88" s="11">
        <v>1</v>
      </c>
      <c r="W88" s="11" t="str">
        <f t="shared" si="7"/>
        <v/>
      </c>
      <c r="X88" s="11">
        <v>1</v>
      </c>
      <c r="Y88" s="11" t="str">
        <f t="shared" si="8"/>
        <v/>
      </c>
      <c r="Z88" s="115" t="str">
        <f t="shared" si="9"/>
        <v/>
      </c>
      <c r="AA88" s="171">
        <f t="shared" si="10"/>
        <v>1</v>
      </c>
      <c r="AB88" s="171" t="str">
        <f t="shared" si="13"/>
        <v/>
      </c>
      <c r="AC88" s="171" t="str">
        <f t="shared" si="13"/>
        <v/>
      </c>
      <c r="AD88" s="171">
        <f t="shared" si="12"/>
        <v>1</v>
      </c>
    </row>
    <row r="89" spans="2:30">
      <c r="B89" s="10" t="str">
        <f t="shared" si="5"/>
        <v/>
      </c>
      <c r="C89" s="8"/>
      <c r="D89" s="8"/>
      <c r="E89" s="8"/>
      <c r="F89" s="209" t="str">
        <f>IF('תנאי סף'!AN89&lt;&gt;1,"",'תנאי סף'!F89)</f>
        <v/>
      </c>
      <c r="G89" s="138" t="str">
        <f>IF(F89="","",'ריכוז גיליונות עזר'!$H89)</f>
        <v/>
      </c>
      <c r="H89" s="291"/>
      <c r="I89" s="293"/>
      <c r="J89" s="291"/>
      <c r="K89" s="293"/>
      <c r="L89" s="291"/>
      <c r="M89" s="293"/>
      <c r="N89" s="9"/>
      <c r="O89" s="137"/>
      <c r="P89" s="158"/>
      <c r="Q89" s="11"/>
      <c r="R89" s="11"/>
      <c r="S89" s="11"/>
      <c r="T89" s="11"/>
      <c r="U89" s="138" t="str">
        <f t="shared" si="6"/>
        <v/>
      </c>
      <c r="V89" s="11">
        <v>1</v>
      </c>
      <c r="W89" s="11" t="str">
        <f t="shared" si="7"/>
        <v/>
      </c>
      <c r="X89" s="11">
        <v>1</v>
      </c>
      <c r="Y89" s="11" t="str">
        <f t="shared" si="8"/>
        <v/>
      </c>
      <c r="Z89" s="115" t="str">
        <f t="shared" si="9"/>
        <v/>
      </c>
      <c r="AA89" s="171">
        <f t="shared" si="10"/>
        <v>1</v>
      </c>
      <c r="AB89" s="171" t="str">
        <f t="shared" si="13"/>
        <v/>
      </c>
      <c r="AC89" s="171" t="str">
        <f t="shared" si="13"/>
        <v/>
      </c>
      <c r="AD89" s="171">
        <f t="shared" si="12"/>
        <v>1</v>
      </c>
    </row>
    <row r="90" spans="2:30">
      <c r="B90" s="10" t="str">
        <f t="shared" si="5"/>
        <v/>
      </c>
      <c r="C90" s="8"/>
      <c r="D90" s="8"/>
      <c r="E90" s="8"/>
      <c r="F90" s="209" t="str">
        <f>IF('תנאי סף'!AN90&lt;&gt;1,"",'תנאי סף'!F90)</f>
        <v/>
      </c>
      <c r="G90" s="138" t="str">
        <f>IF(F90="","",'ריכוז גיליונות עזר'!$H90)</f>
        <v/>
      </c>
      <c r="H90" s="291"/>
      <c r="I90" s="293"/>
      <c r="J90" s="291"/>
      <c r="K90" s="293"/>
      <c r="L90" s="291"/>
      <c r="M90" s="293"/>
      <c r="N90" s="9"/>
      <c r="O90" s="137"/>
      <c r="P90" s="158"/>
      <c r="Q90" s="11"/>
      <c r="R90" s="11"/>
      <c r="S90" s="11"/>
      <c r="T90" s="11"/>
      <c r="U90" s="138" t="str">
        <f t="shared" si="6"/>
        <v/>
      </c>
      <c r="V90" s="11">
        <v>1</v>
      </c>
      <c r="W90" s="11" t="str">
        <f t="shared" si="7"/>
        <v/>
      </c>
      <c r="X90" s="11">
        <v>1</v>
      </c>
      <c r="Y90" s="11" t="str">
        <f t="shared" si="8"/>
        <v/>
      </c>
      <c r="Z90" s="115" t="str">
        <f t="shared" si="9"/>
        <v/>
      </c>
      <c r="AA90" s="171">
        <f t="shared" si="10"/>
        <v>1</v>
      </c>
      <c r="AB90" s="171" t="str">
        <f t="shared" si="13"/>
        <v/>
      </c>
      <c r="AC90" s="171" t="str">
        <f t="shared" si="13"/>
        <v/>
      </c>
      <c r="AD90" s="171">
        <f t="shared" si="12"/>
        <v>1</v>
      </c>
    </row>
    <row r="91" spans="2:30">
      <c r="B91" s="10" t="str">
        <f t="shared" si="5"/>
        <v/>
      </c>
      <c r="C91" s="8"/>
      <c r="D91" s="8"/>
      <c r="E91" s="8"/>
      <c r="F91" s="209" t="str">
        <f>IF('תנאי סף'!AN91&lt;&gt;1,"",'תנאי סף'!F91)</f>
        <v/>
      </c>
      <c r="G91" s="138" t="str">
        <f>IF(F91="","",'ריכוז גיליונות עזר'!$H91)</f>
        <v/>
      </c>
      <c r="H91" s="291"/>
      <c r="I91" s="293"/>
      <c r="J91" s="291"/>
      <c r="K91" s="293"/>
      <c r="L91" s="291"/>
      <c r="M91" s="293"/>
      <c r="N91" s="9"/>
      <c r="O91" s="137"/>
      <c r="P91" s="158"/>
      <c r="Q91" s="11"/>
      <c r="R91" s="11"/>
      <c r="S91" s="11"/>
      <c r="T91" s="11"/>
      <c r="U91" s="138" t="str">
        <f t="shared" si="6"/>
        <v/>
      </c>
      <c r="V91" s="11">
        <v>1</v>
      </c>
      <c r="W91" s="11" t="str">
        <f t="shared" si="7"/>
        <v/>
      </c>
      <c r="X91" s="11">
        <v>1</v>
      </c>
      <c r="Y91" s="11" t="str">
        <f t="shared" si="8"/>
        <v/>
      </c>
      <c r="Z91" s="115" t="str">
        <f t="shared" si="9"/>
        <v/>
      </c>
      <c r="AA91" s="171">
        <f t="shared" si="10"/>
        <v>1</v>
      </c>
      <c r="AB91" s="171" t="str">
        <f t="shared" si="13"/>
        <v/>
      </c>
      <c r="AC91" s="171" t="str">
        <f t="shared" si="13"/>
        <v/>
      </c>
      <c r="AD91" s="171">
        <f t="shared" si="12"/>
        <v>1</v>
      </c>
    </row>
    <row r="92" spans="2:30">
      <c r="B92" s="10" t="str">
        <f t="shared" si="5"/>
        <v/>
      </c>
      <c r="C92" s="8"/>
      <c r="D92" s="8"/>
      <c r="E92" s="8"/>
      <c r="F92" s="209" t="str">
        <f>IF('תנאי סף'!AN92&lt;&gt;1,"",'תנאי סף'!F92)</f>
        <v/>
      </c>
      <c r="G92" s="138" t="str">
        <f>IF(F92="","",'ריכוז גיליונות עזר'!$H92)</f>
        <v/>
      </c>
      <c r="H92" s="291"/>
      <c r="I92" s="293"/>
      <c r="J92" s="291"/>
      <c r="K92" s="293"/>
      <c r="L92" s="291"/>
      <c r="M92" s="293"/>
      <c r="N92" s="9"/>
      <c r="O92" s="137"/>
      <c r="P92" s="158"/>
      <c r="Q92" s="11"/>
      <c r="R92" s="11"/>
      <c r="S92" s="11"/>
      <c r="T92" s="11"/>
      <c r="U92" s="138" t="str">
        <f t="shared" si="6"/>
        <v/>
      </c>
      <c r="V92" s="11">
        <v>1</v>
      </c>
      <c r="W92" s="11" t="str">
        <f t="shared" si="7"/>
        <v/>
      </c>
      <c r="X92" s="11">
        <v>1</v>
      </c>
      <c r="Y92" s="11" t="str">
        <f t="shared" si="8"/>
        <v/>
      </c>
      <c r="Z92" s="115" t="str">
        <f t="shared" si="9"/>
        <v/>
      </c>
      <c r="AA92" s="171">
        <f t="shared" si="10"/>
        <v>1</v>
      </c>
      <c r="AB92" s="171" t="str">
        <f t="shared" ref="AB92:AC130" si="14">IF($F92="","",AB$30)</f>
        <v/>
      </c>
      <c r="AC92" s="171" t="str">
        <f t="shared" si="14"/>
        <v/>
      </c>
      <c r="AD92" s="171">
        <f t="shared" si="12"/>
        <v>1</v>
      </c>
    </row>
    <row r="93" spans="2:30">
      <c r="B93" s="10" t="str">
        <f t="shared" si="5"/>
        <v/>
      </c>
      <c r="C93" s="8"/>
      <c r="D93" s="8"/>
      <c r="E93" s="8"/>
      <c r="F93" s="209" t="str">
        <f>IF('תנאי סף'!AN93&lt;&gt;1,"",'תנאי סף'!F93)</f>
        <v/>
      </c>
      <c r="G93" s="138" t="str">
        <f>IF(F93="","",'ריכוז גיליונות עזר'!$H93)</f>
        <v/>
      </c>
      <c r="H93" s="291"/>
      <c r="I93" s="293"/>
      <c r="J93" s="291"/>
      <c r="K93" s="293"/>
      <c r="L93" s="291"/>
      <c r="M93" s="293"/>
      <c r="N93" s="9"/>
      <c r="O93" s="137"/>
      <c r="P93" s="158"/>
      <c r="Q93" s="11"/>
      <c r="R93" s="11"/>
      <c r="S93" s="11"/>
      <c r="T93" s="11"/>
      <c r="U93" s="138" t="str">
        <f t="shared" si="6"/>
        <v/>
      </c>
      <c r="V93" s="11">
        <v>1</v>
      </c>
      <c r="W93" s="11" t="str">
        <f t="shared" si="7"/>
        <v/>
      </c>
      <c r="X93" s="11">
        <v>1</v>
      </c>
      <c r="Y93" s="11" t="str">
        <f t="shared" si="8"/>
        <v/>
      </c>
      <c r="Z93" s="115" t="str">
        <f t="shared" si="9"/>
        <v/>
      </c>
      <c r="AA93" s="171">
        <f t="shared" si="10"/>
        <v>1</v>
      </c>
      <c r="AB93" s="171" t="str">
        <f t="shared" si="14"/>
        <v/>
      </c>
      <c r="AC93" s="171" t="str">
        <f t="shared" si="14"/>
        <v/>
      </c>
      <c r="AD93" s="171">
        <f t="shared" si="12"/>
        <v>1</v>
      </c>
    </row>
    <row r="94" spans="2:30">
      <c r="B94" s="10" t="str">
        <f t="shared" si="5"/>
        <v/>
      </c>
      <c r="C94" s="8"/>
      <c r="D94" s="8"/>
      <c r="E94" s="8"/>
      <c r="F94" s="209" t="str">
        <f>IF('תנאי סף'!AN94&lt;&gt;1,"",'תנאי סף'!F94)</f>
        <v/>
      </c>
      <c r="G94" s="138" t="str">
        <f>IF(F94="","",'ריכוז גיליונות עזר'!$H94)</f>
        <v/>
      </c>
      <c r="H94" s="291"/>
      <c r="I94" s="293"/>
      <c r="J94" s="291"/>
      <c r="K94" s="293"/>
      <c r="L94" s="291"/>
      <c r="M94" s="293"/>
      <c r="N94" s="9"/>
      <c r="O94" s="137"/>
      <c r="P94" s="158"/>
      <c r="Q94" s="11"/>
      <c r="R94" s="11"/>
      <c r="S94" s="11"/>
      <c r="T94" s="11"/>
      <c r="U94" s="138" t="str">
        <f t="shared" si="6"/>
        <v/>
      </c>
      <c r="V94" s="11">
        <v>1</v>
      </c>
      <c r="W94" s="11" t="str">
        <f t="shared" si="7"/>
        <v/>
      </c>
      <c r="X94" s="11">
        <v>1</v>
      </c>
      <c r="Y94" s="11" t="str">
        <f t="shared" si="8"/>
        <v/>
      </c>
      <c r="Z94" s="115" t="str">
        <f t="shared" si="9"/>
        <v/>
      </c>
      <c r="AA94" s="171">
        <f t="shared" si="10"/>
        <v>1</v>
      </c>
      <c r="AB94" s="171" t="str">
        <f t="shared" si="14"/>
        <v/>
      </c>
      <c r="AC94" s="171" t="str">
        <f t="shared" si="14"/>
        <v/>
      </c>
      <c r="AD94" s="171">
        <f t="shared" si="12"/>
        <v>1</v>
      </c>
    </row>
    <row r="95" spans="2:30">
      <c r="B95" s="10" t="str">
        <f t="shared" si="5"/>
        <v/>
      </c>
      <c r="C95" s="8"/>
      <c r="D95" s="8"/>
      <c r="E95" s="8"/>
      <c r="F95" s="209" t="str">
        <f>IF('תנאי סף'!AN95&lt;&gt;1,"",'תנאי סף'!F95)</f>
        <v/>
      </c>
      <c r="G95" s="138" t="str">
        <f>IF(F95="","",'ריכוז גיליונות עזר'!$H95)</f>
        <v/>
      </c>
      <c r="H95" s="291"/>
      <c r="I95" s="293"/>
      <c r="J95" s="291"/>
      <c r="K95" s="293"/>
      <c r="L95" s="291"/>
      <c r="M95" s="293"/>
      <c r="N95" s="9"/>
      <c r="O95" s="137"/>
      <c r="P95" s="158"/>
      <c r="Q95" s="11"/>
      <c r="R95" s="11"/>
      <c r="S95" s="11"/>
      <c r="T95" s="11"/>
      <c r="U95" s="138" t="str">
        <f t="shared" si="6"/>
        <v/>
      </c>
      <c r="V95" s="11">
        <v>1</v>
      </c>
      <c r="W95" s="11" t="str">
        <f t="shared" si="7"/>
        <v/>
      </c>
      <c r="X95" s="11">
        <v>1</v>
      </c>
      <c r="Y95" s="11" t="str">
        <f t="shared" si="8"/>
        <v/>
      </c>
      <c r="Z95" s="115" t="str">
        <f t="shared" si="9"/>
        <v/>
      </c>
      <c r="AA95" s="171">
        <f t="shared" si="10"/>
        <v>1</v>
      </c>
      <c r="AB95" s="171" t="str">
        <f t="shared" si="14"/>
        <v/>
      </c>
      <c r="AC95" s="171" t="str">
        <f t="shared" si="14"/>
        <v/>
      </c>
      <c r="AD95" s="171">
        <f t="shared" si="12"/>
        <v>1</v>
      </c>
    </row>
    <row r="96" spans="2:30">
      <c r="B96" s="10" t="str">
        <f t="shared" ref="B96:B130" si="15">IF(F96="","",ROW()-30)</f>
        <v/>
      </c>
      <c r="C96" s="8"/>
      <c r="D96" s="8"/>
      <c r="E96" s="8"/>
      <c r="F96" s="209" t="str">
        <f>IF('תנאי סף'!AN96&lt;&gt;1,"",'תנאי סף'!F96)</f>
        <v/>
      </c>
      <c r="G96" s="138" t="str">
        <f>IF(F96="","",'ריכוז גיליונות עזר'!$H96)</f>
        <v/>
      </c>
      <c r="H96" s="291"/>
      <c r="I96" s="293"/>
      <c r="J96" s="291"/>
      <c r="K96" s="293"/>
      <c r="L96" s="291"/>
      <c r="M96" s="293"/>
      <c r="N96" s="9"/>
      <c r="O96" s="137"/>
      <c r="P96" s="158"/>
      <c r="Q96" s="11"/>
      <c r="R96" s="11"/>
      <c r="S96" s="11"/>
      <c r="T96" s="11"/>
      <c r="U96" s="138" t="str">
        <f t="shared" ref="U96:U130" si="16">IF($F96="","",IF($AA96&lt;&gt;1,$AB$1,IFERROR(G96,$AB$1)))</f>
        <v/>
      </c>
      <c r="V96" s="11">
        <v>1</v>
      </c>
      <c r="W96" s="11" t="str">
        <f t="shared" ref="W96:W130" si="17">IF($F96="","",IF($AA96&lt;&gt;1,$AB$1,IFERROR(U96*V96,$AB$1)))</f>
        <v/>
      </c>
      <c r="X96" s="11">
        <v>1</v>
      </c>
      <c r="Y96" s="11" t="str">
        <f t="shared" ref="Y96:Y130" si="18">IF($F96="","",IF($AA96&lt;&gt;1,$AB$1,IFERROR(W96*X96,$AB$1)))</f>
        <v/>
      </c>
      <c r="Z96" s="115" t="str">
        <f t="shared" ref="Z96:Z130" si="19">IF($F96="","",IF(OR($AA96&lt;&gt;1,Y96=$AB$1),$AB$1,IFERROR(Y96/SUM($Y$31:$Y$130),0)))</f>
        <v/>
      </c>
      <c r="AA96" s="171">
        <f t="shared" ref="AA96:AA130" si="20">IF(SUM(AD96:AV96)=COUNT(AD96:AV96),1,0)</f>
        <v>1</v>
      </c>
      <c r="AB96" s="171" t="str">
        <f t="shared" si="14"/>
        <v/>
      </c>
      <c r="AC96" s="171" t="str">
        <f t="shared" si="14"/>
        <v/>
      </c>
      <c r="AD96" s="171">
        <f t="shared" ref="AD96:AD130" si="21">IF(G$30="",1,IF(G96="",0,IFERROR(CHOOSE(AD$28,IF(ISNA(MATCH(G96,$AB$30:$AC$30,0)),0,1),IF(ISNUMBER(G96),1,0),IF(G96=TRUNC(G96),1,0),IF(AND(G96*1=G96,G96&gt;=0),1,0),IF(AND(G96=TRUNC(G96),G96&gt;=0),1,0),IF(AND(G96*1=G96,G96&gt;0),1,0),IF(AND(G96=TRUNC(G96),G96&gt;0),1,0),1,IF(ISNA(HLOOKUP(G96,$AE$4:$AN$4,1,0)),0,1)),0)))</f>
        <v>1</v>
      </c>
    </row>
    <row r="97" spans="2:30">
      <c r="B97" s="10" t="str">
        <f t="shared" si="15"/>
        <v/>
      </c>
      <c r="C97" s="8"/>
      <c r="D97" s="8"/>
      <c r="E97" s="8"/>
      <c r="F97" s="209" t="str">
        <f>IF('תנאי סף'!AN97&lt;&gt;1,"",'תנאי סף'!F97)</f>
        <v/>
      </c>
      <c r="G97" s="138" t="str">
        <f>IF(F97="","",'ריכוז גיליונות עזר'!$H97)</f>
        <v/>
      </c>
      <c r="H97" s="291"/>
      <c r="I97" s="293"/>
      <c r="J97" s="291"/>
      <c r="K97" s="293"/>
      <c r="L97" s="291"/>
      <c r="M97" s="293"/>
      <c r="N97" s="9"/>
      <c r="O97" s="137"/>
      <c r="P97" s="158"/>
      <c r="Q97" s="11"/>
      <c r="R97" s="11"/>
      <c r="S97" s="11"/>
      <c r="T97" s="11"/>
      <c r="U97" s="138" t="str">
        <f t="shared" si="16"/>
        <v/>
      </c>
      <c r="V97" s="11">
        <v>1</v>
      </c>
      <c r="W97" s="11" t="str">
        <f t="shared" si="17"/>
        <v/>
      </c>
      <c r="X97" s="11">
        <v>1</v>
      </c>
      <c r="Y97" s="11" t="str">
        <f t="shared" si="18"/>
        <v/>
      </c>
      <c r="Z97" s="115" t="str">
        <f t="shared" si="19"/>
        <v/>
      </c>
      <c r="AA97" s="171">
        <f t="shared" si="20"/>
        <v>1</v>
      </c>
      <c r="AB97" s="171" t="str">
        <f t="shared" si="14"/>
        <v/>
      </c>
      <c r="AC97" s="171" t="str">
        <f t="shared" si="14"/>
        <v/>
      </c>
      <c r="AD97" s="171">
        <f t="shared" si="21"/>
        <v>1</v>
      </c>
    </row>
    <row r="98" spans="2:30">
      <c r="B98" s="10" t="str">
        <f t="shared" si="15"/>
        <v/>
      </c>
      <c r="C98" s="8"/>
      <c r="D98" s="8"/>
      <c r="E98" s="8"/>
      <c r="F98" s="209" t="str">
        <f>IF('תנאי סף'!AN98&lt;&gt;1,"",'תנאי סף'!F98)</f>
        <v/>
      </c>
      <c r="G98" s="138" t="str">
        <f>IF(F98="","",'ריכוז גיליונות עזר'!$H98)</f>
        <v/>
      </c>
      <c r="H98" s="291"/>
      <c r="I98" s="293"/>
      <c r="J98" s="291"/>
      <c r="K98" s="293"/>
      <c r="L98" s="291"/>
      <c r="M98" s="293"/>
      <c r="N98" s="9"/>
      <c r="O98" s="137"/>
      <c r="P98" s="158"/>
      <c r="Q98" s="11"/>
      <c r="R98" s="11"/>
      <c r="S98" s="11"/>
      <c r="T98" s="11"/>
      <c r="U98" s="138" t="str">
        <f t="shared" si="16"/>
        <v/>
      </c>
      <c r="V98" s="11">
        <v>1</v>
      </c>
      <c r="W98" s="11" t="str">
        <f t="shared" si="17"/>
        <v/>
      </c>
      <c r="X98" s="11">
        <v>1</v>
      </c>
      <c r="Y98" s="11" t="str">
        <f t="shared" si="18"/>
        <v/>
      </c>
      <c r="Z98" s="115" t="str">
        <f t="shared" si="19"/>
        <v/>
      </c>
      <c r="AA98" s="171">
        <f t="shared" si="20"/>
        <v>1</v>
      </c>
      <c r="AB98" s="171" t="str">
        <f t="shared" si="14"/>
        <v/>
      </c>
      <c r="AC98" s="171" t="str">
        <f t="shared" si="14"/>
        <v/>
      </c>
      <c r="AD98" s="171">
        <f t="shared" si="21"/>
        <v>1</v>
      </c>
    </row>
    <row r="99" spans="2:30">
      <c r="B99" s="10" t="str">
        <f t="shared" si="15"/>
        <v/>
      </c>
      <c r="C99" s="8"/>
      <c r="D99" s="8"/>
      <c r="E99" s="8"/>
      <c r="F99" s="209" t="str">
        <f>IF('תנאי סף'!AN99&lt;&gt;1,"",'תנאי סף'!F99)</f>
        <v/>
      </c>
      <c r="G99" s="138" t="str">
        <f>IF(F99="","",'ריכוז גיליונות עזר'!$H99)</f>
        <v/>
      </c>
      <c r="H99" s="291"/>
      <c r="I99" s="293"/>
      <c r="J99" s="291"/>
      <c r="K99" s="293"/>
      <c r="L99" s="291"/>
      <c r="M99" s="293"/>
      <c r="N99" s="9"/>
      <c r="O99" s="137"/>
      <c r="P99" s="158"/>
      <c r="Q99" s="11"/>
      <c r="R99" s="11"/>
      <c r="S99" s="11"/>
      <c r="T99" s="11"/>
      <c r="U99" s="138" t="str">
        <f t="shared" si="16"/>
        <v/>
      </c>
      <c r="V99" s="11">
        <v>1</v>
      </c>
      <c r="W99" s="11" t="str">
        <f t="shared" si="17"/>
        <v/>
      </c>
      <c r="X99" s="11">
        <v>1</v>
      </c>
      <c r="Y99" s="11" t="str">
        <f t="shared" si="18"/>
        <v/>
      </c>
      <c r="Z99" s="115" t="str">
        <f t="shared" si="19"/>
        <v/>
      </c>
      <c r="AA99" s="171">
        <f t="shared" si="20"/>
        <v>1</v>
      </c>
      <c r="AB99" s="171" t="str">
        <f t="shared" si="14"/>
        <v/>
      </c>
      <c r="AC99" s="171" t="str">
        <f t="shared" si="14"/>
        <v/>
      </c>
      <c r="AD99" s="171">
        <f t="shared" si="21"/>
        <v>1</v>
      </c>
    </row>
    <row r="100" spans="2:30">
      <c r="B100" s="10" t="str">
        <f t="shared" si="15"/>
        <v/>
      </c>
      <c r="C100" s="8"/>
      <c r="D100" s="8"/>
      <c r="E100" s="8"/>
      <c r="F100" s="209" t="str">
        <f>IF('תנאי סף'!AN100&lt;&gt;1,"",'תנאי סף'!F100)</f>
        <v/>
      </c>
      <c r="G100" s="138" t="str">
        <f>IF(F100="","",'ריכוז גיליונות עזר'!$H100)</f>
        <v/>
      </c>
      <c r="H100" s="291"/>
      <c r="I100" s="293"/>
      <c r="J100" s="291"/>
      <c r="K100" s="293"/>
      <c r="L100" s="291"/>
      <c r="M100" s="293"/>
      <c r="N100" s="9"/>
      <c r="O100" s="137"/>
      <c r="P100" s="158"/>
      <c r="Q100" s="11"/>
      <c r="R100" s="11"/>
      <c r="S100" s="11"/>
      <c r="T100" s="11"/>
      <c r="U100" s="138" t="str">
        <f t="shared" si="16"/>
        <v/>
      </c>
      <c r="V100" s="11">
        <v>1</v>
      </c>
      <c r="W100" s="11" t="str">
        <f t="shared" si="17"/>
        <v/>
      </c>
      <c r="X100" s="11">
        <v>1</v>
      </c>
      <c r="Y100" s="11" t="str">
        <f t="shared" si="18"/>
        <v/>
      </c>
      <c r="Z100" s="115" t="str">
        <f t="shared" si="19"/>
        <v/>
      </c>
      <c r="AA100" s="171">
        <f t="shared" si="20"/>
        <v>1</v>
      </c>
      <c r="AB100" s="171" t="str">
        <f t="shared" si="14"/>
        <v/>
      </c>
      <c r="AC100" s="171" t="str">
        <f t="shared" si="14"/>
        <v/>
      </c>
      <c r="AD100" s="171">
        <f t="shared" si="21"/>
        <v>1</v>
      </c>
    </row>
    <row r="101" spans="2:30">
      <c r="B101" s="10" t="str">
        <f t="shared" si="15"/>
        <v/>
      </c>
      <c r="C101" s="8"/>
      <c r="D101" s="8"/>
      <c r="E101" s="8"/>
      <c r="F101" s="209" t="str">
        <f>IF('תנאי סף'!AN101&lt;&gt;1,"",'תנאי סף'!F101)</f>
        <v/>
      </c>
      <c r="G101" s="138" t="str">
        <f>IF(F101="","",'ריכוז גיליונות עזר'!$H101)</f>
        <v/>
      </c>
      <c r="H101" s="291"/>
      <c r="I101" s="293"/>
      <c r="J101" s="291"/>
      <c r="K101" s="293"/>
      <c r="L101" s="291"/>
      <c r="M101" s="293"/>
      <c r="N101" s="9"/>
      <c r="O101" s="137"/>
      <c r="P101" s="158"/>
      <c r="Q101" s="11"/>
      <c r="R101" s="11"/>
      <c r="S101" s="11"/>
      <c r="T101" s="11"/>
      <c r="U101" s="138" t="str">
        <f t="shared" si="16"/>
        <v/>
      </c>
      <c r="V101" s="11">
        <v>1</v>
      </c>
      <c r="W101" s="11" t="str">
        <f t="shared" si="17"/>
        <v/>
      </c>
      <c r="X101" s="11">
        <v>1</v>
      </c>
      <c r="Y101" s="11" t="str">
        <f t="shared" si="18"/>
        <v/>
      </c>
      <c r="Z101" s="115" t="str">
        <f t="shared" si="19"/>
        <v/>
      </c>
      <c r="AA101" s="171">
        <f t="shared" si="20"/>
        <v>1</v>
      </c>
      <c r="AB101" s="171" t="str">
        <f t="shared" si="14"/>
        <v/>
      </c>
      <c r="AC101" s="171" t="str">
        <f t="shared" si="14"/>
        <v/>
      </c>
      <c r="AD101" s="171">
        <f t="shared" si="21"/>
        <v>1</v>
      </c>
    </row>
    <row r="102" spans="2:30">
      <c r="B102" s="10" t="str">
        <f t="shared" si="15"/>
        <v/>
      </c>
      <c r="C102" s="8"/>
      <c r="D102" s="8"/>
      <c r="E102" s="8"/>
      <c r="F102" s="209" t="str">
        <f>IF('תנאי סף'!AN102&lt;&gt;1,"",'תנאי סף'!F102)</f>
        <v/>
      </c>
      <c r="G102" s="138" t="str">
        <f>IF(F102="","",'ריכוז גיליונות עזר'!$H102)</f>
        <v/>
      </c>
      <c r="H102" s="291"/>
      <c r="I102" s="293"/>
      <c r="J102" s="291"/>
      <c r="K102" s="293"/>
      <c r="L102" s="291"/>
      <c r="M102" s="293"/>
      <c r="N102" s="9"/>
      <c r="O102" s="137"/>
      <c r="P102" s="158"/>
      <c r="Q102" s="11"/>
      <c r="R102" s="11"/>
      <c r="S102" s="11"/>
      <c r="T102" s="11"/>
      <c r="U102" s="138" t="str">
        <f t="shared" si="16"/>
        <v/>
      </c>
      <c r="V102" s="11">
        <v>1</v>
      </c>
      <c r="W102" s="11" t="str">
        <f t="shared" si="17"/>
        <v/>
      </c>
      <c r="X102" s="11">
        <v>1</v>
      </c>
      <c r="Y102" s="11" t="str">
        <f t="shared" si="18"/>
        <v/>
      </c>
      <c r="Z102" s="115" t="str">
        <f t="shared" si="19"/>
        <v/>
      </c>
      <c r="AA102" s="171">
        <f t="shared" si="20"/>
        <v>1</v>
      </c>
      <c r="AB102" s="171" t="str">
        <f t="shared" si="14"/>
        <v/>
      </c>
      <c r="AC102" s="171" t="str">
        <f t="shared" si="14"/>
        <v/>
      </c>
      <c r="AD102" s="171">
        <f t="shared" si="21"/>
        <v>1</v>
      </c>
    </row>
    <row r="103" spans="2:30">
      <c r="B103" s="10" t="str">
        <f t="shared" si="15"/>
        <v/>
      </c>
      <c r="C103" s="8"/>
      <c r="D103" s="8"/>
      <c r="E103" s="8"/>
      <c r="F103" s="209" t="str">
        <f>IF('תנאי סף'!AN103&lt;&gt;1,"",'תנאי סף'!F103)</f>
        <v/>
      </c>
      <c r="G103" s="138" t="str">
        <f>IF(F103="","",'ריכוז גיליונות עזר'!$H103)</f>
        <v/>
      </c>
      <c r="H103" s="291"/>
      <c r="I103" s="293"/>
      <c r="J103" s="291"/>
      <c r="K103" s="293"/>
      <c r="L103" s="291"/>
      <c r="M103" s="293"/>
      <c r="N103" s="9"/>
      <c r="O103" s="137"/>
      <c r="P103" s="158"/>
      <c r="Q103" s="11"/>
      <c r="R103" s="11"/>
      <c r="S103" s="11"/>
      <c r="T103" s="11"/>
      <c r="U103" s="138" t="str">
        <f t="shared" si="16"/>
        <v/>
      </c>
      <c r="V103" s="11">
        <v>1</v>
      </c>
      <c r="W103" s="11" t="str">
        <f t="shared" si="17"/>
        <v/>
      </c>
      <c r="X103" s="11">
        <v>1</v>
      </c>
      <c r="Y103" s="11" t="str">
        <f t="shared" si="18"/>
        <v/>
      </c>
      <c r="Z103" s="115" t="str">
        <f t="shared" si="19"/>
        <v/>
      </c>
      <c r="AA103" s="171">
        <f t="shared" si="20"/>
        <v>1</v>
      </c>
      <c r="AB103" s="171" t="str">
        <f t="shared" si="14"/>
        <v/>
      </c>
      <c r="AC103" s="171" t="str">
        <f t="shared" si="14"/>
        <v/>
      </c>
      <c r="AD103" s="171">
        <f t="shared" si="21"/>
        <v>1</v>
      </c>
    </row>
    <row r="104" spans="2:30">
      <c r="B104" s="10" t="str">
        <f t="shared" si="15"/>
        <v/>
      </c>
      <c r="C104" s="8"/>
      <c r="D104" s="8"/>
      <c r="E104" s="8"/>
      <c r="F104" s="209" t="str">
        <f>IF('תנאי סף'!AN104&lt;&gt;1,"",'תנאי סף'!F104)</f>
        <v/>
      </c>
      <c r="G104" s="138" t="str">
        <f>IF(F104="","",'ריכוז גיליונות עזר'!$H104)</f>
        <v/>
      </c>
      <c r="H104" s="291"/>
      <c r="I104" s="293"/>
      <c r="J104" s="291"/>
      <c r="K104" s="293"/>
      <c r="L104" s="291"/>
      <c r="M104" s="293"/>
      <c r="N104" s="9"/>
      <c r="O104" s="137"/>
      <c r="P104" s="158"/>
      <c r="Q104" s="11"/>
      <c r="R104" s="11"/>
      <c r="S104" s="11"/>
      <c r="T104" s="11"/>
      <c r="U104" s="138" t="str">
        <f t="shared" si="16"/>
        <v/>
      </c>
      <c r="V104" s="11">
        <v>1</v>
      </c>
      <c r="W104" s="11" t="str">
        <f t="shared" si="17"/>
        <v/>
      </c>
      <c r="X104" s="11">
        <v>1</v>
      </c>
      <c r="Y104" s="11" t="str">
        <f t="shared" si="18"/>
        <v/>
      </c>
      <c r="Z104" s="115" t="str">
        <f t="shared" si="19"/>
        <v/>
      </c>
      <c r="AA104" s="171">
        <f t="shared" si="20"/>
        <v>1</v>
      </c>
      <c r="AB104" s="171" t="str">
        <f t="shared" si="14"/>
        <v/>
      </c>
      <c r="AC104" s="171" t="str">
        <f t="shared" si="14"/>
        <v/>
      </c>
      <c r="AD104" s="171">
        <f t="shared" si="21"/>
        <v>1</v>
      </c>
    </row>
    <row r="105" spans="2:30">
      <c r="B105" s="10" t="str">
        <f t="shared" si="15"/>
        <v/>
      </c>
      <c r="C105" s="8"/>
      <c r="D105" s="8"/>
      <c r="E105" s="8"/>
      <c r="F105" s="209" t="str">
        <f>IF('תנאי סף'!AN105&lt;&gt;1,"",'תנאי סף'!F105)</f>
        <v/>
      </c>
      <c r="G105" s="138" t="str">
        <f>IF(F105="","",'ריכוז גיליונות עזר'!$H105)</f>
        <v/>
      </c>
      <c r="H105" s="291"/>
      <c r="I105" s="293"/>
      <c r="J105" s="291"/>
      <c r="K105" s="293"/>
      <c r="L105" s="291"/>
      <c r="M105" s="293"/>
      <c r="N105" s="9"/>
      <c r="O105" s="137"/>
      <c r="P105" s="158"/>
      <c r="Q105" s="11"/>
      <c r="R105" s="11"/>
      <c r="S105" s="11"/>
      <c r="T105" s="11"/>
      <c r="U105" s="138" t="str">
        <f t="shared" si="16"/>
        <v/>
      </c>
      <c r="V105" s="11">
        <v>1</v>
      </c>
      <c r="W105" s="11" t="str">
        <f t="shared" si="17"/>
        <v/>
      </c>
      <c r="X105" s="11">
        <v>1</v>
      </c>
      <c r="Y105" s="11" t="str">
        <f t="shared" si="18"/>
        <v/>
      </c>
      <c r="Z105" s="115" t="str">
        <f t="shared" si="19"/>
        <v/>
      </c>
      <c r="AA105" s="171">
        <f t="shared" si="20"/>
        <v>1</v>
      </c>
      <c r="AB105" s="171" t="str">
        <f t="shared" si="14"/>
        <v/>
      </c>
      <c r="AC105" s="171" t="str">
        <f t="shared" si="14"/>
        <v/>
      </c>
      <c r="AD105" s="171">
        <f t="shared" si="21"/>
        <v>1</v>
      </c>
    </row>
    <row r="106" spans="2:30">
      <c r="B106" s="10" t="str">
        <f t="shared" si="15"/>
        <v/>
      </c>
      <c r="C106" s="8"/>
      <c r="D106" s="8"/>
      <c r="E106" s="8"/>
      <c r="F106" s="209" t="str">
        <f>IF('תנאי סף'!AN106&lt;&gt;1,"",'תנאי סף'!F106)</f>
        <v/>
      </c>
      <c r="G106" s="138" t="str">
        <f>IF(F106="","",'ריכוז גיליונות עזר'!$H106)</f>
        <v/>
      </c>
      <c r="H106" s="291"/>
      <c r="I106" s="293"/>
      <c r="J106" s="291"/>
      <c r="K106" s="293"/>
      <c r="L106" s="291"/>
      <c r="M106" s="293"/>
      <c r="N106" s="9"/>
      <c r="O106" s="137"/>
      <c r="P106" s="158"/>
      <c r="Q106" s="11"/>
      <c r="R106" s="11"/>
      <c r="S106" s="11"/>
      <c r="T106" s="11"/>
      <c r="U106" s="138" t="str">
        <f t="shared" si="16"/>
        <v/>
      </c>
      <c r="V106" s="11">
        <v>1</v>
      </c>
      <c r="W106" s="11" t="str">
        <f t="shared" si="17"/>
        <v/>
      </c>
      <c r="X106" s="11">
        <v>1</v>
      </c>
      <c r="Y106" s="11" t="str">
        <f t="shared" si="18"/>
        <v/>
      </c>
      <c r="Z106" s="115" t="str">
        <f t="shared" si="19"/>
        <v/>
      </c>
      <c r="AA106" s="171">
        <f t="shared" si="20"/>
        <v>1</v>
      </c>
      <c r="AB106" s="171" t="str">
        <f t="shared" si="14"/>
        <v/>
      </c>
      <c r="AC106" s="171" t="str">
        <f t="shared" si="14"/>
        <v/>
      </c>
      <c r="AD106" s="171">
        <f t="shared" si="21"/>
        <v>1</v>
      </c>
    </row>
    <row r="107" spans="2:30">
      <c r="B107" s="10" t="str">
        <f t="shared" si="15"/>
        <v/>
      </c>
      <c r="C107" s="8"/>
      <c r="D107" s="8"/>
      <c r="E107" s="8"/>
      <c r="F107" s="209" t="str">
        <f>IF('תנאי סף'!AN107&lt;&gt;1,"",'תנאי סף'!F107)</f>
        <v/>
      </c>
      <c r="G107" s="138" t="str">
        <f>IF(F107="","",'ריכוז גיליונות עזר'!$H107)</f>
        <v/>
      </c>
      <c r="H107" s="291"/>
      <c r="I107" s="293"/>
      <c r="J107" s="291"/>
      <c r="K107" s="293"/>
      <c r="L107" s="291"/>
      <c r="M107" s="293"/>
      <c r="N107" s="9"/>
      <c r="O107" s="137"/>
      <c r="P107" s="158"/>
      <c r="Q107" s="11"/>
      <c r="R107" s="11"/>
      <c r="S107" s="11"/>
      <c r="T107" s="11"/>
      <c r="U107" s="138" t="str">
        <f t="shared" si="16"/>
        <v/>
      </c>
      <c r="V107" s="11">
        <v>1</v>
      </c>
      <c r="W107" s="11" t="str">
        <f t="shared" si="17"/>
        <v/>
      </c>
      <c r="X107" s="11">
        <v>1</v>
      </c>
      <c r="Y107" s="11" t="str">
        <f t="shared" si="18"/>
        <v/>
      </c>
      <c r="Z107" s="115" t="str">
        <f t="shared" si="19"/>
        <v/>
      </c>
      <c r="AA107" s="171">
        <f t="shared" si="20"/>
        <v>1</v>
      </c>
      <c r="AB107" s="171" t="str">
        <f t="shared" si="14"/>
        <v/>
      </c>
      <c r="AC107" s="171" t="str">
        <f t="shared" si="14"/>
        <v/>
      </c>
      <c r="AD107" s="171">
        <f t="shared" si="21"/>
        <v>1</v>
      </c>
    </row>
    <row r="108" spans="2:30">
      <c r="B108" s="10" t="str">
        <f t="shared" si="15"/>
        <v/>
      </c>
      <c r="C108" s="8"/>
      <c r="D108" s="8"/>
      <c r="E108" s="8"/>
      <c r="F108" s="209" t="str">
        <f>IF('תנאי סף'!AN108&lt;&gt;1,"",'תנאי סף'!F108)</f>
        <v/>
      </c>
      <c r="G108" s="138" t="str">
        <f>IF(F108="","",'ריכוז גיליונות עזר'!$H108)</f>
        <v/>
      </c>
      <c r="H108" s="291"/>
      <c r="I108" s="293"/>
      <c r="J108" s="291"/>
      <c r="K108" s="293"/>
      <c r="L108" s="291"/>
      <c r="M108" s="293"/>
      <c r="N108" s="9"/>
      <c r="O108" s="137"/>
      <c r="P108" s="158"/>
      <c r="Q108" s="11"/>
      <c r="R108" s="11"/>
      <c r="S108" s="11"/>
      <c r="T108" s="11"/>
      <c r="U108" s="138" t="str">
        <f t="shared" si="16"/>
        <v/>
      </c>
      <c r="V108" s="11">
        <v>1</v>
      </c>
      <c r="W108" s="11" t="str">
        <f t="shared" si="17"/>
        <v/>
      </c>
      <c r="X108" s="11">
        <v>1</v>
      </c>
      <c r="Y108" s="11" t="str">
        <f t="shared" si="18"/>
        <v/>
      </c>
      <c r="Z108" s="115" t="str">
        <f t="shared" si="19"/>
        <v/>
      </c>
      <c r="AA108" s="171">
        <f t="shared" si="20"/>
        <v>1</v>
      </c>
      <c r="AB108" s="171" t="str">
        <f t="shared" si="14"/>
        <v/>
      </c>
      <c r="AC108" s="171" t="str">
        <f t="shared" si="14"/>
        <v/>
      </c>
      <c r="AD108" s="171">
        <f t="shared" si="21"/>
        <v>1</v>
      </c>
    </row>
    <row r="109" spans="2:30">
      <c r="B109" s="10" t="str">
        <f t="shared" si="15"/>
        <v/>
      </c>
      <c r="C109" s="8"/>
      <c r="D109" s="8"/>
      <c r="E109" s="8"/>
      <c r="F109" s="209" t="str">
        <f>IF('תנאי סף'!AN109&lt;&gt;1,"",'תנאי סף'!F109)</f>
        <v/>
      </c>
      <c r="G109" s="138" t="str">
        <f>IF(F109="","",'ריכוז גיליונות עזר'!$H109)</f>
        <v/>
      </c>
      <c r="H109" s="291"/>
      <c r="I109" s="293"/>
      <c r="J109" s="291"/>
      <c r="K109" s="293"/>
      <c r="L109" s="291"/>
      <c r="M109" s="293"/>
      <c r="N109" s="9"/>
      <c r="O109" s="137"/>
      <c r="P109" s="158"/>
      <c r="Q109" s="11"/>
      <c r="R109" s="11"/>
      <c r="S109" s="11"/>
      <c r="T109" s="11"/>
      <c r="U109" s="138" t="str">
        <f t="shared" si="16"/>
        <v/>
      </c>
      <c r="V109" s="11">
        <v>1</v>
      </c>
      <c r="W109" s="11" t="str">
        <f t="shared" si="17"/>
        <v/>
      </c>
      <c r="X109" s="11">
        <v>1</v>
      </c>
      <c r="Y109" s="11" t="str">
        <f t="shared" si="18"/>
        <v/>
      </c>
      <c r="Z109" s="115" t="str">
        <f t="shared" si="19"/>
        <v/>
      </c>
      <c r="AA109" s="171">
        <f t="shared" si="20"/>
        <v>1</v>
      </c>
      <c r="AB109" s="171" t="str">
        <f t="shared" si="14"/>
        <v/>
      </c>
      <c r="AC109" s="171" t="str">
        <f t="shared" si="14"/>
        <v/>
      </c>
      <c r="AD109" s="171">
        <f t="shared" si="21"/>
        <v>1</v>
      </c>
    </row>
    <row r="110" spans="2:30">
      <c r="B110" s="10" t="str">
        <f t="shared" si="15"/>
        <v/>
      </c>
      <c r="C110" s="8"/>
      <c r="D110" s="8"/>
      <c r="E110" s="8"/>
      <c r="F110" s="209" t="str">
        <f>IF('תנאי סף'!AN110&lt;&gt;1,"",'תנאי סף'!F110)</f>
        <v/>
      </c>
      <c r="G110" s="138" t="str">
        <f>IF(F110="","",'ריכוז גיליונות עזר'!$H110)</f>
        <v/>
      </c>
      <c r="H110" s="291"/>
      <c r="I110" s="293"/>
      <c r="J110" s="291"/>
      <c r="K110" s="293"/>
      <c r="L110" s="291"/>
      <c r="M110" s="293"/>
      <c r="N110" s="9"/>
      <c r="O110" s="137"/>
      <c r="P110" s="158"/>
      <c r="Q110" s="11"/>
      <c r="R110" s="11"/>
      <c r="S110" s="11"/>
      <c r="T110" s="11"/>
      <c r="U110" s="138" t="str">
        <f t="shared" si="16"/>
        <v/>
      </c>
      <c r="V110" s="11">
        <v>1</v>
      </c>
      <c r="W110" s="11" t="str">
        <f t="shared" si="17"/>
        <v/>
      </c>
      <c r="X110" s="11">
        <v>1</v>
      </c>
      <c r="Y110" s="11" t="str">
        <f t="shared" si="18"/>
        <v/>
      </c>
      <c r="Z110" s="115" t="str">
        <f t="shared" si="19"/>
        <v/>
      </c>
      <c r="AA110" s="171">
        <f t="shared" si="20"/>
        <v>1</v>
      </c>
      <c r="AB110" s="171" t="str">
        <f t="shared" si="14"/>
        <v/>
      </c>
      <c r="AC110" s="171" t="str">
        <f t="shared" si="14"/>
        <v/>
      </c>
      <c r="AD110" s="171">
        <f t="shared" si="21"/>
        <v>1</v>
      </c>
    </row>
    <row r="111" spans="2:30">
      <c r="B111" s="10" t="str">
        <f t="shared" si="15"/>
        <v/>
      </c>
      <c r="C111" s="8"/>
      <c r="D111" s="8"/>
      <c r="E111" s="8"/>
      <c r="F111" s="209" t="str">
        <f>IF('תנאי סף'!AN111&lt;&gt;1,"",'תנאי סף'!F111)</f>
        <v/>
      </c>
      <c r="G111" s="138" t="str">
        <f>IF(F111="","",'ריכוז גיליונות עזר'!$H111)</f>
        <v/>
      </c>
      <c r="H111" s="291"/>
      <c r="I111" s="293"/>
      <c r="J111" s="291"/>
      <c r="K111" s="293"/>
      <c r="L111" s="291"/>
      <c r="M111" s="293"/>
      <c r="N111" s="9"/>
      <c r="O111" s="137"/>
      <c r="P111" s="158"/>
      <c r="Q111" s="11"/>
      <c r="R111" s="11"/>
      <c r="S111" s="11"/>
      <c r="T111" s="11"/>
      <c r="U111" s="138" t="str">
        <f t="shared" si="16"/>
        <v/>
      </c>
      <c r="V111" s="11">
        <v>1</v>
      </c>
      <c r="W111" s="11" t="str">
        <f t="shared" si="17"/>
        <v/>
      </c>
      <c r="X111" s="11">
        <v>1</v>
      </c>
      <c r="Y111" s="11" t="str">
        <f t="shared" si="18"/>
        <v/>
      </c>
      <c r="Z111" s="115" t="str">
        <f t="shared" si="19"/>
        <v/>
      </c>
      <c r="AA111" s="171">
        <f t="shared" si="20"/>
        <v>1</v>
      </c>
      <c r="AB111" s="171" t="str">
        <f t="shared" si="14"/>
        <v/>
      </c>
      <c r="AC111" s="171" t="str">
        <f t="shared" si="14"/>
        <v/>
      </c>
      <c r="AD111" s="171">
        <f t="shared" si="21"/>
        <v>1</v>
      </c>
    </row>
    <row r="112" spans="2:30">
      <c r="B112" s="10" t="str">
        <f t="shared" si="15"/>
        <v/>
      </c>
      <c r="C112" s="8"/>
      <c r="D112" s="8"/>
      <c r="E112" s="8"/>
      <c r="F112" s="209" t="str">
        <f>IF('תנאי סף'!AN112&lt;&gt;1,"",'תנאי סף'!F112)</f>
        <v/>
      </c>
      <c r="G112" s="138" t="str">
        <f>IF(F112="","",'ריכוז גיליונות עזר'!$H112)</f>
        <v/>
      </c>
      <c r="H112" s="291"/>
      <c r="I112" s="293"/>
      <c r="J112" s="291"/>
      <c r="K112" s="293"/>
      <c r="L112" s="291"/>
      <c r="M112" s="293"/>
      <c r="N112" s="9"/>
      <c r="O112" s="137"/>
      <c r="P112" s="158"/>
      <c r="Q112" s="11"/>
      <c r="R112" s="11"/>
      <c r="S112" s="11"/>
      <c r="T112" s="11"/>
      <c r="U112" s="138" t="str">
        <f t="shared" si="16"/>
        <v/>
      </c>
      <c r="V112" s="11">
        <v>1</v>
      </c>
      <c r="W112" s="11" t="str">
        <f t="shared" si="17"/>
        <v/>
      </c>
      <c r="X112" s="11">
        <v>1</v>
      </c>
      <c r="Y112" s="11" t="str">
        <f t="shared" si="18"/>
        <v/>
      </c>
      <c r="Z112" s="115" t="str">
        <f t="shared" si="19"/>
        <v/>
      </c>
      <c r="AA112" s="171">
        <f t="shared" si="20"/>
        <v>1</v>
      </c>
      <c r="AB112" s="171" t="str">
        <f t="shared" si="14"/>
        <v/>
      </c>
      <c r="AC112" s="171" t="str">
        <f t="shared" si="14"/>
        <v/>
      </c>
      <c r="AD112" s="171">
        <f t="shared" si="21"/>
        <v>1</v>
      </c>
    </row>
    <row r="113" spans="2:30">
      <c r="B113" s="10" t="str">
        <f t="shared" si="15"/>
        <v/>
      </c>
      <c r="C113" s="8"/>
      <c r="D113" s="8"/>
      <c r="E113" s="8"/>
      <c r="F113" s="209" t="str">
        <f>IF('תנאי סף'!AN113&lt;&gt;1,"",'תנאי סף'!F113)</f>
        <v/>
      </c>
      <c r="G113" s="138" t="str">
        <f>IF(F113="","",'ריכוז גיליונות עזר'!$H113)</f>
        <v/>
      </c>
      <c r="H113" s="291"/>
      <c r="I113" s="293"/>
      <c r="J113" s="291"/>
      <c r="K113" s="293"/>
      <c r="L113" s="291"/>
      <c r="M113" s="293"/>
      <c r="N113" s="9"/>
      <c r="O113" s="137"/>
      <c r="P113" s="158"/>
      <c r="Q113" s="11"/>
      <c r="R113" s="11"/>
      <c r="S113" s="11"/>
      <c r="T113" s="11"/>
      <c r="U113" s="138" t="str">
        <f t="shared" si="16"/>
        <v/>
      </c>
      <c r="V113" s="11">
        <v>1</v>
      </c>
      <c r="W113" s="11" t="str">
        <f t="shared" si="17"/>
        <v/>
      </c>
      <c r="X113" s="11">
        <v>1</v>
      </c>
      <c r="Y113" s="11" t="str">
        <f t="shared" si="18"/>
        <v/>
      </c>
      <c r="Z113" s="115" t="str">
        <f t="shared" si="19"/>
        <v/>
      </c>
      <c r="AA113" s="171">
        <f t="shared" si="20"/>
        <v>1</v>
      </c>
      <c r="AB113" s="171" t="str">
        <f t="shared" si="14"/>
        <v/>
      </c>
      <c r="AC113" s="171" t="str">
        <f t="shared" si="14"/>
        <v/>
      </c>
      <c r="AD113" s="171">
        <f t="shared" si="21"/>
        <v>1</v>
      </c>
    </row>
    <row r="114" spans="2:30">
      <c r="B114" s="10" t="str">
        <f t="shared" si="15"/>
        <v/>
      </c>
      <c r="C114" s="8"/>
      <c r="D114" s="8"/>
      <c r="E114" s="8"/>
      <c r="F114" s="209" t="str">
        <f>IF('תנאי סף'!AN114&lt;&gt;1,"",'תנאי סף'!F114)</f>
        <v/>
      </c>
      <c r="G114" s="138" t="str">
        <f>IF(F114="","",'ריכוז גיליונות עזר'!$H114)</f>
        <v/>
      </c>
      <c r="H114" s="291"/>
      <c r="I114" s="293"/>
      <c r="J114" s="291"/>
      <c r="K114" s="293"/>
      <c r="L114" s="291"/>
      <c r="M114" s="293"/>
      <c r="N114" s="9"/>
      <c r="O114" s="137"/>
      <c r="P114" s="158"/>
      <c r="Q114" s="11"/>
      <c r="R114" s="11"/>
      <c r="S114" s="11"/>
      <c r="T114" s="11"/>
      <c r="U114" s="138" t="str">
        <f t="shared" si="16"/>
        <v/>
      </c>
      <c r="V114" s="11">
        <v>1</v>
      </c>
      <c r="W114" s="11" t="str">
        <f t="shared" si="17"/>
        <v/>
      </c>
      <c r="X114" s="11">
        <v>1</v>
      </c>
      <c r="Y114" s="11" t="str">
        <f t="shared" si="18"/>
        <v/>
      </c>
      <c r="Z114" s="115" t="str">
        <f t="shared" si="19"/>
        <v/>
      </c>
      <c r="AA114" s="171">
        <f t="shared" si="20"/>
        <v>1</v>
      </c>
      <c r="AB114" s="171" t="str">
        <f t="shared" si="14"/>
        <v/>
      </c>
      <c r="AC114" s="171" t="str">
        <f t="shared" si="14"/>
        <v/>
      </c>
      <c r="AD114" s="171">
        <f t="shared" si="21"/>
        <v>1</v>
      </c>
    </row>
    <row r="115" spans="2:30">
      <c r="B115" s="10" t="str">
        <f t="shared" si="15"/>
        <v/>
      </c>
      <c r="C115" s="8"/>
      <c r="D115" s="8"/>
      <c r="E115" s="8"/>
      <c r="F115" s="209" t="str">
        <f>IF('תנאי סף'!AN115&lt;&gt;1,"",'תנאי סף'!F115)</f>
        <v/>
      </c>
      <c r="G115" s="138" t="str">
        <f>IF(F115="","",'ריכוז גיליונות עזר'!$H115)</f>
        <v/>
      </c>
      <c r="H115" s="291"/>
      <c r="I115" s="293"/>
      <c r="J115" s="291"/>
      <c r="K115" s="293"/>
      <c r="L115" s="291"/>
      <c r="M115" s="293"/>
      <c r="N115" s="9"/>
      <c r="O115" s="137"/>
      <c r="P115" s="158"/>
      <c r="Q115" s="11"/>
      <c r="R115" s="11"/>
      <c r="S115" s="11"/>
      <c r="T115" s="11"/>
      <c r="U115" s="138" t="str">
        <f t="shared" si="16"/>
        <v/>
      </c>
      <c r="V115" s="11">
        <v>1</v>
      </c>
      <c r="W115" s="11" t="str">
        <f t="shared" si="17"/>
        <v/>
      </c>
      <c r="X115" s="11">
        <v>1</v>
      </c>
      <c r="Y115" s="11" t="str">
        <f t="shared" si="18"/>
        <v/>
      </c>
      <c r="Z115" s="115" t="str">
        <f t="shared" si="19"/>
        <v/>
      </c>
      <c r="AA115" s="171">
        <f t="shared" si="20"/>
        <v>1</v>
      </c>
      <c r="AB115" s="171" t="str">
        <f t="shared" si="14"/>
        <v/>
      </c>
      <c r="AC115" s="171" t="str">
        <f t="shared" si="14"/>
        <v/>
      </c>
      <c r="AD115" s="171">
        <f t="shared" si="21"/>
        <v>1</v>
      </c>
    </row>
    <row r="116" spans="2:30">
      <c r="B116" s="10" t="str">
        <f t="shared" si="15"/>
        <v/>
      </c>
      <c r="C116" s="8"/>
      <c r="D116" s="8"/>
      <c r="E116" s="8"/>
      <c r="F116" s="209" t="str">
        <f>IF('תנאי סף'!AN116&lt;&gt;1,"",'תנאי סף'!F116)</f>
        <v/>
      </c>
      <c r="G116" s="138" t="str">
        <f>IF(F116="","",'ריכוז גיליונות עזר'!$H116)</f>
        <v/>
      </c>
      <c r="H116" s="291"/>
      <c r="I116" s="293"/>
      <c r="J116" s="291"/>
      <c r="K116" s="293"/>
      <c r="L116" s="291"/>
      <c r="M116" s="293"/>
      <c r="N116" s="9"/>
      <c r="O116" s="137"/>
      <c r="P116" s="158"/>
      <c r="Q116" s="11"/>
      <c r="R116" s="11"/>
      <c r="S116" s="11"/>
      <c r="T116" s="11"/>
      <c r="U116" s="138" t="str">
        <f t="shared" si="16"/>
        <v/>
      </c>
      <c r="V116" s="11">
        <v>1</v>
      </c>
      <c r="W116" s="11" t="str">
        <f t="shared" si="17"/>
        <v/>
      </c>
      <c r="X116" s="11">
        <v>1</v>
      </c>
      <c r="Y116" s="11" t="str">
        <f t="shared" si="18"/>
        <v/>
      </c>
      <c r="Z116" s="115" t="str">
        <f t="shared" si="19"/>
        <v/>
      </c>
      <c r="AA116" s="171">
        <f t="shared" si="20"/>
        <v>1</v>
      </c>
      <c r="AB116" s="171" t="str">
        <f t="shared" si="14"/>
        <v/>
      </c>
      <c r="AC116" s="171" t="str">
        <f t="shared" si="14"/>
        <v/>
      </c>
      <c r="AD116" s="171">
        <f t="shared" si="21"/>
        <v>1</v>
      </c>
    </row>
    <row r="117" spans="2:30">
      <c r="B117" s="10" t="str">
        <f t="shared" si="15"/>
        <v/>
      </c>
      <c r="C117" s="8"/>
      <c r="D117" s="8"/>
      <c r="E117" s="8"/>
      <c r="F117" s="209" t="str">
        <f>IF('תנאי סף'!AN117&lt;&gt;1,"",'תנאי סף'!F117)</f>
        <v/>
      </c>
      <c r="G117" s="138" t="str">
        <f>IF(F117="","",'ריכוז גיליונות עזר'!$H117)</f>
        <v/>
      </c>
      <c r="H117" s="291"/>
      <c r="I117" s="293"/>
      <c r="J117" s="291"/>
      <c r="K117" s="293"/>
      <c r="L117" s="291"/>
      <c r="M117" s="293"/>
      <c r="N117" s="9"/>
      <c r="O117" s="137"/>
      <c r="P117" s="158"/>
      <c r="Q117" s="11"/>
      <c r="R117" s="11"/>
      <c r="S117" s="11"/>
      <c r="T117" s="11"/>
      <c r="U117" s="138" t="str">
        <f t="shared" si="16"/>
        <v/>
      </c>
      <c r="V117" s="11">
        <v>1</v>
      </c>
      <c r="W117" s="11" t="str">
        <f t="shared" si="17"/>
        <v/>
      </c>
      <c r="X117" s="11">
        <v>1</v>
      </c>
      <c r="Y117" s="11" t="str">
        <f t="shared" si="18"/>
        <v/>
      </c>
      <c r="Z117" s="115" t="str">
        <f t="shared" si="19"/>
        <v/>
      </c>
      <c r="AA117" s="171">
        <f t="shared" si="20"/>
        <v>1</v>
      </c>
      <c r="AB117" s="171" t="str">
        <f t="shared" si="14"/>
        <v/>
      </c>
      <c r="AC117" s="171" t="str">
        <f t="shared" si="14"/>
        <v/>
      </c>
      <c r="AD117" s="171">
        <f t="shared" si="21"/>
        <v>1</v>
      </c>
    </row>
    <row r="118" spans="2:30">
      <c r="B118" s="10" t="str">
        <f t="shared" si="15"/>
        <v/>
      </c>
      <c r="C118" s="8"/>
      <c r="D118" s="8"/>
      <c r="E118" s="8"/>
      <c r="F118" s="209" t="str">
        <f>IF('תנאי סף'!AN118&lt;&gt;1,"",'תנאי סף'!F118)</f>
        <v/>
      </c>
      <c r="G118" s="138" t="str">
        <f>IF(F118="","",'ריכוז גיליונות עזר'!$H118)</f>
        <v/>
      </c>
      <c r="H118" s="291"/>
      <c r="I118" s="293"/>
      <c r="J118" s="291"/>
      <c r="K118" s="293"/>
      <c r="L118" s="291"/>
      <c r="M118" s="293"/>
      <c r="N118" s="9"/>
      <c r="O118" s="137"/>
      <c r="P118" s="158"/>
      <c r="Q118" s="11"/>
      <c r="R118" s="11"/>
      <c r="S118" s="11"/>
      <c r="T118" s="11"/>
      <c r="U118" s="138" t="str">
        <f t="shared" si="16"/>
        <v/>
      </c>
      <c r="V118" s="11">
        <v>1</v>
      </c>
      <c r="W118" s="11" t="str">
        <f t="shared" si="17"/>
        <v/>
      </c>
      <c r="X118" s="11">
        <v>1</v>
      </c>
      <c r="Y118" s="11" t="str">
        <f t="shared" si="18"/>
        <v/>
      </c>
      <c r="Z118" s="115" t="str">
        <f t="shared" si="19"/>
        <v/>
      </c>
      <c r="AA118" s="171">
        <f t="shared" si="20"/>
        <v>1</v>
      </c>
      <c r="AB118" s="171" t="str">
        <f t="shared" si="14"/>
        <v/>
      </c>
      <c r="AC118" s="171" t="str">
        <f t="shared" si="14"/>
        <v/>
      </c>
      <c r="AD118" s="171">
        <f t="shared" si="21"/>
        <v>1</v>
      </c>
    </row>
    <row r="119" spans="2:30">
      <c r="B119" s="10" t="str">
        <f t="shared" si="15"/>
        <v/>
      </c>
      <c r="C119" s="8"/>
      <c r="D119" s="8"/>
      <c r="E119" s="8"/>
      <c r="F119" s="209" t="str">
        <f>IF('תנאי סף'!AN119&lt;&gt;1,"",'תנאי סף'!F119)</f>
        <v/>
      </c>
      <c r="G119" s="138" t="str">
        <f>IF(F119="","",'ריכוז גיליונות עזר'!$H119)</f>
        <v/>
      </c>
      <c r="H119" s="291"/>
      <c r="I119" s="293"/>
      <c r="J119" s="291"/>
      <c r="K119" s="293"/>
      <c r="L119" s="291"/>
      <c r="M119" s="293"/>
      <c r="N119" s="9"/>
      <c r="O119" s="137"/>
      <c r="P119" s="158"/>
      <c r="Q119" s="11"/>
      <c r="R119" s="11"/>
      <c r="S119" s="11"/>
      <c r="T119" s="11"/>
      <c r="U119" s="138" t="str">
        <f t="shared" si="16"/>
        <v/>
      </c>
      <c r="V119" s="11">
        <v>1</v>
      </c>
      <c r="W119" s="11" t="str">
        <f t="shared" si="17"/>
        <v/>
      </c>
      <c r="X119" s="11">
        <v>1</v>
      </c>
      <c r="Y119" s="11" t="str">
        <f t="shared" si="18"/>
        <v/>
      </c>
      <c r="Z119" s="115" t="str">
        <f t="shared" si="19"/>
        <v/>
      </c>
      <c r="AA119" s="171">
        <f t="shared" si="20"/>
        <v>1</v>
      </c>
      <c r="AB119" s="171" t="str">
        <f t="shared" si="14"/>
        <v/>
      </c>
      <c r="AC119" s="171" t="str">
        <f t="shared" si="14"/>
        <v/>
      </c>
      <c r="AD119" s="171">
        <f t="shared" si="21"/>
        <v>1</v>
      </c>
    </row>
    <row r="120" spans="2:30">
      <c r="B120" s="10" t="str">
        <f t="shared" si="15"/>
        <v/>
      </c>
      <c r="C120" s="8"/>
      <c r="D120" s="8"/>
      <c r="E120" s="8"/>
      <c r="F120" s="209" t="str">
        <f>IF('תנאי סף'!AN120&lt;&gt;1,"",'תנאי סף'!F120)</f>
        <v/>
      </c>
      <c r="G120" s="138" t="str">
        <f>IF(F120="","",'ריכוז גיליונות עזר'!$H120)</f>
        <v/>
      </c>
      <c r="H120" s="291"/>
      <c r="I120" s="293"/>
      <c r="J120" s="291"/>
      <c r="K120" s="293"/>
      <c r="L120" s="291"/>
      <c r="M120" s="293"/>
      <c r="N120" s="9"/>
      <c r="O120" s="137"/>
      <c r="P120" s="158"/>
      <c r="Q120" s="11"/>
      <c r="R120" s="11"/>
      <c r="S120" s="11"/>
      <c r="T120" s="11"/>
      <c r="U120" s="138" t="str">
        <f t="shared" si="16"/>
        <v/>
      </c>
      <c r="V120" s="11">
        <v>1</v>
      </c>
      <c r="W120" s="11" t="str">
        <f t="shared" si="17"/>
        <v/>
      </c>
      <c r="X120" s="11">
        <v>1</v>
      </c>
      <c r="Y120" s="11" t="str">
        <f t="shared" si="18"/>
        <v/>
      </c>
      <c r="Z120" s="115" t="str">
        <f t="shared" si="19"/>
        <v/>
      </c>
      <c r="AA120" s="171">
        <f t="shared" si="20"/>
        <v>1</v>
      </c>
      <c r="AB120" s="171" t="str">
        <f t="shared" si="14"/>
        <v/>
      </c>
      <c r="AC120" s="171" t="str">
        <f t="shared" si="14"/>
        <v/>
      </c>
      <c r="AD120" s="171">
        <f t="shared" si="21"/>
        <v>1</v>
      </c>
    </row>
    <row r="121" spans="2:30">
      <c r="B121" s="10" t="str">
        <f t="shared" si="15"/>
        <v/>
      </c>
      <c r="C121" s="8"/>
      <c r="D121" s="8"/>
      <c r="E121" s="8"/>
      <c r="F121" s="209" t="str">
        <f>IF('תנאי סף'!AN121&lt;&gt;1,"",'תנאי סף'!F121)</f>
        <v/>
      </c>
      <c r="G121" s="138" t="str">
        <f>IF(F121="","",'ריכוז גיליונות עזר'!$H121)</f>
        <v/>
      </c>
      <c r="H121" s="291"/>
      <c r="I121" s="293"/>
      <c r="J121" s="291"/>
      <c r="K121" s="293"/>
      <c r="L121" s="291"/>
      <c r="M121" s="293"/>
      <c r="N121" s="9"/>
      <c r="O121" s="137"/>
      <c r="P121" s="158"/>
      <c r="Q121" s="11"/>
      <c r="R121" s="11"/>
      <c r="S121" s="11"/>
      <c r="T121" s="11"/>
      <c r="U121" s="138" t="str">
        <f t="shared" si="16"/>
        <v/>
      </c>
      <c r="V121" s="11">
        <v>1</v>
      </c>
      <c r="W121" s="11" t="str">
        <f t="shared" si="17"/>
        <v/>
      </c>
      <c r="X121" s="11">
        <v>1</v>
      </c>
      <c r="Y121" s="11" t="str">
        <f t="shared" si="18"/>
        <v/>
      </c>
      <c r="Z121" s="115" t="str">
        <f t="shared" si="19"/>
        <v/>
      </c>
      <c r="AA121" s="171">
        <f t="shared" si="20"/>
        <v>1</v>
      </c>
      <c r="AB121" s="171" t="str">
        <f t="shared" si="14"/>
        <v/>
      </c>
      <c r="AC121" s="171" t="str">
        <f t="shared" si="14"/>
        <v/>
      </c>
      <c r="AD121" s="171">
        <f t="shared" si="21"/>
        <v>1</v>
      </c>
    </row>
    <row r="122" spans="2:30">
      <c r="B122" s="10" t="str">
        <f t="shared" si="15"/>
        <v/>
      </c>
      <c r="C122" s="8"/>
      <c r="D122" s="8"/>
      <c r="E122" s="8"/>
      <c r="F122" s="209" t="str">
        <f>IF('תנאי סף'!AN122&lt;&gt;1,"",'תנאי סף'!F122)</f>
        <v/>
      </c>
      <c r="G122" s="138" t="str">
        <f>IF(F122="","",'ריכוז גיליונות עזר'!$H122)</f>
        <v/>
      </c>
      <c r="H122" s="291"/>
      <c r="I122" s="293"/>
      <c r="J122" s="291"/>
      <c r="K122" s="293"/>
      <c r="L122" s="291"/>
      <c r="M122" s="293"/>
      <c r="N122" s="9"/>
      <c r="O122" s="137"/>
      <c r="P122" s="158"/>
      <c r="Q122" s="11"/>
      <c r="R122" s="11"/>
      <c r="S122" s="11"/>
      <c r="T122" s="11"/>
      <c r="U122" s="138" t="str">
        <f t="shared" si="16"/>
        <v/>
      </c>
      <c r="V122" s="11">
        <v>1</v>
      </c>
      <c r="W122" s="11" t="str">
        <f t="shared" si="17"/>
        <v/>
      </c>
      <c r="X122" s="11">
        <v>1</v>
      </c>
      <c r="Y122" s="11" t="str">
        <f t="shared" si="18"/>
        <v/>
      </c>
      <c r="Z122" s="115" t="str">
        <f t="shared" si="19"/>
        <v/>
      </c>
      <c r="AA122" s="171">
        <f t="shared" si="20"/>
        <v>1</v>
      </c>
      <c r="AB122" s="171" t="str">
        <f t="shared" si="14"/>
        <v/>
      </c>
      <c r="AC122" s="171" t="str">
        <f t="shared" si="14"/>
        <v/>
      </c>
      <c r="AD122" s="171">
        <f t="shared" si="21"/>
        <v>1</v>
      </c>
    </row>
    <row r="123" spans="2:30">
      <c r="B123" s="10" t="str">
        <f t="shared" si="15"/>
        <v/>
      </c>
      <c r="C123" s="8"/>
      <c r="D123" s="8"/>
      <c r="E123" s="8"/>
      <c r="F123" s="209" t="str">
        <f>IF('תנאי סף'!AN123&lt;&gt;1,"",'תנאי סף'!F123)</f>
        <v/>
      </c>
      <c r="G123" s="138" t="str">
        <f>IF(F123="","",'ריכוז גיליונות עזר'!$H123)</f>
        <v/>
      </c>
      <c r="H123" s="291"/>
      <c r="I123" s="293"/>
      <c r="J123" s="291"/>
      <c r="K123" s="293"/>
      <c r="L123" s="291"/>
      <c r="M123" s="293"/>
      <c r="N123" s="9"/>
      <c r="O123" s="137"/>
      <c r="P123" s="158"/>
      <c r="Q123" s="11"/>
      <c r="R123" s="11"/>
      <c r="S123" s="11"/>
      <c r="T123" s="11"/>
      <c r="U123" s="138" t="str">
        <f t="shared" si="16"/>
        <v/>
      </c>
      <c r="V123" s="11">
        <v>1</v>
      </c>
      <c r="W123" s="11" t="str">
        <f t="shared" si="17"/>
        <v/>
      </c>
      <c r="X123" s="11">
        <v>1</v>
      </c>
      <c r="Y123" s="11" t="str">
        <f t="shared" si="18"/>
        <v/>
      </c>
      <c r="Z123" s="115" t="str">
        <f t="shared" si="19"/>
        <v/>
      </c>
      <c r="AA123" s="171">
        <f t="shared" si="20"/>
        <v>1</v>
      </c>
      <c r="AB123" s="171" t="str">
        <f t="shared" si="14"/>
        <v/>
      </c>
      <c r="AC123" s="171" t="str">
        <f t="shared" si="14"/>
        <v/>
      </c>
      <c r="AD123" s="171">
        <f t="shared" si="21"/>
        <v>1</v>
      </c>
    </row>
    <row r="124" spans="2:30">
      <c r="B124" s="10" t="str">
        <f t="shared" si="15"/>
        <v/>
      </c>
      <c r="C124" s="8"/>
      <c r="D124" s="8"/>
      <c r="E124" s="8"/>
      <c r="F124" s="209" t="str">
        <f>IF('תנאי סף'!AN124&lt;&gt;1,"",'תנאי סף'!F124)</f>
        <v/>
      </c>
      <c r="G124" s="138" t="str">
        <f>IF(F124="","",'ריכוז גיליונות עזר'!$H124)</f>
        <v/>
      </c>
      <c r="H124" s="291"/>
      <c r="I124" s="293"/>
      <c r="J124" s="291"/>
      <c r="K124" s="293"/>
      <c r="L124" s="291"/>
      <c r="M124" s="293"/>
      <c r="N124" s="9"/>
      <c r="O124" s="137"/>
      <c r="P124" s="158"/>
      <c r="Q124" s="11"/>
      <c r="R124" s="11"/>
      <c r="S124" s="11"/>
      <c r="T124" s="11"/>
      <c r="U124" s="138" t="str">
        <f t="shared" si="16"/>
        <v/>
      </c>
      <c r="V124" s="11">
        <v>1</v>
      </c>
      <c r="W124" s="11" t="str">
        <f t="shared" si="17"/>
        <v/>
      </c>
      <c r="X124" s="11">
        <v>1</v>
      </c>
      <c r="Y124" s="11" t="str">
        <f t="shared" si="18"/>
        <v/>
      </c>
      <c r="Z124" s="115" t="str">
        <f t="shared" si="19"/>
        <v/>
      </c>
      <c r="AA124" s="171">
        <f t="shared" si="20"/>
        <v>1</v>
      </c>
      <c r="AB124" s="171" t="str">
        <f t="shared" si="14"/>
        <v/>
      </c>
      <c r="AC124" s="171" t="str">
        <f t="shared" si="14"/>
        <v/>
      </c>
      <c r="AD124" s="171">
        <f t="shared" si="21"/>
        <v>1</v>
      </c>
    </row>
    <row r="125" spans="2:30">
      <c r="B125" s="10" t="str">
        <f t="shared" si="15"/>
        <v/>
      </c>
      <c r="C125" s="8"/>
      <c r="D125" s="8"/>
      <c r="E125" s="8"/>
      <c r="F125" s="209" t="str">
        <f>IF('תנאי סף'!AN125&lt;&gt;1,"",'תנאי סף'!F125)</f>
        <v/>
      </c>
      <c r="G125" s="138" t="str">
        <f>IF(F125="","",'ריכוז גיליונות עזר'!$H125)</f>
        <v/>
      </c>
      <c r="H125" s="291"/>
      <c r="I125" s="293"/>
      <c r="J125" s="291"/>
      <c r="K125" s="293"/>
      <c r="L125" s="291"/>
      <c r="M125" s="293"/>
      <c r="N125" s="9"/>
      <c r="O125" s="137"/>
      <c r="P125" s="158"/>
      <c r="Q125" s="11"/>
      <c r="R125" s="11"/>
      <c r="S125" s="11"/>
      <c r="T125" s="11"/>
      <c r="U125" s="138" t="str">
        <f t="shared" si="16"/>
        <v/>
      </c>
      <c r="V125" s="11">
        <v>1</v>
      </c>
      <c r="W125" s="11" t="str">
        <f t="shared" si="17"/>
        <v/>
      </c>
      <c r="X125" s="11">
        <v>1</v>
      </c>
      <c r="Y125" s="11" t="str">
        <f t="shared" si="18"/>
        <v/>
      </c>
      <c r="Z125" s="115" t="str">
        <f t="shared" si="19"/>
        <v/>
      </c>
      <c r="AA125" s="171">
        <f t="shared" si="20"/>
        <v>1</v>
      </c>
      <c r="AB125" s="171" t="str">
        <f t="shared" si="14"/>
        <v/>
      </c>
      <c r="AC125" s="171" t="str">
        <f t="shared" si="14"/>
        <v/>
      </c>
      <c r="AD125" s="171">
        <f t="shared" si="21"/>
        <v>1</v>
      </c>
    </row>
    <row r="126" spans="2:30">
      <c r="B126" s="10" t="str">
        <f t="shared" si="15"/>
        <v/>
      </c>
      <c r="C126" s="8"/>
      <c r="D126" s="8"/>
      <c r="E126" s="8"/>
      <c r="F126" s="209" t="str">
        <f>IF('תנאי סף'!AN126&lt;&gt;1,"",'תנאי סף'!F126)</f>
        <v/>
      </c>
      <c r="G126" s="138" t="str">
        <f>IF(F126="","",'ריכוז גיליונות עזר'!$H126)</f>
        <v/>
      </c>
      <c r="H126" s="291"/>
      <c r="I126" s="293"/>
      <c r="J126" s="291"/>
      <c r="K126" s="293"/>
      <c r="L126" s="291"/>
      <c r="M126" s="293"/>
      <c r="N126" s="9"/>
      <c r="O126" s="137"/>
      <c r="P126" s="158"/>
      <c r="Q126" s="11"/>
      <c r="R126" s="11"/>
      <c r="S126" s="11"/>
      <c r="T126" s="11"/>
      <c r="U126" s="138" t="str">
        <f t="shared" si="16"/>
        <v/>
      </c>
      <c r="V126" s="11">
        <v>1</v>
      </c>
      <c r="W126" s="11" t="str">
        <f t="shared" si="17"/>
        <v/>
      </c>
      <c r="X126" s="11">
        <v>1</v>
      </c>
      <c r="Y126" s="11" t="str">
        <f t="shared" si="18"/>
        <v/>
      </c>
      <c r="Z126" s="115" t="str">
        <f t="shared" si="19"/>
        <v/>
      </c>
      <c r="AA126" s="171">
        <f t="shared" si="20"/>
        <v>1</v>
      </c>
      <c r="AB126" s="171" t="str">
        <f t="shared" si="14"/>
        <v/>
      </c>
      <c r="AC126" s="171" t="str">
        <f t="shared" si="14"/>
        <v/>
      </c>
      <c r="AD126" s="171">
        <f t="shared" si="21"/>
        <v>1</v>
      </c>
    </row>
    <row r="127" spans="2:30">
      <c r="B127" s="10" t="str">
        <f t="shared" si="15"/>
        <v/>
      </c>
      <c r="C127" s="8"/>
      <c r="D127" s="8"/>
      <c r="E127" s="8"/>
      <c r="F127" s="209" t="str">
        <f>IF('תנאי סף'!AN127&lt;&gt;1,"",'תנאי סף'!F127)</f>
        <v/>
      </c>
      <c r="G127" s="138" t="str">
        <f>IF(F127="","",'ריכוז גיליונות עזר'!$H127)</f>
        <v/>
      </c>
      <c r="H127" s="291"/>
      <c r="I127" s="293"/>
      <c r="J127" s="291"/>
      <c r="K127" s="293"/>
      <c r="L127" s="291"/>
      <c r="M127" s="293"/>
      <c r="N127" s="9"/>
      <c r="O127" s="137"/>
      <c r="P127" s="158"/>
      <c r="Q127" s="11"/>
      <c r="R127" s="11"/>
      <c r="S127" s="11"/>
      <c r="T127" s="11"/>
      <c r="U127" s="138" t="str">
        <f t="shared" si="16"/>
        <v/>
      </c>
      <c r="V127" s="11">
        <v>1</v>
      </c>
      <c r="W127" s="11" t="str">
        <f t="shared" si="17"/>
        <v/>
      </c>
      <c r="X127" s="11">
        <v>1</v>
      </c>
      <c r="Y127" s="11" t="str">
        <f t="shared" si="18"/>
        <v/>
      </c>
      <c r="Z127" s="115" t="str">
        <f t="shared" si="19"/>
        <v/>
      </c>
      <c r="AA127" s="171">
        <f t="shared" si="20"/>
        <v>1</v>
      </c>
      <c r="AB127" s="171" t="str">
        <f t="shared" si="14"/>
        <v/>
      </c>
      <c r="AC127" s="171" t="str">
        <f t="shared" si="14"/>
        <v/>
      </c>
      <c r="AD127" s="171">
        <f t="shared" si="21"/>
        <v>1</v>
      </c>
    </row>
    <row r="128" spans="2:30">
      <c r="B128" s="10" t="str">
        <f t="shared" si="15"/>
        <v/>
      </c>
      <c r="C128" s="8"/>
      <c r="D128" s="8"/>
      <c r="E128" s="8"/>
      <c r="F128" s="209" t="str">
        <f>IF('תנאי סף'!AN128&lt;&gt;1,"",'תנאי סף'!F128)</f>
        <v/>
      </c>
      <c r="G128" s="138" t="str">
        <f>IF(F128="","",'ריכוז גיליונות עזר'!$H128)</f>
        <v/>
      </c>
      <c r="H128" s="291"/>
      <c r="I128" s="293"/>
      <c r="J128" s="291"/>
      <c r="K128" s="293"/>
      <c r="L128" s="291"/>
      <c r="M128" s="293"/>
      <c r="N128" s="9"/>
      <c r="O128" s="137"/>
      <c r="P128" s="158"/>
      <c r="Q128" s="11"/>
      <c r="R128" s="11"/>
      <c r="S128" s="11"/>
      <c r="T128" s="11"/>
      <c r="U128" s="138" t="str">
        <f t="shared" si="16"/>
        <v/>
      </c>
      <c r="V128" s="11">
        <v>1</v>
      </c>
      <c r="W128" s="11" t="str">
        <f t="shared" si="17"/>
        <v/>
      </c>
      <c r="X128" s="11">
        <v>1</v>
      </c>
      <c r="Y128" s="11" t="str">
        <f t="shared" si="18"/>
        <v/>
      </c>
      <c r="Z128" s="115" t="str">
        <f t="shared" si="19"/>
        <v/>
      </c>
      <c r="AA128" s="171">
        <f t="shared" si="20"/>
        <v>1</v>
      </c>
      <c r="AB128" s="171" t="str">
        <f t="shared" si="14"/>
        <v/>
      </c>
      <c r="AC128" s="171" t="str">
        <f t="shared" si="14"/>
        <v/>
      </c>
      <c r="AD128" s="171">
        <f t="shared" si="21"/>
        <v>1</v>
      </c>
    </row>
    <row r="129" spans="2:30">
      <c r="B129" s="10" t="str">
        <f t="shared" si="15"/>
        <v/>
      </c>
      <c r="C129" s="8"/>
      <c r="D129" s="8"/>
      <c r="E129" s="8"/>
      <c r="F129" s="209" t="str">
        <f>IF('תנאי סף'!AN129&lt;&gt;1,"",'תנאי סף'!F129)</f>
        <v/>
      </c>
      <c r="G129" s="138" t="str">
        <f>IF(F129="","",'ריכוז גיליונות עזר'!$H129)</f>
        <v/>
      </c>
      <c r="H129" s="291"/>
      <c r="I129" s="293"/>
      <c r="J129" s="291"/>
      <c r="K129" s="293"/>
      <c r="L129" s="291"/>
      <c r="M129" s="293"/>
      <c r="N129" s="9"/>
      <c r="O129" s="137"/>
      <c r="P129" s="158"/>
      <c r="Q129" s="11"/>
      <c r="R129" s="11"/>
      <c r="S129" s="11"/>
      <c r="T129" s="11"/>
      <c r="U129" s="138" t="str">
        <f t="shared" si="16"/>
        <v/>
      </c>
      <c r="V129" s="11">
        <v>1</v>
      </c>
      <c r="W129" s="11" t="str">
        <f t="shared" si="17"/>
        <v/>
      </c>
      <c r="X129" s="11">
        <v>1</v>
      </c>
      <c r="Y129" s="11" t="str">
        <f t="shared" si="18"/>
        <v/>
      </c>
      <c r="Z129" s="115" t="str">
        <f t="shared" si="19"/>
        <v/>
      </c>
      <c r="AA129" s="171">
        <f t="shared" si="20"/>
        <v>1</v>
      </c>
      <c r="AB129" s="171" t="str">
        <f t="shared" si="14"/>
        <v/>
      </c>
      <c r="AC129" s="171" t="str">
        <f t="shared" si="14"/>
        <v/>
      </c>
      <c r="AD129" s="171">
        <f t="shared" si="21"/>
        <v>1</v>
      </c>
    </row>
    <row r="130" spans="2:30" ht="16.5" thickBot="1">
      <c r="B130" s="10" t="str">
        <f t="shared" si="15"/>
        <v/>
      </c>
      <c r="C130" s="8"/>
      <c r="D130" s="8"/>
      <c r="E130" s="8"/>
      <c r="F130" s="209" t="str">
        <f>IF('תנאי סף'!AN130&lt;&gt;1,"",'תנאי סף'!F130)</f>
        <v/>
      </c>
      <c r="G130" s="138" t="str">
        <f>IF(F130="","",'ריכוז גיליונות עזר'!$H130)</f>
        <v/>
      </c>
      <c r="H130" s="291"/>
      <c r="I130" s="293"/>
      <c r="J130" s="291"/>
      <c r="K130" s="293"/>
      <c r="L130" s="291"/>
      <c r="M130" s="293"/>
      <c r="N130" s="9"/>
      <c r="O130" s="137"/>
      <c r="P130" s="158"/>
      <c r="Q130" s="11"/>
      <c r="R130" s="11"/>
      <c r="S130" s="11"/>
      <c r="T130" s="11"/>
      <c r="U130" s="138" t="str">
        <f t="shared" si="16"/>
        <v/>
      </c>
      <c r="V130" s="11">
        <v>1</v>
      </c>
      <c r="W130" s="11" t="str">
        <f t="shared" si="17"/>
        <v/>
      </c>
      <c r="X130" s="11">
        <v>1</v>
      </c>
      <c r="Y130" s="11" t="str">
        <f t="shared" si="18"/>
        <v/>
      </c>
      <c r="Z130" s="115" t="str">
        <f t="shared" si="19"/>
        <v/>
      </c>
      <c r="AA130" s="171">
        <f t="shared" si="20"/>
        <v>1</v>
      </c>
      <c r="AB130" s="171" t="str">
        <f t="shared" si="14"/>
        <v/>
      </c>
      <c r="AC130" s="171" t="str">
        <f t="shared" si="14"/>
        <v/>
      </c>
      <c r="AD130" s="171">
        <f t="shared" si="21"/>
        <v>1</v>
      </c>
    </row>
    <row r="131" spans="2:30" ht="19.5" thickBot="1">
      <c r="B131" s="440" t="s">
        <v>49</v>
      </c>
      <c r="C131" s="441"/>
      <c r="D131" s="441"/>
      <c r="E131" s="441"/>
      <c r="F131" s="442"/>
      <c r="G131" s="12">
        <f ca="1">SUM(G31:G130)</f>
        <v>244.22548530803817</v>
      </c>
      <c r="H131" s="12">
        <f t="shared" ref="H131:P131" si="22">SUM(H31:H130)</f>
        <v>0</v>
      </c>
      <c r="I131" s="12">
        <f t="shared" si="22"/>
        <v>0</v>
      </c>
      <c r="J131" s="12">
        <f t="shared" si="22"/>
        <v>0</v>
      </c>
      <c r="K131" s="12">
        <f t="shared" si="22"/>
        <v>0</v>
      </c>
      <c r="L131" s="12">
        <f t="shared" si="22"/>
        <v>0</v>
      </c>
      <c r="M131" s="12">
        <f t="shared" si="22"/>
        <v>0</v>
      </c>
      <c r="N131" s="12">
        <f t="shared" si="22"/>
        <v>0</v>
      </c>
      <c r="O131" s="12">
        <f t="shared" si="22"/>
        <v>0</v>
      </c>
      <c r="P131" s="12">
        <f t="shared" si="22"/>
        <v>0</v>
      </c>
      <c r="Q131" s="12">
        <f t="shared" ref="Q131:Z131" si="23">SUM(Q31:Q130)</f>
        <v>0</v>
      </c>
      <c r="R131" s="12">
        <f t="shared" si="23"/>
        <v>0</v>
      </c>
      <c r="S131" s="12">
        <f t="shared" si="23"/>
        <v>0</v>
      </c>
      <c r="T131" s="12">
        <f t="shared" si="23"/>
        <v>0</v>
      </c>
      <c r="U131" s="12">
        <f t="shared" ca="1" si="23"/>
        <v>244.22548530803817</v>
      </c>
      <c r="V131" s="12">
        <f t="shared" si="23"/>
        <v>100</v>
      </c>
      <c r="W131" s="12">
        <f t="shared" ca="1" si="23"/>
        <v>244.22548530803817</v>
      </c>
      <c r="X131" s="12">
        <f t="shared" si="23"/>
        <v>100</v>
      </c>
      <c r="Y131" s="12">
        <f t="shared" ca="1" si="23"/>
        <v>244.22548530803817</v>
      </c>
      <c r="Z131" s="116">
        <f t="shared" ca="1" si="23"/>
        <v>0.99999999999999989</v>
      </c>
      <c r="AD131" s="172"/>
    </row>
    <row r="132" spans="2:30">
      <c r="AD132" s="172"/>
    </row>
    <row r="133" spans="2:30">
      <c r="AD133" s="172"/>
    </row>
    <row r="134" spans="2:30">
      <c r="AD134" s="172"/>
    </row>
    <row r="135" spans="2:30">
      <c r="AD135" s="172"/>
    </row>
    <row r="136" spans="2:30">
      <c r="AD136" s="172"/>
    </row>
    <row r="137" spans="2:30">
      <c r="AD137" s="172"/>
    </row>
    <row r="138" spans="2:30">
      <c r="AD138" s="172"/>
    </row>
    <row r="139" spans="2:30">
      <c r="AD139" s="172"/>
    </row>
    <row r="140" spans="2:30">
      <c r="AD140" s="172"/>
    </row>
    <row r="141" spans="2:30">
      <c r="AD141" s="172"/>
    </row>
    <row r="142" spans="2:30">
      <c r="AD142" s="172"/>
    </row>
    <row r="143" spans="2:30">
      <c r="AD143" s="172"/>
    </row>
    <row r="144" spans="2:30">
      <c r="AD144" s="172"/>
    </row>
    <row r="145" spans="30:30">
      <c r="AD145" s="172"/>
    </row>
    <row r="146" spans="30:30">
      <c r="AD146" s="172"/>
    </row>
    <row r="147" spans="30:30">
      <c r="AD147" s="172"/>
    </row>
    <row r="148" spans="30:30">
      <c r="AD148" s="172"/>
    </row>
    <row r="149" spans="30:30">
      <c r="AD149" s="172"/>
    </row>
    <row r="150" spans="30:30">
      <c r="AD150" s="172"/>
    </row>
    <row r="151" spans="30:30">
      <c r="AD151" s="172"/>
    </row>
    <row r="152" spans="30:30">
      <c r="AD152" s="172"/>
    </row>
    <row r="153" spans="30:30">
      <c r="AD153" s="172"/>
    </row>
    <row r="154" spans="30:30">
      <c r="AD154" s="172"/>
    </row>
    <row r="155" spans="30:30">
      <c r="AD155" s="172"/>
    </row>
    <row r="156" spans="30:30">
      <c r="AD156" s="172"/>
    </row>
    <row r="157" spans="30:30">
      <c r="AD157" s="172"/>
    </row>
    <row r="158" spans="30:30">
      <c r="AD158" s="172"/>
    </row>
    <row r="159" spans="30:30">
      <c r="AD159" s="172"/>
    </row>
    <row r="160" spans="30:30">
      <c r="AD160" s="172"/>
    </row>
    <row r="161" spans="30:30">
      <c r="AD161" s="172"/>
    </row>
    <row r="162" spans="30:30">
      <c r="AD162" s="172"/>
    </row>
    <row r="163" spans="30:30">
      <c r="AD163" s="172"/>
    </row>
    <row r="164" spans="30:30">
      <c r="AD164" s="172"/>
    </row>
    <row r="165" spans="30:30">
      <c r="AD165" s="172"/>
    </row>
    <row r="166" spans="30:30">
      <c r="AD166" s="172"/>
    </row>
    <row r="167" spans="30:30">
      <c r="AD167" s="172"/>
    </row>
    <row r="168" spans="30:30">
      <c r="AD168" s="172"/>
    </row>
    <row r="169" spans="30:30">
      <c r="AD169" s="172"/>
    </row>
    <row r="170" spans="30:30">
      <c r="AD170" s="172"/>
    </row>
    <row r="171" spans="30:30">
      <c r="AD171" s="172"/>
    </row>
    <row r="172" spans="30:30">
      <c r="AD172" s="172"/>
    </row>
    <row r="173" spans="30:30">
      <c r="AD173" s="172"/>
    </row>
    <row r="174" spans="30:30">
      <c r="AD174" s="172"/>
    </row>
    <row r="175" spans="30:30">
      <c r="AD175" s="172"/>
    </row>
    <row r="176" spans="30:30">
      <c r="AD176" s="172"/>
    </row>
    <row r="177" spans="30:30">
      <c r="AD177" s="172"/>
    </row>
    <row r="178" spans="30:30">
      <c r="AD178" s="172"/>
    </row>
    <row r="179" spans="30:30">
      <c r="AD179" s="172"/>
    </row>
    <row r="180" spans="30:30">
      <c r="AD180" s="172"/>
    </row>
  </sheetData>
  <sheetProtection algorithmName="SHA-512" hashValue="hEK0OIO+VyOMlGC9c3pJNBDb5y+rh/NkvtEw56v/37xy7apnRHIDSL9Z1CaTsNF2XrULyYbeRp4id8JBXvKYdA==" saltValue="/oX72NR/J/tqzHM4GlQnRw==" spinCount="100000" sheet="1" scenarios="1" formatColumns="0" formatRows="0"/>
  <mergeCells count="18">
    <mergeCell ref="B131:F131"/>
    <mergeCell ref="T29:T30"/>
    <mergeCell ref="S29:S30"/>
    <mergeCell ref="R29:R30"/>
    <mergeCell ref="Q29:Q30"/>
    <mergeCell ref="G29:G30"/>
    <mergeCell ref="Y29:Y30"/>
    <mergeCell ref="Z29:Z30"/>
    <mergeCell ref="B1:Z1"/>
    <mergeCell ref="B29:B30"/>
    <mergeCell ref="C29:C30"/>
    <mergeCell ref="D29:D30"/>
    <mergeCell ref="E29:E30"/>
    <mergeCell ref="F29:F30"/>
    <mergeCell ref="U29:U30"/>
    <mergeCell ref="V29:V30"/>
    <mergeCell ref="W29:W30"/>
    <mergeCell ref="X29:X30"/>
  </mergeCells>
  <conditionalFormatting sqref="B31:Z130">
    <cfRule type="expression" dxfId="180" priority="1" stopIfTrue="1">
      <formula>AND($F31="",B31&lt;&gt;"")</formula>
    </cfRule>
    <cfRule type="expression" dxfId="179" priority="2">
      <formula>$F31=""</formula>
    </cfRule>
    <cfRule type="expression" dxfId="178" priority="3">
      <formula>B$30&lt;&gt;""</formula>
    </cfRule>
  </conditionalFormatting>
  <dataValidations count="10">
    <dataValidation type="whole" operator="greaterThan" allowBlank="1" showInputMessage="1" showErrorMessage="1" errorTitle="נתון שגוי." error="ניתן להזין רק מספר שלם גדול מ-0" sqref="M31:M130" xr:uid="{00000000-0002-0000-0600-000000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600-000001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:K130" xr:uid="{00000000-0002-0000-0600-000002000000}">
      <formula1>0</formula1>
    </dataValidation>
    <dataValidation type="decimal" operator="greaterThanOrEqual" allowBlank="1" showInputMessage="1" showErrorMessage="1" errorTitle="נתון שגוי." error="ניתן להזין רק מספר גדול או שווה ל-0." sqref="J31:J130" xr:uid="{00000000-0002-0000-0600-000003000000}">
      <formula1>0</formula1>
    </dataValidation>
    <dataValidation type="whole" operator="notBetween" allowBlank="1" showInputMessage="1" showErrorMessage="1" errorTitle="נתון שגוי." error="ניתן להזין רק מספר שלם" sqref="I31:I130" xr:uid="{00000000-0002-0000-0600-000004000000}">
      <formula1>-999999999</formula1>
      <formula2>-999999998</formula2>
    </dataValidation>
    <dataValidation type="decimal" operator="notBetween" allowBlank="1" showInputMessage="1" showErrorMessage="1" errorTitle="נתון שגוי." error="ניתן להזין רק מספר" sqref="H31" xr:uid="{00000000-0002-0000-0600-000005000000}">
      <formula1>-999999999</formula1>
      <formula2>-999999998</formula2>
    </dataValidation>
    <dataValidation type="list" allowBlank="1" showInputMessage="1" showErrorMessage="1" sqref="H30:P30" xr:uid="{00000000-0002-0000-0600-000006000000}">
      <formula1>OFFSET($AE$1,0,0,1,COUNTA($AE$1:$AZ$1))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0600-000007000000}">
      <formula1>$AB31:$AC31</formula1>
    </dataValidation>
    <dataValidation type="list" allowBlank="1" showInputMessage="1" showErrorMessage="1" errorTitle="נתון לא מרשימה" error="יש לבחור מתוך הרשימה הסגורה בלבד" sqref="O31:O130" xr:uid="{00000000-0002-0000-0600-000008000000}">
      <formula1>OFFSET($BA31,0,0,1,COUNTA($BA31:$BJ31))</formula1>
    </dataValidation>
    <dataValidation operator="greaterThanOrEqual" allowBlank="1" showInputMessage="1" showErrorMessage="1" errorTitle="נתון שגוי." error="ניתן להזין רק מספר שלום גדול או שווה ל-0." sqref="G31:G130" xr:uid="{00000000-0002-0000-0600-000009000000}"/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portrait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D1827F71-B5DC-4E86-9CF7-17A374E08EB9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Worksheet______6">
    <tabColor theme="4" tint="-0.249977111117893"/>
  </sheetPr>
  <dimension ref="A1:BJ180"/>
  <sheetViews>
    <sheetView rightToLeft="1" view="pageBreakPreview" zoomScale="80" zoomScaleNormal="100" zoomScaleSheetLayoutView="80" workbookViewId="0">
      <pane xSplit="6" ySplit="30" topLeftCell="G31" activePane="bottomRight" state="frozen"/>
      <selection pane="topRight" activeCell="B41" sqref="A41:XFD130"/>
      <selection pane="bottomLeft" activeCell="B41" sqref="A41:XFD130"/>
      <selection pane="bottomRight" activeCell="G31" sqref="G31"/>
    </sheetView>
  </sheetViews>
  <sheetFormatPr defaultColWidth="9.140625" defaultRowHeight="15.75"/>
  <cols>
    <col min="1" max="1" width="9.140625" style="172" hidden="1" customWidth="1"/>
    <col min="2" max="2" width="6.7109375" style="172" customWidth="1"/>
    <col min="3" max="5" width="10.42578125" style="172" hidden="1" customWidth="1"/>
    <col min="6" max="6" width="31.5703125" style="172" customWidth="1"/>
    <col min="7" max="7" width="21.7109375" style="172" customWidth="1"/>
    <col min="8" max="8" width="13.7109375" style="172" hidden="1" customWidth="1"/>
    <col min="9" max="19" width="21.42578125" style="172" hidden="1" customWidth="1"/>
    <col min="20" max="20" width="17.5703125" style="172" hidden="1" customWidth="1"/>
    <col min="21" max="21" width="13.5703125" style="172" customWidth="1"/>
    <col min="22" max="25" width="21.42578125" style="172" hidden="1" customWidth="1"/>
    <col min="26" max="26" width="19" style="172" customWidth="1"/>
    <col min="27" max="29" width="9.140625" style="171" hidden="1" customWidth="1"/>
    <col min="30" max="30" width="11.85546875" style="171" hidden="1" customWidth="1"/>
    <col min="31" max="32" width="9.140625" style="171" hidden="1" customWidth="1"/>
    <col min="33" max="33" width="10.140625" style="171" hidden="1" customWidth="1"/>
    <col min="34" max="34" width="16.7109375" style="171" hidden="1" customWidth="1"/>
    <col min="35" max="35" width="8.85546875" style="171" hidden="1" customWidth="1"/>
    <col min="36" max="36" width="11.85546875" style="171" hidden="1" customWidth="1"/>
    <col min="37" max="37" width="17.7109375" style="171" hidden="1" customWidth="1"/>
    <col min="38" max="48" width="9.140625" style="171" hidden="1" customWidth="1"/>
    <col min="49" max="49" width="10.7109375" style="171" hidden="1" customWidth="1"/>
    <col min="50" max="62" width="9.140625" style="171" hidden="1" customWidth="1"/>
    <col min="63" max="200" width="0" style="172" hidden="1" customWidth="1"/>
    <col min="201" max="16384" width="9.140625" style="172"/>
  </cols>
  <sheetData>
    <row r="1" spans="2:52" ht="21" customHeight="1" thickBot="1">
      <c r="B1" s="423" t="str">
        <f ca="1">MID(CELL("filename",AC2),FIND("]",CELL("filename",AC2),1)+1,99)</f>
        <v>רמת הביצוע</v>
      </c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5"/>
      <c r="W1" s="425"/>
      <c r="X1" s="425"/>
      <c r="Y1" s="425"/>
      <c r="Z1" s="425"/>
      <c r="AB1" s="171" t="s">
        <v>89</v>
      </c>
      <c r="AD1" s="213" t="s">
        <v>90</v>
      </c>
      <c r="AE1" s="214" t="s">
        <v>91</v>
      </c>
      <c r="AF1" s="214" t="s">
        <v>92</v>
      </c>
      <c r="AG1" s="214" t="s">
        <v>93</v>
      </c>
      <c r="AH1" s="214" t="s">
        <v>94</v>
      </c>
      <c r="AI1" s="214" t="s">
        <v>95</v>
      </c>
      <c r="AJ1" s="214" t="s">
        <v>96</v>
      </c>
      <c r="AK1" s="215" t="s">
        <v>97</v>
      </c>
      <c r="AL1" s="214" t="s">
        <v>98</v>
      </c>
      <c r="AM1" s="215" t="s">
        <v>99</v>
      </c>
      <c r="AN1" s="214"/>
      <c r="AO1" s="214"/>
      <c r="AP1" s="214"/>
      <c r="AQ1" s="214"/>
      <c r="AR1" s="214"/>
      <c r="AS1" s="214"/>
      <c r="AT1" s="214"/>
      <c r="AU1" s="214"/>
      <c r="AV1" s="214"/>
      <c r="AW1" s="214"/>
      <c r="AX1" s="214"/>
      <c r="AY1" s="214"/>
      <c r="AZ1" s="215"/>
    </row>
    <row r="2" spans="2:52" ht="45.75" customHeight="1">
      <c r="U2" s="177" t="str">
        <f>'פרמטרים לקריטריונים'!$B$4</f>
        <v>שנת תקציב</v>
      </c>
      <c r="Y2" s="177" t="str">
        <f>'פרמטרים לקריטריונים'!$B$4</f>
        <v>שנת תקציב</v>
      </c>
      <c r="Z2" s="2">
        <f>'פרמטרים לקריטריונים'!$C$4</f>
        <v>2025</v>
      </c>
      <c r="AE2" s="171">
        <f>IF(ISNA(MATCH(G31,$AB$30:$AC$30,0)),0,1)</f>
        <v>0</v>
      </c>
      <c r="AF2" s="171">
        <f>IF(IFERROR(G31*1,"bad")="bad",0,1)</f>
        <v>0</v>
      </c>
      <c r="AG2" s="171">
        <f>IF(IFERROR(IF(G31=TRUNC(G31),1,"bad"),"bad")="bad",0,1)</f>
        <v>0</v>
      </c>
      <c r="AH2" s="171">
        <f>IF(AND(IF(IFERROR(G31*1,"bad")="bad",0,1)=1,G31&gt;=0),1,0)</f>
        <v>0</v>
      </c>
      <c r="AI2" s="171">
        <f>IF(AND(IF(IFERROR(IF(G31=TRUNC(G31),1,"bad"),"bad")="bad",0,1)=1,G31&gt;=0),1,0)</f>
        <v>0</v>
      </c>
      <c r="AJ2" s="171">
        <f>IF(AND(IF(IFERROR(G31*1,"bad")="bad",0,1)=1,G31&gt;0),1,0)</f>
        <v>0</v>
      </c>
      <c r="AK2" s="171">
        <f>IF(AND(IF(IFERROR(IF(G31=TRUNC(G31),1,"bad"),"bad")="bad",0,1)=1,G31&gt;0),1,0)</f>
        <v>0</v>
      </c>
      <c r="AL2" s="171">
        <v>1</v>
      </c>
      <c r="AM2" s="171">
        <f>IF(IFERROR(HLOOKUP(G31,$BA$30:$BK$30,1,0),"bad")="bad",0,1)</f>
        <v>1</v>
      </c>
    </row>
    <row r="3" spans="2:52" ht="38.25" thickBot="1">
      <c r="F3" s="294" t="str">
        <f ca="1">IF(SUBTOTAL(102,B$31:B$130)=SUBTOTAL(2,B$31:B$130),"","ישנן שורות מוסתרות")</f>
        <v/>
      </c>
      <c r="U3" s="178" t="str">
        <f>'פרמטרים לקריטריונים'!$B$5</f>
        <v>תקציב התמיכה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1" t="s">
        <v>101</v>
      </c>
      <c r="AE3" s="171">
        <v>1</v>
      </c>
      <c r="AF3" s="171">
        <v>2</v>
      </c>
      <c r="AG3" s="171">
        <v>3</v>
      </c>
      <c r="AH3" s="171">
        <v>4</v>
      </c>
      <c r="AI3" s="171">
        <v>5</v>
      </c>
      <c r="AJ3" s="171">
        <v>6</v>
      </c>
      <c r="AK3" s="171">
        <v>7</v>
      </c>
      <c r="AL3" s="171">
        <v>8</v>
      </c>
      <c r="AM3" s="171">
        <v>9</v>
      </c>
    </row>
    <row r="4" spans="2:52" ht="16.5" thickBot="1">
      <c r="F4" s="343" t="str">
        <f>'פרמטרים לקריטריונים'!B101</f>
        <v>רמת הביצוע</v>
      </c>
      <c r="G4" s="343" t="str">
        <f>'פרמטרים לקריטריונים'!C101</f>
        <v>ניקוד</v>
      </c>
      <c r="AD4" s="171" t="s">
        <v>105</v>
      </c>
      <c r="AE4" s="213" t="s">
        <v>66</v>
      </c>
      <c r="AF4" s="214" t="s">
        <v>67</v>
      </c>
      <c r="AG4" s="214" t="s">
        <v>68</v>
      </c>
      <c r="AH4" s="214" t="s">
        <v>69</v>
      </c>
      <c r="AI4" s="214" t="s">
        <v>70</v>
      </c>
      <c r="AJ4" s="214"/>
      <c r="AK4" s="214"/>
      <c r="AL4" s="214"/>
      <c r="AM4" s="214"/>
      <c r="AN4" s="215"/>
    </row>
    <row r="5" spans="2:52">
      <c r="F5" s="344" t="str">
        <f>'פרמטרים לקריטריונים'!B102</f>
        <v>ללא ניקוד</v>
      </c>
      <c r="G5" s="345">
        <f>'פרמטרים לקריטריונים'!C102</f>
        <v>0</v>
      </c>
    </row>
    <row r="6" spans="2:52">
      <c r="F6" s="344" t="str">
        <f>'פרמטרים לקריטריונים'!B103</f>
        <v>נאותה</v>
      </c>
      <c r="G6" s="345">
        <f>'פרמטרים לקריטריונים'!C103</f>
        <v>2</v>
      </c>
    </row>
    <row r="7" spans="2:52">
      <c r="F7" s="344" t="str">
        <f>'פרמטרים לקריטריונים'!B104</f>
        <v>טובה</v>
      </c>
      <c r="G7" s="345">
        <f>'פרמטרים לקריטריונים'!C104</f>
        <v>3</v>
      </c>
    </row>
    <row r="8" spans="2:52">
      <c r="F8" s="344" t="str">
        <f>'פרמטרים לקריטריונים'!B105</f>
        <v>טובה מאוד</v>
      </c>
      <c r="G8" s="345">
        <f>'פרמטרים לקריטריונים'!C105</f>
        <v>4</v>
      </c>
    </row>
    <row r="9" spans="2:52">
      <c r="F9" s="344" t="str">
        <f>'פרמטרים לקריטריונים'!B106</f>
        <v>מצוינת</v>
      </c>
      <c r="G9" s="345">
        <f>'פרמטרים לקריטריונים'!C106</f>
        <v>6</v>
      </c>
    </row>
    <row r="10" spans="2:52" hidden="1"/>
    <row r="11" spans="2:52" hidden="1"/>
    <row r="12" spans="2:52" hidden="1"/>
    <row r="13" spans="2:52" hidden="1"/>
    <row r="14" spans="2:52" hidden="1"/>
    <row r="15" spans="2:52" hidden="1"/>
    <row r="16" spans="2:52" hidden="1"/>
    <row r="17" spans="1:57" hidden="1"/>
    <row r="18" spans="1:57" hidden="1"/>
    <row r="19" spans="1:57" hidden="1"/>
    <row r="20" spans="1:57" hidden="1"/>
    <row r="21" spans="1:57" ht="9.75" hidden="1" customHeight="1"/>
    <row r="22" spans="1:57" hidden="1"/>
    <row r="23" spans="1:57" hidden="1">
      <c r="F23" s="346">
        <f>'פרמטרים לקריטריונים'!$D$31</f>
        <v>0</v>
      </c>
      <c r="G23" s="347" t="e">
        <f ca="1">VLOOKUP(B1,'פרמטרים לקריטריונים'!$B$32:$D$46,3,0)</f>
        <v>#N/A</v>
      </c>
    </row>
    <row r="24" spans="1:57" hidden="1"/>
    <row r="25" spans="1:57" hidden="1"/>
    <row r="26" spans="1:57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57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7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AA28" s="149"/>
      <c r="AD28" s="171">
        <f>MATCH(G$30,$AE$1:$AM$1,0)</f>
        <v>9</v>
      </c>
      <c r="AE28" s="171" t="e">
        <f t="shared" ref="AE28:AV28" si="0">MATCH(H$30,$AE$1:$AM$1,0)</f>
        <v>#N/A</v>
      </c>
      <c r="AF28" s="171" t="e">
        <f t="shared" si="0"/>
        <v>#N/A</v>
      </c>
      <c r="AG28" s="171" t="e">
        <f t="shared" si="0"/>
        <v>#N/A</v>
      </c>
      <c r="AH28" s="171" t="e">
        <f t="shared" si="0"/>
        <v>#N/A</v>
      </c>
      <c r="AI28" s="171" t="e">
        <f t="shared" si="0"/>
        <v>#N/A</v>
      </c>
      <c r="AJ28" s="171" t="e">
        <f t="shared" si="0"/>
        <v>#N/A</v>
      </c>
      <c r="AK28" s="171" t="e">
        <f t="shared" si="0"/>
        <v>#N/A</v>
      </c>
      <c r="AL28" s="171" t="e">
        <f t="shared" si="0"/>
        <v>#N/A</v>
      </c>
      <c r="AM28" s="171" t="e">
        <f t="shared" si="0"/>
        <v>#N/A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</row>
    <row r="29" spans="1:57" ht="32.25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429" t="s">
        <v>130</v>
      </c>
      <c r="G29" s="218" t="s">
        <v>173</v>
      </c>
      <c r="H29" s="211" t="s">
        <v>92</v>
      </c>
      <c r="I29" s="211" t="s">
        <v>93</v>
      </c>
      <c r="J29" s="211" t="s">
        <v>94</v>
      </c>
      <c r="K29" s="211" t="s">
        <v>95</v>
      </c>
      <c r="L29" s="211" t="s">
        <v>96</v>
      </c>
      <c r="M29" s="211" t="s">
        <v>97</v>
      </c>
      <c r="N29" s="211" t="s">
        <v>98</v>
      </c>
      <c r="O29" s="211" t="s">
        <v>99</v>
      </c>
      <c r="P29" s="211" t="s">
        <v>91</v>
      </c>
      <c r="Q29" s="433">
        <f>COLUMN()</f>
        <v>17</v>
      </c>
      <c r="R29" s="433">
        <f>COLUMN()</f>
        <v>18</v>
      </c>
      <c r="S29" s="433">
        <f>COLUMN()</f>
        <v>19</v>
      </c>
      <c r="T29" s="433">
        <f>COLUMN()</f>
        <v>20</v>
      </c>
      <c r="U29" s="429" t="s">
        <v>168</v>
      </c>
      <c r="V29" s="433" t="s">
        <v>169</v>
      </c>
      <c r="W29" s="433" t="s">
        <v>170</v>
      </c>
      <c r="X29" s="433" t="s">
        <v>169</v>
      </c>
      <c r="Y29" s="433" t="s">
        <v>171</v>
      </c>
      <c r="Z29" s="438" t="s">
        <v>172</v>
      </c>
      <c r="AA29" s="203" t="s">
        <v>161</v>
      </c>
      <c r="AD29" s="171" t="str">
        <f>"בקרת "&amp;G29</f>
        <v>בקרת רמת הביצוע של הקונצרטים</v>
      </c>
      <c r="AE29" s="171" t="str">
        <f t="shared" ref="AE29:AV29" si="1">"בקרת "&amp;H29</f>
        <v>בקרת מספר</v>
      </c>
      <c r="AF29" s="171" t="str">
        <f t="shared" si="1"/>
        <v>בקרת מספר שלם</v>
      </c>
      <c r="AG29" s="171" t="str">
        <f t="shared" si="1"/>
        <v>בקרת מספר שאינו שלילי</v>
      </c>
      <c r="AH29" s="171" t="str">
        <f t="shared" si="1"/>
        <v>בקרת מספר שלם שאינו שלילי</v>
      </c>
      <c r="AI29" s="171" t="str">
        <f t="shared" si="1"/>
        <v>בקרת מספר חיובי</v>
      </c>
      <c r="AJ29" s="171" t="str">
        <f t="shared" si="1"/>
        <v>בקרת מספר שלם חיובי</v>
      </c>
      <c r="AK29" s="171" t="str">
        <f t="shared" si="1"/>
        <v>בקרת טקסט</v>
      </c>
      <c r="AL29" s="171" t="str">
        <f t="shared" si="1"/>
        <v>בקרת טקסט מרשימה סגורה</v>
      </c>
      <c r="AM29" s="171" t="str">
        <f t="shared" si="1"/>
        <v>בקרת 0/1</v>
      </c>
      <c r="AN29" s="171" t="str">
        <f t="shared" si="1"/>
        <v>בקרת 17</v>
      </c>
      <c r="AO29" s="171" t="str">
        <f t="shared" si="1"/>
        <v>בקרת 18</v>
      </c>
      <c r="AP29" s="171" t="str">
        <f t="shared" si="1"/>
        <v>בקרת 19</v>
      </c>
      <c r="AQ29" s="171" t="str">
        <f t="shared" si="1"/>
        <v>בקרת 20</v>
      </c>
      <c r="AR29" s="171" t="str">
        <f t="shared" si="1"/>
        <v>בקרת סה"כ ניקוד</v>
      </c>
      <c r="AS29" s="171" t="str">
        <f t="shared" si="1"/>
        <v>בקרת נתון למכפיל1</v>
      </c>
      <c r="AT29" s="171" t="str">
        <f t="shared" si="1"/>
        <v>בקרת ניקוד לאחר מכפיל1</v>
      </c>
      <c r="AU29" s="171" t="str">
        <f t="shared" si="1"/>
        <v>בקרת נתון למכפיל1</v>
      </c>
      <c r="AV29" s="171" t="str">
        <f t="shared" si="1"/>
        <v>בקרת ניקוד לאחר מכפיל2</v>
      </c>
      <c r="BA29" s="171" t="s">
        <v>105</v>
      </c>
    </row>
    <row r="30" spans="1:57" ht="23.25" customHeight="1" thickBot="1">
      <c r="A30" s="204"/>
      <c r="B30" s="432"/>
      <c r="C30" s="434"/>
      <c r="D30" s="434"/>
      <c r="E30" s="434"/>
      <c r="F30" s="430"/>
      <c r="G30" s="219" t="s">
        <v>99</v>
      </c>
      <c r="H30" s="212"/>
      <c r="I30" s="212"/>
      <c r="J30" s="212"/>
      <c r="K30" s="212"/>
      <c r="L30" s="212"/>
      <c r="M30" s="212"/>
      <c r="N30" s="212"/>
      <c r="O30" s="212"/>
      <c r="P30" s="212"/>
      <c r="Q30" s="434"/>
      <c r="R30" s="434"/>
      <c r="S30" s="434"/>
      <c r="T30" s="434"/>
      <c r="U30" s="430"/>
      <c r="V30" s="434"/>
      <c r="W30" s="434"/>
      <c r="X30" s="434"/>
      <c r="Y30" s="434"/>
      <c r="Z30" s="439"/>
      <c r="AB30" s="171">
        <v>0</v>
      </c>
      <c r="AC30" s="171">
        <v>1</v>
      </c>
      <c r="AD30" s="171" t="str">
        <f>G30</f>
        <v>טקסט מרשימה סגורה</v>
      </c>
      <c r="AE30" s="171">
        <f t="shared" ref="AE30:AV30" si="2">H30</f>
        <v>0</v>
      </c>
      <c r="AF30" s="171">
        <f t="shared" si="2"/>
        <v>0</v>
      </c>
      <c r="AG30" s="171">
        <f t="shared" si="2"/>
        <v>0</v>
      </c>
      <c r="AH30" s="171">
        <f t="shared" si="2"/>
        <v>0</v>
      </c>
      <c r="AI30" s="171">
        <f t="shared" si="2"/>
        <v>0</v>
      </c>
      <c r="AJ30" s="171">
        <f t="shared" si="2"/>
        <v>0</v>
      </c>
      <c r="AK30" s="171">
        <f t="shared" si="2"/>
        <v>0</v>
      </c>
      <c r="AL30" s="171">
        <f t="shared" si="2"/>
        <v>0</v>
      </c>
      <c r="AM30" s="171">
        <f t="shared" si="2"/>
        <v>0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BA30" s="171" t="str">
        <f>AE$4</f>
        <v>ללא ניקוד</v>
      </c>
      <c r="BB30" s="171" t="str">
        <f>AF$4</f>
        <v>נאותה</v>
      </c>
      <c r="BC30" s="171" t="str">
        <f>AG$4</f>
        <v>טובה</v>
      </c>
      <c r="BD30" s="171" t="str">
        <f>AH$4</f>
        <v>טובה מאוד</v>
      </c>
      <c r="BE30" s="171" t="str">
        <f>AI$4</f>
        <v>מצוינת</v>
      </c>
    </row>
    <row r="31" spans="1:57" ht="42" customHeight="1">
      <c r="B31" s="139">
        <f ca="1">IF(F31="","",ROW()-30)</f>
        <v>1</v>
      </c>
      <c r="C31" s="136"/>
      <c r="D31" s="136"/>
      <c r="E31" s="136"/>
      <c r="F31" s="220" t="str">
        <f ca="1">IF('תנאי סף'!AN31&lt;&gt;1,"",'תנאי סף'!F31)</f>
        <v>מכון תא לחזנות</v>
      </c>
      <c r="G31" s="137" t="s">
        <v>69</v>
      </c>
      <c r="H31" s="290"/>
      <c r="I31" s="292"/>
      <c r="J31" s="290"/>
      <c r="K31" s="292"/>
      <c r="L31" s="290"/>
      <c r="M31" s="292"/>
      <c r="N31" s="137"/>
      <c r="O31" s="137"/>
      <c r="P31" s="158"/>
      <c r="Q31" s="138"/>
      <c r="R31" s="138"/>
      <c r="S31" s="138"/>
      <c r="T31" s="138"/>
      <c r="U31" s="138">
        <f ca="1">IF($F31="","",IF($AA31&lt;&gt;1,$AB$1,IF(INDEX('הוראת שעה'!$E$6:$E$20,MATCH($Z$2,'הוראת שעה'!$A$6:$A$20,1))=1,4,INDEX($G$5:$G$27,MATCH(G31,$F$5:$F$27,0)))))</f>
        <v>4</v>
      </c>
      <c r="V31" s="138">
        <v>1</v>
      </c>
      <c r="W31" s="138">
        <f ca="1">IF($F31="","",IF($AA31&lt;&gt;1,$AB$1,IFERROR(U31*V31,$AB$1)))</f>
        <v>4</v>
      </c>
      <c r="X31" s="138">
        <v>1</v>
      </c>
      <c r="Y31" s="138">
        <f ca="1">IF($F31="","",IF($AA31&lt;&gt;1,$AB$1,IFERROR(W31*X31,$AB$1)))</f>
        <v>4</v>
      </c>
      <c r="Z31" s="140">
        <f ca="1">IF($F31="","",IF(OR($AA31&lt;&gt;1,Y31=$AB$1),$AB$1,IFERROR(Y31/SUM($Y$31:$Y$130),0)))</f>
        <v>0.1111111111111111</v>
      </c>
      <c r="AA31" s="171">
        <f>IF(SUM(AD31:AV31)=COUNT(AD31:AV31),1,0)</f>
        <v>1</v>
      </c>
      <c r="AB31" s="171">
        <f ca="1">IF($F31="","",AB$30)</f>
        <v>0</v>
      </c>
      <c r="AC31" s="171">
        <f ca="1">IF($F31="","",AC$30)</f>
        <v>1</v>
      </c>
      <c r="AD31" s="171">
        <f>IF(OR(INDEX('הוראת שעה'!$E$6:$E$20,MATCH($Z$2,'הוראת שעה'!$A$6:$A$20,1))=1,G$30="")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BA31" s="171" t="str">
        <f t="shared" ref="BA31:BE40" ca="1" si="3">IF($F31="","",BA$30)</f>
        <v>ללא ניקוד</v>
      </c>
      <c r="BB31" s="171" t="str">
        <f t="shared" ca="1" si="3"/>
        <v>נאותה</v>
      </c>
      <c r="BC31" s="171" t="str">
        <f t="shared" ca="1" si="3"/>
        <v>טובה</v>
      </c>
      <c r="BD31" s="171" t="str">
        <f t="shared" ca="1" si="3"/>
        <v>טובה מאוד</v>
      </c>
      <c r="BE31" s="171" t="str">
        <f t="shared" ca="1" si="3"/>
        <v>מצוינת</v>
      </c>
    </row>
    <row r="32" spans="1:57" ht="42" customHeight="1">
      <c r="B32" s="221">
        <f t="shared" ref="B32:B95" ca="1" si="4">IF(F32="","",ROW()-30)</f>
        <v>2</v>
      </c>
      <c r="C32" s="8"/>
      <c r="D32" s="8"/>
      <c r="E32" s="8"/>
      <c r="F32" s="209" t="str">
        <f ca="1">IF('תנאי סף'!AN32&lt;&gt;1,"",'תנאי סף'!F32)</f>
        <v>המרכז לתרבות אנדלוסית ולפיוט</v>
      </c>
      <c r="G32" s="9" t="s">
        <v>68</v>
      </c>
      <c r="H32" s="291"/>
      <c r="I32" s="293"/>
      <c r="J32" s="291"/>
      <c r="K32" s="293"/>
      <c r="L32" s="291"/>
      <c r="M32" s="293"/>
      <c r="N32" s="9"/>
      <c r="O32" s="137"/>
      <c r="P32" s="158"/>
      <c r="Q32" s="11"/>
      <c r="R32" s="11"/>
      <c r="S32" s="11"/>
      <c r="T32" s="11"/>
      <c r="U32" s="138">
        <f ca="1">IF($F32="","",IF($AA32&lt;&gt;1,$AB$1,IF(INDEX('הוראת שעה'!$E$6:$E$20,MATCH($Z$2,'הוראת שעה'!$A$6:$A$20,1))=1,4,INDEX($G$5:$G$27,MATCH(G32,$F$5:$F$27,0)))))</f>
        <v>3</v>
      </c>
      <c r="V32" s="11">
        <v>1</v>
      </c>
      <c r="W32" s="11">
        <f t="shared" ref="W32:W95" ca="1" si="5">IF($F32="","",IF($AA32&lt;&gt;1,$AB$1,IFERROR(U32*V32,$AB$1)))</f>
        <v>3</v>
      </c>
      <c r="X32" s="11">
        <v>1</v>
      </c>
      <c r="Y32" s="11">
        <f t="shared" ref="Y32:Y95" ca="1" si="6">IF($F32="","",IF($AA32&lt;&gt;1,$AB$1,IFERROR(W32*X32,$AB$1)))</f>
        <v>3</v>
      </c>
      <c r="Z32" s="117">
        <f t="shared" ref="Z32:Z95" ca="1" si="7">IF($F32="","",IF(OR($AA32&lt;&gt;1,Y32=$AB$1),$AB$1,IFERROR(Y32/SUM($Y$31:$Y$130),0)))</f>
        <v>8.3333333333333329E-2</v>
      </c>
      <c r="AA32" s="171">
        <f t="shared" ref="AA32:AA95" si="8">IF(SUM(AD32:AV32)=COUNT(AD32:AV32),1,0)</f>
        <v>1</v>
      </c>
      <c r="AB32" s="171">
        <f t="shared" ref="AB32:AC63" ca="1" si="9">IF($F32="","",AB$30)</f>
        <v>0</v>
      </c>
      <c r="AC32" s="171">
        <f t="shared" ca="1" si="9"/>
        <v>1</v>
      </c>
      <c r="AD32" s="171">
        <f>IF(OR(INDEX('הוראת שעה'!$E$6:$E$20,MATCH($Z$2,'הוראת שעה'!$A$6:$A$20,1))=1,G$30=""),1,IF(G32="",0,IFERROR(CHOOSE(AD$28,IF(ISNA(MATCH(G32,$AB$30:$AC$30,0)),0,1),IF(ISNUMBER(G32),1,0),IF(G32=TRUNC(G32),1,0),IF(AND(G32*1=G32,G32&gt;=0),1,0),IF(AND(G32=TRUNC(G32),G32&gt;=0),1,0),IF(AND(G32*1=G32,G32&gt;0),1,0),IF(AND(G32=TRUNC(G32),G32&gt;0),1,0),1,IF(ISNA(HLOOKUP(G32,$AE$4:$AN$4,1,0)),0,1)),0)))</f>
        <v>1</v>
      </c>
      <c r="BA32" s="171" t="str">
        <f t="shared" ca="1" si="3"/>
        <v>ללא ניקוד</v>
      </c>
      <c r="BB32" s="171" t="str">
        <f t="shared" ca="1" si="3"/>
        <v>נאותה</v>
      </c>
      <c r="BC32" s="171" t="str">
        <f t="shared" ca="1" si="3"/>
        <v>טובה</v>
      </c>
      <c r="BD32" s="171" t="str">
        <f t="shared" ca="1" si="3"/>
        <v>טובה מאוד</v>
      </c>
      <c r="BE32" s="171" t="str">
        <f t="shared" ca="1" si="3"/>
        <v>מצוינת</v>
      </c>
    </row>
    <row r="33" spans="2:57" ht="42" customHeight="1">
      <c r="B33" s="221">
        <f t="shared" ca="1" si="4"/>
        <v>3</v>
      </c>
      <c r="C33" s="8"/>
      <c r="D33" s="8"/>
      <c r="E33" s="8"/>
      <c r="F33" s="209" t="str">
        <f ca="1">IF('תנאי סף'!AN33&lt;&gt;1,"",'תנאי סף'!F33)</f>
        <v>מקהלת החזנים הירושלמית</v>
      </c>
      <c r="G33" s="9" t="s">
        <v>68</v>
      </c>
      <c r="H33" s="291"/>
      <c r="I33" s="293"/>
      <c r="J33" s="291"/>
      <c r="K33" s="293"/>
      <c r="L33" s="291"/>
      <c r="M33" s="293"/>
      <c r="N33" s="9"/>
      <c r="O33" s="137"/>
      <c r="P33" s="158"/>
      <c r="Q33" s="11"/>
      <c r="R33" s="11"/>
      <c r="S33" s="11"/>
      <c r="T33" s="11"/>
      <c r="U33" s="138">
        <f ca="1">IF($F33="","",IF($AA33&lt;&gt;1,$AB$1,IF(INDEX('הוראת שעה'!$E$6:$E$20,MATCH($Z$2,'הוראת שעה'!$A$6:$A$20,1))=1,4,INDEX($G$5:$G$27,MATCH(G33,$F$5:$F$27,0)))))</f>
        <v>3</v>
      </c>
      <c r="V33" s="11">
        <v>1</v>
      </c>
      <c r="W33" s="11">
        <f t="shared" ca="1" si="5"/>
        <v>3</v>
      </c>
      <c r="X33" s="11">
        <v>1</v>
      </c>
      <c r="Y33" s="11">
        <f t="shared" ca="1" si="6"/>
        <v>3</v>
      </c>
      <c r="Z33" s="117">
        <f t="shared" ca="1" si="7"/>
        <v>8.3333333333333329E-2</v>
      </c>
      <c r="AA33" s="171">
        <f t="shared" si="8"/>
        <v>1</v>
      </c>
      <c r="AB33" s="171">
        <f t="shared" ca="1" si="9"/>
        <v>0</v>
      </c>
      <c r="AC33" s="171">
        <f t="shared" ca="1" si="9"/>
        <v>1</v>
      </c>
      <c r="AD33" s="171">
        <f>IF(OR(INDEX('הוראת שעה'!$E$6:$E$20,MATCH($Z$2,'הוראת שעה'!$A$6:$A$20,1))=1,G$30=""),1,IF(G33="",0,IFERROR(CHOOSE(AD$28,IF(ISNA(MATCH(G33,$AB$30:$AC$30,0)),0,1),IF(ISNUMBER(G33),1,0),IF(G33=TRUNC(G33),1,0),IF(AND(G33*1=G33,G33&gt;=0),1,0),IF(AND(G33=TRUNC(G33),G33&gt;=0),1,0),IF(AND(G33*1=G33,G33&gt;0),1,0),IF(AND(G33=TRUNC(G33),G33&gt;0),1,0),1,IF(ISNA(HLOOKUP(G33,$AE$4:$AN$4,1,0)),0,1)),0)))</f>
        <v>1</v>
      </c>
      <c r="BA33" s="171" t="str">
        <f t="shared" ca="1" si="3"/>
        <v>ללא ניקוד</v>
      </c>
      <c r="BB33" s="171" t="str">
        <f t="shared" ca="1" si="3"/>
        <v>נאותה</v>
      </c>
      <c r="BC33" s="171" t="str">
        <f t="shared" ca="1" si="3"/>
        <v>טובה</v>
      </c>
      <c r="BD33" s="171" t="str">
        <f t="shared" ca="1" si="3"/>
        <v>טובה מאוד</v>
      </c>
      <c r="BE33" s="171" t="str">
        <f t="shared" ca="1" si="3"/>
        <v>מצוינת</v>
      </c>
    </row>
    <row r="34" spans="2:57" ht="42" customHeight="1">
      <c r="B34" s="221">
        <f t="shared" ca="1" si="4"/>
        <v>4</v>
      </c>
      <c r="C34" s="8"/>
      <c r="D34" s="8"/>
      <c r="E34" s="8"/>
      <c r="F34" s="209" t="str">
        <f ca="1">IF('תנאי סף'!AN34&lt;&gt;1,"",'תנאי סף'!F34)</f>
        <v>קהילות שרות פיוט וניגון</v>
      </c>
      <c r="G34" s="9" t="s">
        <v>69</v>
      </c>
      <c r="H34" s="291"/>
      <c r="I34" s="293"/>
      <c r="J34" s="291"/>
      <c r="K34" s="293"/>
      <c r="L34" s="291"/>
      <c r="M34" s="293"/>
      <c r="N34" s="9"/>
      <c r="O34" s="137"/>
      <c r="P34" s="158"/>
      <c r="Q34" s="11"/>
      <c r="R34" s="11"/>
      <c r="S34" s="11"/>
      <c r="T34" s="11"/>
      <c r="U34" s="138">
        <f ca="1">IF($F34="","",IF($AA34&lt;&gt;1,$AB$1,IF(INDEX('הוראת שעה'!$E$6:$E$20,MATCH($Z$2,'הוראת שעה'!$A$6:$A$20,1))=1,4,INDEX($G$5:$G$27,MATCH(G34,$F$5:$F$27,0)))))</f>
        <v>4</v>
      </c>
      <c r="V34" s="11">
        <v>1</v>
      </c>
      <c r="W34" s="11">
        <f t="shared" ca="1" si="5"/>
        <v>4</v>
      </c>
      <c r="X34" s="11">
        <v>1</v>
      </c>
      <c r="Y34" s="11">
        <f t="shared" ca="1" si="6"/>
        <v>4</v>
      </c>
      <c r="Z34" s="117">
        <f t="shared" ca="1" si="7"/>
        <v>0.1111111111111111</v>
      </c>
      <c r="AA34" s="171">
        <f t="shared" si="8"/>
        <v>1</v>
      </c>
      <c r="AB34" s="171">
        <f t="shared" ca="1" si="9"/>
        <v>0</v>
      </c>
      <c r="AC34" s="171">
        <f t="shared" ca="1" si="9"/>
        <v>1</v>
      </c>
      <c r="AD34" s="171">
        <f>IF(OR(INDEX('הוראת שעה'!$E$6:$E$20,MATCH($Z$2,'הוראת שעה'!$A$6:$A$20,1))=1,G$30=""),1,IF(G34="",0,IFERROR(CHOOSE(AD$28,IF(ISNA(MATCH(G34,$AB$30:$AC$30,0)),0,1),IF(ISNUMBER(G34),1,0),IF(G34=TRUNC(G34),1,0),IF(AND(G34*1=G34,G34&gt;=0),1,0),IF(AND(G34=TRUNC(G34),G34&gt;=0),1,0),IF(AND(G34*1=G34,G34&gt;0),1,0),IF(AND(G34=TRUNC(G34),G34&gt;0),1,0),1,IF(ISNA(HLOOKUP(G34,$AE$4:$AN$4,1,0)),0,1)),0)))</f>
        <v>1</v>
      </c>
      <c r="BA34" s="171" t="str">
        <f t="shared" ca="1" si="3"/>
        <v>ללא ניקוד</v>
      </c>
      <c r="BB34" s="171" t="str">
        <f t="shared" ca="1" si="3"/>
        <v>נאותה</v>
      </c>
      <c r="BC34" s="171" t="str">
        <f t="shared" ca="1" si="3"/>
        <v>טובה</v>
      </c>
      <c r="BD34" s="171" t="str">
        <f t="shared" ca="1" si="3"/>
        <v>טובה מאוד</v>
      </c>
      <c r="BE34" s="171" t="str">
        <f t="shared" ca="1" si="3"/>
        <v>מצוינת</v>
      </c>
    </row>
    <row r="35" spans="2:57" ht="42" customHeight="1">
      <c r="B35" s="221">
        <f t="shared" ca="1" si="4"/>
        <v>5</v>
      </c>
      <c r="C35" s="8"/>
      <c r="D35" s="8"/>
      <c r="E35" s="8"/>
      <c r="F35" s="209" t="str">
        <f ca="1">IF('תנאי סף'!AN35&lt;&gt;1,"",'תנאי סף'!F35)</f>
        <v>רננות- המכון למוסיקה יהודית</v>
      </c>
      <c r="G35" s="9" t="s">
        <v>68</v>
      </c>
      <c r="H35" s="291"/>
      <c r="I35" s="293"/>
      <c r="J35" s="291"/>
      <c r="K35" s="293"/>
      <c r="L35" s="291"/>
      <c r="M35" s="293"/>
      <c r="N35" s="9"/>
      <c r="O35" s="137"/>
      <c r="P35" s="158"/>
      <c r="Q35" s="11"/>
      <c r="R35" s="11"/>
      <c r="S35" s="11"/>
      <c r="T35" s="11"/>
      <c r="U35" s="138">
        <f ca="1">IF($F35="","",IF($AA35&lt;&gt;1,$AB$1,IF(INDEX('הוראת שעה'!$E$6:$E$20,MATCH($Z$2,'הוראת שעה'!$A$6:$A$20,1))=1,4,INDEX($G$5:$G$27,MATCH(G35,$F$5:$F$27,0)))))</f>
        <v>3</v>
      </c>
      <c r="V35" s="11">
        <v>1</v>
      </c>
      <c r="W35" s="11">
        <f t="shared" ca="1" si="5"/>
        <v>3</v>
      </c>
      <c r="X35" s="11">
        <v>1</v>
      </c>
      <c r="Y35" s="11">
        <f t="shared" ca="1" si="6"/>
        <v>3</v>
      </c>
      <c r="Z35" s="117">
        <f t="shared" ca="1" si="7"/>
        <v>8.3333333333333329E-2</v>
      </c>
      <c r="AA35" s="171">
        <f t="shared" si="8"/>
        <v>1</v>
      </c>
      <c r="AB35" s="171">
        <f t="shared" ca="1" si="9"/>
        <v>0</v>
      </c>
      <c r="AC35" s="171">
        <f t="shared" ca="1" si="9"/>
        <v>1</v>
      </c>
      <c r="AD35" s="171">
        <f>IF(OR(INDEX('הוראת שעה'!$E$6:$E$20,MATCH($Z$2,'הוראת שעה'!$A$6:$A$20,1))=1,G$30=""),1,IF(G35="",0,IFERROR(CHOOSE(AD$28,IF(ISNA(MATCH(G35,$AB$30:$AC$30,0)),0,1),IF(ISNUMBER(G35),1,0),IF(G35=TRUNC(G35),1,0),IF(AND(G35*1=G35,G35&gt;=0),1,0),IF(AND(G35=TRUNC(G35),G35&gt;=0),1,0),IF(AND(G35*1=G35,G35&gt;0),1,0),IF(AND(G35=TRUNC(G35),G35&gt;0),1,0),1,IF(ISNA(HLOOKUP(G35,$AE$4:$AN$4,1,0)),0,1)),0)))</f>
        <v>1</v>
      </c>
      <c r="BA35" s="171" t="str">
        <f t="shared" ca="1" si="3"/>
        <v>ללא ניקוד</v>
      </c>
      <c r="BB35" s="171" t="str">
        <f t="shared" ca="1" si="3"/>
        <v>נאותה</v>
      </c>
      <c r="BC35" s="171" t="str">
        <f t="shared" ca="1" si="3"/>
        <v>טובה</v>
      </c>
      <c r="BD35" s="171" t="str">
        <f t="shared" ca="1" si="3"/>
        <v>טובה מאוד</v>
      </c>
      <c r="BE35" s="171" t="str">
        <f t="shared" ca="1" si="3"/>
        <v>מצוינת</v>
      </c>
    </row>
    <row r="36" spans="2:57" ht="42" customHeight="1">
      <c r="B36" s="221">
        <f t="shared" ca="1" si="4"/>
        <v>6</v>
      </c>
      <c r="C36" s="8"/>
      <c r="D36" s="8"/>
      <c r="E36" s="8"/>
      <c r="F36" s="209" t="str">
        <f ca="1">IF('תנאי סף'!AN36&lt;&gt;1,"",'תנאי סף'!F36)</f>
        <v>מקהלת זמרתיה</v>
      </c>
      <c r="G36" s="9" t="s">
        <v>67</v>
      </c>
      <c r="H36" s="291"/>
      <c r="I36" s="293"/>
      <c r="J36" s="291"/>
      <c r="K36" s="293"/>
      <c r="L36" s="291"/>
      <c r="M36" s="293"/>
      <c r="N36" s="9"/>
      <c r="O36" s="137"/>
      <c r="P36" s="158"/>
      <c r="Q36" s="11"/>
      <c r="R36" s="11"/>
      <c r="S36" s="11"/>
      <c r="T36" s="11"/>
      <c r="U36" s="138">
        <f ca="1">IF($F36="","",IF($AA36&lt;&gt;1,$AB$1,IF(INDEX('הוראת שעה'!$E$6:$E$20,MATCH($Z$2,'הוראת שעה'!$A$6:$A$20,1))=1,4,INDEX($G$5:$G$27,MATCH(G36,$F$5:$F$27,0)))))</f>
        <v>2</v>
      </c>
      <c r="V36" s="11">
        <v>1</v>
      </c>
      <c r="W36" s="11">
        <f t="shared" ca="1" si="5"/>
        <v>2</v>
      </c>
      <c r="X36" s="11">
        <v>1</v>
      </c>
      <c r="Y36" s="11">
        <f t="shared" ca="1" si="6"/>
        <v>2</v>
      </c>
      <c r="Z36" s="117">
        <f t="shared" ca="1" si="7"/>
        <v>5.5555555555555552E-2</v>
      </c>
      <c r="AA36" s="171">
        <f t="shared" si="8"/>
        <v>1</v>
      </c>
      <c r="AB36" s="171">
        <f t="shared" ca="1" si="9"/>
        <v>0</v>
      </c>
      <c r="AC36" s="171">
        <f t="shared" ca="1" si="9"/>
        <v>1</v>
      </c>
      <c r="AD36" s="171">
        <f>IF(OR(INDEX('הוראת שעה'!$E$6:$E$20,MATCH($Z$2,'הוראת שעה'!$A$6:$A$20,1))=1,G$30=""),1,IF(G36="",0,IFERROR(CHOOSE(AD$28,IF(ISNA(MATCH(G36,$AB$30:$AC$30,0)),0,1),IF(ISNUMBER(G36),1,0),IF(G36=TRUNC(G36),1,0),IF(AND(G36*1=G36,G36&gt;=0),1,0),IF(AND(G36=TRUNC(G36),G36&gt;=0),1,0),IF(AND(G36*1=G36,G36&gt;0),1,0),IF(AND(G36=TRUNC(G36),G36&gt;0),1,0),1,IF(ISNA(HLOOKUP(G36,$AE$4:$AN$4,1,0)),0,1)),0)))</f>
        <v>1</v>
      </c>
      <c r="BA36" s="171" t="str">
        <f t="shared" ca="1" si="3"/>
        <v>ללא ניקוד</v>
      </c>
      <c r="BB36" s="171" t="str">
        <f t="shared" ca="1" si="3"/>
        <v>נאותה</v>
      </c>
      <c r="BC36" s="171" t="str">
        <f t="shared" ca="1" si="3"/>
        <v>טובה</v>
      </c>
      <c r="BD36" s="171" t="str">
        <f t="shared" ca="1" si="3"/>
        <v>טובה מאוד</v>
      </c>
      <c r="BE36" s="171" t="str">
        <f t="shared" ca="1" si="3"/>
        <v>מצוינת</v>
      </c>
    </row>
    <row r="37" spans="2:57" ht="42" customHeight="1">
      <c r="B37" s="221">
        <f t="shared" ca="1" si="4"/>
        <v>7</v>
      </c>
      <c r="C37" s="8"/>
      <c r="D37" s="8"/>
      <c r="E37" s="8"/>
      <c r="F37" s="209" t="str">
        <f ca="1">IF('תנאי סף'!AN37&lt;&gt;1,"",'תנאי סף'!F37)</f>
        <v>יובל - האנסמבל הישראלי לחזנות ו</v>
      </c>
      <c r="G37" s="9" t="s">
        <v>69</v>
      </c>
      <c r="H37" s="291"/>
      <c r="I37" s="293"/>
      <c r="J37" s="291"/>
      <c r="K37" s="293"/>
      <c r="L37" s="291"/>
      <c r="M37" s="293"/>
      <c r="N37" s="9"/>
      <c r="O37" s="137"/>
      <c r="P37" s="158"/>
      <c r="Q37" s="11"/>
      <c r="R37" s="11"/>
      <c r="S37" s="11"/>
      <c r="T37" s="11"/>
      <c r="U37" s="138">
        <f ca="1">IF($F37="","",IF($AA37&lt;&gt;1,$AB$1,IF(INDEX('הוראת שעה'!$E$6:$E$20,MATCH($Z$2,'הוראת שעה'!$A$6:$A$20,1))=1,4,INDEX($G$5:$G$27,MATCH(G37,$F$5:$F$27,0)))))</f>
        <v>4</v>
      </c>
      <c r="V37" s="11">
        <v>1</v>
      </c>
      <c r="W37" s="11">
        <f t="shared" ca="1" si="5"/>
        <v>4</v>
      </c>
      <c r="X37" s="11">
        <v>1</v>
      </c>
      <c r="Y37" s="11">
        <f t="shared" ca="1" si="6"/>
        <v>4</v>
      </c>
      <c r="Z37" s="117">
        <f t="shared" ca="1" si="7"/>
        <v>0.1111111111111111</v>
      </c>
      <c r="AA37" s="171">
        <f t="shared" si="8"/>
        <v>1</v>
      </c>
      <c r="AB37" s="171">
        <f t="shared" ca="1" si="9"/>
        <v>0</v>
      </c>
      <c r="AC37" s="171">
        <f t="shared" ca="1" si="9"/>
        <v>1</v>
      </c>
      <c r="AD37" s="171">
        <f>IF(OR(INDEX('הוראת שעה'!$E$6:$E$20,MATCH($Z$2,'הוראת שעה'!$A$6:$A$20,1))=1,G$30=""),1,IF(G37="",0,IFERROR(CHOOSE(AD$28,IF(ISNA(MATCH(G37,$AB$30:$AC$30,0)),0,1),IF(ISNUMBER(G37),1,0),IF(G37=TRUNC(G37),1,0),IF(AND(G37*1=G37,G37&gt;=0),1,0),IF(AND(G37=TRUNC(G37),G37&gt;=0),1,0),IF(AND(G37*1=G37,G37&gt;0),1,0),IF(AND(G37=TRUNC(G37),G37&gt;0),1,0),1,IF(ISNA(HLOOKUP(G37,$AE$4:$AN$4,1,0)),0,1)),0)))</f>
        <v>1</v>
      </c>
      <c r="BA37" s="171" t="str">
        <f t="shared" ca="1" si="3"/>
        <v>ללא ניקוד</v>
      </c>
      <c r="BB37" s="171" t="str">
        <f t="shared" ca="1" si="3"/>
        <v>נאותה</v>
      </c>
      <c r="BC37" s="171" t="str">
        <f t="shared" ca="1" si="3"/>
        <v>טובה</v>
      </c>
      <c r="BD37" s="171" t="str">
        <f t="shared" ca="1" si="3"/>
        <v>טובה מאוד</v>
      </c>
      <c r="BE37" s="171" t="str">
        <f t="shared" ca="1" si="3"/>
        <v>מצוינת</v>
      </c>
    </row>
    <row r="38" spans="2:57">
      <c r="B38" s="221">
        <f t="shared" ca="1" si="4"/>
        <v>8</v>
      </c>
      <c r="C38" s="8"/>
      <c r="D38" s="8"/>
      <c r="E38" s="8"/>
      <c r="F38" s="209" t="str">
        <f ca="1">IF('תנאי סף'!AN38&lt;&gt;1,"",'תנאי סף'!F38)</f>
        <v>האגודה לטיפוח חברה ותרבות</v>
      </c>
      <c r="G38" s="9" t="s">
        <v>69</v>
      </c>
      <c r="H38" s="291"/>
      <c r="I38" s="293"/>
      <c r="J38" s="291"/>
      <c r="K38" s="293"/>
      <c r="L38" s="291"/>
      <c r="M38" s="293"/>
      <c r="N38" s="9"/>
      <c r="O38" s="137"/>
      <c r="P38" s="158"/>
      <c r="Q38" s="11"/>
      <c r="R38" s="11"/>
      <c r="S38" s="11"/>
      <c r="T38" s="11"/>
      <c r="U38" s="138">
        <f ca="1">IF($F38="","",IF($AA38&lt;&gt;1,$AB$1,IF(INDEX('הוראת שעה'!$E$6:$E$20,MATCH($Z$2,'הוראת שעה'!$A$6:$A$20,1))=1,4,INDEX($G$5:$G$27,MATCH(G38,$F$5:$F$27,0)))))</f>
        <v>4</v>
      </c>
      <c r="V38" s="11">
        <v>1</v>
      </c>
      <c r="W38" s="11">
        <f t="shared" ca="1" si="5"/>
        <v>4</v>
      </c>
      <c r="X38" s="11">
        <v>1</v>
      </c>
      <c r="Y38" s="11">
        <f t="shared" ca="1" si="6"/>
        <v>4</v>
      </c>
      <c r="Z38" s="117">
        <f t="shared" ca="1" si="7"/>
        <v>0.1111111111111111</v>
      </c>
      <c r="AA38" s="171">
        <f t="shared" si="8"/>
        <v>1</v>
      </c>
      <c r="AB38" s="171">
        <f t="shared" ca="1" si="9"/>
        <v>0</v>
      </c>
      <c r="AC38" s="171">
        <f t="shared" ca="1" si="9"/>
        <v>1</v>
      </c>
      <c r="AD38" s="171">
        <f>IF(OR(INDEX('הוראת שעה'!$E$6:$E$20,MATCH($Z$2,'הוראת שעה'!$A$6:$A$20,1))=1,G$30=""),1,IF(G38="",0,IFERROR(CHOOSE(AD$28,IF(ISNA(MATCH(G38,$AB$30:$AC$30,0)),0,1),IF(ISNUMBER(G38),1,0),IF(G38=TRUNC(G38),1,0),IF(AND(G38*1=G38,G38&gt;=0),1,0),IF(AND(G38=TRUNC(G38),G38&gt;=0),1,0),IF(AND(G38*1=G38,G38&gt;0),1,0),IF(AND(G38=TRUNC(G38),G38&gt;0),1,0),1,IF(ISNA(HLOOKUP(G38,$AE$4:$AN$4,1,0)),0,1)),0)))</f>
        <v>1</v>
      </c>
      <c r="BA38" s="171" t="str">
        <f t="shared" ca="1" si="3"/>
        <v>ללא ניקוד</v>
      </c>
      <c r="BB38" s="171" t="str">
        <f t="shared" ca="1" si="3"/>
        <v>נאותה</v>
      </c>
      <c r="BC38" s="171" t="str">
        <f t="shared" ca="1" si="3"/>
        <v>טובה</v>
      </c>
      <c r="BD38" s="171" t="str">
        <f t="shared" ca="1" si="3"/>
        <v>טובה מאוד</v>
      </c>
      <c r="BE38" s="171" t="str">
        <f t="shared" ca="1" si="3"/>
        <v>מצוינת</v>
      </c>
    </row>
    <row r="39" spans="2:57">
      <c r="B39" s="221">
        <f t="shared" ca="1" si="4"/>
        <v>9</v>
      </c>
      <c r="C39" s="8"/>
      <c r="D39" s="8"/>
      <c r="E39" s="8"/>
      <c r="F39" s="209" t="str">
        <f ca="1">IF('תנאי סף'!AN39&lt;&gt;1,"",'תנאי סף'!F39)</f>
        <v>אנסמבל הפיוט מכון בן צבי</v>
      </c>
      <c r="G39" s="9" t="s">
        <v>69</v>
      </c>
      <c r="H39" s="291"/>
      <c r="I39" s="293"/>
      <c r="J39" s="291"/>
      <c r="K39" s="293"/>
      <c r="L39" s="291"/>
      <c r="M39" s="293"/>
      <c r="N39" s="9"/>
      <c r="O39" s="137"/>
      <c r="P39" s="158"/>
      <c r="Q39" s="11"/>
      <c r="R39" s="11"/>
      <c r="S39" s="11"/>
      <c r="T39" s="11"/>
      <c r="U39" s="138">
        <f ca="1">IF($F39="","",IF($AA39&lt;&gt;1,$AB$1,IF(INDEX('הוראת שעה'!$E$6:$E$20,MATCH($Z$2,'הוראת שעה'!$A$6:$A$20,1))=1,4,INDEX($G$5:$G$27,MATCH(G39,$F$5:$F$27,0)))))</f>
        <v>4</v>
      </c>
      <c r="V39" s="11">
        <v>1</v>
      </c>
      <c r="W39" s="11">
        <f t="shared" ca="1" si="5"/>
        <v>4</v>
      </c>
      <c r="X39" s="11">
        <v>1</v>
      </c>
      <c r="Y39" s="11">
        <f t="shared" ca="1" si="6"/>
        <v>4</v>
      </c>
      <c r="Z39" s="117">
        <f t="shared" ca="1" si="7"/>
        <v>0.1111111111111111</v>
      </c>
      <c r="AA39" s="171">
        <f t="shared" si="8"/>
        <v>1</v>
      </c>
      <c r="AB39" s="171">
        <f t="shared" ca="1" si="9"/>
        <v>0</v>
      </c>
      <c r="AC39" s="171">
        <f t="shared" ca="1" si="9"/>
        <v>1</v>
      </c>
      <c r="AD39" s="171">
        <f>IF(OR(INDEX('הוראת שעה'!$E$6:$E$20,MATCH($Z$2,'הוראת שעה'!$A$6:$A$20,1))=1,G$30=""),1,IF(G39="",0,IFERROR(CHOOSE(AD$28,IF(ISNA(MATCH(G39,$AB$30:$AC$30,0)),0,1),IF(ISNUMBER(G39),1,0),IF(G39=TRUNC(G39),1,0),IF(AND(G39*1=G39,G39&gt;=0),1,0),IF(AND(G39=TRUNC(G39),G39&gt;=0),1,0),IF(AND(G39*1=G39,G39&gt;0),1,0),IF(AND(G39=TRUNC(G39),G39&gt;0),1,0),1,IF(ISNA(HLOOKUP(G39,$AE$4:$AN$4,1,0)),0,1)),0)))</f>
        <v>1</v>
      </c>
      <c r="BA39" s="171" t="str">
        <f t="shared" ca="1" si="3"/>
        <v>ללא ניקוד</v>
      </c>
      <c r="BB39" s="171" t="str">
        <f t="shared" ca="1" si="3"/>
        <v>נאותה</v>
      </c>
      <c r="BC39" s="171" t="str">
        <f t="shared" ca="1" si="3"/>
        <v>טובה</v>
      </c>
      <c r="BD39" s="171" t="str">
        <f t="shared" ca="1" si="3"/>
        <v>טובה מאוד</v>
      </c>
      <c r="BE39" s="171" t="str">
        <f t="shared" ca="1" si="3"/>
        <v>מצוינת</v>
      </c>
    </row>
    <row r="40" spans="2:57">
      <c r="B40" s="222">
        <f t="shared" ca="1" si="4"/>
        <v>10</v>
      </c>
      <c r="C40" s="348"/>
      <c r="D40" s="348"/>
      <c r="E40" s="348"/>
      <c r="F40" s="349" t="str">
        <f ca="1">IF('תנאי סף'!AN40&lt;&gt;1,"",'תנאי סף'!F40)</f>
        <v>עמותת תמיד</v>
      </c>
      <c r="G40" s="352" t="s">
        <v>68</v>
      </c>
      <c r="H40" s="350"/>
      <c r="I40" s="351"/>
      <c r="J40" s="350"/>
      <c r="K40" s="351"/>
      <c r="L40" s="350"/>
      <c r="M40" s="351"/>
      <c r="N40" s="352"/>
      <c r="O40" s="353"/>
      <c r="P40" s="354"/>
      <c r="Q40" s="355"/>
      <c r="R40" s="355"/>
      <c r="S40" s="355"/>
      <c r="T40" s="355"/>
      <c r="U40" s="138">
        <f ca="1">IF($F40="","",IF($AA40&lt;&gt;1,$AB$1,IF(INDEX('הוראת שעה'!$E$6:$E$20,MATCH($Z$2,'הוראת שעה'!$A$6:$A$20,1))=1,4,INDEX($G$5:$G$27,MATCH(G40,$F$5:$F$27,0)))))</f>
        <v>3</v>
      </c>
      <c r="V40" s="355">
        <v>1</v>
      </c>
      <c r="W40" s="355">
        <f t="shared" ca="1" si="5"/>
        <v>3</v>
      </c>
      <c r="X40" s="355">
        <v>1</v>
      </c>
      <c r="Y40" s="355">
        <f t="shared" ca="1" si="6"/>
        <v>3</v>
      </c>
      <c r="Z40" s="356">
        <f t="shared" ca="1" si="7"/>
        <v>8.3333333333333329E-2</v>
      </c>
      <c r="AA40" s="171">
        <f t="shared" si="8"/>
        <v>1</v>
      </c>
      <c r="AB40" s="171">
        <f t="shared" ca="1" si="9"/>
        <v>0</v>
      </c>
      <c r="AC40" s="171">
        <f t="shared" ca="1" si="9"/>
        <v>1</v>
      </c>
      <c r="AD40" s="171">
        <f>IF(OR(INDEX('הוראת שעה'!$E$6:$E$20,MATCH($Z$2,'הוראת שעה'!$A$6:$A$20,1))=1,G$30=""),1,IF(G40="",0,IFERROR(CHOOSE(AD$28,IF(ISNA(MATCH(G40,$AB$30:$AC$30,0)),0,1),IF(ISNUMBER(G40),1,0),IF(G40=TRUNC(G40),1,0),IF(AND(G40*1=G40,G40&gt;=0),1,0),IF(AND(G40=TRUNC(G40),G40&gt;=0),1,0),IF(AND(G40*1=G40,G40&gt;0),1,0),IF(AND(G40=TRUNC(G40),G40&gt;0),1,0),1,IF(ISNA(HLOOKUP(G40,$AE$4:$AN$4,1,0)),0,1)),0)))</f>
        <v>1</v>
      </c>
      <c r="BA40" s="171" t="str">
        <f t="shared" ca="1" si="3"/>
        <v>ללא ניקוד</v>
      </c>
      <c r="BB40" s="171" t="str">
        <f t="shared" ca="1" si="3"/>
        <v>נאותה</v>
      </c>
      <c r="BC40" s="171" t="str">
        <f t="shared" ca="1" si="3"/>
        <v>טובה</v>
      </c>
      <c r="BD40" s="171" t="str">
        <f t="shared" ca="1" si="3"/>
        <v>טובה מאוד</v>
      </c>
      <c r="BE40" s="171" t="str">
        <f t="shared" ca="1" si="3"/>
        <v>מצוינת</v>
      </c>
    </row>
    <row r="41" spans="2:57">
      <c r="B41" s="10">
        <f t="shared" ca="1" si="4"/>
        <v>11</v>
      </c>
      <c r="C41" s="8"/>
      <c r="D41" s="8"/>
      <c r="E41" s="8"/>
      <c r="F41" s="209" t="str">
        <f ca="1">IF('תנאי סף'!AN41&lt;&gt;1,"",'תנאי סף'!F41)</f>
        <v>מטרוז</v>
      </c>
      <c r="G41" s="9" t="s">
        <v>67</v>
      </c>
      <c r="H41" s="291"/>
      <c r="I41" s="293"/>
      <c r="J41" s="291"/>
      <c r="K41" s="293"/>
      <c r="L41" s="291"/>
      <c r="M41" s="293"/>
      <c r="N41" s="9"/>
      <c r="O41" s="137"/>
      <c r="P41" s="158"/>
      <c r="Q41" s="11"/>
      <c r="R41" s="11"/>
      <c r="S41" s="11"/>
      <c r="T41" s="11"/>
      <c r="U41" s="138">
        <f ca="1">IF($F41="","",IF($AA41&lt;&gt;1,$AB$1,IF(INDEX('הוראת שעה'!$E$6:$E$20,MATCH($Z$2,'הוראת שעה'!$A$6:$A$20,1))=1,4,INDEX($G$5:$G$27,MATCH(G41,$F$5:$F$27,0)))))</f>
        <v>2</v>
      </c>
      <c r="V41" s="11">
        <v>1</v>
      </c>
      <c r="W41" s="11">
        <f t="shared" ca="1" si="5"/>
        <v>2</v>
      </c>
      <c r="X41" s="11">
        <v>1</v>
      </c>
      <c r="Y41" s="11">
        <f t="shared" ca="1" si="6"/>
        <v>2</v>
      </c>
      <c r="Z41" s="115">
        <f t="shared" ca="1" si="7"/>
        <v>5.5555555555555552E-2</v>
      </c>
      <c r="AA41" s="171">
        <f t="shared" si="8"/>
        <v>1</v>
      </c>
      <c r="AB41" s="171">
        <f t="shared" ca="1" si="9"/>
        <v>0</v>
      </c>
      <c r="AC41" s="171">
        <f t="shared" ca="1" si="9"/>
        <v>1</v>
      </c>
      <c r="AD41" s="171">
        <f>IF(OR(INDEX('הוראת שעה'!$E$6:$E$20,MATCH($Z$2,'הוראת שעה'!$A$6:$A$20,1))=1,G$30=""),1,IF(G41="",0,IFERROR(CHOOSE(AD$28,IF(ISNA(MATCH(G41,$AB$30:$AC$30,0)),0,1),IF(ISNUMBER(G41),1,0),IF(G41=TRUNC(G41),1,0),IF(AND(G41*1=G41,G41&gt;=0),1,0),IF(AND(G41=TRUNC(G41),G41&gt;=0),1,0),IF(AND(G41*1=G41,G41&gt;0),1,0),IF(AND(G41=TRUNC(G41),G41&gt;0),1,0),1,IF(ISNA(HLOOKUP(G41,$AE$4:$AN$4,1,0)),0,1)),0)))</f>
        <v>1</v>
      </c>
      <c r="BA41" s="171" t="str">
        <f t="shared" ref="BA41:BE50" ca="1" si="10">IF($F41="","",BA$30)</f>
        <v>ללא ניקוד</v>
      </c>
      <c r="BB41" s="171" t="str">
        <f t="shared" ca="1" si="10"/>
        <v>נאותה</v>
      </c>
      <c r="BC41" s="171" t="str">
        <f t="shared" ca="1" si="10"/>
        <v>טובה</v>
      </c>
      <c r="BD41" s="171" t="str">
        <f t="shared" ca="1" si="10"/>
        <v>טובה מאוד</v>
      </c>
      <c r="BE41" s="171" t="str">
        <f t="shared" ca="1" si="10"/>
        <v>מצוינת</v>
      </c>
    </row>
    <row r="42" spans="2:57">
      <c r="B42" s="10" t="str">
        <f t="shared" si="4"/>
        <v/>
      </c>
      <c r="C42" s="8"/>
      <c r="D42" s="8"/>
      <c r="E42" s="8"/>
      <c r="F42" s="209" t="str">
        <f>IF('תנאי סף'!AN42&lt;&gt;1,"",'תנאי סף'!F42)</f>
        <v/>
      </c>
      <c r="G42" s="9"/>
      <c r="H42" s="291"/>
      <c r="I42" s="293"/>
      <c r="J42" s="291"/>
      <c r="K42" s="293"/>
      <c r="L42" s="291"/>
      <c r="M42" s="293"/>
      <c r="N42" s="9"/>
      <c r="O42" s="137"/>
      <c r="P42" s="158"/>
      <c r="Q42" s="11"/>
      <c r="R42" s="11"/>
      <c r="S42" s="11"/>
      <c r="T42" s="11"/>
      <c r="U42" s="138" t="str">
        <f>IF($F42="","",IF($AA42&lt;&gt;1,$AB$1,IF(INDEX('הוראת שעה'!$E$6:$E$20,MATCH($Z$2,'הוראת שעה'!$A$6:$A$20,1))=1,4,INDEX($G$5:$G$27,MATCH(G42,$F$5:$F$27,0)))))</f>
        <v/>
      </c>
      <c r="V42" s="11">
        <v>1</v>
      </c>
      <c r="W42" s="11" t="str">
        <f t="shared" si="5"/>
        <v/>
      </c>
      <c r="X42" s="11">
        <v>1</v>
      </c>
      <c r="Y42" s="11" t="str">
        <f t="shared" si="6"/>
        <v/>
      </c>
      <c r="Z42" s="115" t="str">
        <f t="shared" si="7"/>
        <v/>
      </c>
      <c r="AA42" s="171">
        <f t="shared" si="8"/>
        <v>0</v>
      </c>
      <c r="AB42" s="171" t="str">
        <f t="shared" si="9"/>
        <v/>
      </c>
      <c r="AC42" s="171" t="str">
        <f t="shared" si="9"/>
        <v/>
      </c>
      <c r="AD42" s="171">
        <f>IF(OR(INDEX('הוראת שעה'!$E$6:$E$20,MATCH($Z$2,'הוראת שעה'!$A$6:$A$20,1))=1,G$30=""),1,IF(G42="",0,IFERROR(CHOOSE(AD$28,IF(ISNA(MATCH(G42,$AB$30:$AC$30,0)),0,1),IF(ISNUMBER(G42),1,0),IF(G42=TRUNC(G42),1,0),IF(AND(G42*1=G42,G42&gt;=0),1,0),IF(AND(G42=TRUNC(G42),G42&gt;=0),1,0),IF(AND(G42*1=G42,G42&gt;0),1,0),IF(AND(G42=TRUNC(G42),G42&gt;0),1,0),1,IF(ISNA(HLOOKUP(G42,$AE$4:$AN$4,1,0)),0,1)),0)))</f>
        <v>0</v>
      </c>
      <c r="BA42" s="171" t="str">
        <f t="shared" si="10"/>
        <v/>
      </c>
      <c r="BB42" s="171" t="str">
        <f t="shared" si="10"/>
        <v/>
      </c>
      <c r="BC42" s="171" t="str">
        <f t="shared" si="10"/>
        <v/>
      </c>
      <c r="BD42" s="171" t="str">
        <f t="shared" si="10"/>
        <v/>
      </c>
      <c r="BE42" s="171" t="str">
        <f t="shared" si="10"/>
        <v/>
      </c>
    </row>
    <row r="43" spans="2:57">
      <c r="B43" s="10" t="str">
        <f t="shared" si="4"/>
        <v/>
      </c>
      <c r="C43" s="8"/>
      <c r="D43" s="8"/>
      <c r="E43" s="8"/>
      <c r="F43" s="209" t="str">
        <f>IF('תנאי סף'!AN43&lt;&gt;1,"",'תנאי סף'!F43)</f>
        <v/>
      </c>
      <c r="G43" s="9"/>
      <c r="H43" s="291"/>
      <c r="I43" s="293"/>
      <c r="J43" s="291"/>
      <c r="K43" s="293"/>
      <c r="L43" s="291"/>
      <c r="M43" s="293"/>
      <c r="N43" s="9"/>
      <c r="O43" s="137"/>
      <c r="P43" s="158"/>
      <c r="Q43" s="11"/>
      <c r="R43" s="11"/>
      <c r="S43" s="11"/>
      <c r="T43" s="11"/>
      <c r="U43" s="138" t="str">
        <f>IF($F43="","",IF($AA43&lt;&gt;1,$AB$1,IF(INDEX('הוראת שעה'!$E$6:$E$20,MATCH($Z$2,'הוראת שעה'!$A$6:$A$20,1))=1,4,INDEX($G$5:$G$27,MATCH(G43,$F$5:$F$27,0)))))</f>
        <v/>
      </c>
      <c r="V43" s="11">
        <v>1</v>
      </c>
      <c r="W43" s="11" t="str">
        <f t="shared" si="5"/>
        <v/>
      </c>
      <c r="X43" s="11">
        <v>1</v>
      </c>
      <c r="Y43" s="11" t="str">
        <f t="shared" si="6"/>
        <v/>
      </c>
      <c r="Z43" s="115" t="str">
        <f t="shared" si="7"/>
        <v/>
      </c>
      <c r="AA43" s="171">
        <f t="shared" si="8"/>
        <v>0</v>
      </c>
      <c r="AB43" s="171" t="str">
        <f t="shared" si="9"/>
        <v/>
      </c>
      <c r="AC43" s="171" t="str">
        <f t="shared" si="9"/>
        <v/>
      </c>
      <c r="AD43" s="171">
        <f>IF(OR(INDEX('הוראת שעה'!$E$6:$E$20,MATCH($Z$2,'הוראת שעה'!$A$6:$A$20,1))=1,G$30=""),1,IF(G43="",0,IFERROR(CHOOSE(AD$28,IF(ISNA(MATCH(G43,$AB$30:$AC$30,0)),0,1),IF(ISNUMBER(G43),1,0),IF(G43=TRUNC(G43),1,0),IF(AND(G43*1=G43,G43&gt;=0),1,0),IF(AND(G43=TRUNC(G43),G43&gt;=0),1,0),IF(AND(G43*1=G43,G43&gt;0),1,0),IF(AND(G43=TRUNC(G43),G43&gt;0),1,0),1,IF(ISNA(HLOOKUP(G43,$AE$4:$AN$4,1,0)),0,1)),0)))</f>
        <v>0</v>
      </c>
      <c r="BA43" s="171" t="str">
        <f t="shared" si="10"/>
        <v/>
      </c>
      <c r="BB43" s="171" t="str">
        <f t="shared" si="10"/>
        <v/>
      </c>
      <c r="BC43" s="171" t="str">
        <f t="shared" si="10"/>
        <v/>
      </c>
      <c r="BD43" s="171" t="str">
        <f t="shared" si="10"/>
        <v/>
      </c>
      <c r="BE43" s="171" t="str">
        <f t="shared" si="10"/>
        <v/>
      </c>
    </row>
    <row r="44" spans="2:57">
      <c r="B44" s="10" t="str">
        <f t="shared" si="4"/>
        <v/>
      </c>
      <c r="C44" s="8"/>
      <c r="D44" s="8"/>
      <c r="E44" s="8"/>
      <c r="F44" s="209" t="str">
        <f>IF('תנאי סף'!AN44&lt;&gt;1,"",'תנאי סף'!F44)</f>
        <v/>
      </c>
      <c r="G44" s="9"/>
      <c r="H44" s="291"/>
      <c r="I44" s="293"/>
      <c r="J44" s="291"/>
      <c r="K44" s="293"/>
      <c r="L44" s="291"/>
      <c r="M44" s="293"/>
      <c r="N44" s="9"/>
      <c r="O44" s="137"/>
      <c r="P44" s="158"/>
      <c r="Q44" s="11"/>
      <c r="R44" s="11"/>
      <c r="S44" s="11"/>
      <c r="T44" s="11"/>
      <c r="U44" s="138" t="str">
        <f>IF($F44="","",IF($AA44&lt;&gt;1,$AB$1,IF(INDEX('הוראת שעה'!$E$6:$E$20,MATCH($Z$2,'הוראת שעה'!$A$6:$A$20,1))=1,4,INDEX($G$5:$G$27,MATCH(G44,$F$5:$F$27,0)))))</f>
        <v/>
      </c>
      <c r="V44" s="11">
        <v>1</v>
      </c>
      <c r="W44" s="11" t="str">
        <f t="shared" si="5"/>
        <v/>
      </c>
      <c r="X44" s="11">
        <v>1</v>
      </c>
      <c r="Y44" s="11" t="str">
        <f t="shared" si="6"/>
        <v/>
      </c>
      <c r="Z44" s="115" t="str">
        <f t="shared" si="7"/>
        <v/>
      </c>
      <c r="AA44" s="171">
        <f t="shared" si="8"/>
        <v>0</v>
      </c>
      <c r="AB44" s="171" t="str">
        <f t="shared" si="9"/>
        <v/>
      </c>
      <c r="AC44" s="171" t="str">
        <f t="shared" si="9"/>
        <v/>
      </c>
      <c r="AD44" s="171">
        <f>IF(OR(INDEX('הוראת שעה'!$E$6:$E$20,MATCH($Z$2,'הוראת שעה'!$A$6:$A$20,1))=1,G$30=""),1,IF(G44="",0,IFERROR(CHOOSE(AD$28,IF(ISNA(MATCH(G44,$AB$30:$AC$30,0)),0,1),IF(ISNUMBER(G44),1,0),IF(G44=TRUNC(G44),1,0),IF(AND(G44*1=G44,G44&gt;=0),1,0),IF(AND(G44=TRUNC(G44),G44&gt;=0),1,0),IF(AND(G44*1=G44,G44&gt;0),1,0),IF(AND(G44=TRUNC(G44),G44&gt;0),1,0),1,IF(ISNA(HLOOKUP(G44,$AE$4:$AN$4,1,0)),0,1)),0)))</f>
        <v>0</v>
      </c>
      <c r="BA44" s="171" t="str">
        <f t="shared" si="10"/>
        <v/>
      </c>
      <c r="BB44" s="171" t="str">
        <f t="shared" si="10"/>
        <v/>
      </c>
      <c r="BC44" s="171" t="str">
        <f t="shared" si="10"/>
        <v/>
      </c>
      <c r="BD44" s="171" t="str">
        <f t="shared" si="10"/>
        <v/>
      </c>
      <c r="BE44" s="171" t="str">
        <f t="shared" si="10"/>
        <v/>
      </c>
    </row>
    <row r="45" spans="2:57">
      <c r="B45" s="10" t="str">
        <f t="shared" si="4"/>
        <v/>
      </c>
      <c r="C45" s="8"/>
      <c r="D45" s="8"/>
      <c r="E45" s="8"/>
      <c r="F45" s="209" t="str">
        <f>IF('תנאי סף'!AN45&lt;&gt;1,"",'תנאי סף'!F45)</f>
        <v/>
      </c>
      <c r="G45" s="9"/>
      <c r="H45" s="291"/>
      <c r="I45" s="293"/>
      <c r="J45" s="291"/>
      <c r="K45" s="293"/>
      <c r="L45" s="291"/>
      <c r="M45" s="293"/>
      <c r="N45" s="9"/>
      <c r="O45" s="137"/>
      <c r="P45" s="158"/>
      <c r="Q45" s="11"/>
      <c r="R45" s="11"/>
      <c r="S45" s="11"/>
      <c r="T45" s="11"/>
      <c r="U45" s="138" t="str">
        <f>IF($F45="","",IF($AA45&lt;&gt;1,$AB$1,IF(INDEX('הוראת שעה'!$E$6:$E$20,MATCH($Z$2,'הוראת שעה'!$A$6:$A$20,1))=1,4,INDEX($G$5:$G$27,MATCH(G45,$F$5:$F$27,0)))))</f>
        <v/>
      </c>
      <c r="V45" s="11">
        <v>1</v>
      </c>
      <c r="W45" s="11" t="str">
        <f t="shared" si="5"/>
        <v/>
      </c>
      <c r="X45" s="11">
        <v>1</v>
      </c>
      <c r="Y45" s="11" t="str">
        <f t="shared" si="6"/>
        <v/>
      </c>
      <c r="Z45" s="115" t="str">
        <f t="shared" si="7"/>
        <v/>
      </c>
      <c r="AA45" s="171">
        <f t="shared" si="8"/>
        <v>0</v>
      </c>
      <c r="AB45" s="171" t="str">
        <f t="shared" si="9"/>
        <v/>
      </c>
      <c r="AC45" s="171" t="str">
        <f t="shared" si="9"/>
        <v/>
      </c>
      <c r="AD45" s="171">
        <f>IF(OR(INDEX('הוראת שעה'!$E$6:$E$20,MATCH($Z$2,'הוראת שעה'!$A$6:$A$20,1))=1,G$30=""),1,IF(G45="",0,IFERROR(CHOOSE(AD$28,IF(ISNA(MATCH(G45,$AB$30:$AC$30,0)),0,1),IF(ISNUMBER(G45),1,0),IF(G45=TRUNC(G45),1,0),IF(AND(G45*1=G45,G45&gt;=0),1,0),IF(AND(G45=TRUNC(G45),G45&gt;=0),1,0),IF(AND(G45*1=G45,G45&gt;0),1,0),IF(AND(G45=TRUNC(G45),G45&gt;0),1,0),1,IF(ISNA(HLOOKUP(G45,$AE$4:$AN$4,1,0)),0,1)),0)))</f>
        <v>0</v>
      </c>
      <c r="BA45" s="171" t="str">
        <f t="shared" si="10"/>
        <v/>
      </c>
      <c r="BB45" s="171" t="str">
        <f t="shared" si="10"/>
        <v/>
      </c>
      <c r="BC45" s="171" t="str">
        <f t="shared" si="10"/>
        <v/>
      </c>
      <c r="BD45" s="171" t="str">
        <f t="shared" si="10"/>
        <v/>
      </c>
      <c r="BE45" s="171" t="str">
        <f t="shared" si="10"/>
        <v/>
      </c>
    </row>
    <row r="46" spans="2:57">
      <c r="B46" s="10" t="str">
        <f t="shared" si="4"/>
        <v/>
      </c>
      <c r="C46" s="8"/>
      <c r="D46" s="8"/>
      <c r="E46" s="8"/>
      <c r="F46" s="209" t="str">
        <f>IF('תנאי סף'!AN46&lt;&gt;1,"",'תנאי סף'!F46)</f>
        <v/>
      </c>
      <c r="G46" s="9"/>
      <c r="H46" s="291"/>
      <c r="I46" s="293"/>
      <c r="J46" s="291"/>
      <c r="K46" s="293"/>
      <c r="L46" s="291"/>
      <c r="M46" s="293"/>
      <c r="N46" s="9"/>
      <c r="O46" s="137"/>
      <c r="P46" s="158"/>
      <c r="Q46" s="11"/>
      <c r="R46" s="11"/>
      <c r="S46" s="11"/>
      <c r="T46" s="11"/>
      <c r="U46" s="138" t="str">
        <f>IF($F46="","",IF($AA46&lt;&gt;1,$AB$1,IF(INDEX('הוראת שעה'!$E$6:$E$20,MATCH($Z$2,'הוראת שעה'!$A$6:$A$20,1))=1,4,INDEX($G$5:$G$27,MATCH(G46,$F$5:$F$27,0)))))</f>
        <v/>
      </c>
      <c r="V46" s="11">
        <v>1</v>
      </c>
      <c r="W46" s="11" t="str">
        <f t="shared" si="5"/>
        <v/>
      </c>
      <c r="X46" s="11">
        <v>1</v>
      </c>
      <c r="Y46" s="11" t="str">
        <f t="shared" si="6"/>
        <v/>
      </c>
      <c r="Z46" s="115" t="str">
        <f t="shared" si="7"/>
        <v/>
      </c>
      <c r="AA46" s="171">
        <f t="shared" si="8"/>
        <v>0</v>
      </c>
      <c r="AB46" s="171" t="str">
        <f t="shared" si="9"/>
        <v/>
      </c>
      <c r="AC46" s="171" t="str">
        <f t="shared" si="9"/>
        <v/>
      </c>
      <c r="AD46" s="171">
        <f>IF(OR(INDEX('הוראת שעה'!$E$6:$E$20,MATCH($Z$2,'הוראת שעה'!$A$6:$A$20,1))=1,G$30=""),1,IF(G46="",0,IFERROR(CHOOSE(AD$28,IF(ISNA(MATCH(G46,$AB$30:$AC$30,0)),0,1),IF(ISNUMBER(G46),1,0),IF(G46=TRUNC(G46),1,0),IF(AND(G46*1=G46,G46&gt;=0),1,0),IF(AND(G46=TRUNC(G46),G46&gt;=0),1,0),IF(AND(G46*1=G46,G46&gt;0),1,0),IF(AND(G46=TRUNC(G46),G46&gt;0),1,0),1,IF(ISNA(HLOOKUP(G46,$AE$4:$AN$4,1,0)),0,1)),0)))</f>
        <v>0</v>
      </c>
      <c r="BA46" s="171" t="str">
        <f t="shared" si="10"/>
        <v/>
      </c>
      <c r="BB46" s="171" t="str">
        <f t="shared" si="10"/>
        <v/>
      </c>
      <c r="BC46" s="171" t="str">
        <f t="shared" si="10"/>
        <v/>
      </c>
      <c r="BD46" s="171" t="str">
        <f t="shared" si="10"/>
        <v/>
      </c>
      <c r="BE46" s="171" t="str">
        <f t="shared" si="10"/>
        <v/>
      </c>
    </row>
    <row r="47" spans="2:57">
      <c r="B47" s="10" t="str">
        <f t="shared" si="4"/>
        <v/>
      </c>
      <c r="C47" s="8"/>
      <c r="D47" s="8"/>
      <c r="E47" s="8"/>
      <c r="F47" s="209" t="str">
        <f>IF('תנאי סף'!AN47&lt;&gt;1,"",'תנאי סף'!F47)</f>
        <v/>
      </c>
      <c r="G47" s="9"/>
      <c r="H47" s="291"/>
      <c r="I47" s="293"/>
      <c r="J47" s="291"/>
      <c r="K47" s="293"/>
      <c r="L47" s="291"/>
      <c r="M47" s="293"/>
      <c r="N47" s="9"/>
      <c r="O47" s="137"/>
      <c r="P47" s="158"/>
      <c r="Q47" s="11"/>
      <c r="R47" s="11"/>
      <c r="S47" s="11"/>
      <c r="T47" s="11"/>
      <c r="U47" s="138" t="str">
        <f>IF($F47="","",IF($AA47&lt;&gt;1,$AB$1,IF(INDEX('הוראת שעה'!$E$6:$E$20,MATCH($Z$2,'הוראת שעה'!$A$6:$A$20,1))=1,4,INDEX($G$5:$G$27,MATCH(G47,$F$5:$F$27,0)))))</f>
        <v/>
      </c>
      <c r="V47" s="11">
        <v>1</v>
      </c>
      <c r="W47" s="11" t="str">
        <f t="shared" si="5"/>
        <v/>
      </c>
      <c r="X47" s="11">
        <v>1</v>
      </c>
      <c r="Y47" s="11" t="str">
        <f t="shared" si="6"/>
        <v/>
      </c>
      <c r="Z47" s="115" t="str">
        <f t="shared" si="7"/>
        <v/>
      </c>
      <c r="AA47" s="171">
        <f t="shared" si="8"/>
        <v>0</v>
      </c>
      <c r="AB47" s="171" t="str">
        <f t="shared" si="9"/>
        <v/>
      </c>
      <c r="AC47" s="171" t="str">
        <f t="shared" si="9"/>
        <v/>
      </c>
      <c r="AD47" s="171">
        <f>IF(OR(INDEX('הוראת שעה'!$E$6:$E$20,MATCH($Z$2,'הוראת שעה'!$A$6:$A$20,1))=1,G$30=""),1,IF(G47="",0,IFERROR(CHOOSE(AD$28,IF(ISNA(MATCH(G47,$AB$30:$AC$30,0)),0,1),IF(ISNUMBER(G47),1,0),IF(G47=TRUNC(G47),1,0),IF(AND(G47*1=G47,G47&gt;=0),1,0),IF(AND(G47=TRUNC(G47),G47&gt;=0),1,0),IF(AND(G47*1=G47,G47&gt;0),1,0),IF(AND(G47=TRUNC(G47),G47&gt;0),1,0),1,IF(ISNA(HLOOKUP(G47,$AE$4:$AN$4,1,0)),0,1)),0)))</f>
        <v>0</v>
      </c>
      <c r="BA47" s="171" t="str">
        <f t="shared" si="10"/>
        <v/>
      </c>
      <c r="BB47" s="171" t="str">
        <f t="shared" si="10"/>
        <v/>
      </c>
      <c r="BC47" s="171" t="str">
        <f t="shared" si="10"/>
        <v/>
      </c>
      <c r="BD47" s="171" t="str">
        <f t="shared" si="10"/>
        <v/>
      </c>
      <c r="BE47" s="171" t="str">
        <f t="shared" si="10"/>
        <v/>
      </c>
    </row>
    <row r="48" spans="2:57">
      <c r="B48" s="10" t="str">
        <f t="shared" si="4"/>
        <v/>
      </c>
      <c r="C48" s="8"/>
      <c r="D48" s="8"/>
      <c r="E48" s="8"/>
      <c r="F48" s="209" t="str">
        <f>IF('תנאי סף'!AN48&lt;&gt;1,"",'תנאי סף'!F48)</f>
        <v/>
      </c>
      <c r="G48" s="9"/>
      <c r="H48" s="291"/>
      <c r="I48" s="293"/>
      <c r="J48" s="291"/>
      <c r="K48" s="293"/>
      <c r="L48" s="291"/>
      <c r="M48" s="293"/>
      <c r="N48" s="9"/>
      <c r="O48" s="137"/>
      <c r="P48" s="158"/>
      <c r="Q48" s="11"/>
      <c r="R48" s="11"/>
      <c r="S48" s="11"/>
      <c r="T48" s="11"/>
      <c r="U48" s="138" t="str">
        <f>IF($F48="","",IF($AA48&lt;&gt;1,$AB$1,IF(INDEX('הוראת שעה'!$E$6:$E$20,MATCH($Z$2,'הוראת שעה'!$A$6:$A$20,1))=1,4,INDEX($G$5:$G$27,MATCH(G48,$F$5:$F$27,0)))))</f>
        <v/>
      </c>
      <c r="V48" s="11">
        <v>1</v>
      </c>
      <c r="W48" s="11" t="str">
        <f t="shared" si="5"/>
        <v/>
      </c>
      <c r="X48" s="11">
        <v>1</v>
      </c>
      <c r="Y48" s="11" t="str">
        <f t="shared" si="6"/>
        <v/>
      </c>
      <c r="Z48" s="115" t="str">
        <f t="shared" si="7"/>
        <v/>
      </c>
      <c r="AA48" s="171">
        <f t="shared" si="8"/>
        <v>0</v>
      </c>
      <c r="AB48" s="171" t="str">
        <f t="shared" si="9"/>
        <v/>
      </c>
      <c r="AC48" s="171" t="str">
        <f t="shared" si="9"/>
        <v/>
      </c>
      <c r="AD48" s="171">
        <f>IF(OR(INDEX('הוראת שעה'!$E$6:$E$20,MATCH($Z$2,'הוראת שעה'!$A$6:$A$20,1))=1,G$30=""),1,IF(G48="",0,IFERROR(CHOOSE(AD$28,IF(ISNA(MATCH(G48,$AB$30:$AC$30,0)),0,1),IF(ISNUMBER(G48),1,0),IF(G48=TRUNC(G48),1,0),IF(AND(G48*1=G48,G48&gt;=0),1,0),IF(AND(G48=TRUNC(G48),G48&gt;=0),1,0),IF(AND(G48*1=G48,G48&gt;0),1,0),IF(AND(G48=TRUNC(G48),G48&gt;0),1,0),1,IF(ISNA(HLOOKUP(G48,$AE$4:$AN$4,1,0)),0,1)),0)))</f>
        <v>0</v>
      </c>
      <c r="BA48" s="171" t="str">
        <f t="shared" si="10"/>
        <v/>
      </c>
      <c r="BB48" s="171" t="str">
        <f t="shared" si="10"/>
        <v/>
      </c>
      <c r="BC48" s="171" t="str">
        <f t="shared" si="10"/>
        <v/>
      </c>
      <c r="BD48" s="171" t="str">
        <f t="shared" si="10"/>
        <v/>
      </c>
      <c r="BE48" s="171" t="str">
        <f t="shared" si="10"/>
        <v/>
      </c>
    </row>
    <row r="49" spans="2:57">
      <c r="B49" s="10" t="str">
        <f t="shared" si="4"/>
        <v/>
      </c>
      <c r="C49" s="8"/>
      <c r="D49" s="8"/>
      <c r="E49" s="8"/>
      <c r="F49" s="209" t="str">
        <f>IF('תנאי סף'!AN49&lt;&gt;1,"",'תנאי סף'!F49)</f>
        <v/>
      </c>
      <c r="G49" s="9"/>
      <c r="H49" s="291"/>
      <c r="I49" s="293"/>
      <c r="J49" s="291"/>
      <c r="K49" s="293"/>
      <c r="L49" s="291"/>
      <c r="M49" s="293"/>
      <c r="N49" s="9"/>
      <c r="O49" s="137"/>
      <c r="P49" s="158"/>
      <c r="Q49" s="11"/>
      <c r="R49" s="11"/>
      <c r="S49" s="11"/>
      <c r="T49" s="11"/>
      <c r="U49" s="138" t="str">
        <f>IF($F49="","",IF($AA49&lt;&gt;1,$AB$1,IF(INDEX('הוראת שעה'!$E$6:$E$20,MATCH($Z$2,'הוראת שעה'!$A$6:$A$20,1))=1,4,INDEX($G$5:$G$27,MATCH(G49,$F$5:$F$27,0)))))</f>
        <v/>
      </c>
      <c r="V49" s="11">
        <v>1</v>
      </c>
      <c r="W49" s="11" t="str">
        <f t="shared" si="5"/>
        <v/>
      </c>
      <c r="X49" s="11">
        <v>1</v>
      </c>
      <c r="Y49" s="11" t="str">
        <f t="shared" si="6"/>
        <v/>
      </c>
      <c r="Z49" s="115" t="str">
        <f t="shared" si="7"/>
        <v/>
      </c>
      <c r="AA49" s="171">
        <f t="shared" si="8"/>
        <v>0</v>
      </c>
      <c r="AB49" s="171" t="str">
        <f t="shared" si="9"/>
        <v/>
      </c>
      <c r="AC49" s="171" t="str">
        <f t="shared" si="9"/>
        <v/>
      </c>
      <c r="AD49" s="171">
        <f>IF(OR(INDEX('הוראת שעה'!$E$6:$E$20,MATCH($Z$2,'הוראת שעה'!$A$6:$A$20,1))=1,G$30=""),1,IF(G49="",0,IFERROR(CHOOSE(AD$28,IF(ISNA(MATCH(G49,$AB$30:$AC$30,0)),0,1),IF(ISNUMBER(G49),1,0),IF(G49=TRUNC(G49),1,0),IF(AND(G49*1=G49,G49&gt;=0),1,0),IF(AND(G49=TRUNC(G49),G49&gt;=0),1,0),IF(AND(G49*1=G49,G49&gt;0),1,0),IF(AND(G49=TRUNC(G49),G49&gt;0),1,0),1,IF(ISNA(HLOOKUP(G49,$AE$4:$AN$4,1,0)),0,1)),0)))</f>
        <v>0</v>
      </c>
      <c r="BA49" s="171" t="str">
        <f t="shared" si="10"/>
        <v/>
      </c>
      <c r="BB49" s="171" t="str">
        <f t="shared" si="10"/>
        <v/>
      </c>
      <c r="BC49" s="171" t="str">
        <f t="shared" si="10"/>
        <v/>
      </c>
      <c r="BD49" s="171" t="str">
        <f t="shared" si="10"/>
        <v/>
      </c>
      <c r="BE49" s="171" t="str">
        <f t="shared" si="10"/>
        <v/>
      </c>
    </row>
    <row r="50" spans="2:57">
      <c r="B50" s="10" t="str">
        <f t="shared" si="4"/>
        <v/>
      </c>
      <c r="C50" s="8"/>
      <c r="D50" s="8"/>
      <c r="E50" s="8"/>
      <c r="F50" s="209" t="str">
        <f>IF('תנאי סף'!AN50&lt;&gt;1,"",'תנאי סף'!F50)</f>
        <v/>
      </c>
      <c r="G50" s="9"/>
      <c r="H50" s="291"/>
      <c r="I50" s="293"/>
      <c r="J50" s="291"/>
      <c r="K50" s="293"/>
      <c r="L50" s="291"/>
      <c r="M50" s="293"/>
      <c r="N50" s="9"/>
      <c r="O50" s="137"/>
      <c r="P50" s="158"/>
      <c r="Q50" s="11"/>
      <c r="R50" s="11"/>
      <c r="S50" s="11"/>
      <c r="T50" s="11"/>
      <c r="U50" s="138" t="str">
        <f>IF($F50="","",IF($AA50&lt;&gt;1,$AB$1,IF(INDEX('הוראת שעה'!$E$6:$E$20,MATCH($Z$2,'הוראת שעה'!$A$6:$A$20,1))=1,4,INDEX($G$5:$G$27,MATCH(G50,$F$5:$F$27,0)))))</f>
        <v/>
      </c>
      <c r="V50" s="11">
        <v>1</v>
      </c>
      <c r="W50" s="11" t="str">
        <f t="shared" si="5"/>
        <v/>
      </c>
      <c r="X50" s="11">
        <v>1</v>
      </c>
      <c r="Y50" s="11" t="str">
        <f t="shared" si="6"/>
        <v/>
      </c>
      <c r="Z50" s="115" t="str">
        <f t="shared" si="7"/>
        <v/>
      </c>
      <c r="AA50" s="171">
        <f t="shared" si="8"/>
        <v>0</v>
      </c>
      <c r="AB50" s="171" t="str">
        <f t="shared" si="9"/>
        <v/>
      </c>
      <c r="AC50" s="171" t="str">
        <f t="shared" si="9"/>
        <v/>
      </c>
      <c r="AD50" s="171">
        <f>IF(OR(INDEX('הוראת שעה'!$E$6:$E$20,MATCH($Z$2,'הוראת שעה'!$A$6:$A$20,1))=1,G$30=""),1,IF(G50="",0,IFERROR(CHOOSE(AD$28,IF(ISNA(MATCH(G50,$AB$30:$AC$30,0)),0,1),IF(ISNUMBER(G50),1,0),IF(G50=TRUNC(G50),1,0),IF(AND(G50*1=G50,G50&gt;=0),1,0),IF(AND(G50=TRUNC(G50),G50&gt;=0),1,0),IF(AND(G50*1=G50,G50&gt;0),1,0),IF(AND(G50=TRUNC(G50),G50&gt;0),1,0),1,IF(ISNA(HLOOKUP(G50,$AE$4:$AN$4,1,0)),0,1)),0)))</f>
        <v>0</v>
      </c>
      <c r="BA50" s="171" t="str">
        <f t="shared" si="10"/>
        <v/>
      </c>
      <c r="BB50" s="171" t="str">
        <f t="shared" si="10"/>
        <v/>
      </c>
      <c r="BC50" s="171" t="str">
        <f t="shared" si="10"/>
        <v/>
      </c>
      <c r="BD50" s="171" t="str">
        <f t="shared" si="10"/>
        <v/>
      </c>
      <c r="BE50" s="171" t="str">
        <f t="shared" si="10"/>
        <v/>
      </c>
    </row>
    <row r="51" spans="2:57">
      <c r="B51" s="10" t="str">
        <f t="shared" si="4"/>
        <v/>
      </c>
      <c r="C51" s="8"/>
      <c r="D51" s="8"/>
      <c r="E51" s="8"/>
      <c r="F51" s="209" t="str">
        <f>IF('תנאי סף'!AN51&lt;&gt;1,"",'תנאי סף'!F51)</f>
        <v/>
      </c>
      <c r="G51" s="9"/>
      <c r="H51" s="291"/>
      <c r="I51" s="293"/>
      <c r="J51" s="291"/>
      <c r="K51" s="293"/>
      <c r="L51" s="291"/>
      <c r="M51" s="293"/>
      <c r="N51" s="9"/>
      <c r="O51" s="137"/>
      <c r="P51" s="158"/>
      <c r="Q51" s="11"/>
      <c r="R51" s="11"/>
      <c r="S51" s="11"/>
      <c r="T51" s="11"/>
      <c r="U51" s="138" t="str">
        <f>IF($F51="","",IF($AA51&lt;&gt;1,$AB$1,IF(INDEX('הוראת שעה'!$E$6:$E$20,MATCH($Z$2,'הוראת שעה'!$A$6:$A$20,1))=1,4,INDEX($G$5:$G$27,MATCH(G51,$F$5:$F$27,0)))))</f>
        <v/>
      </c>
      <c r="V51" s="11">
        <v>1</v>
      </c>
      <c r="W51" s="11" t="str">
        <f t="shared" si="5"/>
        <v/>
      </c>
      <c r="X51" s="11">
        <v>1</v>
      </c>
      <c r="Y51" s="11" t="str">
        <f t="shared" si="6"/>
        <v/>
      </c>
      <c r="Z51" s="115" t="str">
        <f t="shared" si="7"/>
        <v/>
      </c>
      <c r="AA51" s="171">
        <f t="shared" si="8"/>
        <v>0</v>
      </c>
      <c r="AB51" s="171" t="str">
        <f t="shared" si="9"/>
        <v/>
      </c>
      <c r="AC51" s="171" t="str">
        <f t="shared" si="9"/>
        <v/>
      </c>
      <c r="AD51" s="171">
        <f>IF(OR(INDEX('הוראת שעה'!$E$6:$E$20,MATCH($Z$2,'הוראת שעה'!$A$6:$A$20,1))=1,G$30=""),1,IF(G51="",0,IFERROR(CHOOSE(AD$28,IF(ISNA(MATCH(G51,$AB$30:$AC$30,0)),0,1),IF(ISNUMBER(G51),1,0),IF(G51=TRUNC(G51),1,0),IF(AND(G51*1=G51,G51&gt;=0),1,0),IF(AND(G51=TRUNC(G51),G51&gt;=0),1,0),IF(AND(G51*1=G51,G51&gt;0),1,0),IF(AND(G51=TRUNC(G51),G51&gt;0),1,0),1,IF(ISNA(HLOOKUP(G51,$AE$4:$AN$4,1,0)),0,1)),0)))</f>
        <v>0</v>
      </c>
      <c r="BA51" s="171" t="str">
        <f t="shared" ref="BA51:BE60" si="11">IF($F51="","",BA$30)</f>
        <v/>
      </c>
      <c r="BB51" s="171" t="str">
        <f t="shared" si="11"/>
        <v/>
      </c>
      <c r="BC51" s="171" t="str">
        <f t="shared" si="11"/>
        <v/>
      </c>
      <c r="BD51" s="171" t="str">
        <f t="shared" si="11"/>
        <v/>
      </c>
      <c r="BE51" s="171" t="str">
        <f t="shared" si="11"/>
        <v/>
      </c>
    </row>
    <row r="52" spans="2:57">
      <c r="B52" s="10" t="str">
        <f t="shared" si="4"/>
        <v/>
      </c>
      <c r="C52" s="8"/>
      <c r="D52" s="8"/>
      <c r="E52" s="8"/>
      <c r="F52" s="209" t="str">
        <f>IF('תנאי סף'!AN52&lt;&gt;1,"",'תנאי סף'!F52)</f>
        <v/>
      </c>
      <c r="G52" s="9"/>
      <c r="H52" s="291"/>
      <c r="I52" s="293"/>
      <c r="J52" s="291"/>
      <c r="K52" s="293"/>
      <c r="L52" s="291"/>
      <c r="M52" s="293"/>
      <c r="N52" s="9"/>
      <c r="O52" s="137"/>
      <c r="P52" s="158"/>
      <c r="Q52" s="11"/>
      <c r="R52" s="11"/>
      <c r="S52" s="11"/>
      <c r="T52" s="11"/>
      <c r="U52" s="138" t="str">
        <f>IF($F52="","",IF($AA52&lt;&gt;1,$AB$1,IF(INDEX('הוראת שעה'!$E$6:$E$20,MATCH($Z$2,'הוראת שעה'!$A$6:$A$20,1))=1,4,INDEX($G$5:$G$27,MATCH(G52,$F$5:$F$27,0)))))</f>
        <v/>
      </c>
      <c r="V52" s="11">
        <v>1</v>
      </c>
      <c r="W52" s="11" t="str">
        <f t="shared" si="5"/>
        <v/>
      </c>
      <c r="X52" s="11">
        <v>1</v>
      </c>
      <c r="Y52" s="11" t="str">
        <f t="shared" si="6"/>
        <v/>
      </c>
      <c r="Z52" s="115" t="str">
        <f t="shared" si="7"/>
        <v/>
      </c>
      <c r="AA52" s="171">
        <f t="shared" si="8"/>
        <v>0</v>
      </c>
      <c r="AB52" s="171" t="str">
        <f t="shared" si="9"/>
        <v/>
      </c>
      <c r="AC52" s="171" t="str">
        <f t="shared" si="9"/>
        <v/>
      </c>
      <c r="AD52" s="171">
        <f>IF(OR(INDEX('הוראת שעה'!$E$6:$E$20,MATCH($Z$2,'הוראת שעה'!$A$6:$A$20,1))=1,G$30=""),1,IF(G52="",0,IFERROR(CHOOSE(AD$28,IF(ISNA(MATCH(G52,$AB$30:$AC$30,0)),0,1),IF(ISNUMBER(G52),1,0),IF(G52=TRUNC(G52),1,0),IF(AND(G52*1=G52,G52&gt;=0),1,0),IF(AND(G52=TRUNC(G52),G52&gt;=0),1,0),IF(AND(G52*1=G52,G52&gt;0),1,0),IF(AND(G52=TRUNC(G52),G52&gt;0),1,0),1,IF(ISNA(HLOOKUP(G52,$AE$4:$AN$4,1,0)),0,1)),0)))</f>
        <v>0</v>
      </c>
      <c r="BA52" s="171" t="str">
        <f t="shared" si="11"/>
        <v/>
      </c>
      <c r="BB52" s="171" t="str">
        <f t="shared" si="11"/>
        <v/>
      </c>
      <c r="BC52" s="171" t="str">
        <f t="shared" si="11"/>
        <v/>
      </c>
      <c r="BD52" s="171" t="str">
        <f t="shared" si="11"/>
        <v/>
      </c>
      <c r="BE52" s="171" t="str">
        <f t="shared" si="11"/>
        <v/>
      </c>
    </row>
    <row r="53" spans="2:57">
      <c r="B53" s="10" t="str">
        <f t="shared" si="4"/>
        <v/>
      </c>
      <c r="C53" s="8"/>
      <c r="D53" s="8"/>
      <c r="E53" s="8"/>
      <c r="F53" s="209" t="str">
        <f>IF('תנאי סף'!AN53&lt;&gt;1,"",'תנאי סף'!F53)</f>
        <v/>
      </c>
      <c r="G53" s="9"/>
      <c r="H53" s="291"/>
      <c r="I53" s="293"/>
      <c r="J53" s="291"/>
      <c r="K53" s="293"/>
      <c r="L53" s="291"/>
      <c r="M53" s="293"/>
      <c r="N53" s="9"/>
      <c r="O53" s="137"/>
      <c r="P53" s="158"/>
      <c r="Q53" s="11"/>
      <c r="R53" s="11"/>
      <c r="S53" s="11"/>
      <c r="T53" s="11"/>
      <c r="U53" s="138" t="str">
        <f>IF($F53="","",IF($AA53&lt;&gt;1,$AB$1,IF(INDEX('הוראת שעה'!$E$6:$E$20,MATCH($Z$2,'הוראת שעה'!$A$6:$A$20,1))=1,4,INDEX($G$5:$G$27,MATCH(G53,$F$5:$F$27,0)))))</f>
        <v/>
      </c>
      <c r="V53" s="11">
        <v>1</v>
      </c>
      <c r="W53" s="11" t="str">
        <f t="shared" si="5"/>
        <v/>
      </c>
      <c r="X53" s="11">
        <v>1</v>
      </c>
      <c r="Y53" s="11" t="str">
        <f t="shared" si="6"/>
        <v/>
      </c>
      <c r="Z53" s="115" t="str">
        <f t="shared" si="7"/>
        <v/>
      </c>
      <c r="AA53" s="171">
        <f t="shared" si="8"/>
        <v>0</v>
      </c>
      <c r="AB53" s="171" t="str">
        <f t="shared" si="9"/>
        <v/>
      </c>
      <c r="AC53" s="171" t="str">
        <f t="shared" si="9"/>
        <v/>
      </c>
      <c r="AD53" s="171">
        <f>IF(OR(INDEX('הוראת שעה'!$E$6:$E$20,MATCH($Z$2,'הוראת שעה'!$A$6:$A$20,1))=1,G$30=""),1,IF(G53="",0,IFERROR(CHOOSE(AD$28,IF(ISNA(MATCH(G53,$AB$30:$AC$30,0)),0,1),IF(ISNUMBER(G53),1,0),IF(G53=TRUNC(G53),1,0),IF(AND(G53*1=G53,G53&gt;=0),1,0),IF(AND(G53=TRUNC(G53),G53&gt;=0),1,0),IF(AND(G53*1=G53,G53&gt;0),1,0),IF(AND(G53=TRUNC(G53),G53&gt;0),1,0),1,IF(ISNA(HLOOKUP(G53,$AE$4:$AN$4,1,0)),0,1)),0)))</f>
        <v>0</v>
      </c>
      <c r="BA53" s="171" t="str">
        <f t="shared" si="11"/>
        <v/>
      </c>
      <c r="BB53" s="171" t="str">
        <f t="shared" si="11"/>
        <v/>
      </c>
      <c r="BC53" s="171" t="str">
        <f t="shared" si="11"/>
        <v/>
      </c>
      <c r="BD53" s="171" t="str">
        <f t="shared" si="11"/>
        <v/>
      </c>
      <c r="BE53" s="171" t="str">
        <f t="shared" si="11"/>
        <v/>
      </c>
    </row>
    <row r="54" spans="2:57">
      <c r="B54" s="10" t="str">
        <f t="shared" si="4"/>
        <v/>
      </c>
      <c r="C54" s="8"/>
      <c r="D54" s="8"/>
      <c r="E54" s="8"/>
      <c r="F54" s="209" t="str">
        <f>IF('תנאי סף'!AN54&lt;&gt;1,"",'תנאי סף'!F54)</f>
        <v/>
      </c>
      <c r="G54" s="9"/>
      <c r="H54" s="291"/>
      <c r="I54" s="293"/>
      <c r="J54" s="291"/>
      <c r="K54" s="293"/>
      <c r="L54" s="291"/>
      <c r="M54" s="293"/>
      <c r="N54" s="9"/>
      <c r="O54" s="137"/>
      <c r="P54" s="158"/>
      <c r="Q54" s="11"/>
      <c r="R54" s="11"/>
      <c r="S54" s="11"/>
      <c r="T54" s="11"/>
      <c r="U54" s="138" t="str">
        <f>IF($F54="","",IF($AA54&lt;&gt;1,$AB$1,IF(INDEX('הוראת שעה'!$E$6:$E$20,MATCH($Z$2,'הוראת שעה'!$A$6:$A$20,1))=1,4,INDEX($G$5:$G$27,MATCH(G54,$F$5:$F$27,0)))))</f>
        <v/>
      </c>
      <c r="V54" s="11">
        <v>1</v>
      </c>
      <c r="W54" s="11" t="str">
        <f t="shared" si="5"/>
        <v/>
      </c>
      <c r="X54" s="11">
        <v>1</v>
      </c>
      <c r="Y54" s="11" t="str">
        <f t="shared" si="6"/>
        <v/>
      </c>
      <c r="Z54" s="115" t="str">
        <f t="shared" si="7"/>
        <v/>
      </c>
      <c r="AA54" s="171">
        <f t="shared" si="8"/>
        <v>0</v>
      </c>
      <c r="AB54" s="171" t="str">
        <f t="shared" si="9"/>
        <v/>
      </c>
      <c r="AC54" s="171" t="str">
        <f t="shared" si="9"/>
        <v/>
      </c>
      <c r="AD54" s="171">
        <f>IF(OR(INDEX('הוראת שעה'!$E$6:$E$20,MATCH($Z$2,'הוראת שעה'!$A$6:$A$20,1))=1,G$30=""),1,IF(G54="",0,IFERROR(CHOOSE(AD$28,IF(ISNA(MATCH(G54,$AB$30:$AC$30,0)),0,1),IF(ISNUMBER(G54),1,0),IF(G54=TRUNC(G54),1,0),IF(AND(G54*1=G54,G54&gt;=0),1,0),IF(AND(G54=TRUNC(G54),G54&gt;=0),1,0),IF(AND(G54*1=G54,G54&gt;0),1,0),IF(AND(G54=TRUNC(G54),G54&gt;0),1,0),1,IF(ISNA(HLOOKUP(G54,$AE$4:$AN$4,1,0)),0,1)),0)))</f>
        <v>0</v>
      </c>
      <c r="BA54" s="171" t="str">
        <f t="shared" si="11"/>
        <v/>
      </c>
      <c r="BB54" s="171" t="str">
        <f t="shared" si="11"/>
        <v/>
      </c>
      <c r="BC54" s="171" t="str">
        <f t="shared" si="11"/>
        <v/>
      </c>
      <c r="BD54" s="171" t="str">
        <f t="shared" si="11"/>
        <v/>
      </c>
      <c r="BE54" s="171" t="str">
        <f t="shared" si="11"/>
        <v/>
      </c>
    </row>
    <row r="55" spans="2:57">
      <c r="B55" s="10" t="str">
        <f t="shared" si="4"/>
        <v/>
      </c>
      <c r="C55" s="8"/>
      <c r="D55" s="8"/>
      <c r="E55" s="8"/>
      <c r="F55" s="209" t="str">
        <f>IF('תנאי סף'!AN55&lt;&gt;1,"",'תנאי סף'!F55)</f>
        <v/>
      </c>
      <c r="G55" s="9"/>
      <c r="H55" s="291"/>
      <c r="I55" s="293"/>
      <c r="J55" s="291"/>
      <c r="K55" s="293"/>
      <c r="L55" s="291"/>
      <c r="M55" s="293"/>
      <c r="N55" s="9"/>
      <c r="O55" s="137"/>
      <c r="P55" s="158"/>
      <c r="Q55" s="11"/>
      <c r="R55" s="11"/>
      <c r="S55" s="11"/>
      <c r="T55" s="11"/>
      <c r="U55" s="138" t="str">
        <f>IF($F55="","",IF($AA55&lt;&gt;1,$AB$1,IF(INDEX('הוראת שעה'!$E$6:$E$20,MATCH($Z$2,'הוראת שעה'!$A$6:$A$20,1))=1,4,INDEX($G$5:$G$27,MATCH(G55,$F$5:$F$27,0)))))</f>
        <v/>
      </c>
      <c r="V55" s="11">
        <v>1</v>
      </c>
      <c r="W55" s="11" t="str">
        <f t="shared" si="5"/>
        <v/>
      </c>
      <c r="X55" s="11">
        <v>1</v>
      </c>
      <c r="Y55" s="11" t="str">
        <f t="shared" si="6"/>
        <v/>
      </c>
      <c r="Z55" s="115" t="str">
        <f t="shared" si="7"/>
        <v/>
      </c>
      <c r="AA55" s="171">
        <f t="shared" si="8"/>
        <v>0</v>
      </c>
      <c r="AB55" s="171" t="str">
        <f t="shared" si="9"/>
        <v/>
      </c>
      <c r="AC55" s="171" t="str">
        <f t="shared" si="9"/>
        <v/>
      </c>
      <c r="AD55" s="171">
        <f>IF(OR(INDEX('הוראת שעה'!$E$6:$E$20,MATCH($Z$2,'הוראת שעה'!$A$6:$A$20,1))=1,G$30=""),1,IF(G55="",0,IFERROR(CHOOSE(AD$28,IF(ISNA(MATCH(G55,$AB$30:$AC$30,0)),0,1),IF(ISNUMBER(G55),1,0),IF(G55=TRUNC(G55),1,0),IF(AND(G55*1=G55,G55&gt;=0),1,0),IF(AND(G55=TRUNC(G55),G55&gt;=0),1,0),IF(AND(G55*1=G55,G55&gt;0),1,0),IF(AND(G55=TRUNC(G55),G55&gt;0),1,0),1,IF(ISNA(HLOOKUP(G55,$AE$4:$AN$4,1,0)),0,1)),0)))</f>
        <v>0</v>
      </c>
      <c r="BA55" s="171" t="str">
        <f t="shared" si="11"/>
        <v/>
      </c>
      <c r="BB55" s="171" t="str">
        <f t="shared" si="11"/>
        <v/>
      </c>
      <c r="BC55" s="171" t="str">
        <f t="shared" si="11"/>
        <v/>
      </c>
      <c r="BD55" s="171" t="str">
        <f t="shared" si="11"/>
        <v/>
      </c>
      <c r="BE55" s="171" t="str">
        <f t="shared" si="11"/>
        <v/>
      </c>
    </row>
    <row r="56" spans="2:57">
      <c r="B56" s="10" t="str">
        <f t="shared" si="4"/>
        <v/>
      </c>
      <c r="C56" s="8"/>
      <c r="D56" s="8"/>
      <c r="E56" s="8"/>
      <c r="F56" s="209" t="str">
        <f>IF('תנאי סף'!AN56&lt;&gt;1,"",'תנאי סף'!F56)</f>
        <v/>
      </c>
      <c r="G56" s="9"/>
      <c r="H56" s="291"/>
      <c r="I56" s="293"/>
      <c r="J56" s="291"/>
      <c r="K56" s="293"/>
      <c r="L56" s="291"/>
      <c r="M56" s="293"/>
      <c r="N56" s="9"/>
      <c r="O56" s="137"/>
      <c r="P56" s="158"/>
      <c r="Q56" s="11"/>
      <c r="R56" s="11"/>
      <c r="S56" s="11"/>
      <c r="T56" s="11"/>
      <c r="U56" s="138" t="str">
        <f>IF($F56="","",IF($AA56&lt;&gt;1,$AB$1,IF(INDEX('הוראת שעה'!$E$6:$E$20,MATCH($Z$2,'הוראת שעה'!$A$6:$A$20,1))=1,4,INDEX($G$5:$G$27,MATCH(G56,$F$5:$F$27,0)))))</f>
        <v/>
      </c>
      <c r="V56" s="11">
        <v>1</v>
      </c>
      <c r="W56" s="11" t="str">
        <f t="shared" si="5"/>
        <v/>
      </c>
      <c r="X56" s="11">
        <v>1</v>
      </c>
      <c r="Y56" s="11" t="str">
        <f t="shared" si="6"/>
        <v/>
      </c>
      <c r="Z56" s="115" t="str">
        <f t="shared" si="7"/>
        <v/>
      </c>
      <c r="AA56" s="171">
        <f t="shared" si="8"/>
        <v>0</v>
      </c>
      <c r="AB56" s="171" t="str">
        <f t="shared" si="9"/>
        <v/>
      </c>
      <c r="AC56" s="171" t="str">
        <f t="shared" si="9"/>
        <v/>
      </c>
      <c r="AD56" s="171">
        <f>IF(OR(INDEX('הוראת שעה'!$E$6:$E$20,MATCH($Z$2,'הוראת שעה'!$A$6:$A$20,1))=1,G$30=""),1,IF(G56="",0,IFERROR(CHOOSE(AD$28,IF(ISNA(MATCH(G56,$AB$30:$AC$30,0)),0,1),IF(ISNUMBER(G56),1,0),IF(G56=TRUNC(G56),1,0),IF(AND(G56*1=G56,G56&gt;=0),1,0),IF(AND(G56=TRUNC(G56),G56&gt;=0),1,0),IF(AND(G56*1=G56,G56&gt;0),1,0),IF(AND(G56=TRUNC(G56),G56&gt;0),1,0),1,IF(ISNA(HLOOKUP(G56,$AE$4:$AN$4,1,0)),0,1)),0)))</f>
        <v>0</v>
      </c>
      <c r="BA56" s="171" t="str">
        <f t="shared" si="11"/>
        <v/>
      </c>
      <c r="BB56" s="171" t="str">
        <f t="shared" si="11"/>
        <v/>
      </c>
      <c r="BC56" s="171" t="str">
        <f t="shared" si="11"/>
        <v/>
      </c>
      <c r="BD56" s="171" t="str">
        <f t="shared" si="11"/>
        <v/>
      </c>
      <c r="BE56" s="171" t="str">
        <f t="shared" si="11"/>
        <v/>
      </c>
    </row>
    <row r="57" spans="2:57">
      <c r="B57" s="10" t="str">
        <f t="shared" si="4"/>
        <v/>
      </c>
      <c r="C57" s="8"/>
      <c r="D57" s="8"/>
      <c r="E57" s="8"/>
      <c r="F57" s="209" t="str">
        <f>IF('תנאי סף'!AN57&lt;&gt;1,"",'תנאי סף'!F57)</f>
        <v/>
      </c>
      <c r="G57" s="9"/>
      <c r="H57" s="291"/>
      <c r="I57" s="293"/>
      <c r="J57" s="291"/>
      <c r="K57" s="293"/>
      <c r="L57" s="291"/>
      <c r="M57" s="293"/>
      <c r="N57" s="9"/>
      <c r="O57" s="137"/>
      <c r="P57" s="158"/>
      <c r="Q57" s="11"/>
      <c r="R57" s="11"/>
      <c r="S57" s="11"/>
      <c r="T57" s="11"/>
      <c r="U57" s="138" t="str">
        <f>IF($F57="","",IF($AA57&lt;&gt;1,$AB$1,IF(INDEX('הוראת שעה'!$E$6:$E$20,MATCH($Z$2,'הוראת שעה'!$A$6:$A$20,1))=1,4,INDEX($G$5:$G$27,MATCH(G57,$F$5:$F$27,0)))))</f>
        <v/>
      </c>
      <c r="V57" s="11">
        <v>1</v>
      </c>
      <c r="W57" s="11" t="str">
        <f t="shared" si="5"/>
        <v/>
      </c>
      <c r="X57" s="11">
        <v>1</v>
      </c>
      <c r="Y57" s="11" t="str">
        <f t="shared" si="6"/>
        <v/>
      </c>
      <c r="Z57" s="115" t="str">
        <f t="shared" si="7"/>
        <v/>
      </c>
      <c r="AA57" s="171">
        <f t="shared" si="8"/>
        <v>0</v>
      </c>
      <c r="AB57" s="171" t="str">
        <f t="shared" si="9"/>
        <v/>
      </c>
      <c r="AC57" s="171" t="str">
        <f t="shared" si="9"/>
        <v/>
      </c>
      <c r="AD57" s="171">
        <f>IF(OR(INDEX('הוראת שעה'!$E$6:$E$20,MATCH($Z$2,'הוראת שעה'!$A$6:$A$20,1))=1,G$30=""),1,IF(G57="",0,IFERROR(CHOOSE(AD$28,IF(ISNA(MATCH(G57,$AB$30:$AC$30,0)),0,1),IF(ISNUMBER(G57),1,0),IF(G57=TRUNC(G57),1,0),IF(AND(G57*1=G57,G57&gt;=0),1,0),IF(AND(G57=TRUNC(G57),G57&gt;=0),1,0),IF(AND(G57*1=G57,G57&gt;0),1,0),IF(AND(G57=TRUNC(G57),G57&gt;0),1,0),1,IF(ISNA(HLOOKUP(G57,$AE$4:$AN$4,1,0)),0,1)),0)))</f>
        <v>0</v>
      </c>
      <c r="BA57" s="171" t="str">
        <f t="shared" si="11"/>
        <v/>
      </c>
      <c r="BB57" s="171" t="str">
        <f t="shared" si="11"/>
        <v/>
      </c>
      <c r="BC57" s="171" t="str">
        <f t="shared" si="11"/>
        <v/>
      </c>
      <c r="BD57" s="171" t="str">
        <f t="shared" si="11"/>
        <v/>
      </c>
      <c r="BE57" s="171" t="str">
        <f t="shared" si="11"/>
        <v/>
      </c>
    </row>
    <row r="58" spans="2:57">
      <c r="B58" s="10" t="str">
        <f t="shared" si="4"/>
        <v/>
      </c>
      <c r="C58" s="8"/>
      <c r="D58" s="8"/>
      <c r="E58" s="8"/>
      <c r="F58" s="209" t="str">
        <f>IF('תנאי סף'!AN58&lt;&gt;1,"",'תנאי סף'!F58)</f>
        <v/>
      </c>
      <c r="G58" s="9"/>
      <c r="H58" s="291"/>
      <c r="I58" s="293"/>
      <c r="J58" s="291"/>
      <c r="K58" s="293"/>
      <c r="L58" s="291"/>
      <c r="M58" s="293"/>
      <c r="N58" s="9"/>
      <c r="O58" s="137"/>
      <c r="P58" s="158"/>
      <c r="Q58" s="11"/>
      <c r="R58" s="11"/>
      <c r="S58" s="11"/>
      <c r="T58" s="11"/>
      <c r="U58" s="138" t="str">
        <f>IF($F58="","",IF($AA58&lt;&gt;1,$AB$1,IF(INDEX('הוראת שעה'!$E$6:$E$20,MATCH($Z$2,'הוראת שעה'!$A$6:$A$20,1))=1,4,INDEX($G$5:$G$27,MATCH(G58,$F$5:$F$27,0)))))</f>
        <v/>
      </c>
      <c r="V58" s="11">
        <v>1</v>
      </c>
      <c r="W58" s="11" t="str">
        <f t="shared" si="5"/>
        <v/>
      </c>
      <c r="X58" s="11">
        <v>1</v>
      </c>
      <c r="Y58" s="11" t="str">
        <f t="shared" si="6"/>
        <v/>
      </c>
      <c r="Z58" s="115" t="str">
        <f t="shared" si="7"/>
        <v/>
      </c>
      <c r="AA58" s="171">
        <f t="shared" si="8"/>
        <v>0</v>
      </c>
      <c r="AB58" s="171" t="str">
        <f t="shared" si="9"/>
        <v/>
      </c>
      <c r="AC58" s="171" t="str">
        <f t="shared" si="9"/>
        <v/>
      </c>
      <c r="AD58" s="171">
        <f>IF(OR(INDEX('הוראת שעה'!$E$6:$E$20,MATCH($Z$2,'הוראת שעה'!$A$6:$A$20,1))=1,G$30=""),1,IF(G58="",0,IFERROR(CHOOSE(AD$28,IF(ISNA(MATCH(G58,$AB$30:$AC$30,0)),0,1),IF(ISNUMBER(G58),1,0),IF(G58=TRUNC(G58),1,0),IF(AND(G58*1=G58,G58&gt;=0),1,0),IF(AND(G58=TRUNC(G58),G58&gt;=0),1,0),IF(AND(G58*1=G58,G58&gt;0),1,0),IF(AND(G58=TRUNC(G58),G58&gt;0),1,0),1,IF(ISNA(HLOOKUP(G58,$AE$4:$AN$4,1,0)),0,1)),0)))</f>
        <v>0</v>
      </c>
      <c r="BA58" s="171" t="str">
        <f t="shared" si="11"/>
        <v/>
      </c>
      <c r="BB58" s="171" t="str">
        <f t="shared" si="11"/>
        <v/>
      </c>
      <c r="BC58" s="171" t="str">
        <f t="shared" si="11"/>
        <v/>
      </c>
      <c r="BD58" s="171" t="str">
        <f t="shared" si="11"/>
        <v/>
      </c>
      <c r="BE58" s="171" t="str">
        <f t="shared" si="11"/>
        <v/>
      </c>
    </row>
    <row r="59" spans="2:57">
      <c r="B59" s="10" t="str">
        <f t="shared" si="4"/>
        <v/>
      </c>
      <c r="C59" s="8"/>
      <c r="D59" s="8"/>
      <c r="E59" s="8"/>
      <c r="F59" s="209" t="str">
        <f>IF('תנאי סף'!AN59&lt;&gt;1,"",'תנאי סף'!F59)</f>
        <v/>
      </c>
      <c r="G59" s="9"/>
      <c r="H59" s="291"/>
      <c r="I59" s="293"/>
      <c r="J59" s="291"/>
      <c r="K59" s="293"/>
      <c r="L59" s="291"/>
      <c r="M59" s="293"/>
      <c r="N59" s="9"/>
      <c r="O59" s="137"/>
      <c r="P59" s="158"/>
      <c r="Q59" s="11"/>
      <c r="R59" s="11"/>
      <c r="S59" s="11"/>
      <c r="T59" s="11"/>
      <c r="U59" s="138" t="str">
        <f>IF($F59="","",IF($AA59&lt;&gt;1,$AB$1,IF(INDEX('הוראת שעה'!$E$6:$E$20,MATCH($Z$2,'הוראת שעה'!$A$6:$A$20,1))=1,4,INDEX($G$5:$G$27,MATCH(G59,$F$5:$F$27,0)))))</f>
        <v/>
      </c>
      <c r="V59" s="11">
        <v>1</v>
      </c>
      <c r="W59" s="11" t="str">
        <f t="shared" si="5"/>
        <v/>
      </c>
      <c r="X59" s="11">
        <v>1</v>
      </c>
      <c r="Y59" s="11" t="str">
        <f t="shared" si="6"/>
        <v/>
      </c>
      <c r="Z59" s="115" t="str">
        <f t="shared" si="7"/>
        <v/>
      </c>
      <c r="AA59" s="171">
        <f t="shared" si="8"/>
        <v>0</v>
      </c>
      <c r="AB59" s="171" t="str">
        <f t="shared" si="9"/>
        <v/>
      </c>
      <c r="AC59" s="171" t="str">
        <f t="shared" si="9"/>
        <v/>
      </c>
      <c r="AD59" s="171">
        <f>IF(OR(INDEX('הוראת שעה'!$E$6:$E$20,MATCH($Z$2,'הוראת שעה'!$A$6:$A$20,1))=1,G$30=""),1,IF(G59="",0,IFERROR(CHOOSE(AD$28,IF(ISNA(MATCH(G59,$AB$30:$AC$30,0)),0,1),IF(ISNUMBER(G59),1,0),IF(G59=TRUNC(G59),1,0),IF(AND(G59*1=G59,G59&gt;=0),1,0),IF(AND(G59=TRUNC(G59),G59&gt;=0),1,0),IF(AND(G59*1=G59,G59&gt;0),1,0),IF(AND(G59=TRUNC(G59),G59&gt;0),1,0),1,IF(ISNA(HLOOKUP(G59,$AE$4:$AN$4,1,0)),0,1)),0)))</f>
        <v>0</v>
      </c>
      <c r="BA59" s="171" t="str">
        <f t="shared" si="11"/>
        <v/>
      </c>
      <c r="BB59" s="171" t="str">
        <f t="shared" si="11"/>
        <v/>
      </c>
      <c r="BC59" s="171" t="str">
        <f t="shared" si="11"/>
        <v/>
      </c>
      <c r="BD59" s="171" t="str">
        <f t="shared" si="11"/>
        <v/>
      </c>
      <c r="BE59" s="171" t="str">
        <f t="shared" si="11"/>
        <v/>
      </c>
    </row>
    <row r="60" spans="2:57">
      <c r="B60" s="10" t="str">
        <f t="shared" si="4"/>
        <v/>
      </c>
      <c r="C60" s="8"/>
      <c r="D60" s="8"/>
      <c r="E60" s="8"/>
      <c r="F60" s="209" t="str">
        <f>IF('תנאי סף'!AN60&lt;&gt;1,"",'תנאי סף'!F60)</f>
        <v/>
      </c>
      <c r="G60" s="9"/>
      <c r="H60" s="291"/>
      <c r="I60" s="293"/>
      <c r="J60" s="291"/>
      <c r="K60" s="293"/>
      <c r="L60" s="291"/>
      <c r="M60" s="293"/>
      <c r="N60" s="9"/>
      <c r="O60" s="137"/>
      <c r="P60" s="158"/>
      <c r="Q60" s="11"/>
      <c r="R60" s="11"/>
      <c r="S60" s="11"/>
      <c r="T60" s="11"/>
      <c r="U60" s="138" t="str">
        <f>IF($F60="","",IF($AA60&lt;&gt;1,$AB$1,IF(INDEX('הוראת שעה'!$E$6:$E$20,MATCH($Z$2,'הוראת שעה'!$A$6:$A$20,1))=1,4,INDEX($G$5:$G$27,MATCH(G60,$F$5:$F$27,0)))))</f>
        <v/>
      </c>
      <c r="V60" s="11">
        <v>1</v>
      </c>
      <c r="W60" s="11" t="str">
        <f t="shared" si="5"/>
        <v/>
      </c>
      <c r="X60" s="11">
        <v>1</v>
      </c>
      <c r="Y60" s="11" t="str">
        <f t="shared" si="6"/>
        <v/>
      </c>
      <c r="Z60" s="115" t="str">
        <f t="shared" si="7"/>
        <v/>
      </c>
      <c r="AA60" s="171">
        <f t="shared" si="8"/>
        <v>0</v>
      </c>
      <c r="AB60" s="171" t="str">
        <f t="shared" si="9"/>
        <v/>
      </c>
      <c r="AC60" s="171" t="str">
        <f t="shared" si="9"/>
        <v/>
      </c>
      <c r="AD60" s="171">
        <f>IF(OR(INDEX('הוראת שעה'!$E$6:$E$20,MATCH($Z$2,'הוראת שעה'!$A$6:$A$20,1))=1,G$30=""),1,IF(G60="",0,IFERROR(CHOOSE(AD$28,IF(ISNA(MATCH(G60,$AB$30:$AC$30,0)),0,1),IF(ISNUMBER(G60),1,0),IF(G60=TRUNC(G60),1,0),IF(AND(G60*1=G60,G60&gt;=0),1,0),IF(AND(G60=TRUNC(G60),G60&gt;=0),1,0),IF(AND(G60*1=G60,G60&gt;0),1,0),IF(AND(G60=TRUNC(G60),G60&gt;0),1,0),1,IF(ISNA(HLOOKUP(G60,$AE$4:$AN$4,1,0)),0,1)),0)))</f>
        <v>0</v>
      </c>
      <c r="BA60" s="171" t="str">
        <f t="shared" si="11"/>
        <v/>
      </c>
      <c r="BB60" s="171" t="str">
        <f t="shared" si="11"/>
        <v/>
      </c>
      <c r="BC60" s="171" t="str">
        <f t="shared" si="11"/>
        <v/>
      </c>
      <c r="BD60" s="171" t="str">
        <f t="shared" si="11"/>
        <v/>
      </c>
      <c r="BE60" s="171" t="str">
        <f t="shared" si="11"/>
        <v/>
      </c>
    </row>
    <row r="61" spans="2:57">
      <c r="B61" s="10" t="str">
        <f t="shared" si="4"/>
        <v/>
      </c>
      <c r="C61" s="8"/>
      <c r="D61" s="8"/>
      <c r="E61" s="8"/>
      <c r="F61" s="209" t="str">
        <f>IF('תנאי סף'!AN61&lt;&gt;1,"",'תנאי סף'!F61)</f>
        <v/>
      </c>
      <c r="G61" s="9"/>
      <c r="H61" s="291"/>
      <c r="I61" s="293"/>
      <c r="J61" s="291"/>
      <c r="K61" s="293"/>
      <c r="L61" s="291"/>
      <c r="M61" s="293"/>
      <c r="N61" s="9"/>
      <c r="O61" s="137"/>
      <c r="P61" s="158"/>
      <c r="Q61" s="11"/>
      <c r="R61" s="11"/>
      <c r="S61" s="11"/>
      <c r="T61" s="11"/>
      <c r="U61" s="138" t="str">
        <f>IF($F61="","",IF($AA61&lt;&gt;1,$AB$1,IF(INDEX('הוראת שעה'!$E$6:$E$20,MATCH($Z$2,'הוראת שעה'!$A$6:$A$20,1))=1,4,INDEX($G$5:$G$27,MATCH(G61,$F$5:$F$27,0)))))</f>
        <v/>
      </c>
      <c r="V61" s="11">
        <v>1</v>
      </c>
      <c r="W61" s="11" t="str">
        <f t="shared" si="5"/>
        <v/>
      </c>
      <c r="X61" s="11">
        <v>1</v>
      </c>
      <c r="Y61" s="11" t="str">
        <f t="shared" si="6"/>
        <v/>
      </c>
      <c r="Z61" s="115" t="str">
        <f t="shared" si="7"/>
        <v/>
      </c>
      <c r="AA61" s="171">
        <f t="shared" si="8"/>
        <v>0</v>
      </c>
      <c r="AB61" s="171" t="str">
        <f t="shared" si="9"/>
        <v/>
      </c>
      <c r="AC61" s="171" t="str">
        <f t="shared" si="9"/>
        <v/>
      </c>
      <c r="AD61" s="171">
        <f>IF(OR(INDEX('הוראת שעה'!$E$6:$E$20,MATCH($Z$2,'הוראת שעה'!$A$6:$A$20,1))=1,G$30=""),1,IF(G61="",0,IFERROR(CHOOSE(AD$28,IF(ISNA(MATCH(G61,$AB$30:$AC$30,0)),0,1),IF(ISNUMBER(G61),1,0),IF(G61=TRUNC(G61),1,0),IF(AND(G61*1=G61,G61&gt;=0),1,0),IF(AND(G61=TRUNC(G61),G61&gt;=0),1,0),IF(AND(G61*1=G61,G61&gt;0),1,0),IF(AND(G61=TRUNC(G61),G61&gt;0),1,0),1,IF(ISNA(HLOOKUP(G61,$AE$4:$AN$4,1,0)),0,1)),0)))</f>
        <v>0</v>
      </c>
      <c r="BA61" s="171" t="str">
        <f t="shared" ref="BA61:BE70" si="12">IF($F61="","",BA$30)</f>
        <v/>
      </c>
      <c r="BB61" s="171" t="str">
        <f t="shared" si="12"/>
        <v/>
      </c>
      <c r="BC61" s="171" t="str">
        <f t="shared" si="12"/>
        <v/>
      </c>
      <c r="BD61" s="171" t="str">
        <f t="shared" si="12"/>
        <v/>
      </c>
      <c r="BE61" s="171" t="str">
        <f t="shared" si="12"/>
        <v/>
      </c>
    </row>
    <row r="62" spans="2:57">
      <c r="B62" s="10" t="str">
        <f t="shared" si="4"/>
        <v/>
      </c>
      <c r="C62" s="8"/>
      <c r="D62" s="8"/>
      <c r="E62" s="8"/>
      <c r="F62" s="209" t="str">
        <f>IF('תנאי סף'!AN62&lt;&gt;1,"",'תנאי סף'!F62)</f>
        <v/>
      </c>
      <c r="G62" s="9"/>
      <c r="H62" s="291"/>
      <c r="I62" s="293"/>
      <c r="J62" s="291"/>
      <c r="K62" s="293"/>
      <c r="L62" s="291"/>
      <c r="M62" s="293"/>
      <c r="N62" s="9"/>
      <c r="O62" s="137"/>
      <c r="P62" s="158"/>
      <c r="Q62" s="11"/>
      <c r="R62" s="11"/>
      <c r="S62" s="11"/>
      <c r="T62" s="11"/>
      <c r="U62" s="138" t="str">
        <f>IF($F62="","",IF($AA62&lt;&gt;1,$AB$1,IF(INDEX('הוראת שעה'!$E$6:$E$20,MATCH($Z$2,'הוראת שעה'!$A$6:$A$20,1))=1,4,INDEX($G$5:$G$27,MATCH(G62,$F$5:$F$27,0)))))</f>
        <v/>
      </c>
      <c r="V62" s="11">
        <v>1</v>
      </c>
      <c r="W62" s="11" t="str">
        <f t="shared" si="5"/>
        <v/>
      </c>
      <c r="X62" s="11">
        <v>1</v>
      </c>
      <c r="Y62" s="11" t="str">
        <f t="shared" si="6"/>
        <v/>
      </c>
      <c r="Z62" s="115" t="str">
        <f t="shared" si="7"/>
        <v/>
      </c>
      <c r="AA62" s="171">
        <f t="shared" si="8"/>
        <v>0</v>
      </c>
      <c r="AB62" s="171" t="str">
        <f t="shared" si="9"/>
        <v/>
      </c>
      <c r="AC62" s="171" t="str">
        <f t="shared" si="9"/>
        <v/>
      </c>
      <c r="AD62" s="171">
        <f>IF(OR(INDEX('הוראת שעה'!$E$6:$E$20,MATCH($Z$2,'הוראת שעה'!$A$6:$A$20,1))=1,G$30=""),1,IF(G62="",0,IFERROR(CHOOSE(AD$28,IF(ISNA(MATCH(G62,$AB$30:$AC$30,0)),0,1),IF(ISNUMBER(G62),1,0),IF(G62=TRUNC(G62),1,0),IF(AND(G62*1=G62,G62&gt;=0),1,0),IF(AND(G62=TRUNC(G62),G62&gt;=0),1,0),IF(AND(G62*1=G62,G62&gt;0),1,0),IF(AND(G62=TRUNC(G62),G62&gt;0),1,0),1,IF(ISNA(HLOOKUP(G62,$AE$4:$AN$4,1,0)),0,1)),0)))</f>
        <v>0</v>
      </c>
      <c r="BA62" s="171" t="str">
        <f t="shared" si="12"/>
        <v/>
      </c>
      <c r="BB62" s="171" t="str">
        <f t="shared" si="12"/>
        <v/>
      </c>
      <c r="BC62" s="171" t="str">
        <f t="shared" si="12"/>
        <v/>
      </c>
      <c r="BD62" s="171" t="str">
        <f t="shared" si="12"/>
        <v/>
      </c>
      <c r="BE62" s="171" t="str">
        <f t="shared" si="12"/>
        <v/>
      </c>
    </row>
    <row r="63" spans="2:57">
      <c r="B63" s="10" t="str">
        <f t="shared" si="4"/>
        <v/>
      </c>
      <c r="C63" s="8"/>
      <c r="D63" s="8"/>
      <c r="E63" s="8"/>
      <c r="F63" s="209" t="str">
        <f>IF('תנאי סף'!AN63&lt;&gt;1,"",'תנאי סף'!F63)</f>
        <v/>
      </c>
      <c r="G63" s="9"/>
      <c r="H63" s="291"/>
      <c r="I63" s="293"/>
      <c r="J63" s="291"/>
      <c r="K63" s="293"/>
      <c r="L63" s="291"/>
      <c r="M63" s="293"/>
      <c r="N63" s="9"/>
      <c r="O63" s="137"/>
      <c r="P63" s="158"/>
      <c r="Q63" s="11"/>
      <c r="R63" s="11"/>
      <c r="S63" s="11"/>
      <c r="T63" s="11"/>
      <c r="U63" s="138" t="str">
        <f>IF($F63="","",IF($AA63&lt;&gt;1,$AB$1,IF(INDEX('הוראת שעה'!$E$6:$E$20,MATCH($Z$2,'הוראת שעה'!$A$6:$A$20,1))=1,4,INDEX($G$5:$G$27,MATCH(G63,$F$5:$F$27,0)))))</f>
        <v/>
      </c>
      <c r="V63" s="11">
        <v>1</v>
      </c>
      <c r="W63" s="11" t="str">
        <f t="shared" si="5"/>
        <v/>
      </c>
      <c r="X63" s="11">
        <v>1</v>
      </c>
      <c r="Y63" s="11" t="str">
        <f t="shared" si="6"/>
        <v/>
      </c>
      <c r="Z63" s="115" t="str">
        <f t="shared" si="7"/>
        <v/>
      </c>
      <c r="AA63" s="171">
        <f t="shared" si="8"/>
        <v>0</v>
      </c>
      <c r="AB63" s="171" t="str">
        <f t="shared" si="9"/>
        <v/>
      </c>
      <c r="AC63" s="171" t="str">
        <f t="shared" si="9"/>
        <v/>
      </c>
      <c r="AD63" s="171">
        <f>IF(OR(INDEX('הוראת שעה'!$E$6:$E$20,MATCH($Z$2,'הוראת שעה'!$A$6:$A$20,1))=1,G$30="")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BA63" s="171" t="str">
        <f t="shared" si="12"/>
        <v/>
      </c>
      <c r="BB63" s="171" t="str">
        <f t="shared" si="12"/>
        <v/>
      </c>
      <c r="BC63" s="171" t="str">
        <f t="shared" si="12"/>
        <v/>
      </c>
      <c r="BD63" s="171" t="str">
        <f t="shared" si="12"/>
        <v/>
      </c>
      <c r="BE63" s="171" t="str">
        <f t="shared" si="12"/>
        <v/>
      </c>
    </row>
    <row r="64" spans="2:57">
      <c r="B64" s="10" t="str">
        <f t="shared" si="4"/>
        <v/>
      </c>
      <c r="C64" s="8"/>
      <c r="D64" s="8"/>
      <c r="E64" s="8"/>
      <c r="F64" s="209" t="str">
        <f>IF('תנאי סף'!AN64&lt;&gt;1,"",'תנאי סף'!F64)</f>
        <v/>
      </c>
      <c r="G64" s="9"/>
      <c r="H64" s="291"/>
      <c r="I64" s="293"/>
      <c r="J64" s="291"/>
      <c r="K64" s="293"/>
      <c r="L64" s="291"/>
      <c r="M64" s="293"/>
      <c r="N64" s="9"/>
      <c r="O64" s="137"/>
      <c r="P64" s="158"/>
      <c r="Q64" s="11"/>
      <c r="R64" s="11"/>
      <c r="S64" s="11"/>
      <c r="T64" s="11"/>
      <c r="U64" s="138" t="str">
        <f>IF($F64="","",IF($AA64&lt;&gt;1,$AB$1,IF(INDEX('הוראת שעה'!$E$6:$E$20,MATCH($Z$2,'הוראת שעה'!$A$6:$A$20,1))=1,4,INDEX($G$5:$G$27,MATCH(G64,$F$5:$F$27,0)))))</f>
        <v/>
      </c>
      <c r="V64" s="11">
        <v>1</v>
      </c>
      <c r="W64" s="11" t="str">
        <f t="shared" si="5"/>
        <v/>
      </c>
      <c r="X64" s="11">
        <v>1</v>
      </c>
      <c r="Y64" s="11" t="str">
        <f t="shared" si="6"/>
        <v/>
      </c>
      <c r="Z64" s="115" t="str">
        <f t="shared" si="7"/>
        <v/>
      </c>
      <c r="AA64" s="171">
        <f t="shared" si="8"/>
        <v>0</v>
      </c>
      <c r="AB64" s="171" t="str">
        <f t="shared" ref="AB64:AC91" si="13">IF($F64="","",AB$30)</f>
        <v/>
      </c>
      <c r="AC64" s="171" t="str">
        <f t="shared" si="13"/>
        <v/>
      </c>
      <c r="AD64" s="171">
        <f>IF(OR(INDEX('הוראת שעה'!$E$6:$E$20,MATCH($Z$2,'הוראת שעה'!$A$6:$A$20,1))=1,G$30=""),1,IF(G64="",0,IFERROR(CHOOSE(AD$28,IF(ISNA(MATCH(G64,$AB$30:$AC$30,0)),0,1),IF(ISNUMBER(G64),1,0),IF(G64=TRUNC(G64),1,0),IF(AND(G64*1=G64,G64&gt;=0),1,0),IF(AND(G64=TRUNC(G64),G64&gt;=0),1,0),IF(AND(G64*1=G64,G64&gt;0),1,0),IF(AND(G64=TRUNC(G64),G64&gt;0),1,0),1,IF(ISNA(HLOOKUP(G64,$AE$4:$AN$4,1,0)),0,1)),0)))</f>
        <v>0</v>
      </c>
      <c r="BA64" s="171" t="str">
        <f t="shared" si="12"/>
        <v/>
      </c>
      <c r="BB64" s="171" t="str">
        <f t="shared" si="12"/>
        <v/>
      </c>
      <c r="BC64" s="171" t="str">
        <f t="shared" si="12"/>
        <v/>
      </c>
      <c r="BD64" s="171" t="str">
        <f t="shared" si="12"/>
        <v/>
      </c>
      <c r="BE64" s="171" t="str">
        <f t="shared" si="12"/>
        <v/>
      </c>
    </row>
    <row r="65" spans="2:57">
      <c r="B65" s="10" t="str">
        <f t="shared" si="4"/>
        <v/>
      </c>
      <c r="C65" s="8"/>
      <c r="D65" s="8"/>
      <c r="E65" s="8"/>
      <c r="F65" s="209" t="str">
        <f>IF('תנאי סף'!AN65&lt;&gt;1,"",'תנאי סף'!F65)</f>
        <v/>
      </c>
      <c r="G65" s="9"/>
      <c r="H65" s="291"/>
      <c r="I65" s="293"/>
      <c r="J65" s="291"/>
      <c r="K65" s="293"/>
      <c r="L65" s="291"/>
      <c r="M65" s="293"/>
      <c r="N65" s="9"/>
      <c r="O65" s="137"/>
      <c r="P65" s="158"/>
      <c r="Q65" s="11"/>
      <c r="R65" s="11"/>
      <c r="S65" s="11"/>
      <c r="T65" s="11"/>
      <c r="U65" s="138" t="str">
        <f>IF($F65="","",IF($AA65&lt;&gt;1,$AB$1,IF(INDEX('הוראת שעה'!$E$6:$E$20,MATCH($Z$2,'הוראת שעה'!$A$6:$A$20,1))=1,4,INDEX($G$5:$G$27,MATCH(G65,$F$5:$F$27,0)))))</f>
        <v/>
      </c>
      <c r="V65" s="11">
        <v>1</v>
      </c>
      <c r="W65" s="11" t="str">
        <f t="shared" si="5"/>
        <v/>
      </c>
      <c r="X65" s="11">
        <v>1</v>
      </c>
      <c r="Y65" s="11" t="str">
        <f t="shared" si="6"/>
        <v/>
      </c>
      <c r="Z65" s="115" t="str">
        <f t="shared" si="7"/>
        <v/>
      </c>
      <c r="AA65" s="171">
        <f t="shared" si="8"/>
        <v>0</v>
      </c>
      <c r="AB65" s="171" t="str">
        <f t="shared" si="13"/>
        <v/>
      </c>
      <c r="AC65" s="171" t="str">
        <f t="shared" si="13"/>
        <v/>
      </c>
      <c r="AD65" s="171">
        <f>IF(OR(INDEX('הוראת שעה'!$E$6:$E$20,MATCH($Z$2,'הוראת שעה'!$A$6:$A$20,1))=1,G$30=""),1,IF(G65="",0,IFERROR(CHOOSE(AD$28,IF(ISNA(MATCH(G65,$AB$30:$AC$30,0)),0,1),IF(ISNUMBER(G65),1,0),IF(G65=TRUNC(G65),1,0),IF(AND(G65*1=G65,G65&gt;=0),1,0),IF(AND(G65=TRUNC(G65),G65&gt;=0),1,0),IF(AND(G65*1=G65,G65&gt;0),1,0),IF(AND(G65=TRUNC(G65),G65&gt;0),1,0),1,IF(ISNA(HLOOKUP(G65,$AE$4:$AN$4,1,0)),0,1)),0)))</f>
        <v>0</v>
      </c>
      <c r="BA65" s="171" t="str">
        <f t="shared" si="12"/>
        <v/>
      </c>
      <c r="BB65" s="171" t="str">
        <f t="shared" si="12"/>
        <v/>
      </c>
      <c r="BC65" s="171" t="str">
        <f t="shared" si="12"/>
        <v/>
      </c>
      <c r="BD65" s="171" t="str">
        <f t="shared" si="12"/>
        <v/>
      </c>
      <c r="BE65" s="171" t="str">
        <f t="shared" si="12"/>
        <v/>
      </c>
    </row>
    <row r="66" spans="2:57">
      <c r="B66" s="10" t="str">
        <f t="shared" si="4"/>
        <v/>
      </c>
      <c r="C66" s="8"/>
      <c r="D66" s="8"/>
      <c r="E66" s="8"/>
      <c r="F66" s="209" t="str">
        <f>IF('תנאי סף'!AN66&lt;&gt;1,"",'תנאי סף'!F66)</f>
        <v/>
      </c>
      <c r="G66" s="9"/>
      <c r="H66" s="291"/>
      <c r="I66" s="293"/>
      <c r="J66" s="291"/>
      <c r="K66" s="293"/>
      <c r="L66" s="291"/>
      <c r="M66" s="293"/>
      <c r="N66" s="9"/>
      <c r="O66" s="137"/>
      <c r="P66" s="158"/>
      <c r="Q66" s="11"/>
      <c r="R66" s="11"/>
      <c r="S66" s="11"/>
      <c r="T66" s="11"/>
      <c r="U66" s="138" t="str">
        <f>IF($F66="","",IF($AA66&lt;&gt;1,$AB$1,IF(INDEX('הוראת שעה'!$E$6:$E$20,MATCH($Z$2,'הוראת שעה'!$A$6:$A$20,1))=1,4,INDEX($G$5:$G$27,MATCH(G66,$F$5:$F$27,0)))))</f>
        <v/>
      </c>
      <c r="V66" s="11">
        <v>1</v>
      </c>
      <c r="W66" s="11" t="str">
        <f t="shared" si="5"/>
        <v/>
      </c>
      <c r="X66" s="11">
        <v>1</v>
      </c>
      <c r="Y66" s="11" t="str">
        <f t="shared" si="6"/>
        <v/>
      </c>
      <c r="Z66" s="115" t="str">
        <f t="shared" si="7"/>
        <v/>
      </c>
      <c r="AA66" s="171">
        <f t="shared" si="8"/>
        <v>0</v>
      </c>
      <c r="AB66" s="171" t="str">
        <f t="shared" si="13"/>
        <v/>
      </c>
      <c r="AC66" s="171" t="str">
        <f t="shared" si="13"/>
        <v/>
      </c>
      <c r="AD66" s="171">
        <f>IF(OR(INDEX('הוראת שעה'!$E$6:$E$20,MATCH($Z$2,'הוראת שעה'!$A$6:$A$20,1))=1,G$30=""),1,IF(G66="",0,IFERROR(CHOOSE(AD$28,IF(ISNA(MATCH(G66,$AB$30:$AC$30,0)),0,1),IF(ISNUMBER(G66),1,0),IF(G66=TRUNC(G66),1,0),IF(AND(G66*1=G66,G66&gt;=0),1,0),IF(AND(G66=TRUNC(G66),G66&gt;=0),1,0),IF(AND(G66*1=G66,G66&gt;0),1,0),IF(AND(G66=TRUNC(G66),G66&gt;0),1,0),1,IF(ISNA(HLOOKUP(G66,$AE$4:$AN$4,1,0)),0,1)),0)))</f>
        <v>0</v>
      </c>
      <c r="BA66" s="171" t="str">
        <f t="shared" si="12"/>
        <v/>
      </c>
      <c r="BB66" s="171" t="str">
        <f t="shared" si="12"/>
        <v/>
      </c>
      <c r="BC66" s="171" t="str">
        <f t="shared" si="12"/>
        <v/>
      </c>
      <c r="BD66" s="171" t="str">
        <f t="shared" si="12"/>
        <v/>
      </c>
      <c r="BE66" s="171" t="str">
        <f t="shared" si="12"/>
        <v/>
      </c>
    </row>
    <row r="67" spans="2:57">
      <c r="B67" s="10" t="str">
        <f t="shared" si="4"/>
        <v/>
      </c>
      <c r="C67" s="8"/>
      <c r="D67" s="8"/>
      <c r="E67" s="8"/>
      <c r="F67" s="209" t="str">
        <f>IF('תנאי סף'!AN67&lt;&gt;1,"",'תנאי סף'!F67)</f>
        <v/>
      </c>
      <c r="G67" s="9"/>
      <c r="H67" s="291"/>
      <c r="I67" s="293"/>
      <c r="J67" s="291"/>
      <c r="K67" s="293"/>
      <c r="L67" s="291"/>
      <c r="M67" s="293"/>
      <c r="N67" s="9"/>
      <c r="O67" s="137"/>
      <c r="P67" s="158"/>
      <c r="Q67" s="11"/>
      <c r="R67" s="11"/>
      <c r="S67" s="11"/>
      <c r="T67" s="11"/>
      <c r="U67" s="138" t="str">
        <f>IF($F67="","",IF($AA67&lt;&gt;1,$AB$1,IF(INDEX('הוראת שעה'!$E$6:$E$20,MATCH($Z$2,'הוראת שעה'!$A$6:$A$20,1))=1,4,INDEX($G$5:$G$27,MATCH(G67,$F$5:$F$27,0)))))</f>
        <v/>
      </c>
      <c r="V67" s="11">
        <v>1</v>
      </c>
      <c r="W67" s="11" t="str">
        <f t="shared" si="5"/>
        <v/>
      </c>
      <c r="X67" s="11">
        <v>1</v>
      </c>
      <c r="Y67" s="11" t="str">
        <f t="shared" si="6"/>
        <v/>
      </c>
      <c r="Z67" s="115" t="str">
        <f t="shared" si="7"/>
        <v/>
      </c>
      <c r="AA67" s="171">
        <f t="shared" si="8"/>
        <v>0</v>
      </c>
      <c r="AB67" s="171" t="str">
        <f t="shared" si="13"/>
        <v/>
      </c>
      <c r="AC67" s="171" t="str">
        <f t="shared" si="13"/>
        <v/>
      </c>
      <c r="AD67" s="171">
        <f>IF(OR(INDEX('הוראת שעה'!$E$6:$E$20,MATCH($Z$2,'הוראת שעה'!$A$6:$A$20,1))=1,G$30=""),1,IF(G67="",0,IFERROR(CHOOSE(AD$28,IF(ISNA(MATCH(G67,$AB$30:$AC$30,0)),0,1),IF(ISNUMBER(G67),1,0),IF(G67=TRUNC(G67),1,0),IF(AND(G67*1=G67,G67&gt;=0),1,0),IF(AND(G67=TRUNC(G67),G67&gt;=0),1,0),IF(AND(G67*1=G67,G67&gt;0),1,0),IF(AND(G67=TRUNC(G67),G67&gt;0),1,0),1,IF(ISNA(HLOOKUP(G67,$AE$4:$AN$4,1,0)),0,1)),0)))</f>
        <v>0</v>
      </c>
      <c r="BA67" s="171" t="str">
        <f t="shared" si="12"/>
        <v/>
      </c>
      <c r="BB67" s="171" t="str">
        <f t="shared" si="12"/>
        <v/>
      </c>
      <c r="BC67" s="171" t="str">
        <f t="shared" si="12"/>
        <v/>
      </c>
      <c r="BD67" s="171" t="str">
        <f t="shared" si="12"/>
        <v/>
      </c>
      <c r="BE67" s="171" t="str">
        <f t="shared" si="12"/>
        <v/>
      </c>
    </row>
    <row r="68" spans="2:57">
      <c r="B68" s="10" t="str">
        <f t="shared" si="4"/>
        <v/>
      </c>
      <c r="C68" s="8"/>
      <c r="D68" s="8"/>
      <c r="E68" s="8"/>
      <c r="F68" s="209" t="str">
        <f>IF('תנאי סף'!AN68&lt;&gt;1,"",'תנאי סף'!F68)</f>
        <v/>
      </c>
      <c r="G68" s="9"/>
      <c r="H68" s="291"/>
      <c r="I68" s="293"/>
      <c r="J68" s="291"/>
      <c r="K68" s="293"/>
      <c r="L68" s="291"/>
      <c r="M68" s="293"/>
      <c r="N68" s="9"/>
      <c r="O68" s="137"/>
      <c r="P68" s="158"/>
      <c r="Q68" s="11"/>
      <c r="R68" s="11"/>
      <c r="S68" s="11"/>
      <c r="T68" s="11"/>
      <c r="U68" s="138" t="str">
        <f>IF($F68="","",IF($AA68&lt;&gt;1,$AB$1,IF(INDEX('הוראת שעה'!$E$6:$E$20,MATCH($Z$2,'הוראת שעה'!$A$6:$A$20,1))=1,4,INDEX($G$5:$G$27,MATCH(G68,$F$5:$F$27,0)))))</f>
        <v/>
      </c>
      <c r="V68" s="11">
        <v>1</v>
      </c>
      <c r="W68" s="11" t="str">
        <f t="shared" si="5"/>
        <v/>
      </c>
      <c r="X68" s="11">
        <v>1</v>
      </c>
      <c r="Y68" s="11" t="str">
        <f t="shared" si="6"/>
        <v/>
      </c>
      <c r="Z68" s="115" t="str">
        <f t="shared" si="7"/>
        <v/>
      </c>
      <c r="AA68" s="171">
        <f t="shared" si="8"/>
        <v>0</v>
      </c>
      <c r="AB68" s="171" t="str">
        <f t="shared" si="13"/>
        <v/>
      </c>
      <c r="AC68" s="171" t="str">
        <f t="shared" si="13"/>
        <v/>
      </c>
      <c r="AD68" s="171">
        <f>IF(OR(INDEX('הוראת שעה'!$E$6:$E$20,MATCH($Z$2,'הוראת שעה'!$A$6:$A$20,1))=1,G$30=""),1,IF(G68="",0,IFERROR(CHOOSE(AD$28,IF(ISNA(MATCH(G68,$AB$30:$AC$30,0)),0,1),IF(ISNUMBER(G68),1,0),IF(G68=TRUNC(G68),1,0),IF(AND(G68*1=G68,G68&gt;=0),1,0),IF(AND(G68=TRUNC(G68),G68&gt;=0),1,0),IF(AND(G68*1=G68,G68&gt;0),1,0),IF(AND(G68=TRUNC(G68),G68&gt;0),1,0),1,IF(ISNA(HLOOKUP(G68,$AE$4:$AN$4,1,0)),0,1)),0)))</f>
        <v>0</v>
      </c>
      <c r="BA68" s="171" t="str">
        <f t="shared" si="12"/>
        <v/>
      </c>
      <c r="BB68" s="171" t="str">
        <f t="shared" si="12"/>
        <v/>
      </c>
      <c r="BC68" s="171" t="str">
        <f t="shared" si="12"/>
        <v/>
      </c>
      <c r="BD68" s="171" t="str">
        <f t="shared" si="12"/>
        <v/>
      </c>
      <c r="BE68" s="171" t="str">
        <f t="shared" si="12"/>
        <v/>
      </c>
    </row>
    <row r="69" spans="2:57">
      <c r="B69" s="10" t="str">
        <f t="shared" si="4"/>
        <v/>
      </c>
      <c r="C69" s="8"/>
      <c r="D69" s="8"/>
      <c r="E69" s="8"/>
      <c r="F69" s="209" t="str">
        <f>IF('תנאי סף'!AN69&lt;&gt;1,"",'תנאי סף'!F69)</f>
        <v/>
      </c>
      <c r="G69" s="9"/>
      <c r="H69" s="291"/>
      <c r="I69" s="293"/>
      <c r="J69" s="291"/>
      <c r="K69" s="293"/>
      <c r="L69" s="291"/>
      <c r="M69" s="293"/>
      <c r="N69" s="9"/>
      <c r="O69" s="137"/>
      <c r="P69" s="158"/>
      <c r="Q69" s="11"/>
      <c r="R69" s="11"/>
      <c r="S69" s="11"/>
      <c r="T69" s="11"/>
      <c r="U69" s="138" t="str">
        <f>IF($F69="","",IF($AA69&lt;&gt;1,$AB$1,IF(INDEX('הוראת שעה'!$E$6:$E$20,MATCH($Z$2,'הוראת שעה'!$A$6:$A$20,1))=1,4,INDEX($G$5:$G$27,MATCH(G69,$F$5:$F$27,0)))))</f>
        <v/>
      </c>
      <c r="V69" s="11">
        <v>1</v>
      </c>
      <c r="W69" s="11" t="str">
        <f t="shared" si="5"/>
        <v/>
      </c>
      <c r="X69" s="11">
        <v>1</v>
      </c>
      <c r="Y69" s="11" t="str">
        <f t="shared" si="6"/>
        <v/>
      </c>
      <c r="Z69" s="115" t="str">
        <f t="shared" si="7"/>
        <v/>
      </c>
      <c r="AA69" s="171">
        <f t="shared" si="8"/>
        <v>0</v>
      </c>
      <c r="AB69" s="171" t="str">
        <f t="shared" si="13"/>
        <v/>
      </c>
      <c r="AC69" s="171" t="str">
        <f t="shared" si="13"/>
        <v/>
      </c>
      <c r="AD69" s="171">
        <f>IF(OR(INDEX('הוראת שעה'!$E$6:$E$20,MATCH($Z$2,'הוראת שעה'!$A$6:$A$20,1))=1,G$30=""),1,IF(G69="",0,IFERROR(CHOOSE(AD$28,IF(ISNA(MATCH(G69,$AB$30:$AC$30,0)),0,1),IF(ISNUMBER(G69),1,0),IF(G69=TRUNC(G69),1,0),IF(AND(G69*1=G69,G69&gt;=0),1,0),IF(AND(G69=TRUNC(G69),G69&gt;=0),1,0),IF(AND(G69*1=G69,G69&gt;0),1,0),IF(AND(G69=TRUNC(G69),G69&gt;0),1,0),1,IF(ISNA(HLOOKUP(G69,$AE$4:$AN$4,1,0)),0,1)),0)))</f>
        <v>0</v>
      </c>
      <c r="BA69" s="171" t="str">
        <f t="shared" si="12"/>
        <v/>
      </c>
      <c r="BB69" s="171" t="str">
        <f t="shared" si="12"/>
        <v/>
      </c>
      <c r="BC69" s="171" t="str">
        <f t="shared" si="12"/>
        <v/>
      </c>
      <c r="BD69" s="171" t="str">
        <f t="shared" si="12"/>
        <v/>
      </c>
      <c r="BE69" s="171" t="str">
        <f t="shared" si="12"/>
        <v/>
      </c>
    </row>
    <row r="70" spans="2:57">
      <c r="B70" s="10" t="str">
        <f t="shared" si="4"/>
        <v/>
      </c>
      <c r="C70" s="8"/>
      <c r="D70" s="8"/>
      <c r="E70" s="8"/>
      <c r="F70" s="209" t="str">
        <f>IF('תנאי סף'!AN70&lt;&gt;1,"",'תנאי סף'!F70)</f>
        <v/>
      </c>
      <c r="G70" s="9"/>
      <c r="H70" s="291"/>
      <c r="I70" s="293"/>
      <c r="J70" s="291"/>
      <c r="K70" s="293"/>
      <c r="L70" s="291"/>
      <c r="M70" s="293"/>
      <c r="N70" s="9"/>
      <c r="O70" s="137"/>
      <c r="P70" s="158"/>
      <c r="Q70" s="11"/>
      <c r="R70" s="11"/>
      <c r="S70" s="11"/>
      <c r="T70" s="11"/>
      <c r="U70" s="138" t="str">
        <f>IF($F70="","",IF($AA70&lt;&gt;1,$AB$1,IF(INDEX('הוראת שעה'!$E$6:$E$20,MATCH($Z$2,'הוראת שעה'!$A$6:$A$20,1))=1,4,INDEX($G$5:$G$27,MATCH(G70,$F$5:$F$27,0)))))</f>
        <v/>
      </c>
      <c r="V70" s="11">
        <v>1</v>
      </c>
      <c r="W70" s="11" t="str">
        <f t="shared" si="5"/>
        <v/>
      </c>
      <c r="X70" s="11">
        <v>1</v>
      </c>
      <c r="Y70" s="11" t="str">
        <f t="shared" si="6"/>
        <v/>
      </c>
      <c r="Z70" s="115" t="str">
        <f t="shared" si="7"/>
        <v/>
      </c>
      <c r="AA70" s="171">
        <f t="shared" si="8"/>
        <v>0</v>
      </c>
      <c r="AB70" s="171" t="str">
        <f t="shared" si="13"/>
        <v/>
      </c>
      <c r="AC70" s="171" t="str">
        <f t="shared" si="13"/>
        <v/>
      </c>
      <c r="AD70" s="171">
        <f>IF(OR(INDEX('הוראת שעה'!$E$6:$E$20,MATCH($Z$2,'הוראת שעה'!$A$6:$A$20,1))=1,G$30=""),1,IF(G70="",0,IFERROR(CHOOSE(AD$28,IF(ISNA(MATCH(G70,$AB$30:$AC$30,0)),0,1),IF(ISNUMBER(G70),1,0),IF(G70=TRUNC(G70),1,0),IF(AND(G70*1=G70,G70&gt;=0),1,0),IF(AND(G70=TRUNC(G70),G70&gt;=0),1,0),IF(AND(G70*1=G70,G70&gt;0),1,0),IF(AND(G70=TRUNC(G70),G70&gt;0),1,0),1,IF(ISNA(HLOOKUP(G70,$AE$4:$AN$4,1,0)),0,1)),0)))</f>
        <v>0</v>
      </c>
      <c r="BA70" s="171" t="str">
        <f t="shared" si="12"/>
        <v/>
      </c>
      <c r="BB70" s="171" t="str">
        <f t="shared" si="12"/>
        <v/>
      </c>
      <c r="BC70" s="171" t="str">
        <f t="shared" si="12"/>
        <v/>
      </c>
      <c r="BD70" s="171" t="str">
        <f t="shared" si="12"/>
        <v/>
      </c>
      <c r="BE70" s="171" t="str">
        <f t="shared" si="12"/>
        <v/>
      </c>
    </row>
    <row r="71" spans="2:57">
      <c r="B71" s="10" t="str">
        <f t="shared" si="4"/>
        <v/>
      </c>
      <c r="C71" s="8"/>
      <c r="D71" s="8"/>
      <c r="E71" s="8"/>
      <c r="F71" s="209" t="str">
        <f>IF('תנאי סף'!AN71&lt;&gt;1,"",'תנאי סף'!F71)</f>
        <v/>
      </c>
      <c r="G71" s="9"/>
      <c r="H71" s="291"/>
      <c r="I71" s="293"/>
      <c r="J71" s="291"/>
      <c r="K71" s="293"/>
      <c r="L71" s="291"/>
      <c r="M71" s="293"/>
      <c r="N71" s="9"/>
      <c r="O71" s="137"/>
      <c r="P71" s="158"/>
      <c r="Q71" s="11"/>
      <c r="R71" s="11"/>
      <c r="S71" s="11"/>
      <c r="T71" s="11"/>
      <c r="U71" s="138" t="str">
        <f>IF($F71="","",IF($AA71&lt;&gt;1,$AB$1,IF(INDEX('הוראת שעה'!$E$6:$E$20,MATCH($Z$2,'הוראת שעה'!$A$6:$A$20,1))=1,4,INDEX($G$5:$G$27,MATCH(G71,$F$5:$F$27,0)))))</f>
        <v/>
      </c>
      <c r="V71" s="11">
        <v>1</v>
      </c>
      <c r="W71" s="11" t="str">
        <f t="shared" si="5"/>
        <v/>
      </c>
      <c r="X71" s="11">
        <v>1</v>
      </c>
      <c r="Y71" s="11" t="str">
        <f t="shared" si="6"/>
        <v/>
      </c>
      <c r="Z71" s="115" t="str">
        <f t="shared" si="7"/>
        <v/>
      </c>
      <c r="AA71" s="171">
        <f t="shared" si="8"/>
        <v>0</v>
      </c>
      <c r="AB71" s="171" t="str">
        <f t="shared" si="13"/>
        <v/>
      </c>
      <c r="AC71" s="171" t="str">
        <f t="shared" si="13"/>
        <v/>
      </c>
      <c r="AD71" s="171">
        <f>IF(OR(INDEX('הוראת שעה'!$E$6:$E$20,MATCH($Z$2,'הוראת שעה'!$A$6:$A$20,1))=1,G$30=""),1,IF(G71="",0,IFERROR(CHOOSE(AD$28,IF(ISNA(MATCH(G71,$AB$30:$AC$30,0)),0,1),IF(ISNUMBER(G71),1,0),IF(G71=TRUNC(G71),1,0),IF(AND(G71*1=G71,G71&gt;=0),1,0),IF(AND(G71=TRUNC(G71),G71&gt;=0),1,0),IF(AND(G71*1=G71,G71&gt;0),1,0),IF(AND(G71=TRUNC(G71),G71&gt;0),1,0),1,IF(ISNA(HLOOKUP(G71,$AE$4:$AN$4,1,0)),0,1)),0)))</f>
        <v>0</v>
      </c>
      <c r="BA71" s="171" t="str">
        <f t="shared" ref="BA71:BE80" si="14">IF($F71="","",BA$30)</f>
        <v/>
      </c>
      <c r="BB71" s="171" t="str">
        <f t="shared" si="14"/>
        <v/>
      </c>
      <c r="BC71" s="171" t="str">
        <f t="shared" si="14"/>
        <v/>
      </c>
      <c r="BD71" s="171" t="str">
        <f t="shared" si="14"/>
        <v/>
      </c>
      <c r="BE71" s="171" t="str">
        <f t="shared" si="14"/>
        <v/>
      </c>
    </row>
    <row r="72" spans="2:57">
      <c r="B72" s="10" t="str">
        <f t="shared" si="4"/>
        <v/>
      </c>
      <c r="C72" s="8"/>
      <c r="D72" s="8"/>
      <c r="E72" s="8"/>
      <c r="F72" s="209" t="str">
        <f>IF('תנאי סף'!AN72&lt;&gt;1,"",'תנאי סף'!F72)</f>
        <v/>
      </c>
      <c r="G72" s="9"/>
      <c r="H72" s="291"/>
      <c r="I72" s="293"/>
      <c r="J72" s="291"/>
      <c r="K72" s="293"/>
      <c r="L72" s="291"/>
      <c r="M72" s="293"/>
      <c r="N72" s="9"/>
      <c r="O72" s="137"/>
      <c r="P72" s="158"/>
      <c r="Q72" s="11"/>
      <c r="R72" s="11"/>
      <c r="S72" s="11"/>
      <c r="T72" s="11"/>
      <c r="U72" s="138" t="str">
        <f>IF($F72="","",IF($AA72&lt;&gt;1,$AB$1,IF(INDEX('הוראת שעה'!$E$6:$E$20,MATCH($Z$2,'הוראת שעה'!$A$6:$A$20,1))=1,4,INDEX($G$5:$G$27,MATCH(G72,$F$5:$F$27,0)))))</f>
        <v/>
      </c>
      <c r="V72" s="11">
        <v>1</v>
      </c>
      <c r="W72" s="11" t="str">
        <f t="shared" si="5"/>
        <v/>
      </c>
      <c r="X72" s="11">
        <v>1</v>
      </c>
      <c r="Y72" s="11" t="str">
        <f t="shared" si="6"/>
        <v/>
      </c>
      <c r="Z72" s="115" t="str">
        <f t="shared" si="7"/>
        <v/>
      </c>
      <c r="AA72" s="171">
        <f t="shared" si="8"/>
        <v>0</v>
      </c>
      <c r="AB72" s="171" t="str">
        <f t="shared" si="13"/>
        <v/>
      </c>
      <c r="AC72" s="171" t="str">
        <f t="shared" si="13"/>
        <v/>
      </c>
      <c r="AD72" s="171">
        <f>IF(OR(INDEX('הוראת שעה'!$E$6:$E$20,MATCH($Z$2,'הוראת שעה'!$A$6:$A$20,1))=1,G$30=""),1,IF(G72="",0,IFERROR(CHOOSE(AD$28,IF(ISNA(MATCH(G72,$AB$30:$AC$30,0)),0,1),IF(ISNUMBER(G72),1,0),IF(G72=TRUNC(G72),1,0),IF(AND(G72*1=G72,G72&gt;=0),1,0),IF(AND(G72=TRUNC(G72),G72&gt;=0),1,0),IF(AND(G72*1=G72,G72&gt;0),1,0),IF(AND(G72=TRUNC(G72),G72&gt;0),1,0),1,IF(ISNA(HLOOKUP(G72,$AE$4:$AN$4,1,0)),0,1)),0)))</f>
        <v>0</v>
      </c>
      <c r="BA72" s="171" t="str">
        <f t="shared" si="14"/>
        <v/>
      </c>
      <c r="BB72" s="171" t="str">
        <f t="shared" si="14"/>
        <v/>
      </c>
      <c r="BC72" s="171" t="str">
        <f t="shared" si="14"/>
        <v/>
      </c>
      <c r="BD72" s="171" t="str">
        <f t="shared" si="14"/>
        <v/>
      </c>
      <c r="BE72" s="171" t="str">
        <f t="shared" si="14"/>
        <v/>
      </c>
    </row>
    <row r="73" spans="2:57">
      <c r="B73" s="10" t="str">
        <f t="shared" si="4"/>
        <v/>
      </c>
      <c r="C73" s="8"/>
      <c r="D73" s="8"/>
      <c r="E73" s="8"/>
      <c r="F73" s="209" t="str">
        <f>IF('תנאי סף'!AN73&lt;&gt;1,"",'תנאי סף'!F73)</f>
        <v/>
      </c>
      <c r="G73" s="9"/>
      <c r="H73" s="291"/>
      <c r="I73" s="293"/>
      <c r="J73" s="291"/>
      <c r="K73" s="293"/>
      <c r="L73" s="291"/>
      <c r="M73" s="293"/>
      <c r="N73" s="9"/>
      <c r="O73" s="137"/>
      <c r="P73" s="158"/>
      <c r="Q73" s="11"/>
      <c r="R73" s="11"/>
      <c r="S73" s="11"/>
      <c r="T73" s="11"/>
      <c r="U73" s="138" t="str">
        <f>IF($F73="","",IF($AA73&lt;&gt;1,$AB$1,IF(INDEX('הוראת שעה'!$E$6:$E$20,MATCH($Z$2,'הוראת שעה'!$A$6:$A$20,1))=1,4,INDEX($G$5:$G$27,MATCH(G73,$F$5:$F$27,0)))))</f>
        <v/>
      </c>
      <c r="V73" s="11">
        <v>1</v>
      </c>
      <c r="W73" s="11" t="str">
        <f t="shared" si="5"/>
        <v/>
      </c>
      <c r="X73" s="11">
        <v>1</v>
      </c>
      <c r="Y73" s="11" t="str">
        <f t="shared" si="6"/>
        <v/>
      </c>
      <c r="Z73" s="115" t="str">
        <f t="shared" si="7"/>
        <v/>
      </c>
      <c r="AA73" s="171">
        <f t="shared" si="8"/>
        <v>0</v>
      </c>
      <c r="AB73" s="171" t="str">
        <f t="shared" si="13"/>
        <v/>
      </c>
      <c r="AC73" s="171" t="str">
        <f t="shared" si="13"/>
        <v/>
      </c>
      <c r="AD73" s="171">
        <f>IF(OR(INDEX('הוראת שעה'!$E$6:$E$20,MATCH($Z$2,'הוראת שעה'!$A$6:$A$20,1))=1,G$30=""),1,IF(G73="",0,IFERROR(CHOOSE(AD$28,IF(ISNA(MATCH(G73,$AB$30:$AC$30,0)),0,1),IF(ISNUMBER(G73),1,0),IF(G73=TRUNC(G73),1,0),IF(AND(G73*1=G73,G73&gt;=0),1,0),IF(AND(G73=TRUNC(G73),G73&gt;=0),1,0),IF(AND(G73*1=G73,G73&gt;0),1,0),IF(AND(G73=TRUNC(G73),G73&gt;0),1,0),1,IF(ISNA(HLOOKUP(G73,$AE$4:$AN$4,1,0)),0,1)),0)))</f>
        <v>0</v>
      </c>
      <c r="BA73" s="171" t="str">
        <f t="shared" si="14"/>
        <v/>
      </c>
      <c r="BB73" s="171" t="str">
        <f t="shared" si="14"/>
        <v/>
      </c>
      <c r="BC73" s="171" t="str">
        <f t="shared" si="14"/>
        <v/>
      </c>
      <c r="BD73" s="171" t="str">
        <f t="shared" si="14"/>
        <v/>
      </c>
      <c r="BE73" s="171" t="str">
        <f t="shared" si="14"/>
        <v/>
      </c>
    </row>
    <row r="74" spans="2:57">
      <c r="B74" s="10" t="str">
        <f t="shared" si="4"/>
        <v/>
      </c>
      <c r="C74" s="8"/>
      <c r="D74" s="8"/>
      <c r="E74" s="8"/>
      <c r="F74" s="209" t="str">
        <f>IF('תנאי סף'!AN74&lt;&gt;1,"",'תנאי סף'!F74)</f>
        <v/>
      </c>
      <c r="G74" s="9"/>
      <c r="H74" s="291"/>
      <c r="I74" s="293"/>
      <c r="J74" s="291"/>
      <c r="K74" s="293"/>
      <c r="L74" s="291"/>
      <c r="M74" s="293"/>
      <c r="N74" s="9"/>
      <c r="O74" s="137"/>
      <c r="P74" s="158"/>
      <c r="Q74" s="11"/>
      <c r="R74" s="11"/>
      <c r="S74" s="11"/>
      <c r="T74" s="11"/>
      <c r="U74" s="138" t="str">
        <f>IF($F74="","",IF($AA74&lt;&gt;1,$AB$1,IF(INDEX('הוראת שעה'!$E$6:$E$20,MATCH($Z$2,'הוראת שעה'!$A$6:$A$20,1))=1,4,INDEX($G$5:$G$27,MATCH(G74,$F$5:$F$27,0)))))</f>
        <v/>
      </c>
      <c r="V74" s="11">
        <v>1</v>
      </c>
      <c r="W74" s="11" t="str">
        <f t="shared" si="5"/>
        <v/>
      </c>
      <c r="X74" s="11">
        <v>1</v>
      </c>
      <c r="Y74" s="11" t="str">
        <f t="shared" si="6"/>
        <v/>
      </c>
      <c r="Z74" s="115" t="str">
        <f t="shared" si="7"/>
        <v/>
      </c>
      <c r="AA74" s="171">
        <f t="shared" si="8"/>
        <v>0</v>
      </c>
      <c r="AB74" s="171" t="str">
        <f t="shared" si="13"/>
        <v/>
      </c>
      <c r="AC74" s="171" t="str">
        <f t="shared" si="13"/>
        <v/>
      </c>
      <c r="AD74" s="171">
        <f>IF(OR(INDEX('הוראת שעה'!$E$6:$E$20,MATCH($Z$2,'הוראת שעה'!$A$6:$A$20,1))=1,G$30=""),1,IF(G74="",0,IFERROR(CHOOSE(AD$28,IF(ISNA(MATCH(G74,$AB$30:$AC$30,0)),0,1),IF(ISNUMBER(G74),1,0),IF(G74=TRUNC(G74),1,0),IF(AND(G74*1=G74,G74&gt;=0),1,0),IF(AND(G74=TRUNC(G74),G74&gt;=0),1,0),IF(AND(G74*1=G74,G74&gt;0),1,0),IF(AND(G74=TRUNC(G74),G74&gt;0),1,0),1,IF(ISNA(HLOOKUP(G74,$AE$4:$AN$4,1,0)),0,1)),0)))</f>
        <v>0</v>
      </c>
      <c r="BA74" s="171" t="str">
        <f t="shared" si="14"/>
        <v/>
      </c>
      <c r="BB74" s="171" t="str">
        <f t="shared" si="14"/>
        <v/>
      </c>
      <c r="BC74" s="171" t="str">
        <f t="shared" si="14"/>
        <v/>
      </c>
      <c r="BD74" s="171" t="str">
        <f t="shared" si="14"/>
        <v/>
      </c>
      <c r="BE74" s="171" t="str">
        <f t="shared" si="14"/>
        <v/>
      </c>
    </row>
    <row r="75" spans="2:57">
      <c r="B75" s="10" t="str">
        <f t="shared" si="4"/>
        <v/>
      </c>
      <c r="C75" s="8"/>
      <c r="D75" s="8"/>
      <c r="E75" s="8"/>
      <c r="F75" s="209" t="str">
        <f>IF('תנאי סף'!AN75&lt;&gt;1,"",'תנאי סף'!F75)</f>
        <v/>
      </c>
      <c r="G75" s="9"/>
      <c r="H75" s="291"/>
      <c r="I75" s="293"/>
      <c r="J75" s="291"/>
      <c r="K75" s="293"/>
      <c r="L75" s="291"/>
      <c r="M75" s="293"/>
      <c r="N75" s="9"/>
      <c r="O75" s="137"/>
      <c r="P75" s="158"/>
      <c r="Q75" s="11"/>
      <c r="R75" s="11"/>
      <c r="S75" s="11"/>
      <c r="T75" s="11"/>
      <c r="U75" s="138" t="str">
        <f>IF($F75="","",IF($AA75&lt;&gt;1,$AB$1,IF(INDEX('הוראת שעה'!$E$6:$E$20,MATCH($Z$2,'הוראת שעה'!$A$6:$A$20,1))=1,4,INDEX($G$5:$G$27,MATCH(G75,$F$5:$F$27,0)))))</f>
        <v/>
      </c>
      <c r="V75" s="11">
        <v>1</v>
      </c>
      <c r="W75" s="11" t="str">
        <f t="shared" si="5"/>
        <v/>
      </c>
      <c r="X75" s="11">
        <v>1</v>
      </c>
      <c r="Y75" s="11" t="str">
        <f t="shared" si="6"/>
        <v/>
      </c>
      <c r="Z75" s="115" t="str">
        <f t="shared" si="7"/>
        <v/>
      </c>
      <c r="AA75" s="171">
        <f t="shared" si="8"/>
        <v>0</v>
      </c>
      <c r="AB75" s="171" t="str">
        <f t="shared" si="13"/>
        <v/>
      </c>
      <c r="AC75" s="171" t="str">
        <f t="shared" si="13"/>
        <v/>
      </c>
      <c r="AD75" s="171">
        <f>IF(OR(INDEX('הוראת שעה'!$E$6:$E$20,MATCH($Z$2,'הוראת שעה'!$A$6:$A$20,1))=1,G$30=""),1,IF(G75="",0,IFERROR(CHOOSE(AD$28,IF(ISNA(MATCH(G75,$AB$30:$AC$30,0)),0,1),IF(ISNUMBER(G75),1,0),IF(G75=TRUNC(G75),1,0),IF(AND(G75*1=G75,G75&gt;=0),1,0),IF(AND(G75=TRUNC(G75),G75&gt;=0),1,0),IF(AND(G75*1=G75,G75&gt;0),1,0),IF(AND(G75=TRUNC(G75),G75&gt;0),1,0),1,IF(ISNA(HLOOKUP(G75,$AE$4:$AN$4,1,0)),0,1)),0)))</f>
        <v>0</v>
      </c>
      <c r="BA75" s="171" t="str">
        <f t="shared" si="14"/>
        <v/>
      </c>
      <c r="BB75" s="171" t="str">
        <f t="shared" si="14"/>
        <v/>
      </c>
      <c r="BC75" s="171" t="str">
        <f t="shared" si="14"/>
        <v/>
      </c>
      <c r="BD75" s="171" t="str">
        <f t="shared" si="14"/>
        <v/>
      </c>
      <c r="BE75" s="171" t="str">
        <f t="shared" si="14"/>
        <v/>
      </c>
    </row>
    <row r="76" spans="2:57">
      <c r="B76" s="10" t="str">
        <f t="shared" si="4"/>
        <v/>
      </c>
      <c r="C76" s="8"/>
      <c r="D76" s="8"/>
      <c r="E76" s="8"/>
      <c r="F76" s="209" t="str">
        <f>IF('תנאי סף'!AN76&lt;&gt;1,"",'תנאי סף'!F76)</f>
        <v/>
      </c>
      <c r="G76" s="9"/>
      <c r="H76" s="291"/>
      <c r="I76" s="293"/>
      <c r="J76" s="291"/>
      <c r="K76" s="293"/>
      <c r="L76" s="291"/>
      <c r="M76" s="293"/>
      <c r="N76" s="9"/>
      <c r="O76" s="137"/>
      <c r="P76" s="158"/>
      <c r="Q76" s="11"/>
      <c r="R76" s="11"/>
      <c r="S76" s="11"/>
      <c r="T76" s="11"/>
      <c r="U76" s="138" t="str">
        <f>IF($F76="","",IF($AA76&lt;&gt;1,$AB$1,IF(INDEX('הוראת שעה'!$E$6:$E$20,MATCH($Z$2,'הוראת שעה'!$A$6:$A$20,1))=1,4,INDEX($G$5:$G$27,MATCH(G76,$F$5:$F$27,0)))))</f>
        <v/>
      </c>
      <c r="V76" s="11">
        <v>1</v>
      </c>
      <c r="W76" s="11" t="str">
        <f t="shared" si="5"/>
        <v/>
      </c>
      <c r="X76" s="11">
        <v>1</v>
      </c>
      <c r="Y76" s="11" t="str">
        <f t="shared" si="6"/>
        <v/>
      </c>
      <c r="Z76" s="115" t="str">
        <f t="shared" si="7"/>
        <v/>
      </c>
      <c r="AA76" s="171">
        <f t="shared" si="8"/>
        <v>0</v>
      </c>
      <c r="AB76" s="171" t="str">
        <f t="shared" si="13"/>
        <v/>
      </c>
      <c r="AC76" s="171" t="str">
        <f t="shared" si="13"/>
        <v/>
      </c>
      <c r="AD76" s="171">
        <f>IF(OR(INDEX('הוראת שעה'!$E$6:$E$20,MATCH($Z$2,'הוראת שעה'!$A$6:$A$20,1))=1,G$30=""),1,IF(G76="",0,IFERROR(CHOOSE(AD$28,IF(ISNA(MATCH(G76,$AB$30:$AC$30,0)),0,1),IF(ISNUMBER(G76),1,0),IF(G76=TRUNC(G76),1,0),IF(AND(G76*1=G76,G76&gt;=0),1,0),IF(AND(G76=TRUNC(G76),G76&gt;=0),1,0),IF(AND(G76*1=G76,G76&gt;0),1,0),IF(AND(G76=TRUNC(G76),G76&gt;0),1,0),1,IF(ISNA(HLOOKUP(G76,$AE$4:$AN$4,1,0)),0,1)),0)))</f>
        <v>0</v>
      </c>
      <c r="BA76" s="171" t="str">
        <f t="shared" si="14"/>
        <v/>
      </c>
      <c r="BB76" s="171" t="str">
        <f t="shared" si="14"/>
        <v/>
      </c>
      <c r="BC76" s="171" t="str">
        <f t="shared" si="14"/>
        <v/>
      </c>
      <c r="BD76" s="171" t="str">
        <f t="shared" si="14"/>
        <v/>
      </c>
      <c r="BE76" s="171" t="str">
        <f t="shared" si="14"/>
        <v/>
      </c>
    </row>
    <row r="77" spans="2:57">
      <c r="B77" s="10" t="str">
        <f t="shared" si="4"/>
        <v/>
      </c>
      <c r="C77" s="8"/>
      <c r="D77" s="8"/>
      <c r="E77" s="8"/>
      <c r="F77" s="209" t="str">
        <f>IF('תנאי סף'!AN77&lt;&gt;1,"",'תנאי סף'!F77)</f>
        <v/>
      </c>
      <c r="G77" s="9"/>
      <c r="H77" s="291"/>
      <c r="I77" s="293"/>
      <c r="J77" s="291"/>
      <c r="K77" s="293"/>
      <c r="L77" s="291"/>
      <c r="M77" s="293"/>
      <c r="N77" s="9"/>
      <c r="O77" s="137"/>
      <c r="P77" s="158"/>
      <c r="Q77" s="11"/>
      <c r="R77" s="11"/>
      <c r="S77" s="11"/>
      <c r="T77" s="11"/>
      <c r="U77" s="138" t="str">
        <f>IF($F77="","",IF($AA77&lt;&gt;1,$AB$1,IF(INDEX('הוראת שעה'!$E$6:$E$20,MATCH($Z$2,'הוראת שעה'!$A$6:$A$20,1))=1,4,INDEX($G$5:$G$27,MATCH(G77,$F$5:$F$27,0)))))</f>
        <v/>
      </c>
      <c r="V77" s="11">
        <v>1</v>
      </c>
      <c r="W77" s="11" t="str">
        <f t="shared" si="5"/>
        <v/>
      </c>
      <c r="X77" s="11">
        <v>1</v>
      </c>
      <c r="Y77" s="11" t="str">
        <f t="shared" si="6"/>
        <v/>
      </c>
      <c r="Z77" s="115" t="str">
        <f t="shared" si="7"/>
        <v/>
      </c>
      <c r="AA77" s="171">
        <f t="shared" si="8"/>
        <v>0</v>
      </c>
      <c r="AB77" s="171" t="str">
        <f t="shared" si="13"/>
        <v/>
      </c>
      <c r="AC77" s="171" t="str">
        <f t="shared" si="13"/>
        <v/>
      </c>
      <c r="AD77" s="171">
        <f>IF(OR(INDEX('הוראת שעה'!$E$6:$E$20,MATCH($Z$2,'הוראת שעה'!$A$6:$A$20,1))=1,G$30=""),1,IF(G77="",0,IFERROR(CHOOSE(AD$28,IF(ISNA(MATCH(G77,$AB$30:$AC$30,0)),0,1),IF(ISNUMBER(G77),1,0),IF(G77=TRUNC(G77),1,0),IF(AND(G77*1=G77,G77&gt;=0),1,0),IF(AND(G77=TRUNC(G77),G77&gt;=0),1,0),IF(AND(G77*1=G77,G77&gt;0),1,0),IF(AND(G77=TRUNC(G77),G77&gt;0),1,0),1,IF(ISNA(HLOOKUP(G77,$AE$4:$AN$4,1,0)),0,1)),0)))</f>
        <v>0</v>
      </c>
      <c r="BA77" s="171" t="str">
        <f t="shared" si="14"/>
        <v/>
      </c>
      <c r="BB77" s="171" t="str">
        <f t="shared" si="14"/>
        <v/>
      </c>
      <c r="BC77" s="171" t="str">
        <f t="shared" si="14"/>
        <v/>
      </c>
      <c r="BD77" s="171" t="str">
        <f t="shared" si="14"/>
        <v/>
      </c>
      <c r="BE77" s="171" t="str">
        <f t="shared" si="14"/>
        <v/>
      </c>
    </row>
    <row r="78" spans="2:57">
      <c r="B78" s="10" t="str">
        <f t="shared" si="4"/>
        <v/>
      </c>
      <c r="C78" s="8"/>
      <c r="D78" s="8"/>
      <c r="E78" s="8"/>
      <c r="F78" s="209" t="str">
        <f>IF('תנאי סף'!AN78&lt;&gt;1,"",'תנאי סף'!F78)</f>
        <v/>
      </c>
      <c r="G78" s="9"/>
      <c r="H78" s="291"/>
      <c r="I78" s="293"/>
      <c r="J78" s="291"/>
      <c r="K78" s="293"/>
      <c r="L78" s="291"/>
      <c r="M78" s="293"/>
      <c r="N78" s="9"/>
      <c r="O78" s="137"/>
      <c r="P78" s="158"/>
      <c r="Q78" s="11"/>
      <c r="R78" s="11"/>
      <c r="S78" s="11"/>
      <c r="T78" s="11"/>
      <c r="U78" s="138" t="str">
        <f>IF($F78="","",IF($AA78&lt;&gt;1,$AB$1,IF(INDEX('הוראת שעה'!$E$6:$E$20,MATCH($Z$2,'הוראת שעה'!$A$6:$A$20,1))=1,4,INDEX($G$5:$G$27,MATCH(G78,$F$5:$F$27,0)))))</f>
        <v/>
      </c>
      <c r="V78" s="11">
        <v>1</v>
      </c>
      <c r="W78" s="11" t="str">
        <f t="shared" si="5"/>
        <v/>
      </c>
      <c r="X78" s="11">
        <v>1</v>
      </c>
      <c r="Y78" s="11" t="str">
        <f t="shared" si="6"/>
        <v/>
      </c>
      <c r="Z78" s="115" t="str">
        <f t="shared" si="7"/>
        <v/>
      </c>
      <c r="AA78" s="171">
        <f t="shared" si="8"/>
        <v>0</v>
      </c>
      <c r="AB78" s="171" t="str">
        <f t="shared" si="13"/>
        <v/>
      </c>
      <c r="AC78" s="171" t="str">
        <f t="shared" si="13"/>
        <v/>
      </c>
      <c r="AD78" s="171">
        <f>IF(OR(INDEX('הוראת שעה'!$E$6:$E$20,MATCH($Z$2,'הוראת שעה'!$A$6:$A$20,1))=1,G$30=""),1,IF(G78="",0,IFERROR(CHOOSE(AD$28,IF(ISNA(MATCH(G78,$AB$30:$AC$30,0)),0,1),IF(ISNUMBER(G78),1,0),IF(G78=TRUNC(G78),1,0),IF(AND(G78*1=G78,G78&gt;=0),1,0),IF(AND(G78=TRUNC(G78),G78&gt;=0),1,0),IF(AND(G78*1=G78,G78&gt;0),1,0),IF(AND(G78=TRUNC(G78),G78&gt;0),1,0),1,IF(ISNA(HLOOKUP(G78,$AE$4:$AN$4,1,0)),0,1)),0)))</f>
        <v>0</v>
      </c>
      <c r="BA78" s="171" t="str">
        <f t="shared" si="14"/>
        <v/>
      </c>
      <c r="BB78" s="171" t="str">
        <f t="shared" si="14"/>
        <v/>
      </c>
      <c r="BC78" s="171" t="str">
        <f t="shared" si="14"/>
        <v/>
      </c>
      <c r="BD78" s="171" t="str">
        <f t="shared" si="14"/>
        <v/>
      </c>
      <c r="BE78" s="171" t="str">
        <f t="shared" si="14"/>
        <v/>
      </c>
    </row>
    <row r="79" spans="2:57">
      <c r="B79" s="10" t="str">
        <f t="shared" si="4"/>
        <v/>
      </c>
      <c r="C79" s="8"/>
      <c r="D79" s="8"/>
      <c r="E79" s="8"/>
      <c r="F79" s="209" t="str">
        <f>IF('תנאי סף'!AN79&lt;&gt;1,"",'תנאי סף'!F79)</f>
        <v/>
      </c>
      <c r="G79" s="9"/>
      <c r="H79" s="291"/>
      <c r="I79" s="293"/>
      <c r="J79" s="291"/>
      <c r="K79" s="293"/>
      <c r="L79" s="291"/>
      <c r="M79" s="293"/>
      <c r="N79" s="9"/>
      <c r="O79" s="137"/>
      <c r="P79" s="158"/>
      <c r="Q79" s="11"/>
      <c r="R79" s="11"/>
      <c r="S79" s="11"/>
      <c r="T79" s="11"/>
      <c r="U79" s="138" t="str">
        <f>IF($F79="","",IF($AA79&lt;&gt;1,$AB$1,IF(INDEX('הוראת שעה'!$E$6:$E$20,MATCH($Z$2,'הוראת שעה'!$A$6:$A$20,1))=1,4,INDEX($G$5:$G$27,MATCH(G79,$F$5:$F$27,0)))))</f>
        <v/>
      </c>
      <c r="V79" s="11">
        <v>1</v>
      </c>
      <c r="W79" s="11" t="str">
        <f t="shared" si="5"/>
        <v/>
      </c>
      <c r="X79" s="11">
        <v>1</v>
      </c>
      <c r="Y79" s="11" t="str">
        <f t="shared" si="6"/>
        <v/>
      </c>
      <c r="Z79" s="115" t="str">
        <f t="shared" si="7"/>
        <v/>
      </c>
      <c r="AA79" s="171">
        <f t="shared" si="8"/>
        <v>0</v>
      </c>
      <c r="AB79" s="171" t="str">
        <f t="shared" si="13"/>
        <v/>
      </c>
      <c r="AC79" s="171" t="str">
        <f t="shared" si="13"/>
        <v/>
      </c>
      <c r="AD79" s="171">
        <f>IF(OR(INDEX('הוראת שעה'!$E$6:$E$20,MATCH($Z$2,'הוראת שעה'!$A$6:$A$20,1))=1,G$30=""),1,IF(G79="",0,IFERROR(CHOOSE(AD$28,IF(ISNA(MATCH(G79,$AB$30:$AC$30,0)),0,1),IF(ISNUMBER(G79),1,0),IF(G79=TRUNC(G79),1,0),IF(AND(G79*1=G79,G79&gt;=0),1,0),IF(AND(G79=TRUNC(G79),G79&gt;=0),1,0),IF(AND(G79*1=G79,G79&gt;0),1,0),IF(AND(G79=TRUNC(G79),G79&gt;0),1,0),1,IF(ISNA(HLOOKUP(G79,$AE$4:$AN$4,1,0)),0,1)),0)))</f>
        <v>0</v>
      </c>
      <c r="BA79" s="171" t="str">
        <f t="shared" si="14"/>
        <v/>
      </c>
      <c r="BB79" s="171" t="str">
        <f t="shared" si="14"/>
        <v/>
      </c>
      <c r="BC79" s="171" t="str">
        <f t="shared" si="14"/>
        <v/>
      </c>
      <c r="BD79" s="171" t="str">
        <f t="shared" si="14"/>
        <v/>
      </c>
      <c r="BE79" s="171" t="str">
        <f t="shared" si="14"/>
        <v/>
      </c>
    </row>
    <row r="80" spans="2:57">
      <c r="B80" s="10" t="str">
        <f t="shared" si="4"/>
        <v/>
      </c>
      <c r="C80" s="8"/>
      <c r="D80" s="8"/>
      <c r="E80" s="8"/>
      <c r="F80" s="209" t="str">
        <f>IF('תנאי סף'!AN80&lt;&gt;1,"",'תנאי סף'!F80)</f>
        <v/>
      </c>
      <c r="G80" s="9"/>
      <c r="H80" s="291"/>
      <c r="I80" s="293"/>
      <c r="J80" s="291"/>
      <c r="K80" s="293"/>
      <c r="L80" s="291"/>
      <c r="M80" s="293"/>
      <c r="N80" s="9"/>
      <c r="O80" s="137"/>
      <c r="P80" s="158"/>
      <c r="Q80" s="11"/>
      <c r="R80" s="11"/>
      <c r="S80" s="11"/>
      <c r="T80" s="11"/>
      <c r="U80" s="138" t="str">
        <f>IF($F80="","",IF($AA80&lt;&gt;1,$AB$1,IF(INDEX('הוראת שעה'!$E$6:$E$20,MATCH($Z$2,'הוראת שעה'!$A$6:$A$20,1))=1,4,INDEX($G$5:$G$27,MATCH(G80,$F$5:$F$27,0)))))</f>
        <v/>
      </c>
      <c r="V80" s="11">
        <v>1</v>
      </c>
      <c r="W80" s="11" t="str">
        <f t="shared" si="5"/>
        <v/>
      </c>
      <c r="X80" s="11">
        <v>1</v>
      </c>
      <c r="Y80" s="11" t="str">
        <f t="shared" si="6"/>
        <v/>
      </c>
      <c r="Z80" s="115" t="str">
        <f t="shared" si="7"/>
        <v/>
      </c>
      <c r="AA80" s="171">
        <f t="shared" si="8"/>
        <v>0</v>
      </c>
      <c r="AB80" s="171" t="str">
        <f t="shared" si="13"/>
        <v/>
      </c>
      <c r="AC80" s="171" t="str">
        <f t="shared" si="13"/>
        <v/>
      </c>
      <c r="AD80" s="171">
        <f>IF(OR(INDEX('הוראת שעה'!$E$6:$E$20,MATCH($Z$2,'הוראת שעה'!$A$6:$A$20,1))=1,G$30=""),1,IF(G80="",0,IFERROR(CHOOSE(AD$28,IF(ISNA(MATCH(G80,$AB$30:$AC$30,0)),0,1),IF(ISNUMBER(G80),1,0),IF(G80=TRUNC(G80),1,0),IF(AND(G80*1=G80,G80&gt;=0),1,0),IF(AND(G80=TRUNC(G80),G80&gt;=0),1,0),IF(AND(G80*1=G80,G80&gt;0),1,0),IF(AND(G80=TRUNC(G80),G80&gt;0),1,0),1,IF(ISNA(HLOOKUP(G80,$AE$4:$AN$4,1,0)),0,1)),0)))</f>
        <v>0</v>
      </c>
      <c r="BA80" s="171" t="str">
        <f t="shared" si="14"/>
        <v/>
      </c>
      <c r="BB80" s="171" t="str">
        <f t="shared" si="14"/>
        <v/>
      </c>
      <c r="BC80" s="171" t="str">
        <f t="shared" si="14"/>
        <v/>
      </c>
      <c r="BD80" s="171" t="str">
        <f t="shared" si="14"/>
        <v/>
      </c>
      <c r="BE80" s="171" t="str">
        <f t="shared" si="14"/>
        <v/>
      </c>
    </row>
    <row r="81" spans="2:57">
      <c r="B81" s="10" t="str">
        <f t="shared" si="4"/>
        <v/>
      </c>
      <c r="C81" s="8"/>
      <c r="D81" s="8"/>
      <c r="E81" s="8"/>
      <c r="F81" s="209" t="str">
        <f>IF('תנאי סף'!AN81&lt;&gt;1,"",'תנאי סף'!F81)</f>
        <v/>
      </c>
      <c r="G81" s="9"/>
      <c r="H81" s="291"/>
      <c r="I81" s="293"/>
      <c r="J81" s="291"/>
      <c r="K81" s="293"/>
      <c r="L81" s="291"/>
      <c r="M81" s="293"/>
      <c r="N81" s="9"/>
      <c r="O81" s="137"/>
      <c r="P81" s="158"/>
      <c r="Q81" s="11"/>
      <c r="R81" s="11"/>
      <c r="S81" s="11"/>
      <c r="T81" s="11"/>
      <c r="U81" s="138" t="str">
        <f>IF($F81="","",IF($AA81&lt;&gt;1,$AB$1,IF(INDEX('הוראת שעה'!$E$6:$E$20,MATCH($Z$2,'הוראת שעה'!$A$6:$A$20,1))=1,4,INDEX($G$5:$G$27,MATCH(G81,$F$5:$F$27,0)))))</f>
        <v/>
      </c>
      <c r="V81" s="11">
        <v>1</v>
      </c>
      <c r="W81" s="11" t="str">
        <f t="shared" si="5"/>
        <v/>
      </c>
      <c r="X81" s="11">
        <v>1</v>
      </c>
      <c r="Y81" s="11" t="str">
        <f t="shared" si="6"/>
        <v/>
      </c>
      <c r="Z81" s="115" t="str">
        <f t="shared" si="7"/>
        <v/>
      </c>
      <c r="AA81" s="171">
        <f t="shared" si="8"/>
        <v>0</v>
      </c>
      <c r="AB81" s="171" t="str">
        <f t="shared" si="13"/>
        <v/>
      </c>
      <c r="AC81" s="171" t="str">
        <f t="shared" si="13"/>
        <v/>
      </c>
      <c r="AD81" s="171">
        <f>IF(OR(INDEX('הוראת שעה'!$E$6:$E$20,MATCH($Z$2,'הוראת שעה'!$A$6:$A$20,1))=1,G$30=""),1,IF(G81="",0,IFERROR(CHOOSE(AD$28,IF(ISNA(MATCH(G81,$AB$30:$AC$30,0)),0,1),IF(ISNUMBER(G81),1,0),IF(G81=TRUNC(G81),1,0),IF(AND(G81*1=G81,G81&gt;=0),1,0),IF(AND(G81=TRUNC(G81),G81&gt;=0),1,0),IF(AND(G81*1=G81,G81&gt;0),1,0),IF(AND(G81=TRUNC(G81),G81&gt;0),1,0),1,IF(ISNA(HLOOKUP(G81,$AE$4:$AN$4,1,0)),0,1)),0)))</f>
        <v>0</v>
      </c>
      <c r="BA81" s="171" t="str">
        <f t="shared" ref="BA81:BE90" si="15">IF($F81="","",BA$30)</f>
        <v/>
      </c>
      <c r="BB81" s="171" t="str">
        <f t="shared" si="15"/>
        <v/>
      </c>
      <c r="BC81" s="171" t="str">
        <f t="shared" si="15"/>
        <v/>
      </c>
      <c r="BD81" s="171" t="str">
        <f t="shared" si="15"/>
        <v/>
      </c>
      <c r="BE81" s="171" t="str">
        <f t="shared" si="15"/>
        <v/>
      </c>
    </row>
    <row r="82" spans="2:57">
      <c r="B82" s="10" t="str">
        <f t="shared" si="4"/>
        <v/>
      </c>
      <c r="C82" s="8"/>
      <c r="D82" s="8"/>
      <c r="E82" s="8"/>
      <c r="F82" s="209" t="str">
        <f>IF('תנאי סף'!AN82&lt;&gt;1,"",'תנאי סף'!F82)</f>
        <v/>
      </c>
      <c r="G82" s="9"/>
      <c r="H82" s="291"/>
      <c r="I82" s="293"/>
      <c r="J82" s="291"/>
      <c r="K82" s="293"/>
      <c r="L82" s="291"/>
      <c r="M82" s="293"/>
      <c r="N82" s="9"/>
      <c r="O82" s="137"/>
      <c r="P82" s="158"/>
      <c r="Q82" s="11"/>
      <c r="R82" s="11"/>
      <c r="S82" s="11"/>
      <c r="T82" s="11"/>
      <c r="U82" s="138" t="str">
        <f>IF($F82="","",IF($AA82&lt;&gt;1,$AB$1,IF(INDEX('הוראת שעה'!$E$6:$E$20,MATCH($Z$2,'הוראת שעה'!$A$6:$A$20,1))=1,4,INDEX($G$5:$G$27,MATCH(G82,$F$5:$F$27,0)))))</f>
        <v/>
      </c>
      <c r="V82" s="11">
        <v>1</v>
      </c>
      <c r="W82" s="11" t="str">
        <f t="shared" si="5"/>
        <v/>
      </c>
      <c r="X82" s="11">
        <v>1</v>
      </c>
      <c r="Y82" s="11" t="str">
        <f t="shared" si="6"/>
        <v/>
      </c>
      <c r="Z82" s="115" t="str">
        <f t="shared" si="7"/>
        <v/>
      </c>
      <c r="AA82" s="171">
        <f t="shared" si="8"/>
        <v>0</v>
      </c>
      <c r="AB82" s="171" t="str">
        <f t="shared" si="13"/>
        <v/>
      </c>
      <c r="AC82" s="171" t="str">
        <f t="shared" si="13"/>
        <v/>
      </c>
      <c r="AD82" s="171">
        <f>IF(OR(INDEX('הוראת שעה'!$E$6:$E$20,MATCH($Z$2,'הוראת שעה'!$A$6:$A$20,1))=1,G$30=""),1,IF(G82="",0,IFERROR(CHOOSE(AD$28,IF(ISNA(MATCH(G82,$AB$30:$AC$30,0)),0,1),IF(ISNUMBER(G82),1,0),IF(G82=TRUNC(G82),1,0),IF(AND(G82*1=G82,G82&gt;=0),1,0),IF(AND(G82=TRUNC(G82),G82&gt;=0),1,0),IF(AND(G82*1=G82,G82&gt;0),1,0),IF(AND(G82=TRUNC(G82),G82&gt;0),1,0),1,IF(ISNA(HLOOKUP(G82,$AE$4:$AN$4,1,0)),0,1)),0)))</f>
        <v>0</v>
      </c>
      <c r="BA82" s="171" t="str">
        <f t="shared" si="15"/>
        <v/>
      </c>
      <c r="BB82" s="171" t="str">
        <f t="shared" si="15"/>
        <v/>
      </c>
      <c r="BC82" s="171" t="str">
        <f t="shared" si="15"/>
        <v/>
      </c>
      <c r="BD82" s="171" t="str">
        <f t="shared" si="15"/>
        <v/>
      </c>
      <c r="BE82" s="171" t="str">
        <f t="shared" si="15"/>
        <v/>
      </c>
    </row>
    <row r="83" spans="2:57">
      <c r="B83" s="10" t="str">
        <f t="shared" si="4"/>
        <v/>
      </c>
      <c r="C83" s="8"/>
      <c r="D83" s="8"/>
      <c r="E83" s="8"/>
      <c r="F83" s="209" t="str">
        <f>IF('תנאי סף'!AN83&lt;&gt;1,"",'תנאי סף'!F83)</f>
        <v/>
      </c>
      <c r="G83" s="9"/>
      <c r="H83" s="291"/>
      <c r="I83" s="293"/>
      <c r="J83" s="291"/>
      <c r="K83" s="293"/>
      <c r="L83" s="291"/>
      <c r="M83" s="293"/>
      <c r="N83" s="9"/>
      <c r="O83" s="137"/>
      <c r="P83" s="158"/>
      <c r="Q83" s="11"/>
      <c r="R83" s="11"/>
      <c r="S83" s="11"/>
      <c r="T83" s="11"/>
      <c r="U83" s="138" t="str">
        <f>IF($F83="","",IF($AA83&lt;&gt;1,$AB$1,IF(INDEX('הוראת שעה'!$E$6:$E$20,MATCH($Z$2,'הוראת שעה'!$A$6:$A$20,1))=1,4,INDEX($G$5:$G$27,MATCH(G83,$F$5:$F$27,0)))))</f>
        <v/>
      </c>
      <c r="V83" s="11">
        <v>1</v>
      </c>
      <c r="W83" s="11" t="str">
        <f t="shared" si="5"/>
        <v/>
      </c>
      <c r="X83" s="11">
        <v>1</v>
      </c>
      <c r="Y83" s="11" t="str">
        <f t="shared" si="6"/>
        <v/>
      </c>
      <c r="Z83" s="115" t="str">
        <f t="shared" si="7"/>
        <v/>
      </c>
      <c r="AA83" s="171">
        <f t="shared" si="8"/>
        <v>0</v>
      </c>
      <c r="AB83" s="171" t="str">
        <f t="shared" si="13"/>
        <v/>
      </c>
      <c r="AC83" s="171" t="str">
        <f t="shared" si="13"/>
        <v/>
      </c>
      <c r="AD83" s="171">
        <f>IF(OR(INDEX('הוראת שעה'!$E$6:$E$20,MATCH($Z$2,'הוראת שעה'!$A$6:$A$20,1))=1,G$30=""),1,IF(G83="",0,IFERROR(CHOOSE(AD$28,IF(ISNA(MATCH(G83,$AB$30:$AC$30,0)),0,1),IF(ISNUMBER(G83),1,0),IF(G83=TRUNC(G83),1,0),IF(AND(G83*1=G83,G83&gt;=0),1,0),IF(AND(G83=TRUNC(G83),G83&gt;=0),1,0),IF(AND(G83*1=G83,G83&gt;0),1,0),IF(AND(G83=TRUNC(G83),G83&gt;0),1,0),1,IF(ISNA(HLOOKUP(G83,$AE$4:$AN$4,1,0)),0,1)),0)))</f>
        <v>0</v>
      </c>
      <c r="BA83" s="171" t="str">
        <f t="shared" si="15"/>
        <v/>
      </c>
      <c r="BB83" s="171" t="str">
        <f t="shared" si="15"/>
        <v/>
      </c>
      <c r="BC83" s="171" t="str">
        <f t="shared" si="15"/>
        <v/>
      </c>
      <c r="BD83" s="171" t="str">
        <f t="shared" si="15"/>
        <v/>
      </c>
      <c r="BE83" s="171" t="str">
        <f t="shared" si="15"/>
        <v/>
      </c>
    </row>
    <row r="84" spans="2:57">
      <c r="B84" s="10" t="str">
        <f t="shared" si="4"/>
        <v/>
      </c>
      <c r="C84" s="8"/>
      <c r="D84" s="8"/>
      <c r="E84" s="8"/>
      <c r="F84" s="209" t="str">
        <f>IF('תנאי סף'!AN84&lt;&gt;1,"",'תנאי סף'!F84)</f>
        <v/>
      </c>
      <c r="G84" s="9"/>
      <c r="H84" s="291"/>
      <c r="I84" s="293"/>
      <c r="J84" s="291"/>
      <c r="K84" s="293"/>
      <c r="L84" s="291"/>
      <c r="M84" s="293"/>
      <c r="N84" s="9"/>
      <c r="O84" s="137"/>
      <c r="P84" s="158"/>
      <c r="Q84" s="11"/>
      <c r="R84" s="11"/>
      <c r="S84" s="11"/>
      <c r="T84" s="11"/>
      <c r="U84" s="138" t="str">
        <f>IF($F84="","",IF($AA84&lt;&gt;1,$AB$1,IF(INDEX('הוראת שעה'!$E$6:$E$20,MATCH($Z$2,'הוראת שעה'!$A$6:$A$20,1))=1,4,INDEX($G$5:$G$27,MATCH(G84,$F$5:$F$27,0)))))</f>
        <v/>
      </c>
      <c r="V84" s="11">
        <v>1</v>
      </c>
      <c r="W84" s="11" t="str">
        <f t="shared" si="5"/>
        <v/>
      </c>
      <c r="X84" s="11">
        <v>1</v>
      </c>
      <c r="Y84" s="11" t="str">
        <f t="shared" si="6"/>
        <v/>
      </c>
      <c r="Z84" s="115" t="str">
        <f t="shared" si="7"/>
        <v/>
      </c>
      <c r="AA84" s="171">
        <f t="shared" si="8"/>
        <v>0</v>
      </c>
      <c r="AB84" s="171" t="str">
        <f t="shared" si="13"/>
        <v/>
      </c>
      <c r="AC84" s="171" t="str">
        <f t="shared" si="13"/>
        <v/>
      </c>
      <c r="AD84" s="171">
        <f>IF(OR(INDEX('הוראת שעה'!$E$6:$E$20,MATCH($Z$2,'הוראת שעה'!$A$6:$A$20,1))=1,G$30=""),1,IF(G84="",0,IFERROR(CHOOSE(AD$28,IF(ISNA(MATCH(G84,$AB$30:$AC$30,0)),0,1),IF(ISNUMBER(G84),1,0),IF(G84=TRUNC(G84),1,0),IF(AND(G84*1=G84,G84&gt;=0),1,0),IF(AND(G84=TRUNC(G84),G84&gt;=0),1,0),IF(AND(G84*1=G84,G84&gt;0),1,0),IF(AND(G84=TRUNC(G84),G84&gt;0),1,0),1,IF(ISNA(HLOOKUP(G84,$AE$4:$AN$4,1,0)),0,1)),0)))</f>
        <v>0</v>
      </c>
      <c r="BA84" s="171" t="str">
        <f t="shared" si="15"/>
        <v/>
      </c>
      <c r="BB84" s="171" t="str">
        <f t="shared" si="15"/>
        <v/>
      </c>
      <c r="BC84" s="171" t="str">
        <f t="shared" si="15"/>
        <v/>
      </c>
      <c r="BD84" s="171" t="str">
        <f t="shared" si="15"/>
        <v/>
      </c>
      <c r="BE84" s="171" t="str">
        <f t="shared" si="15"/>
        <v/>
      </c>
    </row>
    <row r="85" spans="2:57">
      <c r="B85" s="10" t="str">
        <f t="shared" si="4"/>
        <v/>
      </c>
      <c r="C85" s="8"/>
      <c r="D85" s="8"/>
      <c r="E85" s="8"/>
      <c r="F85" s="209" t="str">
        <f>IF('תנאי סף'!AN85&lt;&gt;1,"",'תנאי סף'!F85)</f>
        <v/>
      </c>
      <c r="G85" s="9"/>
      <c r="H85" s="291"/>
      <c r="I85" s="293"/>
      <c r="J85" s="291"/>
      <c r="K85" s="293"/>
      <c r="L85" s="291"/>
      <c r="M85" s="293"/>
      <c r="N85" s="9"/>
      <c r="O85" s="137"/>
      <c r="P85" s="158"/>
      <c r="Q85" s="11"/>
      <c r="R85" s="11"/>
      <c r="S85" s="11"/>
      <c r="T85" s="11"/>
      <c r="U85" s="138" t="str">
        <f>IF($F85="","",IF($AA85&lt;&gt;1,$AB$1,IF(INDEX('הוראת שעה'!$E$6:$E$20,MATCH($Z$2,'הוראת שעה'!$A$6:$A$20,1))=1,4,INDEX($G$5:$G$27,MATCH(G85,$F$5:$F$27,0)))))</f>
        <v/>
      </c>
      <c r="V85" s="11">
        <v>1</v>
      </c>
      <c r="W85" s="11" t="str">
        <f t="shared" si="5"/>
        <v/>
      </c>
      <c r="X85" s="11">
        <v>1</v>
      </c>
      <c r="Y85" s="11" t="str">
        <f t="shared" si="6"/>
        <v/>
      </c>
      <c r="Z85" s="115" t="str">
        <f t="shared" si="7"/>
        <v/>
      </c>
      <c r="AA85" s="171">
        <f t="shared" si="8"/>
        <v>0</v>
      </c>
      <c r="AB85" s="171" t="str">
        <f t="shared" si="13"/>
        <v/>
      </c>
      <c r="AC85" s="171" t="str">
        <f t="shared" si="13"/>
        <v/>
      </c>
      <c r="AD85" s="171">
        <f>IF(OR(INDEX('הוראת שעה'!$E$6:$E$20,MATCH($Z$2,'הוראת שעה'!$A$6:$A$20,1))=1,G$30=""),1,IF(G85="",0,IFERROR(CHOOSE(AD$28,IF(ISNA(MATCH(G85,$AB$30:$AC$30,0)),0,1),IF(ISNUMBER(G85),1,0),IF(G85=TRUNC(G85),1,0),IF(AND(G85*1=G85,G85&gt;=0),1,0),IF(AND(G85=TRUNC(G85),G85&gt;=0),1,0),IF(AND(G85*1=G85,G85&gt;0),1,0),IF(AND(G85=TRUNC(G85),G85&gt;0),1,0),1,IF(ISNA(HLOOKUP(G85,$AE$4:$AN$4,1,0)),0,1)),0)))</f>
        <v>0</v>
      </c>
      <c r="BA85" s="171" t="str">
        <f t="shared" si="15"/>
        <v/>
      </c>
      <c r="BB85" s="171" t="str">
        <f t="shared" si="15"/>
        <v/>
      </c>
      <c r="BC85" s="171" t="str">
        <f t="shared" si="15"/>
        <v/>
      </c>
      <c r="BD85" s="171" t="str">
        <f t="shared" si="15"/>
        <v/>
      </c>
      <c r="BE85" s="171" t="str">
        <f t="shared" si="15"/>
        <v/>
      </c>
    </row>
    <row r="86" spans="2:57">
      <c r="B86" s="10" t="str">
        <f t="shared" si="4"/>
        <v/>
      </c>
      <c r="C86" s="8"/>
      <c r="D86" s="8"/>
      <c r="E86" s="8"/>
      <c r="F86" s="209" t="str">
        <f>IF('תנאי סף'!AN86&lt;&gt;1,"",'תנאי סף'!F86)</f>
        <v/>
      </c>
      <c r="G86" s="9"/>
      <c r="H86" s="291"/>
      <c r="I86" s="293"/>
      <c r="J86" s="291"/>
      <c r="K86" s="293"/>
      <c r="L86" s="291"/>
      <c r="M86" s="293"/>
      <c r="N86" s="9"/>
      <c r="O86" s="137"/>
      <c r="P86" s="158"/>
      <c r="Q86" s="11"/>
      <c r="R86" s="11"/>
      <c r="S86" s="11"/>
      <c r="T86" s="11"/>
      <c r="U86" s="138" t="str">
        <f>IF($F86="","",IF($AA86&lt;&gt;1,$AB$1,IF(INDEX('הוראת שעה'!$E$6:$E$20,MATCH($Z$2,'הוראת שעה'!$A$6:$A$20,1))=1,4,INDEX($G$5:$G$27,MATCH(G86,$F$5:$F$27,0)))))</f>
        <v/>
      </c>
      <c r="V86" s="11">
        <v>1</v>
      </c>
      <c r="W86" s="11" t="str">
        <f t="shared" si="5"/>
        <v/>
      </c>
      <c r="X86" s="11">
        <v>1</v>
      </c>
      <c r="Y86" s="11" t="str">
        <f t="shared" si="6"/>
        <v/>
      </c>
      <c r="Z86" s="115" t="str">
        <f t="shared" si="7"/>
        <v/>
      </c>
      <c r="AA86" s="171">
        <f t="shared" si="8"/>
        <v>0</v>
      </c>
      <c r="AB86" s="171" t="str">
        <f t="shared" si="13"/>
        <v/>
      </c>
      <c r="AC86" s="171" t="str">
        <f t="shared" si="13"/>
        <v/>
      </c>
      <c r="AD86" s="171">
        <f>IF(OR(INDEX('הוראת שעה'!$E$6:$E$20,MATCH($Z$2,'הוראת שעה'!$A$6:$A$20,1))=1,G$30=""),1,IF(G86="",0,IFERROR(CHOOSE(AD$28,IF(ISNA(MATCH(G86,$AB$30:$AC$30,0)),0,1),IF(ISNUMBER(G86),1,0),IF(G86=TRUNC(G86),1,0),IF(AND(G86*1=G86,G86&gt;=0),1,0),IF(AND(G86=TRUNC(G86),G86&gt;=0),1,0),IF(AND(G86*1=G86,G86&gt;0),1,0),IF(AND(G86=TRUNC(G86),G86&gt;0),1,0),1,IF(ISNA(HLOOKUP(G86,$AE$4:$AN$4,1,0)),0,1)),0)))</f>
        <v>0</v>
      </c>
      <c r="BA86" s="171" t="str">
        <f t="shared" si="15"/>
        <v/>
      </c>
      <c r="BB86" s="171" t="str">
        <f t="shared" si="15"/>
        <v/>
      </c>
      <c r="BC86" s="171" t="str">
        <f t="shared" si="15"/>
        <v/>
      </c>
      <c r="BD86" s="171" t="str">
        <f t="shared" si="15"/>
        <v/>
      </c>
      <c r="BE86" s="171" t="str">
        <f t="shared" si="15"/>
        <v/>
      </c>
    </row>
    <row r="87" spans="2:57">
      <c r="B87" s="10" t="str">
        <f t="shared" si="4"/>
        <v/>
      </c>
      <c r="C87" s="8"/>
      <c r="D87" s="8"/>
      <c r="E87" s="8"/>
      <c r="F87" s="209" t="str">
        <f>IF('תנאי סף'!AN87&lt;&gt;1,"",'תנאי סף'!F87)</f>
        <v/>
      </c>
      <c r="G87" s="9"/>
      <c r="H87" s="291"/>
      <c r="I87" s="293"/>
      <c r="J87" s="291"/>
      <c r="K87" s="293"/>
      <c r="L87" s="291"/>
      <c r="M87" s="293"/>
      <c r="N87" s="9"/>
      <c r="O87" s="137"/>
      <c r="P87" s="158"/>
      <c r="Q87" s="11"/>
      <c r="R87" s="11"/>
      <c r="S87" s="11"/>
      <c r="T87" s="11"/>
      <c r="U87" s="138" t="str">
        <f>IF($F87="","",IF($AA87&lt;&gt;1,$AB$1,IF(INDEX('הוראת שעה'!$E$6:$E$20,MATCH($Z$2,'הוראת שעה'!$A$6:$A$20,1))=1,4,INDEX($G$5:$G$27,MATCH(G87,$F$5:$F$27,0)))))</f>
        <v/>
      </c>
      <c r="V87" s="11">
        <v>1</v>
      </c>
      <c r="W87" s="11" t="str">
        <f t="shared" si="5"/>
        <v/>
      </c>
      <c r="X87" s="11">
        <v>1</v>
      </c>
      <c r="Y87" s="11" t="str">
        <f t="shared" si="6"/>
        <v/>
      </c>
      <c r="Z87" s="115" t="str">
        <f t="shared" si="7"/>
        <v/>
      </c>
      <c r="AA87" s="171">
        <f t="shared" si="8"/>
        <v>0</v>
      </c>
      <c r="AB87" s="171" t="str">
        <f t="shared" si="13"/>
        <v/>
      </c>
      <c r="AC87" s="171" t="str">
        <f t="shared" si="13"/>
        <v/>
      </c>
      <c r="AD87" s="171">
        <f>IF(OR(INDEX('הוראת שעה'!$E$6:$E$20,MATCH($Z$2,'הוראת שעה'!$A$6:$A$20,1))=1,G$30=""),1,IF(G87="",0,IFERROR(CHOOSE(AD$28,IF(ISNA(MATCH(G87,$AB$30:$AC$30,0)),0,1),IF(ISNUMBER(G87),1,0),IF(G87=TRUNC(G87),1,0),IF(AND(G87*1=G87,G87&gt;=0),1,0),IF(AND(G87=TRUNC(G87),G87&gt;=0),1,0),IF(AND(G87*1=G87,G87&gt;0),1,0),IF(AND(G87=TRUNC(G87),G87&gt;0),1,0),1,IF(ISNA(HLOOKUP(G87,$AE$4:$AN$4,1,0)),0,1)),0)))</f>
        <v>0</v>
      </c>
      <c r="BA87" s="171" t="str">
        <f t="shared" si="15"/>
        <v/>
      </c>
      <c r="BB87" s="171" t="str">
        <f t="shared" si="15"/>
        <v/>
      </c>
      <c r="BC87" s="171" t="str">
        <f t="shared" si="15"/>
        <v/>
      </c>
      <c r="BD87" s="171" t="str">
        <f t="shared" si="15"/>
        <v/>
      </c>
      <c r="BE87" s="171" t="str">
        <f t="shared" si="15"/>
        <v/>
      </c>
    </row>
    <row r="88" spans="2:57">
      <c r="B88" s="10" t="str">
        <f t="shared" si="4"/>
        <v/>
      </c>
      <c r="C88" s="8"/>
      <c r="D88" s="8"/>
      <c r="E88" s="8"/>
      <c r="F88" s="209" t="str">
        <f>IF('תנאי סף'!AN88&lt;&gt;1,"",'תנאי סף'!F88)</f>
        <v/>
      </c>
      <c r="G88" s="9"/>
      <c r="H88" s="291"/>
      <c r="I88" s="293"/>
      <c r="J88" s="291"/>
      <c r="K88" s="293"/>
      <c r="L88" s="291"/>
      <c r="M88" s="293"/>
      <c r="N88" s="9"/>
      <c r="O88" s="137"/>
      <c r="P88" s="158"/>
      <c r="Q88" s="11"/>
      <c r="R88" s="11"/>
      <c r="S88" s="11"/>
      <c r="T88" s="11"/>
      <c r="U88" s="138" t="str">
        <f>IF($F88="","",IF($AA88&lt;&gt;1,$AB$1,IF(INDEX('הוראת שעה'!$E$6:$E$20,MATCH($Z$2,'הוראת שעה'!$A$6:$A$20,1))=1,4,INDEX($G$5:$G$27,MATCH(G88,$F$5:$F$27,0)))))</f>
        <v/>
      </c>
      <c r="V88" s="11">
        <v>1</v>
      </c>
      <c r="W88" s="11" t="str">
        <f t="shared" si="5"/>
        <v/>
      </c>
      <c r="X88" s="11">
        <v>1</v>
      </c>
      <c r="Y88" s="11" t="str">
        <f t="shared" si="6"/>
        <v/>
      </c>
      <c r="Z88" s="115" t="str">
        <f t="shared" si="7"/>
        <v/>
      </c>
      <c r="AA88" s="171">
        <f t="shared" si="8"/>
        <v>0</v>
      </c>
      <c r="AB88" s="171" t="str">
        <f t="shared" si="13"/>
        <v/>
      </c>
      <c r="AC88" s="171" t="str">
        <f t="shared" si="13"/>
        <v/>
      </c>
      <c r="AD88" s="171">
        <f>IF(OR(INDEX('הוראת שעה'!$E$6:$E$20,MATCH($Z$2,'הוראת שעה'!$A$6:$A$20,1))=1,G$30=""),1,IF(G88="",0,IFERROR(CHOOSE(AD$28,IF(ISNA(MATCH(G88,$AB$30:$AC$30,0)),0,1),IF(ISNUMBER(G88),1,0),IF(G88=TRUNC(G88),1,0),IF(AND(G88*1=G88,G88&gt;=0),1,0),IF(AND(G88=TRUNC(G88),G88&gt;=0),1,0),IF(AND(G88*1=G88,G88&gt;0),1,0),IF(AND(G88=TRUNC(G88),G88&gt;0),1,0),1,IF(ISNA(HLOOKUP(G88,$AE$4:$AN$4,1,0)),0,1)),0)))</f>
        <v>0</v>
      </c>
      <c r="BA88" s="171" t="str">
        <f t="shared" si="15"/>
        <v/>
      </c>
      <c r="BB88" s="171" t="str">
        <f t="shared" si="15"/>
        <v/>
      </c>
      <c r="BC88" s="171" t="str">
        <f t="shared" si="15"/>
        <v/>
      </c>
      <c r="BD88" s="171" t="str">
        <f t="shared" si="15"/>
        <v/>
      </c>
      <c r="BE88" s="171" t="str">
        <f t="shared" si="15"/>
        <v/>
      </c>
    </row>
    <row r="89" spans="2:57">
      <c r="B89" s="10" t="str">
        <f t="shared" si="4"/>
        <v/>
      </c>
      <c r="C89" s="8"/>
      <c r="D89" s="8"/>
      <c r="E89" s="8"/>
      <c r="F89" s="209" t="str">
        <f>IF('תנאי סף'!AN89&lt;&gt;1,"",'תנאי סף'!F89)</f>
        <v/>
      </c>
      <c r="G89" s="9"/>
      <c r="H89" s="291"/>
      <c r="I89" s="293"/>
      <c r="J89" s="291"/>
      <c r="K89" s="293"/>
      <c r="L89" s="291"/>
      <c r="M89" s="293"/>
      <c r="N89" s="9"/>
      <c r="O89" s="137"/>
      <c r="P89" s="158"/>
      <c r="Q89" s="11"/>
      <c r="R89" s="11"/>
      <c r="S89" s="11"/>
      <c r="T89" s="11"/>
      <c r="U89" s="138" t="str">
        <f>IF($F89="","",IF($AA89&lt;&gt;1,$AB$1,IF(INDEX('הוראת שעה'!$E$6:$E$20,MATCH($Z$2,'הוראת שעה'!$A$6:$A$20,1))=1,4,INDEX($G$5:$G$27,MATCH(G89,$F$5:$F$27,0)))))</f>
        <v/>
      </c>
      <c r="V89" s="11">
        <v>1</v>
      </c>
      <c r="W89" s="11" t="str">
        <f t="shared" si="5"/>
        <v/>
      </c>
      <c r="X89" s="11">
        <v>1</v>
      </c>
      <c r="Y89" s="11" t="str">
        <f t="shared" si="6"/>
        <v/>
      </c>
      <c r="Z89" s="115" t="str">
        <f t="shared" si="7"/>
        <v/>
      </c>
      <c r="AA89" s="171">
        <f t="shared" si="8"/>
        <v>0</v>
      </c>
      <c r="AB89" s="171" t="str">
        <f t="shared" si="13"/>
        <v/>
      </c>
      <c r="AC89" s="171" t="str">
        <f t="shared" si="13"/>
        <v/>
      </c>
      <c r="AD89" s="171">
        <f>IF(OR(INDEX('הוראת שעה'!$E$6:$E$20,MATCH($Z$2,'הוראת שעה'!$A$6:$A$20,1))=1,G$30=""),1,IF(G89="",0,IFERROR(CHOOSE(AD$28,IF(ISNA(MATCH(G89,$AB$30:$AC$30,0)),0,1),IF(ISNUMBER(G89),1,0),IF(G89=TRUNC(G89),1,0),IF(AND(G89*1=G89,G89&gt;=0),1,0),IF(AND(G89=TRUNC(G89),G89&gt;=0),1,0),IF(AND(G89*1=G89,G89&gt;0),1,0),IF(AND(G89=TRUNC(G89),G89&gt;0),1,0),1,IF(ISNA(HLOOKUP(G89,$AE$4:$AN$4,1,0)),0,1)),0)))</f>
        <v>0</v>
      </c>
      <c r="BA89" s="171" t="str">
        <f t="shared" si="15"/>
        <v/>
      </c>
      <c r="BB89" s="171" t="str">
        <f t="shared" si="15"/>
        <v/>
      </c>
      <c r="BC89" s="171" t="str">
        <f t="shared" si="15"/>
        <v/>
      </c>
      <c r="BD89" s="171" t="str">
        <f t="shared" si="15"/>
        <v/>
      </c>
      <c r="BE89" s="171" t="str">
        <f t="shared" si="15"/>
        <v/>
      </c>
    </row>
    <row r="90" spans="2:57">
      <c r="B90" s="10" t="str">
        <f t="shared" si="4"/>
        <v/>
      </c>
      <c r="C90" s="8"/>
      <c r="D90" s="8"/>
      <c r="E90" s="8"/>
      <c r="F90" s="209" t="str">
        <f>IF('תנאי סף'!AN90&lt;&gt;1,"",'תנאי סף'!F90)</f>
        <v/>
      </c>
      <c r="G90" s="9"/>
      <c r="H90" s="291"/>
      <c r="I90" s="293"/>
      <c r="J90" s="291"/>
      <c r="K90" s="293"/>
      <c r="L90" s="291"/>
      <c r="M90" s="293"/>
      <c r="N90" s="9"/>
      <c r="O90" s="137"/>
      <c r="P90" s="158"/>
      <c r="Q90" s="11"/>
      <c r="R90" s="11"/>
      <c r="S90" s="11"/>
      <c r="T90" s="11"/>
      <c r="U90" s="138" t="str">
        <f>IF($F90="","",IF($AA90&lt;&gt;1,$AB$1,IF(INDEX('הוראת שעה'!$E$6:$E$20,MATCH($Z$2,'הוראת שעה'!$A$6:$A$20,1))=1,4,INDEX($G$5:$G$27,MATCH(G90,$F$5:$F$27,0)))))</f>
        <v/>
      </c>
      <c r="V90" s="11">
        <v>1</v>
      </c>
      <c r="W90" s="11" t="str">
        <f t="shared" si="5"/>
        <v/>
      </c>
      <c r="X90" s="11">
        <v>1</v>
      </c>
      <c r="Y90" s="11" t="str">
        <f t="shared" si="6"/>
        <v/>
      </c>
      <c r="Z90" s="115" t="str">
        <f t="shared" si="7"/>
        <v/>
      </c>
      <c r="AA90" s="171">
        <f t="shared" si="8"/>
        <v>0</v>
      </c>
      <c r="AB90" s="171" t="str">
        <f t="shared" si="13"/>
        <v/>
      </c>
      <c r="AC90" s="171" t="str">
        <f t="shared" si="13"/>
        <v/>
      </c>
      <c r="AD90" s="171">
        <f>IF(OR(INDEX('הוראת שעה'!$E$6:$E$20,MATCH($Z$2,'הוראת שעה'!$A$6:$A$20,1))=1,G$30=""),1,IF(G90="",0,IFERROR(CHOOSE(AD$28,IF(ISNA(MATCH(G90,$AB$30:$AC$30,0)),0,1),IF(ISNUMBER(G90),1,0),IF(G90=TRUNC(G90),1,0),IF(AND(G90*1=G90,G90&gt;=0),1,0),IF(AND(G90=TRUNC(G90),G90&gt;=0),1,0),IF(AND(G90*1=G90,G90&gt;0),1,0),IF(AND(G90=TRUNC(G90),G90&gt;0),1,0),1,IF(ISNA(HLOOKUP(G90,$AE$4:$AN$4,1,0)),0,1)),0)))</f>
        <v>0</v>
      </c>
      <c r="BA90" s="171" t="str">
        <f t="shared" si="15"/>
        <v/>
      </c>
      <c r="BB90" s="171" t="str">
        <f t="shared" si="15"/>
        <v/>
      </c>
      <c r="BC90" s="171" t="str">
        <f t="shared" si="15"/>
        <v/>
      </c>
      <c r="BD90" s="171" t="str">
        <f t="shared" si="15"/>
        <v/>
      </c>
      <c r="BE90" s="171" t="str">
        <f t="shared" si="15"/>
        <v/>
      </c>
    </row>
    <row r="91" spans="2:57">
      <c r="B91" s="10" t="str">
        <f t="shared" si="4"/>
        <v/>
      </c>
      <c r="C91" s="8"/>
      <c r="D91" s="8"/>
      <c r="E91" s="8"/>
      <c r="F91" s="209" t="str">
        <f>IF('תנאי סף'!AN91&lt;&gt;1,"",'תנאי סף'!F91)</f>
        <v/>
      </c>
      <c r="G91" s="9"/>
      <c r="H91" s="291"/>
      <c r="I91" s="293"/>
      <c r="J91" s="291"/>
      <c r="K91" s="293"/>
      <c r="L91" s="291"/>
      <c r="M91" s="293"/>
      <c r="N91" s="9"/>
      <c r="O91" s="137"/>
      <c r="P91" s="158"/>
      <c r="Q91" s="11"/>
      <c r="R91" s="11"/>
      <c r="S91" s="11"/>
      <c r="T91" s="11"/>
      <c r="U91" s="138" t="str">
        <f>IF($F91="","",IF($AA91&lt;&gt;1,$AB$1,IF(INDEX('הוראת שעה'!$E$6:$E$20,MATCH($Z$2,'הוראת שעה'!$A$6:$A$20,1))=1,4,INDEX($G$5:$G$27,MATCH(G91,$F$5:$F$27,0)))))</f>
        <v/>
      </c>
      <c r="V91" s="11">
        <v>1</v>
      </c>
      <c r="W91" s="11" t="str">
        <f t="shared" si="5"/>
        <v/>
      </c>
      <c r="X91" s="11">
        <v>1</v>
      </c>
      <c r="Y91" s="11" t="str">
        <f t="shared" si="6"/>
        <v/>
      </c>
      <c r="Z91" s="115" t="str">
        <f t="shared" si="7"/>
        <v/>
      </c>
      <c r="AA91" s="171">
        <f t="shared" si="8"/>
        <v>0</v>
      </c>
      <c r="AB91" s="171" t="str">
        <f t="shared" si="13"/>
        <v/>
      </c>
      <c r="AC91" s="171" t="str">
        <f t="shared" si="13"/>
        <v/>
      </c>
      <c r="AD91" s="171">
        <f>IF(OR(INDEX('הוראת שעה'!$E$6:$E$20,MATCH($Z$2,'הוראת שעה'!$A$6:$A$20,1))=1,G$30=""),1,IF(G91="",0,IFERROR(CHOOSE(AD$28,IF(ISNA(MATCH(G91,$AB$30:$AC$30,0)),0,1),IF(ISNUMBER(G91),1,0),IF(G91=TRUNC(G91),1,0),IF(AND(G91*1=G91,G91&gt;=0),1,0),IF(AND(G91=TRUNC(G91),G91&gt;=0),1,0),IF(AND(G91*1=G91,G91&gt;0),1,0),IF(AND(G91=TRUNC(G91),G91&gt;0),1,0),1,IF(ISNA(HLOOKUP(G91,$AE$4:$AN$4,1,0)),0,1)),0)))</f>
        <v>0</v>
      </c>
      <c r="BA91" s="171" t="str">
        <f t="shared" ref="BA91:BE100" si="16">IF($F91="","",BA$30)</f>
        <v/>
      </c>
      <c r="BB91" s="171" t="str">
        <f t="shared" si="16"/>
        <v/>
      </c>
      <c r="BC91" s="171" t="str">
        <f t="shared" si="16"/>
        <v/>
      </c>
      <c r="BD91" s="171" t="str">
        <f t="shared" si="16"/>
        <v/>
      </c>
      <c r="BE91" s="171" t="str">
        <f t="shared" si="16"/>
        <v/>
      </c>
    </row>
    <row r="92" spans="2:57">
      <c r="B92" s="10" t="str">
        <f t="shared" si="4"/>
        <v/>
      </c>
      <c r="C92" s="8"/>
      <c r="D92" s="8"/>
      <c r="E92" s="8"/>
      <c r="F92" s="209" t="str">
        <f>IF('תנאי סף'!AN92&lt;&gt;1,"",'תנאי סף'!F92)</f>
        <v/>
      </c>
      <c r="G92" s="9"/>
      <c r="H92" s="291"/>
      <c r="I92" s="293"/>
      <c r="J92" s="291"/>
      <c r="K92" s="293"/>
      <c r="L92" s="291"/>
      <c r="M92" s="293"/>
      <c r="N92" s="9"/>
      <c r="O92" s="137"/>
      <c r="P92" s="158"/>
      <c r="Q92" s="11"/>
      <c r="R92" s="11"/>
      <c r="S92" s="11"/>
      <c r="T92" s="11"/>
      <c r="U92" s="138" t="str">
        <f>IF($F92="","",IF($AA92&lt;&gt;1,$AB$1,IF(INDEX('הוראת שעה'!$E$6:$E$20,MATCH($Z$2,'הוראת שעה'!$A$6:$A$20,1))=1,4,INDEX($G$5:$G$27,MATCH(G92,$F$5:$F$27,0)))))</f>
        <v/>
      </c>
      <c r="V92" s="11">
        <v>1</v>
      </c>
      <c r="W92" s="11" t="str">
        <f t="shared" si="5"/>
        <v/>
      </c>
      <c r="X92" s="11">
        <v>1</v>
      </c>
      <c r="Y92" s="11" t="str">
        <f t="shared" si="6"/>
        <v/>
      </c>
      <c r="Z92" s="115" t="str">
        <f t="shared" si="7"/>
        <v/>
      </c>
      <c r="AA92" s="171">
        <f t="shared" si="8"/>
        <v>0</v>
      </c>
      <c r="AB92" s="171" t="str">
        <f t="shared" ref="AB92:AC130" si="17">IF($F92="","",AB$30)</f>
        <v/>
      </c>
      <c r="AC92" s="171" t="str">
        <f t="shared" si="17"/>
        <v/>
      </c>
      <c r="AD92" s="171">
        <f>IF(OR(INDEX('הוראת שעה'!$E$6:$E$20,MATCH($Z$2,'הוראת שעה'!$A$6:$A$20,1))=1,G$30=""),1,IF(G92="",0,IFERROR(CHOOSE(AD$28,IF(ISNA(MATCH(G92,$AB$30:$AC$30,0)),0,1),IF(ISNUMBER(G92),1,0),IF(G92=TRUNC(G92),1,0),IF(AND(G92*1=G92,G92&gt;=0),1,0),IF(AND(G92=TRUNC(G92),G92&gt;=0),1,0),IF(AND(G92*1=G92,G92&gt;0),1,0),IF(AND(G92=TRUNC(G92),G92&gt;0),1,0),1,IF(ISNA(HLOOKUP(G92,$AE$4:$AN$4,1,0)),0,1)),0)))</f>
        <v>0</v>
      </c>
      <c r="BA92" s="171" t="str">
        <f t="shared" si="16"/>
        <v/>
      </c>
      <c r="BB92" s="171" t="str">
        <f t="shared" si="16"/>
        <v/>
      </c>
      <c r="BC92" s="171" t="str">
        <f t="shared" si="16"/>
        <v/>
      </c>
      <c r="BD92" s="171" t="str">
        <f t="shared" si="16"/>
        <v/>
      </c>
      <c r="BE92" s="171" t="str">
        <f t="shared" si="16"/>
        <v/>
      </c>
    </row>
    <row r="93" spans="2:57">
      <c r="B93" s="10" t="str">
        <f t="shared" si="4"/>
        <v/>
      </c>
      <c r="C93" s="8"/>
      <c r="D93" s="8"/>
      <c r="E93" s="8"/>
      <c r="F93" s="209" t="str">
        <f>IF('תנאי סף'!AN93&lt;&gt;1,"",'תנאי סף'!F93)</f>
        <v/>
      </c>
      <c r="G93" s="9"/>
      <c r="H93" s="291"/>
      <c r="I93" s="293"/>
      <c r="J93" s="291"/>
      <c r="K93" s="293"/>
      <c r="L93" s="291"/>
      <c r="M93" s="293"/>
      <c r="N93" s="9"/>
      <c r="O93" s="137"/>
      <c r="P93" s="158"/>
      <c r="Q93" s="11"/>
      <c r="R93" s="11"/>
      <c r="S93" s="11"/>
      <c r="T93" s="11"/>
      <c r="U93" s="138" t="str">
        <f>IF($F93="","",IF($AA93&lt;&gt;1,$AB$1,IF(INDEX('הוראת שעה'!$E$6:$E$20,MATCH($Z$2,'הוראת שעה'!$A$6:$A$20,1))=1,4,INDEX($G$5:$G$27,MATCH(G93,$F$5:$F$27,0)))))</f>
        <v/>
      </c>
      <c r="V93" s="11">
        <v>1</v>
      </c>
      <c r="W93" s="11" t="str">
        <f t="shared" si="5"/>
        <v/>
      </c>
      <c r="X93" s="11">
        <v>1</v>
      </c>
      <c r="Y93" s="11" t="str">
        <f t="shared" si="6"/>
        <v/>
      </c>
      <c r="Z93" s="115" t="str">
        <f t="shared" si="7"/>
        <v/>
      </c>
      <c r="AA93" s="171">
        <f t="shared" si="8"/>
        <v>0</v>
      </c>
      <c r="AB93" s="171" t="str">
        <f t="shared" si="17"/>
        <v/>
      </c>
      <c r="AC93" s="171" t="str">
        <f t="shared" si="17"/>
        <v/>
      </c>
      <c r="AD93" s="171">
        <f>IF(OR(INDEX('הוראת שעה'!$E$6:$E$20,MATCH($Z$2,'הוראת שעה'!$A$6:$A$20,1))=1,G$30=""),1,IF(G93="",0,IFERROR(CHOOSE(AD$28,IF(ISNA(MATCH(G93,$AB$30:$AC$30,0)),0,1),IF(ISNUMBER(G93),1,0),IF(G93=TRUNC(G93),1,0),IF(AND(G93*1=G93,G93&gt;=0),1,0),IF(AND(G93=TRUNC(G93),G93&gt;=0),1,0),IF(AND(G93*1=G93,G93&gt;0),1,0),IF(AND(G93=TRUNC(G93),G93&gt;0),1,0),1,IF(ISNA(HLOOKUP(G93,$AE$4:$AN$4,1,0)),0,1)),0)))</f>
        <v>0</v>
      </c>
      <c r="BA93" s="171" t="str">
        <f t="shared" si="16"/>
        <v/>
      </c>
      <c r="BB93" s="171" t="str">
        <f t="shared" si="16"/>
        <v/>
      </c>
      <c r="BC93" s="171" t="str">
        <f t="shared" si="16"/>
        <v/>
      </c>
      <c r="BD93" s="171" t="str">
        <f t="shared" si="16"/>
        <v/>
      </c>
      <c r="BE93" s="171" t="str">
        <f t="shared" si="16"/>
        <v/>
      </c>
    </row>
    <row r="94" spans="2:57">
      <c r="B94" s="10" t="str">
        <f t="shared" si="4"/>
        <v/>
      </c>
      <c r="C94" s="8"/>
      <c r="D94" s="8"/>
      <c r="E94" s="8"/>
      <c r="F94" s="209" t="str">
        <f>IF('תנאי סף'!AN94&lt;&gt;1,"",'תנאי סף'!F94)</f>
        <v/>
      </c>
      <c r="G94" s="9"/>
      <c r="H94" s="291"/>
      <c r="I94" s="293"/>
      <c r="J94" s="291"/>
      <c r="K94" s="293"/>
      <c r="L94" s="291"/>
      <c r="M94" s="293"/>
      <c r="N94" s="9"/>
      <c r="O94" s="137"/>
      <c r="P94" s="158"/>
      <c r="Q94" s="11"/>
      <c r="R94" s="11"/>
      <c r="S94" s="11"/>
      <c r="T94" s="11"/>
      <c r="U94" s="138" t="str">
        <f>IF($F94="","",IF($AA94&lt;&gt;1,$AB$1,IF(INDEX('הוראת שעה'!$E$6:$E$20,MATCH($Z$2,'הוראת שעה'!$A$6:$A$20,1))=1,4,INDEX($G$5:$G$27,MATCH(G94,$F$5:$F$27,0)))))</f>
        <v/>
      </c>
      <c r="V94" s="11">
        <v>1</v>
      </c>
      <c r="W94" s="11" t="str">
        <f t="shared" si="5"/>
        <v/>
      </c>
      <c r="X94" s="11">
        <v>1</v>
      </c>
      <c r="Y94" s="11" t="str">
        <f t="shared" si="6"/>
        <v/>
      </c>
      <c r="Z94" s="115" t="str">
        <f t="shared" si="7"/>
        <v/>
      </c>
      <c r="AA94" s="171">
        <f t="shared" si="8"/>
        <v>0</v>
      </c>
      <c r="AB94" s="171" t="str">
        <f t="shared" si="17"/>
        <v/>
      </c>
      <c r="AC94" s="171" t="str">
        <f t="shared" si="17"/>
        <v/>
      </c>
      <c r="AD94" s="171">
        <f>IF(OR(INDEX('הוראת שעה'!$E$6:$E$20,MATCH($Z$2,'הוראת שעה'!$A$6:$A$20,1))=1,G$30=""),1,IF(G94="",0,IFERROR(CHOOSE(AD$28,IF(ISNA(MATCH(G94,$AB$30:$AC$30,0)),0,1),IF(ISNUMBER(G94),1,0),IF(G94=TRUNC(G94),1,0),IF(AND(G94*1=G94,G94&gt;=0),1,0),IF(AND(G94=TRUNC(G94),G94&gt;=0),1,0),IF(AND(G94*1=G94,G94&gt;0),1,0),IF(AND(G94=TRUNC(G94),G94&gt;0),1,0),1,IF(ISNA(HLOOKUP(G94,$AE$4:$AN$4,1,0)),0,1)),0)))</f>
        <v>0</v>
      </c>
      <c r="BA94" s="171" t="str">
        <f t="shared" si="16"/>
        <v/>
      </c>
      <c r="BB94" s="171" t="str">
        <f t="shared" si="16"/>
        <v/>
      </c>
      <c r="BC94" s="171" t="str">
        <f t="shared" si="16"/>
        <v/>
      </c>
      <c r="BD94" s="171" t="str">
        <f t="shared" si="16"/>
        <v/>
      </c>
      <c r="BE94" s="171" t="str">
        <f t="shared" si="16"/>
        <v/>
      </c>
    </row>
    <row r="95" spans="2:57">
      <c r="B95" s="10" t="str">
        <f t="shared" si="4"/>
        <v/>
      </c>
      <c r="C95" s="8"/>
      <c r="D95" s="8"/>
      <c r="E95" s="8"/>
      <c r="F95" s="209" t="str">
        <f>IF('תנאי סף'!AN95&lt;&gt;1,"",'תנאי סף'!F95)</f>
        <v/>
      </c>
      <c r="G95" s="9"/>
      <c r="H95" s="291"/>
      <c r="I95" s="293"/>
      <c r="J95" s="291"/>
      <c r="K95" s="293"/>
      <c r="L95" s="291"/>
      <c r="M95" s="293"/>
      <c r="N95" s="9"/>
      <c r="O95" s="137"/>
      <c r="P95" s="158"/>
      <c r="Q95" s="11"/>
      <c r="R95" s="11"/>
      <c r="S95" s="11"/>
      <c r="T95" s="11"/>
      <c r="U95" s="138" t="str">
        <f>IF($F95="","",IF($AA95&lt;&gt;1,$AB$1,IF(INDEX('הוראת שעה'!$E$6:$E$20,MATCH($Z$2,'הוראת שעה'!$A$6:$A$20,1))=1,4,INDEX($G$5:$G$27,MATCH(G95,$F$5:$F$27,0)))))</f>
        <v/>
      </c>
      <c r="V95" s="11">
        <v>1</v>
      </c>
      <c r="W95" s="11" t="str">
        <f t="shared" si="5"/>
        <v/>
      </c>
      <c r="X95" s="11">
        <v>1</v>
      </c>
      <c r="Y95" s="11" t="str">
        <f t="shared" si="6"/>
        <v/>
      </c>
      <c r="Z95" s="115" t="str">
        <f t="shared" si="7"/>
        <v/>
      </c>
      <c r="AA95" s="171">
        <f t="shared" si="8"/>
        <v>0</v>
      </c>
      <c r="AB95" s="171" t="str">
        <f t="shared" si="17"/>
        <v/>
      </c>
      <c r="AC95" s="171" t="str">
        <f t="shared" si="17"/>
        <v/>
      </c>
      <c r="AD95" s="171">
        <f>IF(OR(INDEX('הוראת שעה'!$E$6:$E$20,MATCH($Z$2,'הוראת שעה'!$A$6:$A$20,1))=1,G$30="")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BA95" s="171" t="str">
        <f t="shared" si="16"/>
        <v/>
      </c>
      <c r="BB95" s="171" t="str">
        <f t="shared" si="16"/>
        <v/>
      </c>
      <c r="BC95" s="171" t="str">
        <f t="shared" si="16"/>
        <v/>
      </c>
      <c r="BD95" s="171" t="str">
        <f t="shared" si="16"/>
        <v/>
      </c>
      <c r="BE95" s="171" t="str">
        <f t="shared" si="16"/>
        <v/>
      </c>
    </row>
    <row r="96" spans="2:57">
      <c r="B96" s="10" t="str">
        <f t="shared" ref="B96:B130" si="18">IF(F96="","",ROW()-30)</f>
        <v/>
      </c>
      <c r="C96" s="8"/>
      <c r="D96" s="8"/>
      <c r="E96" s="8"/>
      <c r="F96" s="209" t="str">
        <f>IF('תנאי סף'!AN96&lt;&gt;1,"",'תנאי סף'!F96)</f>
        <v/>
      </c>
      <c r="G96" s="9"/>
      <c r="H96" s="291"/>
      <c r="I96" s="293"/>
      <c r="J96" s="291"/>
      <c r="K96" s="293"/>
      <c r="L96" s="291"/>
      <c r="M96" s="293"/>
      <c r="N96" s="9"/>
      <c r="O96" s="137"/>
      <c r="P96" s="158"/>
      <c r="Q96" s="11"/>
      <c r="R96" s="11"/>
      <c r="S96" s="11"/>
      <c r="T96" s="11"/>
      <c r="U96" s="138" t="str">
        <f>IF($F96="","",IF($AA96&lt;&gt;1,$AB$1,IF(INDEX('הוראת שעה'!$E$6:$E$20,MATCH($Z$2,'הוראת שעה'!$A$6:$A$20,1))=1,4,INDEX($G$5:$G$27,MATCH(G96,$F$5:$F$27,0)))))</f>
        <v/>
      </c>
      <c r="V96" s="11">
        <v>1</v>
      </c>
      <c r="W96" s="11" t="str">
        <f t="shared" ref="W96:W130" si="19">IF($F96="","",IF($AA96&lt;&gt;1,$AB$1,IFERROR(U96*V96,$AB$1)))</f>
        <v/>
      </c>
      <c r="X96" s="11">
        <v>1</v>
      </c>
      <c r="Y96" s="11" t="str">
        <f t="shared" ref="Y96:Y130" si="20">IF($F96="","",IF($AA96&lt;&gt;1,$AB$1,IFERROR(W96*X96,$AB$1)))</f>
        <v/>
      </c>
      <c r="Z96" s="115" t="str">
        <f t="shared" ref="Z96:Z130" si="21">IF($F96="","",IF(OR($AA96&lt;&gt;1,Y96=$AB$1),$AB$1,IFERROR(Y96/SUM($Y$31:$Y$130),0)))</f>
        <v/>
      </c>
      <c r="AA96" s="171">
        <f t="shared" ref="AA96:AA130" si="22">IF(SUM(AD96:AV96)=COUNT(AD96:AV96),1,0)</f>
        <v>0</v>
      </c>
      <c r="AB96" s="171" t="str">
        <f t="shared" si="17"/>
        <v/>
      </c>
      <c r="AC96" s="171" t="str">
        <f t="shared" si="17"/>
        <v/>
      </c>
      <c r="AD96" s="171">
        <f>IF(OR(INDEX('הוראת שעה'!$E$6:$E$20,MATCH($Z$2,'הוראת שעה'!$A$6:$A$20,1))=1,G$30=""),1,IF(G96="",0,IFERROR(CHOOSE(AD$28,IF(ISNA(MATCH(G96,$AB$30:$AC$30,0)),0,1),IF(ISNUMBER(G96),1,0),IF(G96=TRUNC(G96),1,0),IF(AND(G96*1=G96,G96&gt;=0),1,0),IF(AND(G96=TRUNC(G96),G96&gt;=0),1,0),IF(AND(G96*1=G96,G96&gt;0),1,0),IF(AND(G96=TRUNC(G96),G96&gt;0),1,0),1,IF(ISNA(HLOOKUP(G96,$AE$4:$AN$4,1,0)),0,1)),0)))</f>
        <v>0</v>
      </c>
      <c r="BA96" s="171" t="str">
        <f t="shared" si="16"/>
        <v/>
      </c>
      <c r="BB96" s="171" t="str">
        <f t="shared" si="16"/>
        <v/>
      </c>
      <c r="BC96" s="171" t="str">
        <f t="shared" si="16"/>
        <v/>
      </c>
      <c r="BD96" s="171" t="str">
        <f t="shared" si="16"/>
        <v/>
      </c>
      <c r="BE96" s="171" t="str">
        <f t="shared" si="16"/>
        <v/>
      </c>
    </row>
    <row r="97" spans="2:57">
      <c r="B97" s="10" t="str">
        <f t="shared" si="18"/>
        <v/>
      </c>
      <c r="C97" s="8"/>
      <c r="D97" s="8"/>
      <c r="E97" s="8"/>
      <c r="F97" s="209" t="str">
        <f>IF('תנאי סף'!AN97&lt;&gt;1,"",'תנאי סף'!F97)</f>
        <v/>
      </c>
      <c r="G97" s="9"/>
      <c r="H97" s="291"/>
      <c r="I97" s="293"/>
      <c r="J97" s="291"/>
      <c r="K97" s="293"/>
      <c r="L97" s="291"/>
      <c r="M97" s="293"/>
      <c r="N97" s="9"/>
      <c r="O97" s="137"/>
      <c r="P97" s="158"/>
      <c r="Q97" s="11"/>
      <c r="R97" s="11"/>
      <c r="S97" s="11"/>
      <c r="T97" s="11"/>
      <c r="U97" s="138" t="str">
        <f>IF($F97="","",IF($AA97&lt;&gt;1,$AB$1,IF(INDEX('הוראת שעה'!$E$6:$E$20,MATCH($Z$2,'הוראת שעה'!$A$6:$A$20,1))=1,4,INDEX($G$5:$G$27,MATCH(G97,$F$5:$F$27,0)))))</f>
        <v/>
      </c>
      <c r="V97" s="11">
        <v>1</v>
      </c>
      <c r="W97" s="11" t="str">
        <f t="shared" si="19"/>
        <v/>
      </c>
      <c r="X97" s="11">
        <v>1</v>
      </c>
      <c r="Y97" s="11" t="str">
        <f t="shared" si="20"/>
        <v/>
      </c>
      <c r="Z97" s="115" t="str">
        <f t="shared" si="21"/>
        <v/>
      </c>
      <c r="AA97" s="171">
        <f t="shared" si="22"/>
        <v>0</v>
      </c>
      <c r="AB97" s="171" t="str">
        <f t="shared" si="17"/>
        <v/>
      </c>
      <c r="AC97" s="171" t="str">
        <f t="shared" si="17"/>
        <v/>
      </c>
      <c r="AD97" s="171">
        <f>IF(OR(INDEX('הוראת שעה'!$E$6:$E$20,MATCH($Z$2,'הוראת שעה'!$A$6:$A$20,1))=1,G$30=""),1,IF(G97="",0,IFERROR(CHOOSE(AD$28,IF(ISNA(MATCH(G97,$AB$30:$AC$30,0)),0,1),IF(ISNUMBER(G97),1,0),IF(G97=TRUNC(G97),1,0),IF(AND(G97*1=G97,G97&gt;=0),1,0),IF(AND(G97=TRUNC(G97),G97&gt;=0),1,0),IF(AND(G97*1=G97,G97&gt;0),1,0),IF(AND(G97=TRUNC(G97),G97&gt;0),1,0),1,IF(ISNA(HLOOKUP(G97,$AE$4:$AN$4,1,0)),0,1)),0)))</f>
        <v>0</v>
      </c>
      <c r="BA97" s="171" t="str">
        <f t="shared" si="16"/>
        <v/>
      </c>
      <c r="BB97" s="171" t="str">
        <f t="shared" si="16"/>
        <v/>
      </c>
      <c r="BC97" s="171" t="str">
        <f t="shared" si="16"/>
        <v/>
      </c>
      <c r="BD97" s="171" t="str">
        <f t="shared" si="16"/>
        <v/>
      </c>
      <c r="BE97" s="171" t="str">
        <f t="shared" si="16"/>
        <v/>
      </c>
    </row>
    <row r="98" spans="2:57">
      <c r="B98" s="10" t="str">
        <f t="shared" si="18"/>
        <v/>
      </c>
      <c r="C98" s="8"/>
      <c r="D98" s="8"/>
      <c r="E98" s="8"/>
      <c r="F98" s="209" t="str">
        <f>IF('תנאי סף'!AN98&lt;&gt;1,"",'תנאי סף'!F98)</f>
        <v/>
      </c>
      <c r="G98" s="9"/>
      <c r="H98" s="291"/>
      <c r="I98" s="293"/>
      <c r="J98" s="291"/>
      <c r="K98" s="293"/>
      <c r="L98" s="291"/>
      <c r="M98" s="293"/>
      <c r="N98" s="9"/>
      <c r="O98" s="137"/>
      <c r="P98" s="158"/>
      <c r="Q98" s="11"/>
      <c r="R98" s="11"/>
      <c r="S98" s="11"/>
      <c r="T98" s="11"/>
      <c r="U98" s="138" t="str">
        <f>IF($F98="","",IF($AA98&lt;&gt;1,$AB$1,IF(INDEX('הוראת שעה'!$E$6:$E$20,MATCH($Z$2,'הוראת שעה'!$A$6:$A$20,1))=1,4,INDEX($G$5:$G$27,MATCH(G98,$F$5:$F$27,0)))))</f>
        <v/>
      </c>
      <c r="V98" s="11">
        <v>1</v>
      </c>
      <c r="W98" s="11" t="str">
        <f t="shared" si="19"/>
        <v/>
      </c>
      <c r="X98" s="11">
        <v>1</v>
      </c>
      <c r="Y98" s="11" t="str">
        <f t="shared" si="20"/>
        <v/>
      </c>
      <c r="Z98" s="115" t="str">
        <f t="shared" si="21"/>
        <v/>
      </c>
      <c r="AA98" s="171">
        <f t="shared" si="22"/>
        <v>0</v>
      </c>
      <c r="AB98" s="171" t="str">
        <f t="shared" si="17"/>
        <v/>
      </c>
      <c r="AC98" s="171" t="str">
        <f t="shared" si="17"/>
        <v/>
      </c>
      <c r="AD98" s="171">
        <f>IF(OR(INDEX('הוראת שעה'!$E$6:$E$20,MATCH($Z$2,'הוראת שעה'!$A$6:$A$20,1))=1,G$30=""),1,IF(G98="",0,IFERROR(CHOOSE(AD$28,IF(ISNA(MATCH(G98,$AB$30:$AC$30,0)),0,1),IF(ISNUMBER(G98),1,0),IF(G98=TRUNC(G98),1,0),IF(AND(G98*1=G98,G98&gt;=0),1,0),IF(AND(G98=TRUNC(G98),G98&gt;=0),1,0),IF(AND(G98*1=G98,G98&gt;0),1,0),IF(AND(G98=TRUNC(G98),G98&gt;0),1,0),1,IF(ISNA(HLOOKUP(G98,$AE$4:$AN$4,1,0)),0,1)),0)))</f>
        <v>0</v>
      </c>
      <c r="BA98" s="171" t="str">
        <f t="shared" si="16"/>
        <v/>
      </c>
      <c r="BB98" s="171" t="str">
        <f t="shared" si="16"/>
        <v/>
      </c>
      <c r="BC98" s="171" t="str">
        <f t="shared" si="16"/>
        <v/>
      </c>
      <c r="BD98" s="171" t="str">
        <f t="shared" si="16"/>
        <v/>
      </c>
      <c r="BE98" s="171" t="str">
        <f t="shared" si="16"/>
        <v/>
      </c>
    </row>
    <row r="99" spans="2:57">
      <c r="B99" s="10" t="str">
        <f t="shared" si="18"/>
        <v/>
      </c>
      <c r="C99" s="8"/>
      <c r="D99" s="8"/>
      <c r="E99" s="8"/>
      <c r="F99" s="209" t="str">
        <f>IF('תנאי סף'!AN99&lt;&gt;1,"",'תנאי סף'!F99)</f>
        <v/>
      </c>
      <c r="G99" s="9"/>
      <c r="H99" s="291"/>
      <c r="I99" s="293"/>
      <c r="J99" s="291"/>
      <c r="K99" s="293"/>
      <c r="L99" s="291"/>
      <c r="M99" s="293"/>
      <c r="N99" s="9"/>
      <c r="O99" s="137"/>
      <c r="P99" s="158"/>
      <c r="Q99" s="11"/>
      <c r="R99" s="11"/>
      <c r="S99" s="11"/>
      <c r="T99" s="11"/>
      <c r="U99" s="138" t="str">
        <f>IF($F99="","",IF($AA99&lt;&gt;1,$AB$1,IF(INDEX('הוראת שעה'!$E$6:$E$20,MATCH($Z$2,'הוראת שעה'!$A$6:$A$20,1))=1,4,INDEX($G$5:$G$27,MATCH(G99,$F$5:$F$27,0)))))</f>
        <v/>
      </c>
      <c r="V99" s="11">
        <v>1</v>
      </c>
      <c r="W99" s="11" t="str">
        <f t="shared" si="19"/>
        <v/>
      </c>
      <c r="X99" s="11">
        <v>1</v>
      </c>
      <c r="Y99" s="11" t="str">
        <f t="shared" si="20"/>
        <v/>
      </c>
      <c r="Z99" s="115" t="str">
        <f t="shared" si="21"/>
        <v/>
      </c>
      <c r="AA99" s="171">
        <f t="shared" si="22"/>
        <v>0</v>
      </c>
      <c r="AB99" s="171" t="str">
        <f t="shared" si="17"/>
        <v/>
      </c>
      <c r="AC99" s="171" t="str">
        <f t="shared" si="17"/>
        <v/>
      </c>
      <c r="AD99" s="171">
        <f>IF(OR(INDEX('הוראת שעה'!$E$6:$E$20,MATCH($Z$2,'הוראת שעה'!$A$6:$A$20,1))=1,G$30=""),1,IF(G99="",0,IFERROR(CHOOSE(AD$28,IF(ISNA(MATCH(G99,$AB$30:$AC$30,0)),0,1),IF(ISNUMBER(G99),1,0),IF(G99=TRUNC(G99),1,0),IF(AND(G99*1=G99,G99&gt;=0),1,0),IF(AND(G99=TRUNC(G99),G99&gt;=0),1,0),IF(AND(G99*1=G99,G99&gt;0),1,0),IF(AND(G99=TRUNC(G99),G99&gt;0),1,0),1,IF(ISNA(HLOOKUP(G99,$AE$4:$AN$4,1,0)),0,1)),0)))</f>
        <v>0</v>
      </c>
      <c r="BA99" s="171" t="str">
        <f t="shared" si="16"/>
        <v/>
      </c>
      <c r="BB99" s="171" t="str">
        <f t="shared" si="16"/>
        <v/>
      </c>
      <c r="BC99" s="171" t="str">
        <f t="shared" si="16"/>
        <v/>
      </c>
      <c r="BD99" s="171" t="str">
        <f t="shared" si="16"/>
        <v/>
      </c>
      <c r="BE99" s="171" t="str">
        <f t="shared" si="16"/>
        <v/>
      </c>
    </row>
    <row r="100" spans="2:57">
      <c r="B100" s="10" t="str">
        <f t="shared" si="18"/>
        <v/>
      </c>
      <c r="C100" s="8"/>
      <c r="D100" s="8"/>
      <c r="E100" s="8"/>
      <c r="F100" s="209" t="str">
        <f>IF('תנאי סף'!AN100&lt;&gt;1,"",'תנאי סף'!F100)</f>
        <v/>
      </c>
      <c r="G100" s="9"/>
      <c r="H100" s="291"/>
      <c r="I100" s="293"/>
      <c r="J100" s="291"/>
      <c r="K100" s="293"/>
      <c r="L100" s="291"/>
      <c r="M100" s="293"/>
      <c r="N100" s="9"/>
      <c r="O100" s="137"/>
      <c r="P100" s="158"/>
      <c r="Q100" s="11"/>
      <c r="R100" s="11"/>
      <c r="S100" s="11"/>
      <c r="T100" s="11"/>
      <c r="U100" s="138" t="str">
        <f>IF($F100="","",IF($AA100&lt;&gt;1,$AB$1,IF(INDEX('הוראת שעה'!$E$6:$E$20,MATCH($Z$2,'הוראת שעה'!$A$6:$A$20,1))=1,4,INDEX($G$5:$G$27,MATCH(G100,$F$5:$F$27,0)))))</f>
        <v/>
      </c>
      <c r="V100" s="11">
        <v>1</v>
      </c>
      <c r="W100" s="11" t="str">
        <f t="shared" si="19"/>
        <v/>
      </c>
      <c r="X100" s="11">
        <v>1</v>
      </c>
      <c r="Y100" s="11" t="str">
        <f t="shared" si="20"/>
        <v/>
      </c>
      <c r="Z100" s="115" t="str">
        <f t="shared" si="21"/>
        <v/>
      </c>
      <c r="AA100" s="171">
        <f t="shared" si="22"/>
        <v>0</v>
      </c>
      <c r="AB100" s="171" t="str">
        <f t="shared" si="17"/>
        <v/>
      </c>
      <c r="AC100" s="171" t="str">
        <f t="shared" si="17"/>
        <v/>
      </c>
      <c r="AD100" s="171">
        <f>IF(OR(INDEX('הוראת שעה'!$E$6:$E$20,MATCH($Z$2,'הוראת שעה'!$A$6:$A$20,1))=1,G$30=""),1,IF(G100="",0,IFERROR(CHOOSE(AD$28,IF(ISNA(MATCH(G100,$AB$30:$AC$30,0)),0,1),IF(ISNUMBER(G100),1,0),IF(G100=TRUNC(G100),1,0),IF(AND(G100*1=G100,G100&gt;=0),1,0),IF(AND(G100=TRUNC(G100),G100&gt;=0),1,0),IF(AND(G100*1=G100,G100&gt;0),1,0),IF(AND(G100=TRUNC(G100),G100&gt;0),1,0),1,IF(ISNA(HLOOKUP(G100,$AE$4:$AN$4,1,0)),0,1)),0)))</f>
        <v>0</v>
      </c>
      <c r="BA100" s="171" t="str">
        <f t="shared" si="16"/>
        <v/>
      </c>
      <c r="BB100" s="171" t="str">
        <f t="shared" si="16"/>
        <v/>
      </c>
      <c r="BC100" s="171" t="str">
        <f t="shared" si="16"/>
        <v/>
      </c>
      <c r="BD100" s="171" t="str">
        <f t="shared" si="16"/>
        <v/>
      </c>
      <c r="BE100" s="171" t="str">
        <f t="shared" si="16"/>
        <v/>
      </c>
    </row>
    <row r="101" spans="2:57">
      <c r="B101" s="10" t="str">
        <f t="shared" si="18"/>
        <v/>
      </c>
      <c r="C101" s="8"/>
      <c r="D101" s="8"/>
      <c r="E101" s="8"/>
      <c r="F101" s="209" t="str">
        <f>IF('תנאי סף'!AN101&lt;&gt;1,"",'תנאי סף'!F101)</f>
        <v/>
      </c>
      <c r="G101" s="9"/>
      <c r="H101" s="291"/>
      <c r="I101" s="293"/>
      <c r="J101" s="291"/>
      <c r="K101" s="293"/>
      <c r="L101" s="291"/>
      <c r="M101" s="293"/>
      <c r="N101" s="9"/>
      <c r="O101" s="137"/>
      <c r="P101" s="158"/>
      <c r="Q101" s="11"/>
      <c r="R101" s="11"/>
      <c r="S101" s="11"/>
      <c r="T101" s="11"/>
      <c r="U101" s="138" t="str">
        <f>IF($F101="","",IF($AA101&lt;&gt;1,$AB$1,IF(INDEX('הוראת שעה'!$E$6:$E$20,MATCH($Z$2,'הוראת שעה'!$A$6:$A$20,1))=1,4,INDEX($G$5:$G$27,MATCH(G101,$F$5:$F$27,0)))))</f>
        <v/>
      </c>
      <c r="V101" s="11">
        <v>1</v>
      </c>
      <c r="W101" s="11" t="str">
        <f t="shared" si="19"/>
        <v/>
      </c>
      <c r="X101" s="11">
        <v>1</v>
      </c>
      <c r="Y101" s="11" t="str">
        <f t="shared" si="20"/>
        <v/>
      </c>
      <c r="Z101" s="115" t="str">
        <f t="shared" si="21"/>
        <v/>
      </c>
      <c r="AA101" s="171">
        <f t="shared" si="22"/>
        <v>0</v>
      </c>
      <c r="AB101" s="171" t="str">
        <f t="shared" si="17"/>
        <v/>
      </c>
      <c r="AC101" s="171" t="str">
        <f t="shared" si="17"/>
        <v/>
      </c>
      <c r="AD101" s="171">
        <f>IF(OR(INDEX('הוראת שעה'!$E$6:$E$20,MATCH($Z$2,'הוראת שעה'!$A$6:$A$20,1))=1,G$30=""),1,IF(G101="",0,IFERROR(CHOOSE(AD$28,IF(ISNA(MATCH(G101,$AB$30:$AC$30,0)),0,1),IF(ISNUMBER(G101),1,0),IF(G101=TRUNC(G101),1,0),IF(AND(G101*1=G101,G101&gt;=0),1,0),IF(AND(G101=TRUNC(G101),G101&gt;=0),1,0),IF(AND(G101*1=G101,G101&gt;0),1,0),IF(AND(G101=TRUNC(G101),G101&gt;0),1,0),1,IF(ISNA(HLOOKUP(G101,$AE$4:$AN$4,1,0)),0,1)),0)))</f>
        <v>0</v>
      </c>
      <c r="BA101" s="171" t="str">
        <f t="shared" ref="BA101:BE110" si="23">IF($F101="","",BA$30)</f>
        <v/>
      </c>
      <c r="BB101" s="171" t="str">
        <f t="shared" si="23"/>
        <v/>
      </c>
      <c r="BC101" s="171" t="str">
        <f t="shared" si="23"/>
        <v/>
      </c>
      <c r="BD101" s="171" t="str">
        <f t="shared" si="23"/>
        <v/>
      </c>
      <c r="BE101" s="171" t="str">
        <f t="shared" si="23"/>
        <v/>
      </c>
    </row>
    <row r="102" spans="2:57">
      <c r="B102" s="10" t="str">
        <f t="shared" si="18"/>
        <v/>
      </c>
      <c r="C102" s="8"/>
      <c r="D102" s="8"/>
      <c r="E102" s="8"/>
      <c r="F102" s="209" t="str">
        <f>IF('תנאי סף'!AN102&lt;&gt;1,"",'תנאי סף'!F102)</f>
        <v/>
      </c>
      <c r="G102" s="9"/>
      <c r="H102" s="291"/>
      <c r="I102" s="293"/>
      <c r="J102" s="291"/>
      <c r="K102" s="293"/>
      <c r="L102" s="291"/>
      <c r="M102" s="293"/>
      <c r="N102" s="9"/>
      <c r="O102" s="137"/>
      <c r="P102" s="158"/>
      <c r="Q102" s="11"/>
      <c r="R102" s="11"/>
      <c r="S102" s="11"/>
      <c r="T102" s="11"/>
      <c r="U102" s="138" t="str">
        <f>IF($F102="","",IF($AA102&lt;&gt;1,$AB$1,IF(INDEX('הוראת שעה'!$E$6:$E$20,MATCH($Z$2,'הוראת שעה'!$A$6:$A$20,1))=1,4,INDEX($G$5:$G$27,MATCH(G102,$F$5:$F$27,0)))))</f>
        <v/>
      </c>
      <c r="V102" s="11">
        <v>1</v>
      </c>
      <c r="W102" s="11" t="str">
        <f t="shared" si="19"/>
        <v/>
      </c>
      <c r="X102" s="11">
        <v>1</v>
      </c>
      <c r="Y102" s="11" t="str">
        <f t="shared" si="20"/>
        <v/>
      </c>
      <c r="Z102" s="115" t="str">
        <f t="shared" si="21"/>
        <v/>
      </c>
      <c r="AA102" s="171">
        <f t="shared" si="22"/>
        <v>0</v>
      </c>
      <c r="AB102" s="171" t="str">
        <f t="shared" si="17"/>
        <v/>
      </c>
      <c r="AC102" s="171" t="str">
        <f t="shared" si="17"/>
        <v/>
      </c>
      <c r="AD102" s="171">
        <f>IF(OR(INDEX('הוראת שעה'!$E$6:$E$20,MATCH($Z$2,'הוראת שעה'!$A$6:$A$20,1))=1,G$30=""),1,IF(G102="",0,IFERROR(CHOOSE(AD$28,IF(ISNA(MATCH(G102,$AB$30:$AC$30,0)),0,1),IF(ISNUMBER(G102),1,0),IF(G102=TRUNC(G102),1,0),IF(AND(G102*1=G102,G102&gt;=0),1,0),IF(AND(G102=TRUNC(G102),G102&gt;=0),1,0),IF(AND(G102*1=G102,G102&gt;0),1,0),IF(AND(G102=TRUNC(G102),G102&gt;0),1,0),1,IF(ISNA(HLOOKUP(G102,$AE$4:$AN$4,1,0)),0,1)),0)))</f>
        <v>0</v>
      </c>
      <c r="BA102" s="171" t="str">
        <f t="shared" si="23"/>
        <v/>
      </c>
      <c r="BB102" s="171" t="str">
        <f t="shared" si="23"/>
        <v/>
      </c>
      <c r="BC102" s="171" t="str">
        <f t="shared" si="23"/>
        <v/>
      </c>
      <c r="BD102" s="171" t="str">
        <f t="shared" si="23"/>
        <v/>
      </c>
      <c r="BE102" s="171" t="str">
        <f t="shared" si="23"/>
        <v/>
      </c>
    </row>
    <row r="103" spans="2:57">
      <c r="B103" s="10" t="str">
        <f t="shared" si="18"/>
        <v/>
      </c>
      <c r="C103" s="8"/>
      <c r="D103" s="8"/>
      <c r="E103" s="8"/>
      <c r="F103" s="209" t="str">
        <f>IF('תנאי סף'!AN103&lt;&gt;1,"",'תנאי סף'!F103)</f>
        <v/>
      </c>
      <c r="G103" s="9"/>
      <c r="H103" s="291"/>
      <c r="I103" s="293"/>
      <c r="J103" s="291"/>
      <c r="K103" s="293"/>
      <c r="L103" s="291"/>
      <c r="M103" s="293"/>
      <c r="N103" s="9"/>
      <c r="O103" s="137"/>
      <c r="P103" s="158"/>
      <c r="Q103" s="11"/>
      <c r="R103" s="11"/>
      <c r="S103" s="11"/>
      <c r="T103" s="11"/>
      <c r="U103" s="138" t="str">
        <f>IF($F103="","",IF($AA103&lt;&gt;1,$AB$1,IF(INDEX('הוראת שעה'!$E$6:$E$20,MATCH($Z$2,'הוראת שעה'!$A$6:$A$20,1))=1,4,INDEX($G$5:$G$27,MATCH(G103,$F$5:$F$27,0)))))</f>
        <v/>
      </c>
      <c r="V103" s="11">
        <v>1</v>
      </c>
      <c r="W103" s="11" t="str">
        <f t="shared" si="19"/>
        <v/>
      </c>
      <c r="X103" s="11">
        <v>1</v>
      </c>
      <c r="Y103" s="11" t="str">
        <f t="shared" si="20"/>
        <v/>
      </c>
      <c r="Z103" s="115" t="str">
        <f t="shared" si="21"/>
        <v/>
      </c>
      <c r="AA103" s="171">
        <f t="shared" si="22"/>
        <v>0</v>
      </c>
      <c r="AB103" s="171" t="str">
        <f t="shared" si="17"/>
        <v/>
      </c>
      <c r="AC103" s="171" t="str">
        <f t="shared" si="17"/>
        <v/>
      </c>
      <c r="AD103" s="171">
        <f>IF(OR(INDEX('הוראת שעה'!$E$6:$E$20,MATCH($Z$2,'הוראת שעה'!$A$6:$A$20,1))=1,G$30=""),1,IF(G103="",0,IFERROR(CHOOSE(AD$28,IF(ISNA(MATCH(G103,$AB$30:$AC$30,0)),0,1),IF(ISNUMBER(G103),1,0),IF(G103=TRUNC(G103),1,0),IF(AND(G103*1=G103,G103&gt;=0),1,0),IF(AND(G103=TRUNC(G103),G103&gt;=0),1,0),IF(AND(G103*1=G103,G103&gt;0),1,0),IF(AND(G103=TRUNC(G103),G103&gt;0),1,0),1,IF(ISNA(HLOOKUP(G103,$AE$4:$AN$4,1,0)),0,1)),0)))</f>
        <v>0</v>
      </c>
      <c r="BA103" s="171" t="str">
        <f t="shared" si="23"/>
        <v/>
      </c>
      <c r="BB103" s="171" t="str">
        <f t="shared" si="23"/>
        <v/>
      </c>
      <c r="BC103" s="171" t="str">
        <f t="shared" si="23"/>
        <v/>
      </c>
      <c r="BD103" s="171" t="str">
        <f t="shared" si="23"/>
        <v/>
      </c>
      <c r="BE103" s="171" t="str">
        <f t="shared" si="23"/>
        <v/>
      </c>
    </row>
    <row r="104" spans="2:57">
      <c r="B104" s="10" t="str">
        <f t="shared" si="18"/>
        <v/>
      </c>
      <c r="C104" s="8"/>
      <c r="D104" s="8"/>
      <c r="E104" s="8"/>
      <c r="F104" s="209" t="str">
        <f>IF('תנאי סף'!AN104&lt;&gt;1,"",'תנאי סף'!F104)</f>
        <v/>
      </c>
      <c r="G104" s="9"/>
      <c r="H104" s="291"/>
      <c r="I104" s="293"/>
      <c r="J104" s="291"/>
      <c r="K104" s="293"/>
      <c r="L104" s="291"/>
      <c r="M104" s="293"/>
      <c r="N104" s="9"/>
      <c r="O104" s="137"/>
      <c r="P104" s="158"/>
      <c r="Q104" s="11"/>
      <c r="R104" s="11"/>
      <c r="S104" s="11"/>
      <c r="T104" s="11"/>
      <c r="U104" s="138" t="str">
        <f>IF($F104="","",IF($AA104&lt;&gt;1,$AB$1,IF(INDEX('הוראת שעה'!$E$6:$E$20,MATCH($Z$2,'הוראת שעה'!$A$6:$A$20,1))=1,4,INDEX($G$5:$G$27,MATCH(G104,$F$5:$F$27,0)))))</f>
        <v/>
      </c>
      <c r="V104" s="11">
        <v>1</v>
      </c>
      <c r="W104" s="11" t="str">
        <f t="shared" si="19"/>
        <v/>
      </c>
      <c r="X104" s="11">
        <v>1</v>
      </c>
      <c r="Y104" s="11" t="str">
        <f t="shared" si="20"/>
        <v/>
      </c>
      <c r="Z104" s="115" t="str">
        <f t="shared" si="21"/>
        <v/>
      </c>
      <c r="AA104" s="171">
        <f t="shared" si="22"/>
        <v>0</v>
      </c>
      <c r="AB104" s="171" t="str">
        <f t="shared" si="17"/>
        <v/>
      </c>
      <c r="AC104" s="171" t="str">
        <f t="shared" si="17"/>
        <v/>
      </c>
      <c r="AD104" s="171">
        <f>IF(OR(INDEX('הוראת שעה'!$E$6:$E$20,MATCH($Z$2,'הוראת שעה'!$A$6:$A$20,1))=1,G$30=""),1,IF(G104="",0,IFERROR(CHOOSE(AD$28,IF(ISNA(MATCH(G104,$AB$30:$AC$30,0)),0,1),IF(ISNUMBER(G104),1,0),IF(G104=TRUNC(G104),1,0),IF(AND(G104*1=G104,G104&gt;=0),1,0),IF(AND(G104=TRUNC(G104),G104&gt;=0),1,0),IF(AND(G104*1=G104,G104&gt;0),1,0),IF(AND(G104=TRUNC(G104),G104&gt;0),1,0),1,IF(ISNA(HLOOKUP(G104,$AE$4:$AN$4,1,0)),0,1)),0)))</f>
        <v>0</v>
      </c>
      <c r="BA104" s="171" t="str">
        <f t="shared" si="23"/>
        <v/>
      </c>
      <c r="BB104" s="171" t="str">
        <f t="shared" si="23"/>
        <v/>
      </c>
      <c r="BC104" s="171" t="str">
        <f t="shared" si="23"/>
        <v/>
      </c>
      <c r="BD104" s="171" t="str">
        <f t="shared" si="23"/>
        <v/>
      </c>
      <c r="BE104" s="171" t="str">
        <f t="shared" si="23"/>
        <v/>
      </c>
    </row>
    <row r="105" spans="2:57">
      <c r="B105" s="10" t="str">
        <f t="shared" si="18"/>
        <v/>
      </c>
      <c r="C105" s="8"/>
      <c r="D105" s="8"/>
      <c r="E105" s="8"/>
      <c r="F105" s="209" t="str">
        <f>IF('תנאי סף'!AN105&lt;&gt;1,"",'תנאי סף'!F105)</f>
        <v/>
      </c>
      <c r="G105" s="9"/>
      <c r="H105" s="291"/>
      <c r="I105" s="293"/>
      <c r="J105" s="291"/>
      <c r="K105" s="293"/>
      <c r="L105" s="291"/>
      <c r="M105" s="293"/>
      <c r="N105" s="9"/>
      <c r="O105" s="137"/>
      <c r="P105" s="158"/>
      <c r="Q105" s="11"/>
      <c r="R105" s="11"/>
      <c r="S105" s="11"/>
      <c r="T105" s="11"/>
      <c r="U105" s="138" t="str">
        <f>IF($F105="","",IF($AA105&lt;&gt;1,$AB$1,IF(INDEX('הוראת שעה'!$E$6:$E$20,MATCH($Z$2,'הוראת שעה'!$A$6:$A$20,1))=1,4,INDEX($G$5:$G$27,MATCH(G105,$F$5:$F$27,0)))))</f>
        <v/>
      </c>
      <c r="V105" s="11">
        <v>1</v>
      </c>
      <c r="W105" s="11" t="str">
        <f t="shared" si="19"/>
        <v/>
      </c>
      <c r="X105" s="11">
        <v>1</v>
      </c>
      <c r="Y105" s="11" t="str">
        <f t="shared" si="20"/>
        <v/>
      </c>
      <c r="Z105" s="115" t="str">
        <f t="shared" si="21"/>
        <v/>
      </c>
      <c r="AA105" s="171">
        <f t="shared" si="22"/>
        <v>0</v>
      </c>
      <c r="AB105" s="171" t="str">
        <f t="shared" si="17"/>
        <v/>
      </c>
      <c r="AC105" s="171" t="str">
        <f t="shared" si="17"/>
        <v/>
      </c>
      <c r="AD105" s="171">
        <f>IF(OR(INDEX('הוראת שעה'!$E$6:$E$20,MATCH($Z$2,'הוראת שעה'!$A$6:$A$20,1))=1,G$30=""),1,IF(G105="",0,IFERROR(CHOOSE(AD$28,IF(ISNA(MATCH(G105,$AB$30:$AC$30,0)),0,1),IF(ISNUMBER(G105),1,0),IF(G105=TRUNC(G105),1,0),IF(AND(G105*1=G105,G105&gt;=0),1,0),IF(AND(G105=TRUNC(G105),G105&gt;=0),1,0),IF(AND(G105*1=G105,G105&gt;0),1,0),IF(AND(G105=TRUNC(G105),G105&gt;0),1,0),1,IF(ISNA(HLOOKUP(G105,$AE$4:$AN$4,1,0)),0,1)),0)))</f>
        <v>0</v>
      </c>
      <c r="BA105" s="171" t="str">
        <f t="shared" si="23"/>
        <v/>
      </c>
      <c r="BB105" s="171" t="str">
        <f t="shared" si="23"/>
        <v/>
      </c>
      <c r="BC105" s="171" t="str">
        <f t="shared" si="23"/>
        <v/>
      </c>
      <c r="BD105" s="171" t="str">
        <f t="shared" si="23"/>
        <v/>
      </c>
      <c r="BE105" s="171" t="str">
        <f t="shared" si="23"/>
        <v/>
      </c>
    </row>
    <row r="106" spans="2:57">
      <c r="B106" s="10" t="str">
        <f t="shared" si="18"/>
        <v/>
      </c>
      <c r="C106" s="8"/>
      <c r="D106" s="8"/>
      <c r="E106" s="8"/>
      <c r="F106" s="209" t="str">
        <f>IF('תנאי סף'!AN106&lt;&gt;1,"",'תנאי סף'!F106)</f>
        <v/>
      </c>
      <c r="G106" s="9"/>
      <c r="H106" s="291"/>
      <c r="I106" s="293"/>
      <c r="J106" s="291"/>
      <c r="K106" s="293"/>
      <c r="L106" s="291"/>
      <c r="M106" s="293"/>
      <c r="N106" s="9"/>
      <c r="O106" s="137"/>
      <c r="P106" s="158"/>
      <c r="Q106" s="11"/>
      <c r="R106" s="11"/>
      <c r="S106" s="11"/>
      <c r="T106" s="11"/>
      <c r="U106" s="138" t="str">
        <f>IF($F106="","",IF($AA106&lt;&gt;1,$AB$1,IF(INDEX('הוראת שעה'!$E$6:$E$20,MATCH($Z$2,'הוראת שעה'!$A$6:$A$20,1))=1,4,INDEX($G$5:$G$27,MATCH(G106,$F$5:$F$27,0)))))</f>
        <v/>
      </c>
      <c r="V106" s="11">
        <v>1</v>
      </c>
      <c r="W106" s="11" t="str">
        <f t="shared" si="19"/>
        <v/>
      </c>
      <c r="X106" s="11">
        <v>1</v>
      </c>
      <c r="Y106" s="11" t="str">
        <f t="shared" si="20"/>
        <v/>
      </c>
      <c r="Z106" s="115" t="str">
        <f t="shared" si="21"/>
        <v/>
      </c>
      <c r="AA106" s="171">
        <f t="shared" si="22"/>
        <v>0</v>
      </c>
      <c r="AB106" s="171" t="str">
        <f t="shared" si="17"/>
        <v/>
      </c>
      <c r="AC106" s="171" t="str">
        <f t="shared" si="17"/>
        <v/>
      </c>
      <c r="AD106" s="171">
        <f>IF(OR(INDEX('הוראת שעה'!$E$6:$E$20,MATCH($Z$2,'הוראת שעה'!$A$6:$A$20,1))=1,G$30=""),1,IF(G106="",0,IFERROR(CHOOSE(AD$28,IF(ISNA(MATCH(G106,$AB$30:$AC$30,0)),0,1),IF(ISNUMBER(G106),1,0),IF(G106=TRUNC(G106),1,0),IF(AND(G106*1=G106,G106&gt;=0),1,0),IF(AND(G106=TRUNC(G106),G106&gt;=0),1,0),IF(AND(G106*1=G106,G106&gt;0),1,0),IF(AND(G106=TRUNC(G106),G106&gt;0),1,0),1,IF(ISNA(HLOOKUP(G106,$AE$4:$AN$4,1,0)),0,1)),0)))</f>
        <v>0</v>
      </c>
      <c r="BA106" s="171" t="str">
        <f t="shared" si="23"/>
        <v/>
      </c>
      <c r="BB106" s="171" t="str">
        <f t="shared" si="23"/>
        <v/>
      </c>
      <c r="BC106" s="171" t="str">
        <f t="shared" si="23"/>
        <v/>
      </c>
      <c r="BD106" s="171" t="str">
        <f t="shared" si="23"/>
        <v/>
      </c>
      <c r="BE106" s="171" t="str">
        <f t="shared" si="23"/>
        <v/>
      </c>
    </row>
    <row r="107" spans="2:57">
      <c r="B107" s="10" t="str">
        <f t="shared" si="18"/>
        <v/>
      </c>
      <c r="C107" s="8"/>
      <c r="D107" s="8"/>
      <c r="E107" s="8"/>
      <c r="F107" s="209" t="str">
        <f>IF('תנאי סף'!AN107&lt;&gt;1,"",'תנאי סף'!F107)</f>
        <v/>
      </c>
      <c r="G107" s="9"/>
      <c r="H107" s="291"/>
      <c r="I107" s="293"/>
      <c r="J107" s="291"/>
      <c r="K107" s="293"/>
      <c r="L107" s="291"/>
      <c r="M107" s="293"/>
      <c r="N107" s="9"/>
      <c r="O107" s="137"/>
      <c r="P107" s="158"/>
      <c r="Q107" s="11"/>
      <c r="R107" s="11"/>
      <c r="S107" s="11"/>
      <c r="T107" s="11"/>
      <c r="U107" s="138" t="str">
        <f>IF($F107="","",IF($AA107&lt;&gt;1,$AB$1,IF(INDEX('הוראת שעה'!$E$6:$E$20,MATCH($Z$2,'הוראת שעה'!$A$6:$A$20,1))=1,4,INDEX($G$5:$G$27,MATCH(G107,$F$5:$F$27,0)))))</f>
        <v/>
      </c>
      <c r="V107" s="11">
        <v>1</v>
      </c>
      <c r="W107" s="11" t="str">
        <f t="shared" si="19"/>
        <v/>
      </c>
      <c r="X107" s="11">
        <v>1</v>
      </c>
      <c r="Y107" s="11" t="str">
        <f t="shared" si="20"/>
        <v/>
      </c>
      <c r="Z107" s="115" t="str">
        <f t="shared" si="21"/>
        <v/>
      </c>
      <c r="AA107" s="171">
        <f t="shared" si="22"/>
        <v>0</v>
      </c>
      <c r="AB107" s="171" t="str">
        <f t="shared" si="17"/>
        <v/>
      </c>
      <c r="AC107" s="171" t="str">
        <f t="shared" si="17"/>
        <v/>
      </c>
      <c r="AD107" s="171">
        <f>IF(OR(INDEX('הוראת שעה'!$E$6:$E$20,MATCH($Z$2,'הוראת שעה'!$A$6:$A$20,1))=1,G$30=""),1,IF(G107="",0,IFERROR(CHOOSE(AD$28,IF(ISNA(MATCH(G107,$AB$30:$AC$30,0)),0,1),IF(ISNUMBER(G107),1,0),IF(G107=TRUNC(G107),1,0),IF(AND(G107*1=G107,G107&gt;=0),1,0),IF(AND(G107=TRUNC(G107),G107&gt;=0),1,0),IF(AND(G107*1=G107,G107&gt;0),1,0),IF(AND(G107=TRUNC(G107),G107&gt;0),1,0),1,IF(ISNA(HLOOKUP(G107,$AE$4:$AN$4,1,0)),0,1)),0)))</f>
        <v>0</v>
      </c>
      <c r="BA107" s="171" t="str">
        <f t="shared" si="23"/>
        <v/>
      </c>
      <c r="BB107" s="171" t="str">
        <f t="shared" si="23"/>
        <v/>
      </c>
      <c r="BC107" s="171" t="str">
        <f t="shared" si="23"/>
        <v/>
      </c>
      <c r="BD107" s="171" t="str">
        <f t="shared" si="23"/>
        <v/>
      </c>
      <c r="BE107" s="171" t="str">
        <f t="shared" si="23"/>
        <v/>
      </c>
    </row>
    <row r="108" spans="2:57">
      <c r="B108" s="10" t="str">
        <f t="shared" si="18"/>
        <v/>
      </c>
      <c r="C108" s="8"/>
      <c r="D108" s="8"/>
      <c r="E108" s="8"/>
      <c r="F108" s="209" t="str">
        <f>IF('תנאי סף'!AN108&lt;&gt;1,"",'תנאי סף'!F108)</f>
        <v/>
      </c>
      <c r="G108" s="9"/>
      <c r="H108" s="291"/>
      <c r="I108" s="293"/>
      <c r="J108" s="291"/>
      <c r="K108" s="293"/>
      <c r="L108" s="291"/>
      <c r="M108" s="293"/>
      <c r="N108" s="9"/>
      <c r="O108" s="137"/>
      <c r="P108" s="158"/>
      <c r="Q108" s="11"/>
      <c r="R108" s="11"/>
      <c r="S108" s="11"/>
      <c r="T108" s="11"/>
      <c r="U108" s="138" t="str">
        <f>IF($F108="","",IF($AA108&lt;&gt;1,$AB$1,IF(INDEX('הוראת שעה'!$E$6:$E$20,MATCH($Z$2,'הוראת שעה'!$A$6:$A$20,1))=1,4,INDEX($G$5:$G$27,MATCH(G108,$F$5:$F$27,0)))))</f>
        <v/>
      </c>
      <c r="V108" s="11">
        <v>1</v>
      </c>
      <c r="W108" s="11" t="str">
        <f t="shared" si="19"/>
        <v/>
      </c>
      <c r="X108" s="11">
        <v>1</v>
      </c>
      <c r="Y108" s="11" t="str">
        <f t="shared" si="20"/>
        <v/>
      </c>
      <c r="Z108" s="115" t="str">
        <f t="shared" si="21"/>
        <v/>
      </c>
      <c r="AA108" s="171">
        <f t="shared" si="22"/>
        <v>0</v>
      </c>
      <c r="AB108" s="171" t="str">
        <f t="shared" si="17"/>
        <v/>
      </c>
      <c r="AC108" s="171" t="str">
        <f t="shared" si="17"/>
        <v/>
      </c>
      <c r="AD108" s="171">
        <f>IF(OR(INDEX('הוראת שעה'!$E$6:$E$20,MATCH($Z$2,'הוראת שעה'!$A$6:$A$20,1))=1,G$30=""),1,IF(G108="",0,IFERROR(CHOOSE(AD$28,IF(ISNA(MATCH(G108,$AB$30:$AC$30,0)),0,1),IF(ISNUMBER(G108),1,0),IF(G108=TRUNC(G108),1,0),IF(AND(G108*1=G108,G108&gt;=0),1,0),IF(AND(G108=TRUNC(G108),G108&gt;=0),1,0),IF(AND(G108*1=G108,G108&gt;0),1,0),IF(AND(G108=TRUNC(G108),G108&gt;0),1,0),1,IF(ISNA(HLOOKUP(G108,$AE$4:$AN$4,1,0)),0,1)),0)))</f>
        <v>0</v>
      </c>
      <c r="BA108" s="171" t="str">
        <f t="shared" si="23"/>
        <v/>
      </c>
      <c r="BB108" s="171" t="str">
        <f t="shared" si="23"/>
        <v/>
      </c>
      <c r="BC108" s="171" t="str">
        <f t="shared" si="23"/>
        <v/>
      </c>
      <c r="BD108" s="171" t="str">
        <f t="shared" si="23"/>
        <v/>
      </c>
      <c r="BE108" s="171" t="str">
        <f t="shared" si="23"/>
        <v/>
      </c>
    </row>
    <row r="109" spans="2:57">
      <c r="B109" s="10" t="str">
        <f t="shared" si="18"/>
        <v/>
      </c>
      <c r="C109" s="8"/>
      <c r="D109" s="8"/>
      <c r="E109" s="8"/>
      <c r="F109" s="209" t="str">
        <f>IF('תנאי סף'!AN109&lt;&gt;1,"",'תנאי סף'!F109)</f>
        <v/>
      </c>
      <c r="G109" s="9"/>
      <c r="H109" s="291"/>
      <c r="I109" s="293"/>
      <c r="J109" s="291"/>
      <c r="K109" s="293"/>
      <c r="L109" s="291"/>
      <c r="M109" s="293"/>
      <c r="N109" s="9"/>
      <c r="O109" s="137"/>
      <c r="P109" s="158"/>
      <c r="Q109" s="11"/>
      <c r="R109" s="11"/>
      <c r="S109" s="11"/>
      <c r="T109" s="11"/>
      <c r="U109" s="138" t="str">
        <f>IF($F109="","",IF($AA109&lt;&gt;1,$AB$1,IF(INDEX('הוראת שעה'!$E$6:$E$20,MATCH($Z$2,'הוראת שעה'!$A$6:$A$20,1))=1,4,INDEX($G$5:$G$27,MATCH(G109,$F$5:$F$27,0)))))</f>
        <v/>
      </c>
      <c r="V109" s="11">
        <v>1</v>
      </c>
      <c r="W109" s="11" t="str">
        <f t="shared" si="19"/>
        <v/>
      </c>
      <c r="X109" s="11">
        <v>1</v>
      </c>
      <c r="Y109" s="11" t="str">
        <f t="shared" si="20"/>
        <v/>
      </c>
      <c r="Z109" s="115" t="str">
        <f t="shared" si="21"/>
        <v/>
      </c>
      <c r="AA109" s="171">
        <f t="shared" si="22"/>
        <v>0</v>
      </c>
      <c r="AB109" s="171" t="str">
        <f t="shared" si="17"/>
        <v/>
      </c>
      <c r="AC109" s="171" t="str">
        <f t="shared" si="17"/>
        <v/>
      </c>
      <c r="AD109" s="171">
        <f>IF(OR(INDEX('הוראת שעה'!$E$6:$E$20,MATCH($Z$2,'הוראת שעה'!$A$6:$A$20,1))=1,G$30=""),1,IF(G109="",0,IFERROR(CHOOSE(AD$28,IF(ISNA(MATCH(G109,$AB$30:$AC$30,0)),0,1),IF(ISNUMBER(G109),1,0),IF(G109=TRUNC(G109),1,0),IF(AND(G109*1=G109,G109&gt;=0),1,0),IF(AND(G109=TRUNC(G109),G109&gt;=0),1,0),IF(AND(G109*1=G109,G109&gt;0),1,0),IF(AND(G109=TRUNC(G109),G109&gt;0),1,0),1,IF(ISNA(HLOOKUP(G109,$AE$4:$AN$4,1,0)),0,1)),0)))</f>
        <v>0</v>
      </c>
      <c r="BA109" s="171" t="str">
        <f t="shared" si="23"/>
        <v/>
      </c>
      <c r="BB109" s="171" t="str">
        <f t="shared" si="23"/>
        <v/>
      </c>
      <c r="BC109" s="171" t="str">
        <f t="shared" si="23"/>
        <v/>
      </c>
      <c r="BD109" s="171" t="str">
        <f t="shared" si="23"/>
        <v/>
      </c>
      <c r="BE109" s="171" t="str">
        <f t="shared" si="23"/>
        <v/>
      </c>
    </row>
    <row r="110" spans="2:57">
      <c r="B110" s="10" t="str">
        <f t="shared" si="18"/>
        <v/>
      </c>
      <c r="C110" s="8"/>
      <c r="D110" s="8"/>
      <c r="E110" s="8"/>
      <c r="F110" s="209" t="str">
        <f>IF('תנאי סף'!AN110&lt;&gt;1,"",'תנאי סף'!F110)</f>
        <v/>
      </c>
      <c r="G110" s="9"/>
      <c r="H110" s="291"/>
      <c r="I110" s="293"/>
      <c r="J110" s="291"/>
      <c r="K110" s="293"/>
      <c r="L110" s="291"/>
      <c r="M110" s="293"/>
      <c r="N110" s="9"/>
      <c r="O110" s="137"/>
      <c r="P110" s="158"/>
      <c r="Q110" s="11"/>
      <c r="R110" s="11"/>
      <c r="S110" s="11"/>
      <c r="T110" s="11"/>
      <c r="U110" s="138" t="str">
        <f>IF($F110="","",IF($AA110&lt;&gt;1,$AB$1,IF(INDEX('הוראת שעה'!$E$6:$E$20,MATCH($Z$2,'הוראת שעה'!$A$6:$A$20,1))=1,4,INDEX($G$5:$G$27,MATCH(G110,$F$5:$F$27,0)))))</f>
        <v/>
      </c>
      <c r="V110" s="11">
        <v>1</v>
      </c>
      <c r="W110" s="11" t="str">
        <f t="shared" si="19"/>
        <v/>
      </c>
      <c r="X110" s="11">
        <v>1</v>
      </c>
      <c r="Y110" s="11" t="str">
        <f t="shared" si="20"/>
        <v/>
      </c>
      <c r="Z110" s="115" t="str">
        <f t="shared" si="21"/>
        <v/>
      </c>
      <c r="AA110" s="171">
        <f t="shared" si="22"/>
        <v>0</v>
      </c>
      <c r="AB110" s="171" t="str">
        <f t="shared" si="17"/>
        <v/>
      </c>
      <c r="AC110" s="171" t="str">
        <f t="shared" si="17"/>
        <v/>
      </c>
      <c r="AD110" s="171">
        <f>IF(OR(INDEX('הוראת שעה'!$E$6:$E$20,MATCH($Z$2,'הוראת שעה'!$A$6:$A$20,1))=1,G$30=""),1,IF(G110="",0,IFERROR(CHOOSE(AD$28,IF(ISNA(MATCH(G110,$AB$30:$AC$30,0)),0,1),IF(ISNUMBER(G110),1,0),IF(G110=TRUNC(G110),1,0),IF(AND(G110*1=G110,G110&gt;=0),1,0),IF(AND(G110=TRUNC(G110),G110&gt;=0),1,0),IF(AND(G110*1=G110,G110&gt;0),1,0),IF(AND(G110=TRUNC(G110),G110&gt;0),1,0),1,IF(ISNA(HLOOKUP(G110,$AE$4:$AN$4,1,0)),0,1)),0)))</f>
        <v>0</v>
      </c>
      <c r="BA110" s="171" t="str">
        <f t="shared" si="23"/>
        <v/>
      </c>
      <c r="BB110" s="171" t="str">
        <f t="shared" si="23"/>
        <v/>
      </c>
      <c r="BC110" s="171" t="str">
        <f t="shared" si="23"/>
        <v/>
      </c>
      <c r="BD110" s="171" t="str">
        <f t="shared" si="23"/>
        <v/>
      </c>
      <c r="BE110" s="171" t="str">
        <f t="shared" si="23"/>
        <v/>
      </c>
    </row>
    <row r="111" spans="2:57">
      <c r="B111" s="10" t="str">
        <f t="shared" si="18"/>
        <v/>
      </c>
      <c r="C111" s="8"/>
      <c r="D111" s="8"/>
      <c r="E111" s="8"/>
      <c r="F111" s="209" t="str">
        <f>IF('תנאי סף'!AN111&lt;&gt;1,"",'תנאי סף'!F111)</f>
        <v/>
      </c>
      <c r="G111" s="9"/>
      <c r="H111" s="291"/>
      <c r="I111" s="293"/>
      <c r="J111" s="291"/>
      <c r="K111" s="293"/>
      <c r="L111" s="291"/>
      <c r="M111" s="293"/>
      <c r="N111" s="9"/>
      <c r="O111" s="137"/>
      <c r="P111" s="158"/>
      <c r="Q111" s="11"/>
      <c r="R111" s="11"/>
      <c r="S111" s="11"/>
      <c r="T111" s="11"/>
      <c r="U111" s="138" t="str">
        <f>IF($F111="","",IF($AA111&lt;&gt;1,$AB$1,IF(INDEX('הוראת שעה'!$E$6:$E$20,MATCH($Z$2,'הוראת שעה'!$A$6:$A$20,1))=1,4,INDEX($G$5:$G$27,MATCH(G111,$F$5:$F$27,0)))))</f>
        <v/>
      </c>
      <c r="V111" s="11">
        <v>1</v>
      </c>
      <c r="W111" s="11" t="str">
        <f t="shared" si="19"/>
        <v/>
      </c>
      <c r="X111" s="11">
        <v>1</v>
      </c>
      <c r="Y111" s="11" t="str">
        <f t="shared" si="20"/>
        <v/>
      </c>
      <c r="Z111" s="115" t="str">
        <f t="shared" si="21"/>
        <v/>
      </c>
      <c r="AA111" s="171">
        <f t="shared" si="22"/>
        <v>0</v>
      </c>
      <c r="AB111" s="171" t="str">
        <f t="shared" si="17"/>
        <v/>
      </c>
      <c r="AC111" s="171" t="str">
        <f t="shared" si="17"/>
        <v/>
      </c>
      <c r="AD111" s="171">
        <f>IF(OR(INDEX('הוראת שעה'!$E$6:$E$20,MATCH($Z$2,'הוראת שעה'!$A$6:$A$20,1))=1,G$30=""),1,IF(G111="",0,IFERROR(CHOOSE(AD$28,IF(ISNA(MATCH(G111,$AB$30:$AC$30,0)),0,1),IF(ISNUMBER(G111),1,0),IF(G111=TRUNC(G111),1,0),IF(AND(G111*1=G111,G111&gt;=0),1,0),IF(AND(G111=TRUNC(G111),G111&gt;=0),1,0),IF(AND(G111*1=G111,G111&gt;0),1,0),IF(AND(G111=TRUNC(G111),G111&gt;0),1,0),1,IF(ISNA(HLOOKUP(G111,$AE$4:$AN$4,1,0)),0,1)),0)))</f>
        <v>0</v>
      </c>
      <c r="BA111" s="171" t="str">
        <f t="shared" ref="BA111:BE120" si="24">IF($F111="","",BA$30)</f>
        <v/>
      </c>
      <c r="BB111" s="171" t="str">
        <f t="shared" si="24"/>
        <v/>
      </c>
      <c r="BC111" s="171" t="str">
        <f t="shared" si="24"/>
        <v/>
      </c>
      <c r="BD111" s="171" t="str">
        <f t="shared" si="24"/>
        <v/>
      </c>
      <c r="BE111" s="171" t="str">
        <f t="shared" si="24"/>
        <v/>
      </c>
    </row>
    <row r="112" spans="2:57">
      <c r="B112" s="10" t="str">
        <f t="shared" si="18"/>
        <v/>
      </c>
      <c r="C112" s="8"/>
      <c r="D112" s="8"/>
      <c r="E112" s="8"/>
      <c r="F112" s="209" t="str">
        <f>IF('תנאי סף'!AN112&lt;&gt;1,"",'תנאי סף'!F112)</f>
        <v/>
      </c>
      <c r="G112" s="9"/>
      <c r="H112" s="291"/>
      <c r="I112" s="293"/>
      <c r="J112" s="291"/>
      <c r="K112" s="293"/>
      <c r="L112" s="291"/>
      <c r="M112" s="293"/>
      <c r="N112" s="9"/>
      <c r="O112" s="137"/>
      <c r="P112" s="158"/>
      <c r="Q112" s="11"/>
      <c r="R112" s="11"/>
      <c r="S112" s="11"/>
      <c r="T112" s="11"/>
      <c r="U112" s="138" t="str">
        <f>IF($F112="","",IF($AA112&lt;&gt;1,$AB$1,IF(INDEX('הוראת שעה'!$E$6:$E$20,MATCH($Z$2,'הוראת שעה'!$A$6:$A$20,1))=1,4,INDEX($G$5:$G$27,MATCH(G112,$F$5:$F$27,0)))))</f>
        <v/>
      </c>
      <c r="V112" s="11">
        <v>1</v>
      </c>
      <c r="W112" s="11" t="str">
        <f t="shared" si="19"/>
        <v/>
      </c>
      <c r="X112" s="11">
        <v>1</v>
      </c>
      <c r="Y112" s="11" t="str">
        <f t="shared" si="20"/>
        <v/>
      </c>
      <c r="Z112" s="115" t="str">
        <f t="shared" si="21"/>
        <v/>
      </c>
      <c r="AA112" s="171">
        <f t="shared" si="22"/>
        <v>0</v>
      </c>
      <c r="AB112" s="171" t="str">
        <f t="shared" si="17"/>
        <v/>
      </c>
      <c r="AC112" s="171" t="str">
        <f t="shared" si="17"/>
        <v/>
      </c>
      <c r="AD112" s="171">
        <f>IF(OR(INDEX('הוראת שעה'!$E$6:$E$20,MATCH($Z$2,'הוראת שעה'!$A$6:$A$20,1))=1,G$30=""),1,IF(G112="",0,IFERROR(CHOOSE(AD$28,IF(ISNA(MATCH(G112,$AB$30:$AC$30,0)),0,1),IF(ISNUMBER(G112),1,0),IF(G112=TRUNC(G112),1,0),IF(AND(G112*1=G112,G112&gt;=0),1,0),IF(AND(G112=TRUNC(G112),G112&gt;=0),1,0),IF(AND(G112*1=G112,G112&gt;0),1,0),IF(AND(G112=TRUNC(G112),G112&gt;0),1,0),1,IF(ISNA(HLOOKUP(G112,$AE$4:$AN$4,1,0)),0,1)),0)))</f>
        <v>0</v>
      </c>
      <c r="BA112" s="171" t="str">
        <f t="shared" si="24"/>
        <v/>
      </c>
      <c r="BB112" s="171" t="str">
        <f t="shared" si="24"/>
        <v/>
      </c>
      <c r="BC112" s="171" t="str">
        <f t="shared" si="24"/>
        <v/>
      </c>
      <c r="BD112" s="171" t="str">
        <f t="shared" si="24"/>
        <v/>
      </c>
      <c r="BE112" s="171" t="str">
        <f t="shared" si="24"/>
        <v/>
      </c>
    </row>
    <row r="113" spans="2:57">
      <c r="B113" s="10" t="str">
        <f t="shared" si="18"/>
        <v/>
      </c>
      <c r="C113" s="8"/>
      <c r="D113" s="8"/>
      <c r="E113" s="8"/>
      <c r="F113" s="209" t="str">
        <f>IF('תנאי סף'!AN113&lt;&gt;1,"",'תנאי סף'!F113)</f>
        <v/>
      </c>
      <c r="G113" s="9"/>
      <c r="H113" s="291"/>
      <c r="I113" s="293"/>
      <c r="J113" s="291"/>
      <c r="K113" s="293"/>
      <c r="L113" s="291"/>
      <c r="M113" s="293"/>
      <c r="N113" s="9"/>
      <c r="O113" s="137"/>
      <c r="P113" s="158"/>
      <c r="Q113" s="11"/>
      <c r="R113" s="11"/>
      <c r="S113" s="11"/>
      <c r="T113" s="11"/>
      <c r="U113" s="138" t="str">
        <f>IF($F113="","",IF($AA113&lt;&gt;1,$AB$1,IF(INDEX('הוראת שעה'!$E$6:$E$20,MATCH($Z$2,'הוראת שעה'!$A$6:$A$20,1))=1,4,INDEX($G$5:$G$27,MATCH(G113,$F$5:$F$27,0)))))</f>
        <v/>
      </c>
      <c r="V113" s="11">
        <v>1</v>
      </c>
      <c r="W113" s="11" t="str">
        <f t="shared" si="19"/>
        <v/>
      </c>
      <c r="X113" s="11">
        <v>1</v>
      </c>
      <c r="Y113" s="11" t="str">
        <f t="shared" si="20"/>
        <v/>
      </c>
      <c r="Z113" s="115" t="str">
        <f t="shared" si="21"/>
        <v/>
      </c>
      <c r="AA113" s="171">
        <f t="shared" si="22"/>
        <v>0</v>
      </c>
      <c r="AB113" s="171" t="str">
        <f t="shared" si="17"/>
        <v/>
      </c>
      <c r="AC113" s="171" t="str">
        <f t="shared" si="17"/>
        <v/>
      </c>
      <c r="AD113" s="171">
        <f>IF(OR(INDEX('הוראת שעה'!$E$6:$E$20,MATCH($Z$2,'הוראת שעה'!$A$6:$A$20,1))=1,G$30=""),1,IF(G113="",0,IFERROR(CHOOSE(AD$28,IF(ISNA(MATCH(G113,$AB$30:$AC$30,0)),0,1),IF(ISNUMBER(G113),1,0),IF(G113=TRUNC(G113),1,0),IF(AND(G113*1=G113,G113&gt;=0),1,0),IF(AND(G113=TRUNC(G113),G113&gt;=0),1,0),IF(AND(G113*1=G113,G113&gt;0),1,0),IF(AND(G113=TRUNC(G113),G113&gt;0),1,0),1,IF(ISNA(HLOOKUP(G113,$AE$4:$AN$4,1,0)),0,1)),0)))</f>
        <v>0</v>
      </c>
      <c r="BA113" s="171" t="str">
        <f t="shared" si="24"/>
        <v/>
      </c>
      <c r="BB113" s="171" t="str">
        <f t="shared" si="24"/>
        <v/>
      </c>
      <c r="BC113" s="171" t="str">
        <f t="shared" si="24"/>
        <v/>
      </c>
      <c r="BD113" s="171" t="str">
        <f t="shared" si="24"/>
        <v/>
      </c>
      <c r="BE113" s="171" t="str">
        <f t="shared" si="24"/>
        <v/>
      </c>
    </row>
    <row r="114" spans="2:57">
      <c r="B114" s="10" t="str">
        <f t="shared" si="18"/>
        <v/>
      </c>
      <c r="C114" s="8"/>
      <c r="D114" s="8"/>
      <c r="E114" s="8"/>
      <c r="F114" s="209" t="str">
        <f>IF('תנאי סף'!AN114&lt;&gt;1,"",'תנאי סף'!F114)</f>
        <v/>
      </c>
      <c r="G114" s="9"/>
      <c r="H114" s="291"/>
      <c r="I114" s="293"/>
      <c r="J114" s="291"/>
      <c r="K114" s="293"/>
      <c r="L114" s="291"/>
      <c r="M114" s="293"/>
      <c r="N114" s="9"/>
      <c r="O114" s="137"/>
      <c r="P114" s="158"/>
      <c r="Q114" s="11"/>
      <c r="R114" s="11"/>
      <c r="S114" s="11"/>
      <c r="T114" s="11"/>
      <c r="U114" s="138" t="str">
        <f>IF($F114="","",IF($AA114&lt;&gt;1,$AB$1,IF(INDEX('הוראת שעה'!$E$6:$E$20,MATCH($Z$2,'הוראת שעה'!$A$6:$A$20,1))=1,4,INDEX($G$5:$G$27,MATCH(G114,$F$5:$F$27,0)))))</f>
        <v/>
      </c>
      <c r="V114" s="11">
        <v>1</v>
      </c>
      <c r="W114" s="11" t="str">
        <f t="shared" si="19"/>
        <v/>
      </c>
      <c r="X114" s="11">
        <v>1</v>
      </c>
      <c r="Y114" s="11" t="str">
        <f t="shared" si="20"/>
        <v/>
      </c>
      <c r="Z114" s="115" t="str">
        <f t="shared" si="21"/>
        <v/>
      </c>
      <c r="AA114" s="171">
        <f t="shared" si="22"/>
        <v>0</v>
      </c>
      <c r="AB114" s="171" t="str">
        <f t="shared" si="17"/>
        <v/>
      </c>
      <c r="AC114" s="171" t="str">
        <f t="shared" si="17"/>
        <v/>
      </c>
      <c r="AD114" s="171">
        <f>IF(OR(INDEX('הוראת שעה'!$E$6:$E$20,MATCH($Z$2,'הוראת שעה'!$A$6:$A$20,1))=1,G$30=""),1,IF(G114="",0,IFERROR(CHOOSE(AD$28,IF(ISNA(MATCH(G114,$AB$30:$AC$30,0)),0,1),IF(ISNUMBER(G114),1,0),IF(G114=TRUNC(G114),1,0),IF(AND(G114*1=G114,G114&gt;=0),1,0),IF(AND(G114=TRUNC(G114),G114&gt;=0),1,0),IF(AND(G114*1=G114,G114&gt;0),1,0),IF(AND(G114=TRUNC(G114),G114&gt;0),1,0),1,IF(ISNA(HLOOKUP(G114,$AE$4:$AN$4,1,0)),0,1)),0)))</f>
        <v>0</v>
      </c>
      <c r="BA114" s="171" t="str">
        <f t="shared" si="24"/>
        <v/>
      </c>
      <c r="BB114" s="171" t="str">
        <f t="shared" si="24"/>
        <v/>
      </c>
      <c r="BC114" s="171" t="str">
        <f t="shared" si="24"/>
        <v/>
      </c>
      <c r="BD114" s="171" t="str">
        <f t="shared" si="24"/>
        <v/>
      </c>
      <c r="BE114" s="171" t="str">
        <f t="shared" si="24"/>
        <v/>
      </c>
    </row>
    <row r="115" spans="2:57">
      <c r="B115" s="10" t="str">
        <f t="shared" si="18"/>
        <v/>
      </c>
      <c r="C115" s="8"/>
      <c r="D115" s="8"/>
      <c r="E115" s="8"/>
      <c r="F115" s="209" t="str">
        <f>IF('תנאי סף'!AN115&lt;&gt;1,"",'תנאי סף'!F115)</f>
        <v/>
      </c>
      <c r="G115" s="9"/>
      <c r="H115" s="291"/>
      <c r="I115" s="293"/>
      <c r="J115" s="291"/>
      <c r="K115" s="293"/>
      <c r="L115" s="291"/>
      <c r="M115" s="293"/>
      <c r="N115" s="9"/>
      <c r="O115" s="137"/>
      <c r="P115" s="158"/>
      <c r="Q115" s="11"/>
      <c r="R115" s="11"/>
      <c r="S115" s="11"/>
      <c r="T115" s="11"/>
      <c r="U115" s="138" t="str">
        <f>IF($F115="","",IF($AA115&lt;&gt;1,$AB$1,IF(INDEX('הוראת שעה'!$E$6:$E$20,MATCH($Z$2,'הוראת שעה'!$A$6:$A$20,1))=1,4,INDEX($G$5:$G$27,MATCH(G115,$F$5:$F$27,0)))))</f>
        <v/>
      </c>
      <c r="V115" s="11">
        <v>1</v>
      </c>
      <c r="W115" s="11" t="str">
        <f t="shared" si="19"/>
        <v/>
      </c>
      <c r="X115" s="11">
        <v>1</v>
      </c>
      <c r="Y115" s="11" t="str">
        <f t="shared" si="20"/>
        <v/>
      </c>
      <c r="Z115" s="115" t="str">
        <f t="shared" si="21"/>
        <v/>
      </c>
      <c r="AA115" s="171">
        <f t="shared" si="22"/>
        <v>0</v>
      </c>
      <c r="AB115" s="171" t="str">
        <f t="shared" si="17"/>
        <v/>
      </c>
      <c r="AC115" s="171" t="str">
        <f t="shared" si="17"/>
        <v/>
      </c>
      <c r="AD115" s="171">
        <f>IF(OR(INDEX('הוראת שעה'!$E$6:$E$20,MATCH($Z$2,'הוראת שעה'!$A$6:$A$20,1))=1,G$30=""),1,IF(G115="",0,IFERROR(CHOOSE(AD$28,IF(ISNA(MATCH(G115,$AB$30:$AC$30,0)),0,1),IF(ISNUMBER(G115),1,0),IF(G115=TRUNC(G115),1,0),IF(AND(G115*1=G115,G115&gt;=0),1,0),IF(AND(G115=TRUNC(G115),G115&gt;=0),1,0),IF(AND(G115*1=G115,G115&gt;0),1,0),IF(AND(G115=TRUNC(G115),G115&gt;0),1,0),1,IF(ISNA(HLOOKUP(G115,$AE$4:$AN$4,1,0)),0,1)),0)))</f>
        <v>0</v>
      </c>
      <c r="BA115" s="171" t="str">
        <f t="shared" si="24"/>
        <v/>
      </c>
      <c r="BB115" s="171" t="str">
        <f t="shared" si="24"/>
        <v/>
      </c>
      <c r="BC115" s="171" t="str">
        <f t="shared" si="24"/>
        <v/>
      </c>
      <c r="BD115" s="171" t="str">
        <f t="shared" si="24"/>
        <v/>
      </c>
      <c r="BE115" s="171" t="str">
        <f t="shared" si="24"/>
        <v/>
      </c>
    </row>
    <row r="116" spans="2:57">
      <c r="B116" s="10" t="str">
        <f t="shared" si="18"/>
        <v/>
      </c>
      <c r="C116" s="8"/>
      <c r="D116" s="8"/>
      <c r="E116" s="8"/>
      <c r="F116" s="209" t="str">
        <f>IF('תנאי סף'!AN116&lt;&gt;1,"",'תנאי סף'!F116)</f>
        <v/>
      </c>
      <c r="G116" s="9"/>
      <c r="H116" s="291"/>
      <c r="I116" s="293"/>
      <c r="J116" s="291"/>
      <c r="K116" s="293"/>
      <c r="L116" s="291"/>
      <c r="M116" s="293"/>
      <c r="N116" s="9"/>
      <c r="O116" s="137"/>
      <c r="P116" s="158"/>
      <c r="Q116" s="11"/>
      <c r="R116" s="11"/>
      <c r="S116" s="11"/>
      <c r="T116" s="11"/>
      <c r="U116" s="138" t="str">
        <f>IF($F116="","",IF($AA116&lt;&gt;1,$AB$1,IF(INDEX('הוראת שעה'!$E$6:$E$20,MATCH($Z$2,'הוראת שעה'!$A$6:$A$20,1))=1,4,INDEX($G$5:$G$27,MATCH(G116,$F$5:$F$27,0)))))</f>
        <v/>
      </c>
      <c r="V116" s="11">
        <v>1</v>
      </c>
      <c r="W116" s="11" t="str">
        <f t="shared" si="19"/>
        <v/>
      </c>
      <c r="X116" s="11">
        <v>1</v>
      </c>
      <c r="Y116" s="11" t="str">
        <f t="shared" si="20"/>
        <v/>
      </c>
      <c r="Z116" s="115" t="str">
        <f t="shared" si="21"/>
        <v/>
      </c>
      <c r="AA116" s="171">
        <f t="shared" si="22"/>
        <v>0</v>
      </c>
      <c r="AB116" s="171" t="str">
        <f t="shared" si="17"/>
        <v/>
      </c>
      <c r="AC116" s="171" t="str">
        <f t="shared" si="17"/>
        <v/>
      </c>
      <c r="AD116" s="171">
        <f>IF(OR(INDEX('הוראת שעה'!$E$6:$E$20,MATCH($Z$2,'הוראת שעה'!$A$6:$A$20,1))=1,G$30=""),1,IF(G116="",0,IFERROR(CHOOSE(AD$28,IF(ISNA(MATCH(G116,$AB$30:$AC$30,0)),0,1),IF(ISNUMBER(G116),1,0),IF(G116=TRUNC(G116),1,0),IF(AND(G116*1=G116,G116&gt;=0),1,0),IF(AND(G116=TRUNC(G116),G116&gt;=0),1,0),IF(AND(G116*1=G116,G116&gt;0),1,0),IF(AND(G116=TRUNC(G116),G116&gt;0),1,0),1,IF(ISNA(HLOOKUP(G116,$AE$4:$AN$4,1,0)),0,1)),0)))</f>
        <v>0</v>
      </c>
      <c r="BA116" s="171" t="str">
        <f t="shared" si="24"/>
        <v/>
      </c>
      <c r="BB116" s="171" t="str">
        <f t="shared" si="24"/>
        <v/>
      </c>
      <c r="BC116" s="171" t="str">
        <f t="shared" si="24"/>
        <v/>
      </c>
      <c r="BD116" s="171" t="str">
        <f t="shared" si="24"/>
        <v/>
      </c>
      <c r="BE116" s="171" t="str">
        <f t="shared" si="24"/>
        <v/>
      </c>
    </row>
    <row r="117" spans="2:57">
      <c r="B117" s="10" t="str">
        <f t="shared" si="18"/>
        <v/>
      </c>
      <c r="C117" s="8"/>
      <c r="D117" s="8"/>
      <c r="E117" s="8"/>
      <c r="F117" s="209" t="str">
        <f>IF('תנאי סף'!AN117&lt;&gt;1,"",'תנאי סף'!F117)</f>
        <v/>
      </c>
      <c r="G117" s="9"/>
      <c r="H117" s="291"/>
      <c r="I117" s="293"/>
      <c r="J117" s="291"/>
      <c r="K117" s="293"/>
      <c r="L117" s="291"/>
      <c r="M117" s="293"/>
      <c r="N117" s="9"/>
      <c r="O117" s="137"/>
      <c r="P117" s="158"/>
      <c r="Q117" s="11"/>
      <c r="R117" s="11"/>
      <c r="S117" s="11"/>
      <c r="T117" s="11"/>
      <c r="U117" s="138" t="str">
        <f>IF($F117="","",IF($AA117&lt;&gt;1,$AB$1,IF(INDEX('הוראת שעה'!$E$6:$E$20,MATCH($Z$2,'הוראת שעה'!$A$6:$A$20,1))=1,4,INDEX($G$5:$G$27,MATCH(G117,$F$5:$F$27,0)))))</f>
        <v/>
      </c>
      <c r="V117" s="11">
        <v>1</v>
      </c>
      <c r="W117" s="11" t="str">
        <f t="shared" si="19"/>
        <v/>
      </c>
      <c r="X117" s="11">
        <v>1</v>
      </c>
      <c r="Y117" s="11" t="str">
        <f t="shared" si="20"/>
        <v/>
      </c>
      <c r="Z117" s="115" t="str">
        <f t="shared" si="21"/>
        <v/>
      </c>
      <c r="AA117" s="171">
        <f t="shared" si="22"/>
        <v>0</v>
      </c>
      <c r="AB117" s="171" t="str">
        <f t="shared" si="17"/>
        <v/>
      </c>
      <c r="AC117" s="171" t="str">
        <f t="shared" si="17"/>
        <v/>
      </c>
      <c r="AD117" s="171">
        <f>IF(OR(INDEX('הוראת שעה'!$E$6:$E$20,MATCH($Z$2,'הוראת שעה'!$A$6:$A$20,1))=1,G$30=""),1,IF(G117="",0,IFERROR(CHOOSE(AD$28,IF(ISNA(MATCH(G117,$AB$30:$AC$30,0)),0,1),IF(ISNUMBER(G117),1,0),IF(G117=TRUNC(G117),1,0),IF(AND(G117*1=G117,G117&gt;=0),1,0),IF(AND(G117=TRUNC(G117),G117&gt;=0),1,0),IF(AND(G117*1=G117,G117&gt;0),1,0),IF(AND(G117=TRUNC(G117),G117&gt;0),1,0),1,IF(ISNA(HLOOKUP(G117,$AE$4:$AN$4,1,0)),0,1)),0)))</f>
        <v>0</v>
      </c>
      <c r="BA117" s="171" t="str">
        <f t="shared" si="24"/>
        <v/>
      </c>
      <c r="BB117" s="171" t="str">
        <f t="shared" si="24"/>
        <v/>
      </c>
      <c r="BC117" s="171" t="str">
        <f t="shared" si="24"/>
        <v/>
      </c>
      <c r="BD117" s="171" t="str">
        <f t="shared" si="24"/>
        <v/>
      </c>
      <c r="BE117" s="171" t="str">
        <f t="shared" si="24"/>
        <v/>
      </c>
    </row>
    <row r="118" spans="2:57">
      <c r="B118" s="10" t="str">
        <f t="shared" si="18"/>
        <v/>
      </c>
      <c r="C118" s="8"/>
      <c r="D118" s="8"/>
      <c r="E118" s="8"/>
      <c r="F118" s="209" t="str">
        <f>IF('תנאי סף'!AN118&lt;&gt;1,"",'תנאי סף'!F118)</f>
        <v/>
      </c>
      <c r="G118" s="9"/>
      <c r="H118" s="291"/>
      <c r="I118" s="293"/>
      <c r="J118" s="291"/>
      <c r="K118" s="293"/>
      <c r="L118" s="291"/>
      <c r="M118" s="293"/>
      <c r="N118" s="9"/>
      <c r="O118" s="137"/>
      <c r="P118" s="158"/>
      <c r="Q118" s="11"/>
      <c r="R118" s="11"/>
      <c r="S118" s="11"/>
      <c r="T118" s="11"/>
      <c r="U118" s="138" t="str">
        <f>IF($F118="","",IF($AA118&lt;&gt;1,$AB$1,IF(INDEX('הוראת שעה'!$E$6:$E$20,MATCH($Z$2,'הוראת שעה'!$A$6:$A$20,1))=1,4,INDEX($G$5:$G$27,MATCH(G118,$F$5:$F$27,0)))))</f>
        <v/>
      </c>
      <c r="V118" s="11">
        <v>1</v>
      </c>
      <c r="W118" s="11" t="str">
        <f t="shared" si="19"/>
        <v/>
      </c>
      <c r="X118" s="11">
        <v>1</v>
      </c>
      <c r="Y118" s="11" t="str">
        <f t="shared" si="20"/>
        <v/>
      </c>
      <c r="Z118" s="115" t="str">
        <f t="shared" si="21"/>
        <v/>
      </c>
      <c r="AA118" s="171">
        <f t="shared" si="22"/>
        <v>0</v>
      </c>
      <c r="AB118" s="171" t="str">
        <f t="shared" si="17"/>
        <v/>
      </c>
      <c r="AC118" s="171" t="str">
        <f t="shared" si="17"/>
        <v/>
      </c>
      <c r="AD118" s="171">
        <f>IF(OR(INDEX('הוראת שעה'!$E$6:$E$20,MATCH($Z$2,'הוראת שעה'!$A$6:$A$20,1))=1,G$30=""),1,IF(G118="",0,IFERROR(CHOOSE(AD$28,IF(ISNA(MATCH(G118,$AB$30:$AC$30,0)),0,1),IF(ISNUMBER(G118),1,0),IF(G118=TRUNC(G118),1,0),IF(AND(G118*1=G118,G118&gt;=0),1,0),IF(AND(G118=TRUNC(G118),G118&gt;=0),1,0),IF(AND(G118*1=G118,G118&gt;0),1,0),IF(AND(G118=TRUNC(G118),G118&gt;0),1,0),1,IF(ISNA(HLOOKUP(G118,$AE$4:$AN$4,1,0)),0,1)),0)))</f>
        <v>0</v>
      </c>
      <c r="BA118" s="171" t="str">
        <f t="shared" si="24"/>
        <v/>
      </c>
      <c r="BB118" s="171" t="str">
        <f t="shared" si="24"/>
        <v/>
      </c>
      <c r="BC118" s="171" t="str">
        <f t="shared" si="24"/>
        <v/>
      </c>
      <c r="BD118" s="171" t="str">
        <f t="shared" si="24"/>
        <v/>
      </c>
      <c r="BE118" s="171" t="str">
        <f t="shared" si="24"/>
        <v/>
      </c>
    </row>
    <row r="119" spans="2:57">
      <c r="B119" s="10" t="str">
        <f t="shared" si="18"/>
        <v/>
      </c>
      <c r="C119" s="8"/>
      <c r="D119" s="8"/>
      <c r="E119" s="8"/>
      <c r="F119" s="209" t="str">
        <f>IF('תנאי סף'!AN119&lt;&gt;1,"",'תנאי סף'!F119)</f>
        <v/>
      </c>
      <c r="G119" s="9"/>
      <c r="H119" s="291"/>
      <c r="I119" s="293"/>
      <c r="J119" s="291"/>
      <c r="K119" s="293"/>
      <c r="L119" s="291"/>
      <c r="M119" s="293"/>
      <c r="N119" s="9"/>
      <c r="O119" s="137"/>
      <c r="P119" s="158"/>
      <c r="Q119" s="11"/>
      <c r="R119" s="11"/>
      <c r="S119" s="11"/>
      <c r="T119" s="11"/>
      <c r="U119" s="138" t="str">
        <f>IF($F119="","",IF($AA119&lt;&gt;1,$AB$1,IF(INDEX('הוראת שעה'!$E$6:$E$20,MATCH($Z$2,'הוראת שעה'!$A$6:$A$20,1))=1,4,INDEX($G$5:$G$27,MATCH(G119,$F$5:$F$27,0)))))</f>
        <v/>
      </c>
      <c r="V119" s="11">
        <v>1</v>
      </c>
      <c r="W119" s="11" t="str">
        <f t="shared" si="19"/>
        <v/>
      </c>
      <c r="X119" s="11">
        <v>1</v>
      </c>
      <c r="Y119" s="11" t="str">
        <f t="shared" si="20"/>
        <v/>
      </c>
      <c r="Z119" s="115" t="str">
        <f t="shared" si="21"/>
        <v/>
      </c>
      <c r="AA119" s="171">
        <f t="shared" si="22"/>
        <v>0</v>
      </c>
      <c r="AB119" s="171" t="str">
        <f t="shared" si="17"/>
        <v/>
      </c>
      <c r="AC119" s="171" t="str">
        <f t="shared" si="17"/>
        <v/>
      </c>
      <c r="AD119" s="171">
        <f>IF(OR(INDEX('הוראת שעה'!$E$6:$E$20,MATCH($Z$2,'הוראת שעה'!$A$6:$A$20,1))=1,G$30=""),1,IF(G119="",0,IFERROR(CHOOSE(AD$28,IF(ISNA(MATCH(G119,$AB$30:$AC$30,0)),0,1),IF(ISNUMBER(G119),1,0),IF(G119=TRUNC(G119),1,0),IF(AND(G119*1=G119,G119&gt;=0),1,0),IF(AND(G119=TRUNC(G119),G119&gt;=0),1,0),IF(AND(G119*1=G119,G119&gt;0),1,0),IF(AND(G119=TRUNC(G119),G119&gt;0),1,0),1,IF(ISNA(HLOOKUP(G119,$AE$4:$AN$4,1,0)),0,1)),0)))</f>
        <v>0</v>
      </c>
      <c r="BA119" s="171" t="str">
        <f t="shared" si="24"/>
        <v/>
      </c>
      <c r="BB119" s="171" t="str">
        <f t="shared" si="24"/>
        <v/>
      </c>
      <c r="BC119" s="171" t="str">
        <f t="shared" si="24"/>
        <v/>
      </c>
      <c r="BD119" s="171" t="str">
        <f t="shared" si="24"/>
        <v/>
      </c>
      <c r="BE119" s="171" t="str">
        <f t="shared" si="24"/>
        <v/>
      </c>
    </row>
    <row r="120" spans="2:57">
      <c r="B120" s="10" t="str">
        <f t="shared" si="18"/>
        <v/>
      </c>
      <c r="C120" s="8"/>
      <c r="D120" s="8"/>
      <c r="E120" s="8"/>
      <c r="F120" s="209" t="str">
        <f>IF('תנאי סף'!AN120&lt;&gt;1,"",'תנאי סף'!F120)</f>
        <v/>
      </c>
      <c r="G120" s="9"/>
      <c r="H120" s="291"/>
      <c r="I120" s="293"/>
      <c r="J120" s="291"/>
      <c r="K120" s="293"/>
      <c r="L120" s="291"/>
      <c r="M120" s="293"/>
      <c r="N120" s="9"/>
      <c r="O120" s="137"/>
      <c r="P120" s="158"/>
      <c r="Q120" s="11"/>
      <c r="R120" s="11"/>
      <c r="S120" s="11"/>
      <c r="T120" s="11"/>
      <c r="U120" s="138" t="str">
        <f>IF($F120="","",IF($AA120&lt;&gt;1,$AB$1,IF(INDEX('הוראת שעה'!$E$6:$E$20,MATCH($Z$2,'הוראת שעה'!$A$6:$A$20,1))=1,4,INDEX($G$5:$G$27,MATCH(G120,$F$5:$F$27,0)))))</f>
        <v/>
      </c>
      <c r="V120" s="11">
        <v>1</v>
      </c>
      <c r="W120" s="11" t="str">
        <f t="shared" si="19"/>
        <v/>
      </c>
      <c r="X120" s="11">
        <v>1</v>
      </c>
      <c r="Y120" s="11" t="str">
        <f t="shared" si="20"/>
        <v/>
      </c>
      <c r="Z120" s="115" t="str">
        <f t="shared" si="21"/>
        <v/>
      </c>
      <c r="AA120" s="171">
        <f t="shared" si="22"/>
        <v>0</v>
      </c>
      <c r="AB120" s="171" t="str">
        <f t="shared" si="17"/>
        <v/>
      </c>
      <c r="AC120" s="171" t="str">
        <f t="shared" si="17"/>
        <v/>
      </c>
      <c r="AD120" s="171">
        <f>IF(OR(INDEX('הוראת שעה'!$E$6:$E$20,MATCH($Z$2,'הוראת שעה'!$A$6:$A$20,1))=1,G$30=""),1,IF(G120="",0,IFERROR(CHOOSE(AD$28,IF(ISNA(MATCH(G120,$AB$30:$AC$30,0)),0,1),IF(ISNUMBER(G120),1,0),IF(G120=TRUNC(G120),1,0),IF(AND(G120*1=G120,G120&gt;=0),1,0),IF(AND(G120=TRUNC(G120),G120&gt;=0),1,0),IF(AND(G120*1=G120,G120&gt;0),1,0),IF(AND(G120=TRUNC(G120),G120&gt;0),1,0),1,IF(ISNA(HLOOKUP(G120,$AE$4:$AN$4,1,0)),0,1)),0)))</f>
        <v>0</v>
      </c>
      <c r="BA120" s="171" t="str">
        <f t="shared" si="24"/>
        <v/>
      </c>
      <c r="BB120" s="171" t="str">
        <f t="shared" si="24"/>
        <v/>
      </c>
      <c r="BC120" s="171" t="str">
        <f t="shared" si="24"/>
        <v/>
      </c>
      <c r="BD120" s="171" t="str">
        <f t="shared" si="24"/>
        <v/>
      </c>
      <c r="BE120" s="171" t="str">
        <f t="shared" si="24"/>
        <v/>
      </c>
    </row>
    <row r="121" spans="2:57">
      <c r="B121" s="10" t="str">
        <f t="shared" si="18"/>
        <v/>
      </c>
      <c r="C121" s="8"/>
      <c r="D121" s="8"/>
      <c r="E121" s="8"/>
      <c r="F121" s="209" t="str">
        <f>IF('תנאי סף'!AN121&lt;&gt;1,"",'תנאי סף'!F121)</f>
        <v/>
      </c>
      <c r="G121" s="9"/>
      <c r="H121" s="291"/>
      <c r="I121" s="293"/>
      <c r="J121" s="291"/>
      <c r="K121" s="293"/>
      <c r="L121" s="291"/>
      <c r="M121" s="293"/>
      <c r="N121" s="9"/>
      <c r="O121" s="137"/>
      <c r="P121" s="158"/>
      <c r="Q121" s="11"/>
      <c r="R121" s="11"/>
      <c r="S121" s="11"/>
      <c r="T121" s="11"/>
      <c r="U121" s="138" t="str">
        <f>IF($F121="","",IF($AA121&lt;&gt;1,$AB$1,IF(INDEX('הוראת שעה'!$E$6:$E$20,MATCH($Z$2,'הוראת שעה'!$A$6:$A$20,1))=1,4,INDEX($G$5:$G$27,MATCH(G121,$F$5:$F$27,0)))))</f>
        <v/>
      </c>
      <c r="V121" s="11">
        <v>1</v>
      </c>
      <c r="W121" s="11" t="str">
        <f t="shared" si="19"/>
        <v/>
      </c>
      <c r="X121" s="11">
        <v>1</v>
      </c>
      <c r="Y121" s="11" t="str">
        <f t="shared" si="20"/>
        <v/>
      </c>
      <c r="Z121" s="115" t="str">
        <f t="shared" si="21"/>
        <v/>
      </c>
      <c r="AA121" s="171">
        <f t="shared" si="22"/>
        <v>0</v>
      </c>
      <c r="AB121" s="171" t="str">
        <f t="shared" si="17"/>
        <v/>
      </c>
      <c r="AC121" s="171" t="str">
        <f t="shared" si="17"/>
        <v/>
      </c>
      <c r="AD121" s="171">
        <f>IF(OR(INDEX('הוראת שעה'!$E$6:$E$20,MATCH($Z$2,'הוראת שעה'!$A$6:$A$20,1))=1,G$30=""),1,IF(G121="",0,IFERROR(CHOOSE(AD$28,IF(ISNA(MATCH(G121,$AB$30:$AC$30,0)),0,1),IF(ISNUMBER(G121),1,0),IF(G121=TRUNC(G121),1,0),IF(AND(G121*1=G121,G121&gt;=0),1,0),IF(AND(G121=TRUNC(G121),G121&gt;=0),1,0),IF(AND(G121*1=G121,G121&gt;0),1,0),IF(AND(G121=TRUNC(G121),G121&gt;0),1,0),1,IF(ISNA(HLOOKUP(G121,$AE$4:$AN$4,1,0)),0,1)),0)))</f>
        <v>0</v>
      </c>
      <c r="BA121" s="171" t="str">
        <f t="shared" ref="BA121:BE130" si="25">IF($F121="","",BA$30)</f>
        <v/>
      </c>
      <c r="BB121" s="171" t="str">
        <f t="shared" si="25"/>
        <v/>
      </c>
      <c r="BC121" s="171" t="str">
        <f t="shared" si="25"/>
        <v/>
      </c>
      <c r="BD121" s="171" t="str">
        <f t="shared" si="25"/>
        <v/>
      </c>
      <c r="BE121" s="171" t="str">
        <f t="shared" si="25"/>
        <v/>
      </c>
    </row>
    <row r="122" spans="2:57">
      <c r="B122" s="10" t="str">
        <f t="shared" si="18"/>
        <v/>
      </c>
      <c r="C122" s="8"/>
      <c r="D122" s="8"/>
      <c r="E122" s="8"/>
      <c r="F122" s="209" t="str">
        <f>IF('תנאי סף'!AN122&lt;&gt;1,"",'תנאי סף'!F122)</f>
        <v/>
      </c>
      <c r="G122" s="9"/>
      <c r="H122" s="291"/>
      <c r="I122" s="293"/>
      <c r="J122" s="291"/>
      <c r="K122" s="293"/>
      <c r="L122" s="291"/>
      <c r="M122" s="293"/>
      <c r="N122" s="9"/>
      <c r="O122" s="137"/>
      <c r="P122" s="158"/>
      <c r="Q122" s="11"/>
      <c r="R122" s="11"/>
      <c r="S122" s="11"/>
      <c r="T122" s="11"/>
      <c r="U122" s="138" t="str">
        <f>IF($F122="","",IF($AA122&lt;&gt;1,$AB$1,IF(INDEX('הוראת שעה'!$E$6:$E$20,MATCH($Z$2,'הוראת שעה'!$A$6:$A$20,1))=1,4,INDEX($G$5:$G$27,MATCH(G122,$F$5:$F$27,0)))))</f>
        <v/>
      </c>
      <c r="V122" s="11">
        <v>1</v>
      </c>
      <c r="W122" s="11" t="str">
        <f t="shared" si="19"/>
        <v/>
      </c>
      <c r="X122" s="11">
        <v>1</v>
      </c>
      <c r="Y122" s="11" t="str">
        <f t="shared" si="20"/>
        <v/>
      </c>
      <c r="Z122" s="115" t="str">
        <f t="shared" si="21"/>
        <v/>
      </c>
      <c r="AA122" s="171">
        <f t="shared" si="22"/>
        <v>0</v>
      </c>
      <c r="AB122" s="171" t="str">
        <f t="shared" si="17"/>
        <v/>
      </c>
      <c r="AC122" s="171" t="str">
        <f t="shared" si="17"/>
        <v/>
      </c>
      <c r="AD122" s="171">
        <f>IF(OR(INDEX('הוראת שעה'!$E$6:$E$20,MATCH($Z$2,'הוראת שעה'!$A$6:$A$20,1))=1,G$30=""),1,IF(G122="",0,IFERROR(CHOOSE(AD$28,IF(ISNA(MATCH(G122,$AB$30:$AC$30,0)),0,1),IF(ISNUMBER(G122),1,0),IF(G122=TRUNC(G122),1,0),IF(AND(G122*1=G122,G122&gt;=0),1,0),IF(AND(G122=TRUNC(G122),G122&gt;=0),1,0),IF(AND(G122*1=G122,G122&gt;0),1,0),IF(AND(G122=TRUNC(G122),G122&gt;0),1,0),1,IF(ISNA(HLOOKUP(G122,$AE$4:$AN$4,1,0)),0,1)),0)))</f>
        <v>0</v>
      </c>
      <c r="BA122" s="171" t="str">
        <f t="shared" si="25"/>
        <v/>
      </c>
      <c r="BB122" s="171" t="str">
        <f t="shared" si="25"/>
        <v/>
      </c>
      <c r="BC122" s="171" t="str">
        <f t="shared" si="25"/>
        <v/>
      </c>
      <c r="BD122" s="171" t="str">
        <f t="shared" si="25"/>
        <v/>
      </c>
      <c r="BE122" s="171" t="str">
        <f t="shared" si="25"/>
        <v/>
      </c>
    </row>
    <row r="123" spans="2:57">
      <c r="B123" s="10" t="str">
        <f t="shared" si="18"/>
        <v/>
      </c>
      <c r="C123" s="8"/>
      <c r="D123" s="8"/>
      <c r="E123" s="8"/>
      <c r="F123" s="209" t="str">
        <f>IF('תנאי סף'!AN123&lt;&gt;1,"",'תנאי סף'!F123)</f>
        <v/>
      </c>
      <c r="G123" s="9"/>
      <c r="H123" s="291"/>
      <c r="I123" s="293"/>
      <c r="J123" s="291"/>
      <c r="K123" s="293"/>
      <c r="L123" s="291"/>
      <c r="M123" s="293"/>
      <c r="N123" s="9"/>
      <c r="O123" s="137"/>
      <c r="P123" s="158"/>
      <c r="Q123" s="11"/>
      <c r="R123" s="11"/>
      <c r="S123" s="11"/>
      <c r="T123" s="11"/>
      <c r="U123" s="138" t="str">
        <f>IF($F123="","",IF($AA123&lt;&gt;1,$AB$1,IF(INDEX('הוראת שעה'!$E$6:$E$20,MATCH($Z$2,'הוראת שעה'!$A$6:$A$20,1))=1,4,INDEX($G$5:$G$27,MATCH(G123,$F$5:$F$27,0)))))</f>
        <v/>
      </c>
      <c r="V123" s="11">
        <v>1</v>
      </c>
      <c r="W123" s="11" t="str">
        <f t="shared" si="19"/>
        <v/>
      </c>
      <c r="X123" s="11">
        <v>1</v>
      </c>
      <c r="Y123" s="11" t="str">
        <f t="shared" si="20"/>
        <v/>
      </c>
      <c r="Z123" s="115" t="str">
        <f t="shared" si="21"/>
        <v/>
      </c>
      <c r="AA123" s="171">
        <f t="shared" si="22"/>
        <v>0</v>
      </c>
      <c r="AB123" s="171" t="str">
        <f t="shared" si="17"/>
        <v/>
      </c>
      <c r="AC123" s="171" t="str">
        <f t="shared" si="17"/>
        <v/>
      </c>
      <c r="AD123" s="171">
        <f>IF(OR(INDEX('הוראת שעה'!$E$6:$E$20,MATCH($Z$2,'הוראת שעה'!$A$6:$A$20,1))=1,G$30=""),1,IF(G123="",0,IFERROR(CHOOSE(AD$28,IF(ISNA(MATCH(G123,$AB$30:$AC$30,0)),0,1),IF(ISNUMBER(G123),1,0),IF(G123=TRUNC(G123),1,0),IF(AND(G123*1=G123,G123&gt;=0),1,0),IF(AND(G123=TRUNC(G123),G123&gt;=0),1,0),IF(AND(G123*1=G123,G123&gt;0),1,0),IF(AND(G123=TRUNC(G123),G123&gt;0),1,0),1,IF(ISNA(HLOOKUP(G123,$AE$4:$AN$4,1,0)),0,1)),0)))</f>
        <v>0</v>
      </c>
      <c r="BA123" s="171" t="str">
        <f t="shared" si="25"/>
        <v/>
      </c>
      <c r="BB123" s="171" t="str">
        <f t="shared" si="25"/>
        <v/>
      </c>
      <c r="BC123" s="171" t="str">
        <f t="shared" si="25"/>
        <v/>
      </c>
      <c r="BD123" s="171" t="str">
        <f t="shared" si="25"/>
        <v/>
      </c>
      <c r="BE123" s="171" t="str">
        <f t="shared" si="25"/>
        <v/>
      </c>
    </row>
    <row r="124" spans="2:57">
      <c r="B124" s="10" t="str">
        <f t="shared" si="18"/>
        <v/>
      </c>
      <c r="C124" s="8"/>
      <c r="D124" s="8"/>
      <c r="E124" s="8"/>
      <c r="F124" s="209" t="str">
        <f>IF('תנאי סף'!AN124&lt;&gt;1,"",'תנאי סף'!F124)</f>
        <v/>
      </c>
      <c r="G124" s="9"/>
      <c r="H124" s="291"/>
      <c r="I124" s="293"/>
      <c r="J124" s="291"/>
      <c r="K124" s="293"/>
      <c r="L124" s="291"/>
      <c r="M124" s="293"/>
      <c r="N124" s="9"/>
      <c r="O124" s="137"/>
      <c r="P124" s="158"/>
      <c r="Q124" s="11"/>
      <c r="R124" s="11"/>
      <c r="S124" s="11"/>
      <c r="T124" s="11"/>
      <c r="U124" s="138" t="str">
        <f>IF($F124="","",IF($AA124&lt;&gt;1,$AB$1,IF(INDEX('הוראת שעה'!$E$6:$E$20,MATCH($Z$2,'הוראת שעה'!$A$6:$A$20,1))=1,4,INDEX($G$5:$G$27,MATCH(G124,$F$5:$F$27,0)))))</f>
        <v/>
      </c>
      <c r="V124" s="11">
        <v>1</v>
      </c>
      <c r="W124" s="11" t="str">
        <f t="shared" si="19"/>
        <v/>
      </c>
      <c r="X124" s="11">
        <v>1</v>
      </c>
      <c r="Y124" s="11" t="str">
        <f t="shared" si="20"/>
        <v/>
      </c>
      <c r="Z124" s="115" t="str">
        <f t="shared" si="21"/>
        <v/>
      </c>
      <c r="AA124" s="171">
        <f t="shared" si="22"/>
        <v>0</v>
      </c>
      <c r="AB124" s="171" t="str">
        <f t="shared" si="17"/>
        <v/>
      </c>
      <c r="AC124" s="171" t="str">
        <f t="shared" si="17"/>
        <v/>
      </c>
      <c r="AD124" s="171">
        <f>IF(OR(INDEX('הוראת שעה'!$E$6:$E$20,MATCH($Z$2,'הוראת שעה'!$A$6:$A$20,1))=1,G$30=""),1,IF(G124="",0,IFERROR(CHOOSE(AD$28,IF(ISNA(MATCH(G124,$AB$30:$AC$30,0)),0,1),IF(ISNUMBER(G124),1,0),IF(G124=TRUNC(G124),1,0),IF(AND(G124*1=G124,G124&gt;=0),1,0),IF(AND(G124=TRUNC(G124),G124&gt;=0),1,0),IF(AND(G124*1=G124,G124&gt;0),1,0),IF(AND(G124=TRUNC(G124),G124&gt;0),1,0),1,IF(ISNA(HLOOKUP(G124,$AE$4:$AN$4,1,0)),0,1)),0)))</f>
        <v>0</v>
      </c>
      <c r="BA124" s="171" t="str">
        <f t="shared" si="25"/>
        <v/>
      </c>
      <c r="BB124" s="171" t="str">
        <f t="shared" si="25"/>
        <v/>
      </c>
      <c r="BC124" s="171" t="str">
        <f t="shared" si="25"/>
        <v/>
      </c>
      <c r="BD124" s="171" t="str">
        <f t="shared" si="25"/>
        <v/>
      </c>
      <c r="BE124" s="171" t="str">
        <f t="shared" si="25"/>
        <v/>
      </c>
    </row>
    <row r="125" spans="2:57">
      <c r="B125" s="10" t="str">
        <f t="shared" si="18"/>
        <v/>
      </c>
      <c r="C125" s="8"/>
      <c r="D125" s="8"/>
      <c r="E125" s="8"/>
      <c r="F125" s="209" t="str">
        <f>IF('תנאי סף'!AN125&lt;&gt;1,"",'תנאי סף'!F125)</f>
        <v/>
      </c>
      <c r="G125" s="9"/>
      <c r="H125" s="291"/>
      <c r="I125" s="293"/>
      <c r="J125" s="291"/>
      <c r="K125" s="293"/>
      <c r="L125" s="291"/>
      <c r="M125" s="293"/>
      <c r="N125" s="9"/>
      <c r="O125" s="137"/>
      <c r="P125" s="158"/>
      <c r="Q125" s="11"/>
      <c r="R125" s="11"/>
      <c r="S125" s="11"/>
      <c r="T125" s="11"/>
      <c r="U125" s="138" t="str">
        <f>IF($F125="","",IF($AA125&lt;&gt;1,$AB$1,IF(INDEX('הוראת שעה'!$E$6:$E$20,MATCH($Z$2,'הוראת שעה'!$A$6:$A$20,1))=1,4,INDEX($G$5:$G$27,MATCH(G125,$F$5:$F$27,0)))))</f>
        <v/>
      </c>
      <c r="V125" s="11">
        <v>1</v>
      </c>
      <c r="W125" s="11" t="str">
        <f t="shared" si="19"/>
        <v/>
      </c>
      <c r="X125" s="11">
        <v>1</v>
      </c>
      <c r="Y125" s="11" t="str">
        <f t="shared" si="20"/>
        <v/>
      </c>
      <c r="Z125" s="115" t="str">
        <f t="shared" si="21"/>
        <v/>
      </c>
      <c r="AA125" s="171">
        <f t="shared" si="22"/>
        <v>0</v>
      </c>
      <c r="AB125" s="171" t="str">
        <f t="shared" si="17"/>
        <v/>
      </c>
      <c r="AC125" s="171" t="str">
        <f t="shared" si="17"/>
        <v/>
      </c>
      <c r="AD125" s="171">
        <f>IF(OR(INDEX('הוראת שעה'!$E$6:$E$20,MATCH($Z$2,'הוראת שעה'!$A$6:$A$20,1))=1,G$30=""),1,IF(G125="",0,IFERROR(CHOOSE(AD$28,IF(ISNA(MATCH(G125,$AB$30:$AC$30,0)),0,1),IF(ISNUMBER(G125),1,0),IF(G125=TRUNC(G125),1,0),IF(AND(G125*1=G125,G125&gt;=0),1,0),IF(AND(G125=TRUNC(G125),G125&gt;=0),1,0),IF(AND(G125*1=G125,G125&gt;0),1,0),IF(AND(G125=TRUNC(G125),G125&gt;0),1,0),1,IF(ISNA(HLOOKUP(G125,$AE$4:$AN$4,1,0)),0,1)),0)))</f>
        <v>0</v>
      </c>
      <c r="BA125" s="171" t="str">
        <f t="shared" si="25"/>
        <v/>
      </c>
      <c r="BB125" s="171" t="str">
        <f t="shared" si="25"/>
        <v/>
      </c>
      <c r="BC125" s="171" t="str">
        <f t="shared" si="25"/>
        <v/>
      </c>
      <c r="BD125" s="171" t="str">
        <f t="shared" si="25"/>
        <v/>
      </c>
      <c r="BE125" s="171" t="str">
        <f t="shared" si="25"/>
        <v/>
      </c>
    </row>
    <row r="126" spans="2:57">
      <c r="B126" s="10" t="str">
        <f t="shared" si="18"/>
        <v/>
      </c>
      <c r="C126" s="8"/>
      <c r="D126" s="8"/>
      <c r="E126" s="8"/>
      <c r="F126" s="209" t="str">
        <f>IF('תנאי סף'!AN126&lt;&gt;1,"",'תנאי סף'!F126)</f>
        <v/>
      </c>
      <c r="G126" s="9"/>
      <c r="H126" s="291"/>
      <c r="I126" s="293"/>
      <c r="J126" s="291"/>
      <c r="K126" s="293"/>
      <c r="L126" s="291"/>
      <c r="M126" s="293"/>
      <c r="N126" s="9"/>
      <c r="O126" s="137"/>
      <c r="P126" s="158"/>
      <c r="Q126" s="11"/>
      <c r="R126" s="11"/>
      <c r="S126" s="11"/>
      <c r="T126" s="11"/>
      <c r="U126" s="138" t="str">
        <f>IF($F126="","",IF($AA126&lt;&gt;1,$AB$1,IF(INDEX('הוראת שעה'!$E$6:$E$20,MATCH($Z$2,'הוראת שעה'!$A$6:$A$20,1))=1,4,INDEX($G$5:$G$27,MATCH(G126,$F$5:$F$27,0)))))</f>
        <v/>
      </c>
      <c r="V126" s="11">
        <v>1</v>
      </c>
      <c r="W126" s="11" t="str">
        <f t="shared" si="19"/>
        <v/>
      </c>
      <c r="X126" s="11">
        <v>1</v>
      </c>
      <c r="Y126" s="11" t="str">
        <f t="shared" si="20"/>
        <v/>
      </c>
      <c r="Z126" s="115" t="str">
        <f t="shared" si="21"/>
        <v/>
      </c>
      <c r="AA126" s="171">
        <f t="shared" si="22"/>
        <v>0</v>
      </c>
      <c r="AB126" s="171" t="str">
        <f t="shared" si="17"/>
        <v/>
      </c>
      <c r="AC126" s="171" t="str">
        <f t="shared" si="17"/>
        <v/>
      </c>
      <c r="AD126" s="171">
        <f>IF(OR(INDEX('הוראת שעה'!$E$6:$E$20,MATCH($Z$2,'הוראת שעה'!$A$6:$A$20,1))=1,G$30=""),1,IF(G126="",0,IFERROR(CHOOSE(AD$28,IF(ISNA(MATCH(G126,$AB$30:$AC$30,0)),0,1),IF(ISNUMBER(G126),1,0),IF(G126=TRUNC(G126),1,0),IF(AND(G126*1=G126,G126&gt;=0),1,0),IF(AND(G126=TRUNC(G126),G126&gt;=0),1,0),IF(AND(G126*1=G126,G126&gt;0),1,0),IF(AND(G126=TRUNC(G126),G126&gt;0),1,0),1,IF(ISNA(HLOOKUP(G126,$AE$4:$AN$4,1,0)),0,1)),0)))</f>
        <v>0</v>
      </c>
      <c r="BA126" s="171" t="str">
        <f t="shared" si="25"/>
        <v/>
      </c>
      <c r="BB126" s="171" t="str">
        <f t="shared" si="25"/>
        <v/>
      </c>
      <c r="BC126" s="171" t="str">
        <f t="shared" si="25"/>
        <v/>
      </c>
      <c r="BD126" s="171" t="str">
        <f t="shared" si="25"/>
        <v/>
      </c>
      <c r="BE126" s="171" t="str">
        <f t="shared" si="25"/>
        <v/>
      </c>
    </row>
    <row r="127" spans="2:57">
      <c r="B127" s="10" t="str">
        <f t="shared" si="18"/>
        <v/>
      </c>
      <c r="C127" s="8"/>
      <c r="D127" s="8"/>
      <c r="E127" s="8"/>
      <c r="F127" s="209" t="str">
        <f>IF('תנאי סף'!AN127&lt;&gt;1,"",'תנאי סף'!F127)</f>
        <v/>
      </c>
      <c r="G127" s="9"/>
      <c r="H127" s="291"/>
      <c r="I127" s="293"/>
      <c r="J127" s="291"/>
      <c r="K127" s="293"/>
      <c r="L127" s="291"/>
      <c r="M127" s="293"/>
      <c r="N127" s="9"/>
      <c r="O127" s="137"/>
      <c r="P127" s="158"/>
      <c r="Q127" s="11"/>
      <c r="R127" s="11"/>
      <c r="S127" s="11"/>
      <c r="T127" s="11"/>
      <c r="U127" s="138" t="str">
        <f>IF($F127="","",IF($AA127&lt;&gt;1,$AB$1,IF(INDEX('הוראת שעה'!$E$6:$E$20,MATCH($Z$2,'הוראת שעה'!$A$6:$A$20,1))=1,4,INDEX($G$5:$G$27,MATCH(G127,$F$5:$F$27,0)))))</f>
        <v/>
      </c>
      <c r="V127" s="11">
        <v>1</v>
      </c>
      <c r="W127" s="11" t="str">
        <f t="shared" si="19"/>
        <v/>
      </c>
      <c r="X127" s="11">
        <v>1</v>
      </c>
      <c r="Y127" s="11" t="str">
        <f t="shared" si="20"/>
        <v/>
      </c>
      <c r="Z127" s="115" t="str">
        <f t="shared" si="21"/>
        <v/>
      </c>
      <c r="AA127" s="171">
        <f t="shared" si="22"/>
        <v>0</v>
      </c>
      <c r="AB127" s="171" t="str">
        <f t="shared" si="17"/>
        <v/>
      </c>
      <c r="AC127" s="171" t="str">
        <f t="shared" si="17"/>
        <v/>
      </c>
      <c r="AD127" s="171">
        <f>IF(OR(INDEX('הוראת שעה'!$E$6:$E$20,MATCH($Z$2,'הוראת שעה'!$A$6:$A$20,1))=1,G$30=""),1,IF(G127="",0,IFERROR(CHOOSE(AD$28,IF(ISNA(MATCH(G127,$AB$30:$AC$30,0)),0,1),IF(ISNUMBER(G127),1,0),IF(G127=TRUNC(G127),1,0),IF(AND(G127*1=G127,G127&gt;=0),1,0),IF(AND(G127=TRUNC(G127),G127&gt;=0),1,0),IF(AND(G127*1=G127,G127&gt;0),1,0),IF(AND(G127=TRUNC(G127),G127&gt;0),1,0),1,IF(ISNA(HLOOKUP(G127,$AE$4:$AN$4,1,0)),0,1)),0)))</f>
        <v>0</v>
      </c>
      <c r="BA127" s="171" t="str">
        <f t="shared" si="25"/>
        <v/>
      </c>
      <c r="BB127" s="171" t="str">
        <f t="shared" si="25"/>
        <v/>
      </c>
      <c r="BC127" s="171" t="str">
        <f t="shared" si="25"/>
        <v/>
      </c>
      <c r="BD127" s="171" t="str">
        <f t="shared" si="25"/>
        <v/>
      </c>
      <c r="BE127" s="171" t="str">
        <f t="shared" si="25"/>
        <v/>
      </c>
    </row>
    <row r="128" spans="2:57">
      <c r="B128" s="10" t="str">
        <f t="shared" si="18"/>
        <v/>
      </c>
      <c r="C128" s="8"/>
      <c r="D128" s="8"/>
      <c r="E128" s="8"/>
      <c r="F128" s="209" t="str">
        <f>IF('תנאי סף'!AN128&lt;&gt;1,"",'תנאי סף'!F128)</f>
        <v/>
      </c>
      <c r="G128" s="9"/>
      <c r="H128" s="291"/>
      <c r="I128" s="293"/>
      <c r="J128" s="291"/>
      <c r="K128" s="293"/>
      <c r="L128" s="291"/>
      <c r="M128" s="293"/>
      <c r="N128" s="9"/>
      <c r="O128" s="137"/>
      <c r="P128" s="158"/>
      <c r="Q128" s="11"/>
      <c r="R128" s="11"/>
      <c r="S128" s="11"/>
      <c r="T128" s="11"/>
      <c r="U128" s="138" t="str">
        <f>IF($F128="","",IF($AA128&lt;&gt;1,$AB$1,IF(INDEX('הוראת שעה'!$E$6:$E$20,MATCH($Z$2,'הוראת שעה'!$A$6:$A$20,1))=1,4,INDEX($G$5:$G$27,MATCH(G128,$F$5:$F$27,0)))))</f>
        <v/>
      </c>
      <c r="V128" s="11">
        <v>1</v>
      </c>
      <c r="W128" s="11" t="str">
        <f t="shared" si="19"/>
        <v/>
      </c>
      <c r="X128" s="11">
        <v>1</v>
      </c>
      <c r="Y128" s="11" t="str">
        <f t="shared" si="20"/>
        <v/>
      </c>
      <c r="Z128" s="115" t="str">
        <f t="shared" si="21"/>
        <v/>
      </c>
      <c r="AA128" s="171">
        <f t="shared" si="22"/>
        <v>0</v>
      </c>
      <c r="AB128" s="171" t="str">
        <f t="shared" si="17"/>
        <v/>
      </c>
      <c r="AC128" s="171" t="str">
        <f t="shared" si="17"/>
        <v/>
      </c>
      <c r="AD128" s="171">
        <f>IF(OR(INDEX('הוראת שעה'!$E$6:$E$20,MATCH($Z$2,'הוראת שעה'!$A$6:$A$20,1))=1,G$30=""),1,IF(G128="",0,IFERROR(CHOOSE(AD$28,IF(ISNA(MATCH(G128,$AB$30:$AC$30,0)),0,1),IF(ISNUMBER(G128),1,0),IF(G128=TRUNC(G128),1,0),IF(AND(G128*1=G128,G128&gt;=0),1,0),IF(AND(G128=TRUNC(G128),G128&gt;=0),1,0),IF(AND(G128*1=G128,G128&gt;0),1,0),IF(AND(G128=TRUNC(G128),G128&gt;0),1,0),1,IF(ISNA(HLOOKUP(G128,$AE$4:$AN$4,1,0)),0,1)),0)))</f>
        <v>0</v>
      </c>
      <c r="BA128" s="171" t="str">
        <f t="shared" si="25"/>
        <v/>
      </c>
      <c r="BB128" s="171" t="str">
        <f t="shared" si="25"/>
        <v/>
      </c>
      <c r="BC128" s="171" t="str">
        <f t="shared" si="25"/>
        <v/>
      </c>
      <c r="BD128" s="171" t="str">
        <f t="shared" si="25"/>
        <v/>
      </c>
      <c r="BE128" s="171" t="str">
        <f t="shared" si="25"/>
        <v/>
      </c>
    </row>
    <row r="129" spans="2:57">
      <c r="B129" s="10" t="str">
        <f t="shared" si="18"/>
        <v/>
      </c>
      <c r="C129" s="8"/>
      <c r="D129" s="8"/>
      <c r="E129" s="8"/>
      <c r="F129" s="209" t="str">
        <f>IF('תנאי סף'!AN129&lt;&gt;1,"",'תנאי סף'!F129)</f>
        <v/>
      </c>
      <c r="G129" s="9"/>
      <c r="H129" s="291"/>
      <c r="I129" s="293"/>
      <c r="J129" s="291"/>
      <c r="K129" s="293"/>
      <c r="L129" s="291"/>
      <c r="M129" s="293"/>
      <c r="N129" s="9"/>
      <c r="O129" s="137"/>
      <c r="P129" s="158"/>
      <c r="Q129" s="11"/>
      <c r="R129" s="11"/>
      <c r="S129" s="11"/>
      <c r="T129" s="11"/>
      <c r="U129" s="138" t="str">
        <f>IF($F129="","",IF($AA129&lt;&gt;1,$AB$1,IF(INDEX('הוראת שעה'!$E$6:$E$20,MATCH($Z$2,'הוראת שעה'!$A$6:$A$20,1))=1,4,INDEX($G$5:$G$27,MATCH(G129,$F$5:$F$27,0)))))</f>
        <v/>
      </c>
      <c r="V129" s="11">
        <v>1</v>
      </c>
      <c r="W129" s="11" t="str">
        <f t="shared" si="19"/>
        <v/>
      </c>
      <c r="X129" s="11">
        <v>1</v>
      </c>
      <c r="Y129" s="11" t="str">
        <f t="shared" si="20"/>
        <v/>
      </c>
      <c r="Z129" s="115" t="str">
        <f t="shared" si="21"/>
        <v/>
      </c>
      <c r="AA129" s="171">
        <f t="shared" si="22"/>
        <v>0</v>
      </c>
      <c r="AB129" s="171" t="str">
        <f t="shared" si="17"/>
        <v/>
      </c>
      <c r="AC129" s="171" t="str">
        <f t="shared" si="17"/>
        <v/>
      </c>
      <c r="AD129" s="171">
        <f>IF(OR(INDEX('הוראת שעה'!$E$6:$E$20,MATCH($Z$2,'הוראת שעה'!$A$6:$A$20,1))=1,G$30=""),1,IF(G129="",0,IFERROR(CHOOSE(AD$28,IF(ISNA(MATCH(G129,$AB$30:$AC$30,0)),0,1),IF(ISNUMBER(G129),1,0),IF(G129=TRUNC(G129),1,0),IF(AND(G129*1=G129,G129&gt;=0),1,0),IF(AND(G129=TRUNC(G129),G129&gt;=0),1,0),IF(AND(G129*1=G129,G129&gt;0),1,0),IF(AND(G129=TRUNC(G129),G129&gt;0),1,0),1,IF(ISNA(HLOOKUP(G129,$AE$4:$AN$4,1,0)),0,1)),0)))</f>
        <v>0</v>
      </c>
      <c r="BA129" s="171" t="str">
        <f t="shared" si="25"/>
        <v/>
      </c>
      <c r="BB129" s="171" t="str">
        <f t="shared" si="25"/>
        <v/>
      </c>
      <c r="BC129" s="171" t="str">
        <f t="shared" si="25"/>
        <v/>
      </c>
      <c r="BD129" s="171" t="str">
        <f t="shared" si="25"/>
        <v/>
      </c>
      <c r="BE129" s="171" t="str">
        <f t="shared" si="25"/>
        <v/>
      </c>
    </row>
    <row r="130" spans="2:57" ht="16.5" thickBot="1">
      <c r="B130" s="10" t="str">
        <f t="shared" si="18"/>
        <v/>
      </c>
      <c r="C130" s="8"/>
      <c r="D130" s="8"/>
      <c r="E130" s="8"/>
      <c r="F130" s="209" t="str">
        <f>IF('תנאי סף'!AN130&lt;&gt;1,"",'תנאי סף'!F130)</f>
        <v/>
      </c>
      <c r="G130" s="9"/>
      <c r="H130" s="291"/>
      <c r="I130" s="293"/>
      <c r="J130" s="291"/>
      <c r="K130" s="293"/>
      <c r="L130" s="291"/>
      <c r="M130" s="293"/>
      <c r="N130" s="9"/>
      <c r="O130" s="137"/>
      <c r="P130" s="158"/>
      <c r="Q130" s="11"/>
      <c r="R130" s="11"/>
      <c r="S130" s="11"/>
      <c r="T130" s="11"/>
      <c r="U130" s="138" t="str">
        <f>IF($F130="","",IF($AA130&lt;&gt;1,$AB$1,IF(INDEX('הוראת שעה'!$E$6:$E$20,MATCH($Z$2,'הוראת שעה'!$A$6:$A$20,1))=1,4,INDEX($G$5:$G$27,MATCH(G130,$F$5:$F$27,0)))))</f>
        <v/>
      </c>
      <c r="V130" s="11">
        <v>1</v>
      </c>
      <c r="W130" s="11" t="str">
        <f t="shared" si="19"/>
        <v/>
      </c>
      <c r="X130" s="11">
        <v>1</v>
      </c>
      <c r="Y130" s="11" t="str">
        <f t="shared" si="20"/>
        <v/>
      </c>
      <c r="Z130" s="115" t="str">
        <f t="shared" si="21"/>
        <v/>
      </c>
      <c r="AA130" s="171">
        <f t="shared" si="22"/>
        <v>0</v>
      </c>
      <c r="AB130" s="171" t="str">
        <f t="shared" si="17"/>
        <v/>
      </c>
      <c r="AC130" s="171" t="str">
        <f t="shared" si="17"/>
        <v/>
      </c>
      <c r="AD130" s="171">
        <f>IF(OR(INDEX('הוראת שעה'!$E$6:$E$20,MATCH($Z$2,'הוראת שעה'!$A$6:$A$20,1))=1,G$30=""),1,IF(G130="",0,IFERROR(CHOOSE(AD$28,IF(ISNA(MATCH(G130,$AB$30:$AC$30,0)),0,1),IF(ISNUMBER(G130),1,0),IF(G130=TRUNC(G130),1,0),IF(AND(G130*1=G130,G130&gt;=0),1,0),IF(AND(G130=TRUNC(G130),G130&gt;=0),1,0),IF(AND(G130*1=G130,G130&gt;0),1,0),IF(AND(G130=TRUNC(G130),G130&gt;0),1,0),1,IF(ISNA(HLOOKUP(G130,$AE$4:$AN$4,1,0)),0,1)),0)))</f>
        <v>0</v>
      </c>
      <c r="BA130" s="171" t="str">
        <f t="shared" si="25"/>
        <v/>
      </c>
      <c r="BB130" s="171" t="str">
        <f t="shared" si="25"/>
        <v/>
      </c>
      <c r="BC130" s="171" t="str">
        <f t="shared" si="25"/>
        <v/>
      </c>
      <c r="BD130" s="171" t="str">
        <f t="shared" si="25"/>
        <v/>
      </c>
      <c r="BE130" s="171" t="str">
        <f t="shared" si="25"/>
        <v/>
      </c>
    </row>
    <row r="131" spans="2:57" ht="19.5" thickBot="1">
      <c r="B131" s="440" t="s">
        <v>49</v>
      </c>
      <c r="C131" s="441"/>
      <c r="D131" s="441"/>
      <c r="E131" s="441"/>
      <c r="F131" s="442"/>
      <c r="G131" s="12">
        <f>SUM(G31:G130)</f>
        <v>0</v>
      </c>
      <c r="H131" s="12">
        <f t="shared" ref="H131:P131" si="26">SUM(H31:H130)</f>
        <v>0</v>
      </c>
      <c r="I131" s="12">
        <f t="shared" si="26"/>
        <v>0</v>
      </c>
      <c r="J131" s="12">
        <f t="shared" si="26"/>
        <v>0</v>
      </c>
      <c r="K131" s="12">
        <f t="shared" si="26"/>
        <v>0</v>
      </c>
      <c r="L131" s="12">
        <f t="shared" si="26"/>
        <v>0</v>
      </c>
      <c r="M131" s="12">
        <f t="shared" si="26"/>
        <v>0</v>
      </c>
      <c r="N131" s="12">
        <f t="shared" si="26"/>
        <v>0</v>
      </c>
      <c r="O131" s="12">
        <f t="shared" si="26"/>
        <v>0</v>
      </c>
      <c r="P131" s="12">
        <f t="shared" si="26"/>
        <v>0</v>
      </c>
      <c r="Q131" s="12">
        <f t="shared" ref="Q131:Z131" si="27">SUM(Q31:Q130)</f>
        <v>0</v>
      </c>
      <c r="R131" s="12">
        <f t="shared" si="27"/>
        <v>0</v>
      </c>
      <c r="S131" s="12">
        <f t="shared" si="27"/>
        <v>0</v>
      </c>
      <c r="T131" s="12">
        <f t="shared" si="27"/>
        <v>0</v>
      </c>
      <c r="U131" s="12">
        <f t="shared" ca="1" si="27"/>
        <v>36</v>
      </c>
      <c r="V131" s="12">
        <f t="shared" si="27"/>
        <v>100</v>
      </c>
      <c r="W131" s="12">
        <f t="shared" ca="1" si="27"/>
        <v>36</v>
      </c>
      <c r="X131" s="12">
        <f t="shared" si="27"/>
        <v>100</v>
      </c>
      <c r="Y131" s="12">
        <f t="shared" ca="1" si="27"/>
        <v>36</v>
      </c>
      <c r="Z131" s="116">
        <f t="shared" ca="1" si="27"/>
        <v>1</v>
      </c>
      <c r="AD131" s="172"/>
    </row>
    <row r="132" spans="2:57">
      <c r="AD132" s="172"/>
    </row>
    <row r="133" spans="2:57">
      <c r="AD133" s="172"/>
    </row>
    <row r="134" spans="2:57">
      <c r="AD134" s="172"/>
    </row>
    <row r="135" spans="2:57">
      <c r="AD135" s="172"/>
    </row>
    <row r="136" spans="2:57">
      <c r="AD136" s="172"/>
    </row>
    <row r="137" spans="2:57">
      <c r="AD137" s="172"/>
    </row>
    <row r="138" spans="2:57">
      <c r="AD138" s="172"/>
    </row>
    <row r="139" spans="2:57">
      <c r="AD139" s="172"/>
    </row>
    <row r="140" spans="2:57">
      <c r="AD140" s="172"/>
    </row>
    <row r="141" spans="2:57">
      <c r="AD141" s="172"/>
    </row>
    <row r="142" spans="2:57">
      <c r="AD142" s="172"/>
    </row>
    <row r="143" spans="2:57">
      <c r="AD143" s="172"/>
    </row>
    <row r="144" spans="2:57">
      <c r="AD144" s="172"/>
    </row>
    <row r="145" spans="30:30">
      <c r="AD145" s="172"/>
    </row>
    <row r="146" spans="30:30">
      <c r="AD146" s="172"/>
    </row>
    <row r="147" spans="30:30">
      <c r="AD147" s="172"/>
    </row>
    <row r="148" spans="30:30">
      <c r="AD148" s="172"/>
    </row>
    <row r="149" spans="30:30">
      <c r="AD149" s="172"/>
    </row>
    <row r="150" spans="30:30">
      <c r="AD150" s="172"/>
    </row>
    <row r="151" spans="30:30">
      <c r="AD151" s="172"/>
    </row>
    <row r="152" spans="30:30">
      <c r="AD152" s="172"/>
    </row>
    <row r="153" spans="30:30">
      <c r="AD153" s="172"/>
    </row>
    <row r="154" spans="30:30">
      <c r="AD154" s="172"/>
    </row>
    <row r="155" spans="30:30">
      <c r="AD155" s="172"/>
    </row>
    <row r="156" spans="30:30">
      <c r="AD156" s="172"/>
    </row>
    <row r="157" spans="30:30">
      <c r="AD157" s="172"/>
    </row>
    <row r="158" spans="30:30">
      <c r="AD158" s="172"/>
    </row>
    <row r="159" spans="30:30">
      <c r="AD159" s="172"/>
    </row>
    <row r="160" spans="30:30">
      <c r="AD160" s="172"/>
    </row>
    <row r="161" spans="30:30">
      <c r="AD161" s="172"/>
    </row>
    <row r="162" spans="30:30">
      <c r="AD162" s="172"/>
    </row>
    <row r="163" spans="30:30">
      <c r="AD163" s="172"/>
    </row>
    <row r="164" spans="30:30">
      <c r="AD164" s="172"/>
    </row>
    <row r="165" spans="30:30">
      <c r="AD165" s="172"/>
    </row>
    <row r="166" spans="30:30">
      <c r="AD166" s="172"/>
    </row>
    <row r="167" spans="30:30">
      <c r="AD167" s="172"/>
    </row>
    <row r="168" spans="30:30">
      <c r="AD168" s="172"/>
    </row>
    <row r="169" spans="30:30">
      <c r="AD169" s="172"/>
    </row>
    <row r="170" spans="30:30">
      <c r="AD170" s="172"/>
    </row>
    <row r="171" spans="30:30">
      <c r="AD171" s="172"/>
    </row>
    <row r="172" spans="30:30">
      <c r="AD172" s="172"/>
    </row>
    <row r="173" spans="30:30">
      <c r="AD173" s="172"/>
    </row>
    <row r="174" spans="30:30">
      <c r="AD174" s="172"/>
    </row>
    <row r="175" spans="30:30">
      <c r="AD175" s="172"/>
    </row>
    <row r="176" spans="30:30">
      <c r="AD176" s="172"/>
    </row>
    <row r="177" spans="30:30">
      <c r="AD177" s="172"/>
    </row>
    <row r="178" spans="30:30">
      <c r="AD178" s="172"/>
    </row>
    <row r="179" spans="30:30">
      <c r="AD179" s="172"/>
    </row>
    <row r="180" spans="30:30">
      <c r="AD180" s="172"/>
    </row>
  </sheetData>
  <sheetProtection algorithmName="SHA-512" hashValue="GUYV9NnHCngeoRm2LLeA7UUxTr+KLwcakSQ4mW1gfniuwwk59b9Fo0Vn5cU02EWbwgfMum04DfymJP6uBsu0oQ==" saltValue="sk5MiclGV6mFzip2lbQ8LA==" spinCount="100000" sheet="1" scenarios="1" formatColumns="0" formatRows="0"/>
  <mergeCells count="17">
    <mergeCell ref="B131:F131"/>
    <mergeCell ref="Q29:Q30"/>
    <mergeCell ref="R29:R30"/>
    <mergeCell ref="S29:S30"/>
    <mergeCell ref="T29:T30"/>
    <mergeCell ref="Y29:Y30"/>
    <mergeCell ref="Z29:Z30"/>
    <mergeCell ref="B1:Z1"/>
    <mergeCell ref="B29:B30"/>
    <mergeCell ref="C29:C30"/>
    <mergeCell ref="D29:D30"/>
    <mergeCell ref="E29:E30"/>
    <mergeCell ref="F29:F30"/>
    <mergeCell ref="U29:U30"/>
    <mergeCell ref="V29:V30"/>
    <mergeCell ref="W29:W30"/>
    <mergeCell ref="X29:X30"/>
  </mergeCells>
  <conditionalFormatting sqref="B31:Z130">
    <cfRule type="expression" dxfId="176" priority="1" stopIfTrue="1">
      <formula>AND($F31="",B31&lt;&gt;"")</formula>
    </cfRule>
    <cfRule type="expression" dxfId="175" priority="2">
      <formula>$F31=""</formula>
    </cfRule>
    <cfRule type="expression" dxfId="174" priority="3">
      <formula>B$30&lt;&gt;""</formula>
    </cfRule>
  </conditionalFormatting>
  <dataValidations count="11">
    <dataValidation type="decimal" operator="notBetween" allowBlank="1" showInputMessage="1" showErrorMessage="1" errorTitle="נתון שגוי." error="ניתן להזין רק מספר" sqref="H31" xr:uid="{00000000-0002-0000-0700-000000000000}">
      <formula1>-999999999</formula1>
      <formula2>-999999998</formula2>
    </dataValidation>
    <dataValidation type="whole" operator="notBetween" allowBlank="1" showInputMessage="1" showErrorMessage="1" errorTitle="נתון שגוי." error="ניתן להזין רק מספר שלם" sqref="I31:I130" xr:uid="{00000000-0002-0000-0700-000001000000}">
      <formula1>-999999999</formula1>
      <formula2>-999999998</formula2>
    </dataValidation>
    <dataValidation type="decimal" operator="greaterThanOrEqual" allowBlank="1" showInputMessage="1" showErrorMessage="1" errorTitle="נתון שגוי." error="ניתן להזין רק מספר גדול או שווה ל-0." sqref="J31:J130" xr:uid="{00000000-0002-0000-0700-000002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:K130" xr:uid="{00000000-0002-0000-0700-000003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700-000004000000}">
      <formula1>0</formula1>
    </dataValidation>
    <dataValidation type="whole" operator="greaterThan" allowBlank="1" showInputMessage="1" showErrorMessage="1" errorTitle="נתון שגוי." error="ניתן להזין רק מספר שלם גדול מ-0" sqref="M31:M130" xr:uid="{00000000-0002-0000-0700-000005000000}">
      <formula1>0</formula1>
    </dataValidation>
    <dataValidation type="list" allowBlank="1" showInputMessage="1" showErrorMessage="1" sqref="G30" xr:uid="{00000000-0002-0000-0700-000006000000}">
      <formula1>$AE$1:$AZ$1</formula1>
    </dataValidation>
    <dataValidation type="list" allowBlank="1" showInputMessage="1" showErrorMessage="1" sqref="H30:P30" xr:uid="{00000000-0002-0000-0700-000007000000}">
      <formula1>OFFSET($AE$1,0,0,1,COUNTA($AE$1:$AZ$1))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0700-000008000000}">
      <formula1>$AB31:$AC31</formula1>
    </dataValidation>
    <dataValidation type="list" allowBlank="1" showInputMessage="1" showErrorMessage="1" errorTitle="נתון לא מרשימה" error="יש לבחור מתוך הרשימה הסגורה בלבד" sqref="O31:O130" xr:uid="{00000000-0002-0000-0700-000009000000}">
      <formula1>OFFSET($BA31,0,0,1,COUNTA($BA31:$BJ31))</formula1>
    </dataValidation>
    <dataValidation type="list" allowBlank="1" showInputMessage="1" showErrorMessage="1" errorTitle="נתון שגוי" error="יש לבחור טקסט מהרשימה הסגורה בלבד" sqref="G31:G130" xr:uid="{00000000-0002-0000-0700-00000A000000}">
      <formula1>OFFSET($BA31,0,0,1,COUNTA($BA31:$BJ31))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portrait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280CBF66-A1E5-40F7-B31D-304169DB7119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Worksheet______27">
    <tabColor theme="4" tint="-0.249977111117893"/>
    <pageSetUpPr fitToPage="1"/>
  </sheetPr>
  <dimension ref="A1:BJ180"/>
  <sheetViews>
    <sheetView rightToLeft="1" view="pageBreakPreview" zoomScale="80" zoomScaleNormal="100" zoomScaleSheetLayoutView="80" workbookViewId="0">
      <pane xSplit="6" ySplit="30" topLeftCell="G31" activePane="bottomRight" state="frozen"/>
      <selection pane="topRight" activeCell="B41" sqref="A41:XFD130"/>
      <selection pane="bottomLeft" activeCell="B41" sqref="A41:XFD130"/>
      <selection pane="bottomRight" activeCell="G31" sqref="G31"/>
    </sheetView>
  </sheetViews>
  <sheetFormatPr defaultColWidth="9.140625" defaultRowHeight="15.75"/>
  <cols>
    <col min="1" max="1" width="9.140625" style="172" hidden="1" customWidth="1"/>
    <col min="2" max="2" width="6.7109375" style="172" customWidth="1"/>
    <col min="3" max="5" width="10.42578125" style="172" hidden="1" customWidth="1"/>
    <col min="6" max="6" width="30.42578125" style="172" customWidth="1"/>
    <col min="7" max="7" width="20.140625" style="172" customWidth="1"/>
    <col min="8" max="8" width="16.5703125" style="172" customWidth="1"/>
    <col min="9" max="9" width="15.7109375" style="172" customWidth="1"/>
    <col min="10" max="19" width="21.42578125" style="172" hidden="1" customWidth="1"/>
    <col min="20" max="20" width="17.5703125" style="172" hidden="1" customWidth="1"/>
    <col min="21" max="21" width="14" style="172" customWidth="1"/>
    <col min="22" max="25" width="21.42578125" style="172" hidden="1" customWidth="1"/>
    <col min="26" max="26" width="15.28515625" style="172" customWidth="1"/>
    <col min="27" max="29" width="9.140625" style="171" hidden="1" customWidth="1"/>
    <col min="30" max="30" width="11.85546875" style="171" hidden="1" customWidth="1"/>
    <col min="31" max="32" width="9.140625" style="171" hidden="1" customWidth="1"/>
    <col min="33" max="33" width="10.140625" style="171" hidden="1" customWidth="1"/>
    <col min="34" max="34" width="16.7109375" style="171" hidden="1" customWidth="1"/>
    <col min="35" max="35" width="8.85546875" style="171" hidden="1" customWidth="1"/>
    <col min="36" max="36" width="11.85546875" style="171" hidden="1" customWidth="1"/>
    <col min="37" max="37" width="17.7109375" style="171" hidden="1" customWidth="1"/>
    <col min="38" max="48" width="9.140625" style="171" hidden="1" customWidth="1"/>
    <col min="49" max="49" width="10.7109375" style="171" hidden="1" customWidth="1"/>
    <col min="50" max="62" width="9.140625" style="171" hidden="1" customWidth="1"/>
    <col min="63" max="200" width="0" style="172" hidden="1" customWidth="1"/>
    <col min="201" max="16384" width="9.140625" style="172"/>
  </cols>
  <sheetData>
    <row r="1" spans="2:52" ht="21" customHeight="1" thickBot="1">
      <c r="B1" s="423" t="str">
        <f ca="1">MID(CELL("filename",AC2),FIND("]",CELL("filename",AC2),1)+1,99)</f>
        <v>מסלולים</v>
      </c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5"/>
      <c r="W1" s="425"/>
      <c r="X1" s="425"/>
      <c r="Y1" s="425"/>
      <c r="Z1" s="425"/>
      <c r="AB1" s="171" t="s">
        <v>89</v>
      </c>
      <c r="AD1" s="213" t="s">
        <v>90</v>
      </c>
      <c r="AE1" s="214" t="s">
        <v>91</v>
      </c>
      <c r="AF1" s="214" t="s">
        <v>92</v>
      </c>
      <c r="AG1" s="214" t="s">
        <v>93</v>
      </c>
      <c r="AH1" s="214" t="s">
        <v>94</v>
      </c>
      <c r="AI1" s="214" t="s">
        <v>95</v>
      </c>
      <c r="AJ1" s="214" t="s">
        <v>96</v>
      </c>
      <c r="AK1" s="215" t="s">
        <v>97</v>
      </c>
      <c r="AL1" s="214" t="s">
        <v>98</v>
      </c>
      <c r="AM1" s="215" t="s">
        <v>99</v>
      </c>
      <c r="AN1" s="214"/>
      <c r="AO1" s="214"/>
      <c r="AP1" s="214"/>
      <c r="AQ1" s="214"/>
      <c r="AR1" s="214"/>
      <c r="AS1" s="214"/>
      <c r="AT1" s="214"/>
      <c r="AU1" s="214"/>
      <c r="AV1" s="214"/>
      <c r="AW1" s="214"/>
      <c r="AX1" s="214"/>
      <c r="AY1" s="214"/>
      <c r="AZ1" s="215"/>
    </row>
    <row r="2" spans="2:52" ht="20.25" customHeight="1">
      <c r="U2" s="177" t="str">
        <f>'פרמטרים לקריטריונים'!$B$4</f>
        <v>שנת תקציב</v>
      </c>
      <c r="Y2" s="177" t="str">
        <f>'פרמטרים לקריטריונים'!$B$4</f>
        <v>שנת תקציב</v>
      </c>
      <c r="Z2" s="2">
        <f>'פרמטרים לקריטריונים'!$C$4</f>
        <v>2025</v>
      </c>
      <c r="AE2" s="171">
        <f>IF(ISNA(MATCH(G31,$AB$30:$AC$30,0)),0,1)</f>
        <v>1</v>
      </c>
      <c r="AF2" s="171">
        <f>IF(IFERROR(G31*1,"bad")="bad",0,1)</f>
        <v>1</v>
      </c>
      <c r="AG2" s="171">
        <f>IF(IFERROR(IF(G31=TRUNC(G31),1,"bad"),"bad")="bad",0,1)</f>
        <v>1</v>
      </c>
      <c r="AH2" s="171">
        <f>IF(AND(IF(IFERROR(G31*1,"bad")="bad",0,1)=1,G31&gt;=0),1,0)</f>
        <v>1</v>
      </c>
      <c r="AI2" s="171">
        <f>IF(AND(IF(IFERROR(IF(G31=TRUNC(G31),1,"bad"),"bad")="bad",0,1)=1,G31&gt;=0),1,0)</f>
        <v>1</v>
      </c>
      <c r="AJ2" s="171">
        <f>IF(AND(IF(IFERROR(G31*1,"bad")="bad",0,1)=1,G31&gt;0),1,0)</f>
        <v>0</v>
      </c>
      <c r="AK2" s="171">
        <f>IF(AND(IF(IFERROR(IF(G31=TRUNC(G31),1,"bad"),"bad")="bad",0,1)=1,G31&gt;0),1,0)</f>
        <v>0</v>
      </c>
      <c r="AL2" s="171">
        <v>1</v>
      </c>
      <c r="AM2" s="171">
        <f>IF(IFERROR(HLOOKUP(G31,$BA$30:$BK$30,1,0),"bad")="bad",0,1)</f>
        <v>0</v>
      </c>
    </row>
    <row r="3" spans="2:52" ht="38.25" thickBot="1">
      <c r="F3" s="294" t="str">
        <f ca="1">IF(SUBTOTAL(102,B$31:B$130)=SUBTOTAL(2,B$31:B$130),"","ישנן שורות מוסתרות")</f>
        <v/>
      </c>
      <c r="U3" s="178" t="str">
        <f>'פרמטרים לקריטריונים'!$B$5</f>
        <v>תקציב התמיכה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1" t="s">
        <v>101</v>
      </c>
      <c r="AE3" s="171">
        <v>1</v>
      </c>
      <c r="AF3" s="171">
        <v>2</v>
      </c>
      <c r="AG3" s="171">
        <v>3</v>
      </c>
      <c r="AH3" s="171">
        <v>4</v>
      </c>
      <c r="AI3" s="171">
        <v>5</v>
      </c>
      <c r="AJ3" s="171">
        <v>6</v>
      </c>
      <c r="AK3" s="171">
        <v>7</v>
      </c>
      <c r="AL3" s="171">
        <v>8</v>
      </c>
      <c r="AM3" s="171">
        <v>9</v>
      </c>
    </row>
    <row r="4" spans="2:52" ht="32.25" thickBot="1">
      <c r="F4" s="343" t="str">
        <f>'פרמטרים לקריטריונים'!B121</f>
        <v>מספר שנות לימוד למסלול ההכשרה הינו לפחות</v>
      </c>
      <c r="G4" s="343" t="str">
        <f>'פרמטרים לקריטריונים'!C121</f>
        <v>ניקוד</v>
      </c>
      <c r="AD4" s="171" t="s">
        <v>105</v>
      </c>
      <c r="AE4" s="213">
        <v>1</v>
      </c>
      <c r="AF4" s="214">
        <v>2</v>
      </c>
      <c r="AG4" s="214">
        <v>3</v>
      </c>
      <c r="AH4" s="214">
        <v>4</v>
      </c>
      <c r="AI4" s="214">
        <v>5</v>
      </c>
      <c r="AJ4" s="214">
        <v>6</v>
      </c>
      <c r="AK4" s="214">
        <v>7</v>
      </c>
      <c r="AL4" s="214">
        <v>8</v>
      </c>
      <c r="AM4" s="214">
        <v>9</v>
      </c>
      <c r="AN4" s="215">
        <v>10</v>
      </c>
    </row>
    <row r="5" spans="2:52">
      <c r="F5" s="344">
        <f>'פרמטרים לקריטריונים'!B122</f>
        <v>1</v>
      </c>
      <c r="G5" s="345">
        <f>'פרמטרים לקריטריונים'!C122</f>
        <v>1</v>
      </c>
    </row>
    <row r="6" spans="2:52">
      <c r="F6" s="344">
        <f>'פרמטרים לקריטריונים'!B123</f>
        <v>2</v>
      </c>
      <c r="G6" s="345">
        <f>'פרמטרים לקריטריונים'!C123</f>
        <v>2</v>
      </c>
    </row>
    <row r="7" spans="2:52">
      <c r="F7" s="344">
        <f>'פרמטרים לקריטריונים'!B124</f>
        <v>3</v>
      </c>
      <c r="G7" s="345">
        <f>'פרמטרים לקריטריונים'!C124</f>
        <v>3</v>
      </c>
    </row>
    <row r="8" spans="2:52" hidden="1"/>
    <row r="9" spans="2:52" hidden="1"/>
    <row r="10" spans="2:52" hidden="1"/>
    <row r="11" spans="2:52" hidden="1"/>
    <row r="12" spans="2:52" hidden="1"/>
    <row r="13" spans="2:52" hidden="1"/>
    <row r="14" spans="2:52" hidden="1"/>
    <row r="15" spans="2:52" hidden="1"/>
    <row r="16" spans="2:52" hidden="1"/>
    <row r="17" spans="1:62" hidden="1"/>
    <row r="18" spans="1:62" hidden="1"/>
    <row r="19" spans="1:62" hidden="1"/>
    <row r="20" spans="1:62" hidden="1"/>
    <row r="21" spans="1:62" ht="9.75" hidden="1" customHeight="1"/>
    <row r="22" spans="1:62" hidden="1"/>
    <row r="23" spans="1:62" hidden="1">
      <c r="F23" s="346">
        <f>'פרמטרים לקריטריונים'!$D$31</f>
        <v>0</v>
      </c>
      <c r="G23" s="347" t="e">
        <f ca="1">VLOOKUP(B1,'פרמטרים לקריטריונים'!$B$32:$D$46,3,0)</f>
        <v>#N/A</v>
      </c>
    </row>
    <row r="24" spans="1:62" hidden="1"/>
    <row r="25" spans="1:62" hidden="1"/>
    <row r="26" spans="1:62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62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2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AA28" s="149"/>
      <c r="AD28" s="171">
        <f>MATCH(G$30,$AE$1:$AM$1,0)</f>
        <v>5</v>
      </c>
      <c r="AE28" s="171">
        <f t="shared" ref="AE28:AV28" si="0">MATCH(H$30,$AE$1:$AM$1,0)</f>
        <v>5</v>
      </c>
      <c r="AF28" s="171">
        <f t="shared" si="0"/>
        <v>5</v>
      </c>
      <c r="AG28" s="171" t="e">
        <f t="shared" si="0"/>
        <v>#N/A</v>
      </c>
      <c r="AH28" s="171" t="e">
        <f t="shared" si="0"/>
        <v>#N/A</v>
      </c>
      <c r="AI28" s="171" t="e">
        <f t="shared" si="0"/>
        <v>#N/A</v>
      </c>
      <c r="AJ28" s="171" t="e">
        <f t="shared" si="0"/>
        <v>#N/A</v>
      </c>
      <c r="AK28" s="171" t="e">
        <f t="shared" si="0"/>
        <v>#N/A</v>
      </c>
      <c r="AL28" s="171" t="e">
        <f t="shared" si="0"/>
        <v>#N/A</v>
      </c>
      <c r="AM28" s="171" t="e">
        <f t="shared" si="0"/>
        <v>#N/A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</row>
    <row r="29" spans="1:62" ht="35.25" customHeight="1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429" t="s">
        <v>130</v>
      </c>
      <c r="G29" s="218" t="s">
        <v>174</v>
      </c>
      <c r="H29" s="218" t="s">
        <v>175</v>
      </c>
      <c r="I29" s="218" t="s">
        <v>176</v>
      </c>
      <c r="J29" s="211" t="s">
        <v>94</v>
      </c>
      <c r="K29" s="211" t="s">
        <v>95</v>
      </c>
      <c r="L29" s="211" t="s">
        <v>96</v>
      </c>
      <c r="M29" s="211" t="s">
        <v>97</v>
      </c>
      <c r="N29" s="211" t="s">
        <v>98</v>
      </c>
      <c r="O29" s="211" t="s">
        <v>99</v>
      </c>
      <c r="P29" s="211" t="s">
        <v>91</v>
      </c>
      <c r="Q29" s="433">
        <f>COLUMN()</f>
        <v>17</v>
      </c>
      <c r="R29" s="433">
        <f>COLUMN()</f>
        <v>18</v>
      </c>
      <c r="S29" s="433">
        <f>COLUMN()</f>
        <v>19</v>
      </c>
      <c r="T29" s="433">
        <f>COLUMN()</f>
        <v>20</v>
      </c>
      <c r="U29" s="429" t="s">
        <v>168</v>
      </c>
      <c r="V29" s="433" t="s">
        <v>169</v>
      </c>
      <c r="W29" s="433" t="s">
        <v>170</v>
      </c>
      <c r="X29" s="433" t="s">
        <v>169</v>
      </c>
      <c r="Y29" s="433" t="s">
        <v>171</v>
      </c>
      <c r="Z29" s="438" t="s">
        <v>172</v>
      </c>
      <c r="AA29" s="203" t="s">
        <v>161</v>
      </c>
      <c r="AD29" s="171" t="str">
        <f>"בקרת "&amp;G29</f>
        <v>בקרת מספר מסלולי לימוד שנמשכים שנת לימוד אחת לפחות</v>
      </c>
      <c r="AE29" s="171" t="str">
        <f t="shared" ref="AE29:AV29" si="1">"בקרת "&amp;H29</f>
        <v>בקרת מספר מסלולי לימוד שנמשכים שתי שנות לימוד לפחות</v>
      </c>
      <c r="AF29" s="171" t="str">
        <f t="shared" si="1"/>
        <v>בקרת מספר מסלולי לימוד שנמשכים שלוש שנים</v>
      </c>
      <c r="AG29" s="171" t="str">
        <f t="shared" si="1"/>
        <v>בקרת מספר שאינו שלילי</v>
      </c>
      <c r="AH29" s="171" t="str">
        <f t="shared" si="1"/>
        <v>בקרת מספר שלם שאינו שלילי</v>
      </c>
      <c r="AI29" s="171" t="str">
        <f t="shared" si="1"/>
        <v>בקרת מספר חיובי</v>
      </c>
      <c r="AJ29" s="171" t="str">
        <f t="shared" si="1"/>
        <v>בקרת מספר שלם חיובי</v>
      </c>
      <c r="AK29" s="171" t="str">
        <f t="shared" si="1"/>
        <v>בקרת טקסט</v>
      </c>
      <c r="AL29" s="171" t="str">
        <f t="shared" si="1"/>
        <v>בקרת טקסט מרשימה סגורה</v>
      </c>
      <c r="AM29" s="171" t="str">
        <f t="shared" si="1"/>
        <v>בקרת 0/1</v>
      </c>
      <c r="AN29" s="171" t="str">
        <f t="shared" si="1"/>
        <v>בקרת 17</v>
      </c>
      <c r="AO29" s="171" t="str">
        <f t="shared" si="1"/>
        <v>בקרת 18</v>
      </c>
      <c r="AP29" s="171" t="str">
        <f t="shared" si="1"/>
        <v>בקרת 19</v>
      </c>
      <c r="AQ29" s="171" t="str">
        <f t="shared" si="1"/>
        <v>בקרת 20</v>
      </c>
      <c r="AR29" s="171" t="str">
        <f t="shared" si="1"/>
        <v>בקרת סה"כ ניקוד</v>
      </c>
      <c r="AS29" s="171" t="str">
        <f t="shared" si="1"/>
        <v>בקרת נתון למכפיל1</v>
      </c>
      <c r="AT29" s="171" t="str">
        <f t="shared" si="1"/>
        <v>בקרת ניקוד לאחר מכפיל1</v>
      </c>
      <c r="AU29" s="171" t="str">
        <f t="shared" si="1"/>
        <v>בקרת נתון למכפיל1</v>
      </c>
      <c r="AV29" s="171" t="str">
        <f t="shared" si="1"/>
        <v>בקרת ניקוד לאחר מכפיל2</v>
      </c>
      <c r="BA29" s="171" t="s">
        <v>105</v>
      </c>
    </row>
    <row r="30" spans="1:62" ht="31.5" customHeight="1" thickBot="1">
      <c r="A30" s="204"/>
      <c r="B30" s="432"/>
      <c r="C30" s="434"/>
      <c r="D30" s="434"/>
      <c r="E30" s="434"/>
      <c r="F30" s="430"/>
      <c r="G30" s="219" t="s">
        <v>95</v>
      </c>
      <c r="H30" s="219" t="s">
        <v>95</v>
      </c>
      <c r="I30" s="219" t="s">
        <v>95</v>
      </c>
      <c r="J30" s="212"/>
      <c r="K30" s="212"/>
      <c r="L30" s="212"/>
      <c r="M30" s="212"/>
      <c r="N30" s="212"/>
      <c r="O30" s="212"/>
      <c r="P30" s="212"/>
      <c r="Q30" s="434"/>
      <c r="R30" s="434"/>
      <c r="S30" s="434"/>
      <c r="T30" s="434"/>
      <c r="U30" s="430"/>
      <c r="V30" s="434"/>
      <c r="W30" s="434"/>
      <c r="X30" s="434"/>
      <c r="Y30" s="434"/>
      <c r="Z30" s="439"/>
      <c r="AB30" s="171">
        <v>0</v>
      </c>
      <c r="AC30" s="171">
        <v>1</v>
      </c>
      <c r="AD30" s="171" t="str">
        <f>G30</f>
        <v>מספר שלם שאינו שלילי</v>
      </c>
      <c r="AE30" s="171" t="str">
        <f t="shared" ref="AE30:AV30" si="2">H30</f>
        <v>מספר שלם שאינו שלילי</v>
      </c>
      <c r="AF30" s="171" t="str">
        <f t="shared" si="2"/>
        <v>מספר שלם שאינו שלילי</v>
      </c>
      <c r="AG30" s="171">
        <f t="shared" si="2"/>
        <v>0</v>
      </c>
      <c r="AH30" s="171">
        <f t="shared" si="2"/>
        <v>0</v>
      </c>
      <c r="AI30" s="171">
        <f t="shared" si="2"/>
        <v>0</v>
      </c>
      <c r="AJ30" s="171">
        <f t="shared" si="2"/>
        <v>0</v>
      </c>
      <c r="AK30" s="171">
        <f t="shared" si="2"/>
        <v>0</v>
      </c>
      <c r="AL30" s="171">
        <f t="shared" si="2"/>
        <v>0</v>
      </c>
      <c r="AM30" s="171">
        <f t="shared" si="2"/>
        <v>0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BA30" s="171">
        <f>AE4</f>
        <v>1</v>
      </c>
      <c r="BB30" s="171">
        <f t="shared" ref="BB30:BJ30" si="3">AF4</f>
        <v>2</v>
      </c>
      <c r="BC30" s="171">
        <f t="shared" si="3"/>
        <v>3</v>
      </c>
      <c r="BD30" s="171">
        <f t="shared" si="3"/>
        <v>4</v>
      </c>
      <c r="BE30" s="171">
        <f t="shared" si="3"/>
        <v>5</v>
      </c>
      <c r="BF30" s="171">
        <f t="shared" si="3"/>
        <v>6</v>
      </c>
      <c r="BG30" s="171">
        <f t="shared" si="3"/>
        <v>7</v>
      </c>
      <c r="BH30" s="171">
        <f t="shared" si="3"/>
        <v>8</v>
      </c>
      <c r="BI30" s="171">
        <f t="shared" si="3"/>
        <v>9</v>
      </c>
      <c r="BJ30" s="171">
        <f t="shared" si="3"/>
        <v>10</v>
      </c>
    </row>
    <row r="31" spans="1:62" ht="26.25" customHeight="1">
      <c r="B31" s="139">
        <f ca="1">IF(F31="","",ROW()-30)</f>
        <v>1</v>
      </c>
      <c r="C31" s="136"/>
      <c r="D31" s="136"/>
      <c r="E31" s="136"/>
      <c r="F31" s="209" t="str">
        <f ca="1">IF('תנאי סף'!AN31&lt;&gt;1,"",'תנאי סף'!F31)</f>
        <v>מכון תא לחזנות</v>
      </c>
      <c r="G31" s="9">
        <v>0</v>
      </c>
      <c r="H31" s="293">
        <v>0</v>
      </c>
      <c r="I31" s="292">
        <v>1</v>
      </c>
      <c r="J31" s="290"/>
      <c r="K31" s="292"/>
      <c r="L31" s="290"/>
      <c r="M31" s="292"/>
      <c r="N31" s="137"/>
      <c r="O31" s="137"/>
      <c r="P31" s="158"/>
      <c r="Q31" s="138"/>
      <c r="R31" s="138"/>
      <c r="S31" s="138"/>
      <c r="T31" s="138"/>
      <c r="U31" s="138">
        <f ca="1">IF($F31="","",IF($AA31&lt;&gt;1,$AB$1,IFERROR(MMULT(G31:I31,$G$5:$G$7),$AB$1)))</f>
        <v>3</v>
      </c>
      <c r="V31" s="138">
        <v>1</v>
      </c>
      <c r="W31" s="138">
        <f ca="1">IF($F31="","",IF($AA31&lt;&gt;1,$AB$1,IFERROR(U31*V31,$AB$1)))</f>
        <v>3</v>
      </c>
      <c r="X31" s="138">
        <v>1</v>
      </c>
      <c r="Y31" s="138">
        <f ca="1">IF($F31="","",IF($AA31&lt;&gt;1,$AB$1,IFERROR(W31*X31,$AB$1)))</f>
        <v>3</v>
      </c>
      <c r="Z31" s="140">
        <f ca="1">IF($F31="","",IF(OR($AA31&lt;&gt;1,Y31=$AB$1),$AB$1,IFERROR(Y31/SUM($Y$31:$Y$130),0)))</f>
        <v>7.8947368421052627E-2</v>
      </c>
      <c r="AA31" s="171">
        <f>IF(SUM(AD31:AV31)=COUNT(AD31:AV31),1,0)</f>
        <v>1</v>
      </c>
      <c r="AB31" s="171">
        <f ca="1">IF($F31="","",AB$30)</f>
        <v>0</v>
      </c>
      <c r="AC31" s="171">
        <f ca="1">IF($F31="","",AC$30)</f>
        <v>1</v>
      </c>
      <c r="AD31" s="171">
        <f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171">
        <f t="shared" ref="AE31:AF45" si="4">IF(H$30="",1,IF(H31="",0,IFERROR(CHOOSE(AE$28,IF(ISNA(MATCH(H31,$AB$30:$AC$30,0)),0,1),IF(ISNUMBER(H31),1,0),IF(H31=TRUNC(H31),1,0),IF(AND(H31*1=H31,H31&gt;=0),1,0),IF(AND(H31=TRUNC(H31),H31&gt;=0),1,0),IF(AND(H31*1=H31,H31&gt;0),1,0),IF(AND(H31=TRUNC(H31),H31&gt;0),1,0),1,IF(ISNA(HLOOKUP(H31,$AE$4:$AN$4,1,0)),0,1)),0)))</f>
        <v>1</v>
      </c>
      <c r="AF31" s="171">
        <f t="shared" si="4"/>
        <v>1</v>
      </c>
      <c r="BA31" s="171">
        <f ca="1">IF($F31="","",BA$30)</f>
        <v>1</v>
      </c>
      <c r="BB31" s="171">
        <f t="shared" ref="BB31:BJ31" ca="1" si="5">IF($F31="","",BB$30)</f>
        <v>2</v>
      </c>
      <c r="BC31" s="171">
        <f t="shared" ca="1" si="5"/>
        <v>3</v>
      </c>
      <c r="BD31" s="171">
        <f t="shared" ca="1" si="5"/>
        <v>4</v>
      </c>
      <c r="BE31" s="171">
        <f t="shared" ca="1" si="5"/>
        <v>5</v>
      </c>
      <c r="BF31" s="171">
        <f t="shared" ca="1" si="5"/>
        <v>6</v>
      </c>
      <c r="BG31" s="171">
        <f t="shared" ca="1" si="5"/>
        <v>7</v>
      </c>
      <c r="BH31" s="171">
        <f t="shared" ca="1" si="5"/>
        <v>8</v>
      </c>
      <c r="BI31" s="171">
        <f t="shared" ca="1" si="5"/>
        <v>9</v>
      </c>
      <c r="BJ31" s="171">
        <f t="shared" ca="1" si="5"/>
        <v>10</v>
      </c>
    </row>
    <row r="32" spans="1:62" ht="26.25" customHeight="1">
      <c r="B32" s="221">
        <f t="shared" ref="B32:B95" ca="1" si="6">IF(F32="","",ROW()-30)</f>
        <v>2</v>
      </c>
      <c r="C32" s="8"/>
      <c r="D32" s="8"/>
      <c r="E32" s="8"/>
      <c r="F32" s="209" t="str">
        <f ca="1">IF('תנאי סף'!AN32&lt;&gt;1,"",'תנאי סף'!F32)</f>
        <v>המרכז לתרבות אנדלוסית ולפיוט</v>
      </c>
      <c r="G32" s="9">
        <v>4</v>
      </c>
      <c r="H32" s="293">
        <v>1</v>
      </c>
      <c r="I32" s="293">
        <v>3</v>
      </c>
      <c r="J32" s="291"/>
      <c r="K32" s="293"/>
      <c r="L32" s="291"/>
      <c r="M32" s="293"/>
      <c r="N32" s="9"/>
      <c r="O32" s="137"/>
      <c r="P32" s="158"/>
      <c r="Q32" s="11"/>
      <c r="R32" s="11"/>
      <c r="S32" s="11"/>
      <c r="T32" s="11"/>
      <c r="U32" s="138">
        <f t="shared" ref="U32:U95" ca="1" si="7">IF($F32="","",IF($AA32&lt;&gt;1,$AB$1,IFERROR(MMULT(G32:I32,$G$5:$G$7),$AB$1)))</f>
        <v>15</v>
      </c>
      <c r="V32" s="11">
        <v>1</v>
      </c>
      <c r="W32" s="11">
        <f t="shared" ref="W32:W95" ca="1" si="8">IF($F32="","",IF($AA32&lt;&gt;1,$AB$1,IFERROR(U32*V32,$AB$1)))</f>
        <v>15</v>
      </c>
      <c r="X32" s="11">
        <v>1</v>
      </c>
      <c r="Y32" s="11">
        <f t="shared" ref="Y32:Y95" ca="1" si="9">IF($F32="","",IF($AA32&lt;&gt;1,$AB$1,IFERROR(W32*X32,$AB$1)))</f>
        <v>15</v>
      </c>
      <c r="Z32" s="117">
        <f t="shared" ref="Z32:Z95" ca="1" si="10">IF($F32="","",IF(OR($AA32&lt;&gt;1,Y32=$AB$1),$AB$1,IFERROR(Y32/SUM($Y$31:$Y$130),0)))</f>
        <v>0.39473684210526316</v>
      </c>
      <c r="AA32" s="171">
        <f t="shared" ref="AA32:AA95" si="11">IF(SUM(AD32:AV32)=COUNT(AD32:AV32),1,0)</f>
        <v>1</v>
      </c>
      <c r="AB32" s="171">
        <f t="shared" ref="AB32:AC63" ca="1" si="12">IF($F32="","",AB$30)</f>
        <v>0</v>
      </c>
      <c r="AC32" s="171">
        <f t="shared" ca="1" si="12"/>
        <v>1</v>
      </c>
      <c r="AD32" s="171">
        <f t="shared" ref="AD32:AD95" si="13">IF(G$30="",1,IF(G32="",0,IFERROR(CHOOSE(AD$28,IF(ISNA(MATCH(G32,$AB$30:$AC$30,0)),0,1),IF(ISNUMBER(G32),1,0),IF(G32=TRUNC(G32),1,0),IF(AND(G32*1=G32,G32&gt;=0),1,0),IF(AND(G32=TRUNC(G32),G32&gt;=0),1,0),IF(AND(G32*1=G32,G32&gt;0),1,0),IF(AND(G32=TRUNC(G32),G32&gt;0),1,0),1,IF(ISNA(HLOOKUP(G32,$AE$4:$AN$4,1,0)),0,1)),0)))</f>
        <v>1</v>
      </c>
      <c r="AE32" s="171">
        <f t="shared" si="4"/>
        <v>1</v>
      </c>
      <c r="AF32" s="171">
        <f t="shared" si="4"/>
        <v>1</v>
      </c>
    </row>
    <row r="33" spans="2:32" ht="26.25" customHeight="1">
      <c r="B33" s="221">
        <f t="shared" ca="1" si="6"/>
        <v>3</v>
      </c>
      <c r="C33" s="8"/>
      <c r="D33" s="8"/>
      <c r="E33" s="8"/>
      <c r="F33" s="209" t="str">
        <f ca="1">IF('תנאי סף'!AN33&lt;&gt;1,"",'תנאי סף'!F33)</f>
        <v>מקהלת החזנים הירושלמית</v>
      </c>
      <c r="G33" s="9">
        <v>0</v>
      </c>
      <c r="H33" s="293">
        <v>0</v>
      </c>
      <c r="I33" s="293">
        <v>0</v>
      </c>
      <c r="J33" s="291"/>
      <c r="K33" s="293"/>
      <c r="L33" s="291"/>
      <c r="M33" s="293"/>
      <c r="N33" s="9"/>
      <c r="O33" s="137"/>
      <c r="P33" s="158"/>
      <c r="Q33" s="11"/>
      <c r="R33" s="11"/>
      <c r="S33" s="11"/>
      <c r="T33" s="11"/>
      <c r="U33" s="138">
        <f t="shared" ca="1" si="7"/>
        <v>0</v>
      </c>
      <c r="V33" s="11">
        <v>1</v>
      </c>
      <c r="W33" s="11">
        <f t="shared" ca="1" si="8"/>
        <v>0</v>
      </c>
      <c r="X33" s="11">
        <v>1</v>
      </c>
      <c r="Y33" s="11">
        <f t="shared" ca="1" si="9"/>
        <v>0</v>
      </c>
      <c r="Z33" s="117">
        <f t="shared" ca="1" si="10"/>
        <v>0</v>
      </c>
      <c r="AA33" s="171">
        <f t="shared" si="11"/>
        <v>1</v>
      </c>
      <c r="AB33" s="171">
        <f t="shared" ca="1" si="12"/>
        <v>0</v>
      </c>
      <c r="AC33" s="171">
        <f t="shared" ca="1" si="12"/>
        <v>1</v>
      </c>
      <c r="AD33" s="171">
        <f t="shared" si="13"/>
        <v>1</v>
      </c>
      <c r="AE33" s="171">
        <f t="shared" si="4"/>
        <v>1</v>
      </c>
      <c r="AF33" s="171">
        <f t="shared" si="4"/>
        <v>1</v>
      </c>
    </row>
    <row r="34" spans="2:32" ht="26.25" customHeight="1">
      <c r="B34" s="221">
        <f t="shared" ca="1" si="6"/>
        <v>4</v>
      </c>
      <c r="C34" s="8"/>
      <c r="D34" s="8"/>
      <c r="E34" s="8"/>
      <c r="F34" s="209" t="str">
        <f ca="1">IF('תנאי סף'!AN34&lt;&gt;1,"",'תנאי סף'!F34)</f>
        <v>קהילות שרות פיוט וניגון</v>
      </c>
      <c r="G34" s="9">
        <v>1</v>
      </c>
      <c r="H34" s="293">
        <v>6</v>
      </c>
      <c r="I34" s="293">
        <v>0</v>
      </c>
      <c r="J34" s="291"/>
      <c r="K34" s="293"/>
      <c r="L34" s="291"/>
      <c r="M34" s="293"/>
      <c r="N34" s="9"/>
      <c r="O34" s="137"/>
      <c r="P34" s="158"/>
      <c r="Q34" s="11"/>
      <c r="R34" s="11"/>
      <c r="S34" s="11"/>
      <c r="T34" s="11"/>
      <c r="U34" s="138">
        <f t="shared" ca="1" si="7"/>
        <v>13</v>
      </c>
      <c r="V34" s="11">
        <v>1</v>
      </c>
      <c r="W34" s="11">
        <f t="shared" ca="1" si="8"/>
        <v>13</v>
      </c>
      <c r="X34" s="11">
        <v>1</v>
      </c>
      <c r="Y34" s="11">
        <f t="shared" ca="1" si="9"/>
        <v>13</v>
      </c>
      <c r="Z34" s="117">
        <f t="shared" ca="1" si="10"/>
        <v>0.34210526315789475</v>
      </c>
      <c r="AA34" s="171">
        <f t="shared" si="11"/>
        <v>1</v>
      </c>
      <c r="AB34" s="171">
        <f t="shared" ca="1" si="12"/>
        <v>0</v>
      </c>
      <c r="AC34" s="171">
        <f t="shared" ca="1" si="12"/>
        <v>1</v>
      </c>
      <c r="AD34" s="171">
        <f t="shared" si="13"/>
        <v>1</v>
      </c>
      <c r="AE34" s="171">
        <f t="shared" si="4"/>
        <v>1</v>
      </c>
      <c r="AF34" s="171">
        <f t="shared" si="4"/>
        <v>1</v>
      </c>
    </row>
    <row r="35" spans="2:32" ht="26.25" customHeight="1">
      <c r="B35" s="221">
        <f t="shared" ca="1" si="6"/>
        <v>5</v>
      </c>
      <c r="C35" s="8"/>
      <c r="D35" s="8"/>
      <c r="E35" s="8"/>
      <c r="F35" s="209" t="str">
        <f ca="1">IF('תנאי סף'!AN35&lt;&gt;1,"",'תנאי סף'!F35)</f>
        <v>רננות- המכון למוסיקה יהודית</v>
      </c>
      <c r="G35" s="9">
        <v>0</v>
      </c>
      <c r="H35" s="293">
        <v>1</v>
      </c>
      <c r="I35" s="293">
        <v>1</v>
      </c>
      <c r="J35" s="291"/>
      <c r="K35" s="293"/>
      <c r="L35" s="291"/>
      <c r="M35" s="293"/>
      <c r="N35" s="9"/>
      <c r="O35" s="137"/>
      <c r="P35" s="158"/>
      <c r="Q35" s="11"/>
      <c r="R35" s="11"/>
      <c r="S35" s="11"/>
      <c r="T35" s="11"/>
      <c r="U35" s="138">
        <f t="shared" ca="1" si="7"/>
        <v>5</v>
      </c>
      <c r="V35" s="11">
        <v>1</v>
      </c>
      <c r="W35" s="11">
        <f t="shared" ca="1" si="8"/>
        <v>5</v>
      </c>
      <c r="X35" s="11">
        <v>1</v>
      </c>
      <c r="Y35" s="11">
        <f t="shared" ca="1" si="9"/>
        <v>5</v>
      </c>
      <c r="Z35" s="117">
        <f t="shared" ca="1" si="10"/>
        <v>0.13157894736842105</v>
      </c>
      <c r="AA35" s="171">
        <f t="shared" si="11"/>
        <v>1</v>
      </c>
      <c r="AB35" s="171">
        <f t="shared" ca="1" si="12"/>
        <v>0</v>
      </c>
      <c r="AC35" s="171">
        <f t="shared" ca="1" si="12"/>
        <v>1</v>
      </c>
      <c r="AD35" s="171">
        <f t="shared" si="13"/>
        <v>1</v>
      </c>
      <c r="AE35" s="171">
        <f t="shared" si="4"/>
        <v>1</v>
      </c>
      <c r="AF35" s="171">
        <f t="shared" si="4"/>
        <v>1</v>
      </c>
    </row>
    <row r="36" spans="2:32" ht="26.25" customHeight="1">
      <c r="B36" s="221">
        <f t="shared" ca="1" si="6"/>
        <v>6</v>
      </c>
      <c r="C36" s="8"/>
      <c r="D36" s="8"/>
      <c r="E36" s="8"/>
      <c r="F36" s="209" t="str">
        <f ca="1">IF('תנאי סף'!AN36&lt;&gt;1,"",'תנאי סף'!F36)</f>
        <v>מקהלת זמרתיה</v>
      </c>
      <c r="G36" s="9">
        <v>0</v>
      </c>
      <c r="H36" s="293">
        <v>0</v>
      </c>
      <c r="I36" s="293">
        <v>0</v>
      </c>
      <c r="J36" s="291"/>
      <c r="K36" s="293"/>
      <c r="L36" s="291"/>
      <c r="M36" s="293"/>
      <c r="N36" s="9"/>
      <c r="O36" s="137"/>
      <c r="P36" s="158"/>
      <c r="Q36" s="11"/>
      <c r="R36" s="11"/>
      <c r="S36" s="11"/>
      <c r="T36" s="11"/>
      <c r="U36" s="138">
        <f t="shared" ca="1" si="7"/>
        <v>0</v>
      </c>
      <c r="V36" s="11">
        <v>1</v>
      </c>
      <c r="W36" s="11">
        <f t="shared" ca="1" si="8"/>
        <v>0</v>
      </c>
      <c r="X36" s="11">
        <v>1</v>
      </c>
      <c r="Y36" s="11">
        <f t="shared" ca="1" si="9"/>
        <v>0</v>
      </c>
      <c r="Z36" s="117">
        <f t="shared" ca="1" si="10"/>
        <v>0</v>
      </c>
      <c r="AA36" s="171">
        <f t="shared" si="11"/>
        <v>1</v>
      </c>
      <c r="AB36" s="171">
        <f t="shared" ca="1" si="12"/>
        <v>0</v>
      </c>
      <c r="AC36" s="171">
        <f t="shared" ca="1" si="12"/>
        <v>1</v>
      </c>
      <c r="AD36" s="171">
        <f t="shared" si="13"/>
        <v>1</v>
      </c>
      <c r="AE36" s="171">
        <f t="shared" si="4"/>
        <v>1</v>
      </c>
      <c r="AF36" s="171">
        <f t="shared" si="4"/>
        <v>1</v>
      </c>
    </row>
    <row r="37" spans="2:32" ht="26.25" customHeight="1">
      <c r="B37" s="221">
        <f t="shared" ca="1" si="6"/>
        <v>7</v>
      </c>
      <c r="C37" s="8"/>
      <c r="D37" s="8"/>
      <c r="E37" s="8"/>
      <c r="F37" s="209" t="str">
        <f ca="1">IF('תנאי סף'!AN37&lt;&gt;1,"",'תנאי סף'!F37)</f>
        <v>יובל - האנסמבל הישראלי לחזנות ו</v>
      </c>
      <c r="G37" s="9">
        <v>0</v>
      </c>
      <c r="H37" s="293">
        <v>0</v>
      </c>
      <c r="I37" s="293">
        <v>0</v>
      </c>
      <c r="J37" s="291"/>
      <c r="K37" s="293"/>
      <c r="L37" s="291"/>
      <c r="M37" s="293"/>
      <c r="N37" s="9"/>
      <c r="O37" s="137"/>
      <c r="P37" s="158"/>
      <c r="Q37" s="11"/>
      <c r="R37" s="11"/>
      <c r="S37" s="11"/>
      <c r="T37" s="11"/>
      <c r="U37" s="138">
        <f t="shared" ca="1" si="7"/>
        <v>0</v>
      </c>
      <c r="V37" s="11">
        <v>1</v>
      </c>
      <c r="W37" s="11">
        <f t="shared" ca="1" si="8"/>
        <v>0</v>
      </c>
      <c r="X37" s="11">
        <v>1</v>
      </c>
      <c r="Y37" s="11">
        <f t="shared" ca="1" si="9"/>
        <v>0</v>
      </c>
      <c r="Z37" s="117">
        <f t="shared" ca="1" si="10"/>
        <v>0</v>
      </c>
      <c r="AA37" s="171">
        <f t="shared" si="11"/>
        <v>1</v>
      </c>
      <c r="AB37" s="171">
        <f t="shared" ca="1" si="12"/>
        <v>0</v>
      </c>
      <c r="AC37" s="171">
        <f t="shared" ca="1" si="12"/>
        <v>1</v>
      </c>
      <c r="AD37" s="171">
        <f t="shared" si="13"/>
        <v>1</v>
      </c>
      <c r="AE37" s="171">
        <f t="shared" si="4"/>
        <v>1</v>
      </c>
      <c r="AF37" s="171">
        <f t="shared" si="4"/>
        <v>1</v>
      </c>
    </row>
    <row r="38" spans="2:32">
      <c r="B38" s="221">
        <f t="shared" ca="1" si="6"/>
        <v>8</v>
      </c>
      <c r="C38" s="8"/>
      <c r="D38" s="8"/>
      <c r="E38" s="8"/>
      <c r="F38" s="209" t="str">
        <f ca="1">IF('תנאי סף'!AN38&lt;&gt;1,"",'תנאי סף'!F38)</f>
        <v>האגודה לטיפוח חברה ותרבות</v>
      </c>
      <c r="G38" s="9">
        <v>0</v>
      </c>
      <c r="H38" s="293">
        <v>0</v>
      </c>
      <c r="I38" s="293">
        <v>0</v>
      </c>
      <c r="J38" s="291"/>
      <c r="K38" s="293"/>
      <c r="L38" s="291"/>
      <c r="M38" s="293"/>
      <c r="N38" s="9"/>
      <c r="O38" s="137"/>
      <c r="P38" s="158"/>
      <c r="Q38" s="11"/>
      <c r="R38" s="11"/>
      <c r="S38" s="11"/>
      <c r="T38" s="11"/>
      <c r="U38" s="138">
        <f t="shared" ca="1" si="7"/>
        <v>0</v>
      </c>
      <c r="V38" s="11">
        <v>1</v>
      </c>
      <c r="W38" s="11">
        <f t="shared" ca="1" si="8"/>
        <v>0</v>
      </c>
      <c r="X38" s="11">
        <v>1</v>
      </c>
      <c r="Y38" s="11">
        <f t="shared" ca="1" si="9"/>
        <v>0</v>
      </c>
      <c r="Z38" s="117">
        <f t="shared" ca="1" si="10"/>
        <v>0</v>
      </c>
      <c r="AA38" s="171">
        <f t="shared" si="11"/>
        <v>1</v>
      </c>
      <c r="AB38" s="171">
        <f t="shared" ca="1" si="12"/>
        <v>0</v>
      </c>
      <c r="AC38" s="171">
        <f t="shared" ca="1" si="12"/>
        <v>1</v>
      </c>
      <c r="AD38" s="171">
        <f t="shared" si="13"/>
        <v>1</v>
      </c>
      <c r="AE38" s="171">
        <f t="shared" si="4"/>
        <v>1</v>
      </c>
      <c r="AF38" s="171">
        <f t="shared" si="4"/>
        <v>1</v>
      </c>
    </row>
    <row r="39" spans="2:32">
      <c r="B39" s="221">
        <f t="shared" ca="1" si="6"/>
        <v>9</v>
      </c>
      <c r="C39" s="8"/>
      <c r="D39" s="8"/>
      <c r="E39" s="8"/>
      <c r="F39" s="209" t="str">
        <f ca="1">IF('תנאי סף'!AN39&lt;&gt;1,"",'תנאי סף'!F39)</f>
        <v>אנסמבל הפיוט מכון בן צבי</v>
      </c>
      <c r="G39" s="9">
        <v>0</v>
      </c>
      <c r="H39" s="293">
        <v>0</v>
      </c>
      <c r="I39" s="293">
        <v>0</v>
      </c>
      <c r="J39" s="291"/>
      <c r="K39" s="293"/>
      <c r="L39" s="291"/>
      <c r="M39" s="293"/>
      <c r="N39" s="9"/>
      <c r="O39" s="137"/>
      <c r="P39" s="158"/>
      <c r="Q39" s="11"/>
      <c r="R39" s="11"/>
      <c r="S39" s="11"/>
      <c r="T39" s="11"/>
      <c r="U39" s="138">
        <f t="shared" ca="1" si="7"/>
        <v>0</v>
      </c>
      <c r="V39" s="11">
        <v>1</v>
      </c>
      <c r="W39" s="11">
        <f t="shared" ca="1" si="8"/>
        <v>0</v>
      </c>
      <c r="X39" s="11">
        <v>1</v>
      </c>
      <c r="Y39" s="11">
        <f t="shared" ca="1" si="9"/>
        <v>0</v>
      </c>
      <c r="Z39" s="117">
        <f t="shared" ca="1" si="10"/>
        <v>0</v>
      </c>
      <c r="AA39" s="171">
        <f t="shared" si="11"/>
        <v>1</v>
      </c>
      <c r="AB39" s="171">
        <f t="shared" ca="1" si="12"/>
        <v>0</v>
      </c>
      <c r="AC39" s="171">
        <f t="shared" ca="1" si="12"/>
        <v>1</v>
      </c>
      <c r="AD39" s="171">
        <f t="shared" si="13"/>
        <v>1</v>
      </c>
      <c r="AE39" s="171">
        <f t="shared" si="4"/>
        <v>1</v>
      </c>
      <c r="AF39" s="171">
        <f t="shared" si="4"/>
        <v>1</v>
      </c>
    </row>
    <row r="40" spans="2:32">
      <c r="B40" s="222">
        <f t="shared" ca="1" si="6"/>
        <v>10</v>
      </c>
      <c r="C40" s="348"/>
      <c r="D40" s="348"/>
      <c r="E40" s="348"/>
      <c r="F40" s="349" t="str">
        <f ca="1">IF('תנאי סף'!AN40&lt;&gt;1,"",'תנאי סף'!F40)</f>
        <v>עמותת תמיד</v>
      </c>
      <c r="G40" s="352">
        <v>0</v>
      </c>
      <c r="H40" s="351">
        <v>0</v>
      </c>
      <c r="I40" s="351">
        <v>0</v>
      </c>
      <c r="J40" s="350"/>
      <c r="K40" s="351"/>
      <c r="L40" s="350"/>
      <c r="M40" s="351"/>
      <c r="N40" s="352"/>
      <c r="O40" s="353"/>
      <c r="P40" s="354"/>
      <c r="Q40" s="355"/>
      <c r="R40" s="355"/>
      <c r="S40" s="355"/>
      <c r="T40" s="355"/>
      <c r="U40" s="138">
        <f t="shared" ca="1" si="7"/>
        <v>0</v>
      </c>
      <c r="V40" s="355">
        <v>1</v>
      </c>
      <c r="W40" s="355">
        <f t="shared" ca="1" si="8"/>
        <v>0</v>
      </c>
      <c r="X40" s="355">
        <v>1</v>
      </c>
      <c r="Y40" s="355">
        <f t="shared" ca="1" si="9"/>
        <v>0</v>
      </c>
      <c r="Z40" s="356">
        <f t="shared" ca="1" si="10"/>
        <v>0</v>
      </c>
      <c r="AA40" s="171">
        <f t="shared" si="11"/>
        <v>1</v>
      </c>
      <c r="AB40" s="171">
        <f t="shared" ca="1" si="12"/>
        <v>0</v>
      </c>
      <c r="AC40" s="171">
        <f t="shared" ca="1" si="12"/>
        <v>1</v>
      </c>
      <c r="AD40" s="171">
        <f t="shared" si="13"/>
        <v>1</v>
      </c>
      <c r="AE40" s="171">
        <f t="shared" si="4"/>
        <v>1</v>
      </c>
      <c r="AF40" s="171">
        <f t="shared" si="4"/>
        <v>1</v>
      </c>
    </row>
    <row r="41" spans="2:32">
      <c r="B41" s="10">
        <f t="shared" ca="1" si="6"/>
        <v>11</v>
      </c>
      <c r="C41" s="8"/>
      <c r="D41" s="8"/>
      <c r="E41" s="8"/>
      <c r="F41" s="209" t="str">
        <f ca="1">IF('תנאי סף'!AN41&lt;&gt;1,"",'תנאי סף'!F41)</f>
        <v>מטרוז</v>
      </c>
      <c r="G41" s="9">
        <v>2</v>
      </c>
      <c r="H41" s="293">
        <v>0</v>
      </c>
      <c r="I41" s="293">
        <v>0</v>
      </c>
      <c r="J41" s="291"/>
      <c r="K41" s="293"/>
      <c r="L41" s="291"/>
      <c r="M41" s="293"/>
      <c r="N41" s="9"/>
      <c r="O41" s="137"/>
      <c r="P41" s="158"/>
      <c r="Q41" s="11"/>
      <c r="R41" s="11"/>
      <c r="S41" s="11"/>
      <c r="T41" s="11"/>
      <c r="U41" s="138">
        <f t="shared" ca="1" si="7"/>
        <v>2</v>
      </c>
      <c r="V41" s="11">
        <v>1</v>
      </c>
      <c r="W41" s="11">
        <f t="shared" ca="1" si="8"/>
        <v>2</v>
      </c>
      <c r="X41" s="11">
        <v>1</v>
      </c>
      <c r="Y41" s="11">
        <f t="shared" ca="1" si="9"/>
        <v>2</v>
      </c>
      <c r="Z41" s="115">
        <f t="shared" ca="1" si="10"/>
        <v>5.2631578947368418E-2</v>
      </c>
      <c r="AA41" s="171">
        <f t="shared" si="11"/>
        <v>1</v>
      </c>
      <c r="AB41" s="171">
        <f t="shared" ca="1" si="12"/>
        <v>0</v>
      </c>
      <c r="AC41" s="171">
        <f t="shared" ca="1" si="12"/>
        <v>1</v>
      </c>
      <c r="AD41" s="171">
        <f t="shared" si="13"/>
        <v>1</v>
      </c>
      <c r="AE41" s="171">
        <f t="shared" si="4"/>
        <v>1</v>
      </c>
      <c r="AF41" s="171">
        <f t="shared" si="4"/>
        <v>1</v>
      </c>
    </row>
    <row r="42" spans="2:32">
      <c r="B42" s="10" t="str">
        <f t="shared" si="6"/>
        <v/>
      </c>
      <c r="C42" s="8"/>
      <c r="D42" s="8"/>
      <c r="E42" s="8"/>
      <c r="F42" s="209" t="str">
        <f>IF('תנאי סף'!AN42&lt;&gt;1,"",'תנאי סף'!F42)</f>
        <v/>
      </c>
      <c r="G42" s="9"/>
      <c r="H42" s="293"/>
      <c r="I42" s="293"/>
      <c r="J42" s="291"/>
      <c r="K42" s="293"/>
      <c r="L42" s="291"/>
      <c r="M42" s="293"/>
      <c r="N42" s="9"/>
      <c r="O42" s="137"/>
      <c r="P42" s="158"/>
      <c r="Q42" s="11"/>
      <c r="R42" s="11"/>
      <c r="S42" s="11"/>
      <c r="T42" s="11"/>
      <c r="U42" s="138" t="str">
        <f t="shared" si="7"/>
        <v/>
      </c>
      <c r="V42" s="11">
        <v>1</v>
      </c>
      <c r="W42" s="11" t="str">
        <f t="shared" si="8"/>
        <v/>
      </c>
      <c r="X42" s="11">
        <v>1</v>
      </c>
      <c r="Y42" s="11" t="str">
        <f t="shared" si="9"/>
        <v/>
      </c>
      <c r="Z42" s="115" t="str">
        <f t="shared" si="10"/>
        <v/>
      </c>
      <c r="AA42" s="171">
        <f t="shared" si="11"/>
        <v>0</v>
      </c>
      <c r="AB42" s="171" t="str">
        <f t="shared" si="12"/>
        <v/>
      </c>
      <c r="AC42" s="171" t="str">
        <f t="shared" si="12"/>
        <v/>
      </c>
      <c r="AD42" s="171">
        <f t="shared" si="13"/>
        <v>0</v>
      </c>
      <c r="AE42" s="171">
        <f t="shared" si="4"/>
        <v>0</v>
      </c>
      <c r="AF42" s="171">
        <f t="shared" si="4"/>
        <v>0</v>
      </c>
    </row>
    <row r="43" spans="2:32">
      <c r="B43" s="10" t="str">
        <f t="shared" si="6"/>
        <v/>
      </c>
      <c r="C43" s="8"/>
      <c r="D43" s="8"/>
      <c r="E43" s="8"/>
      <c r="F43" s="209" t="str">
        <f>IF('תנאי סף'!AN43&lt;&gt;1,"",'תנאי סף'!F43)</f>
        <v/>
      </c>
      <c r="G43" s="9"/>
      <c r="H43" s="293"/>
      <c r="I43" s="293"/>
      <c r="J43" s="291"/>
      <c r="K43" s="293"/>
      <c r="L43" s="291"/>
      <c r="M43" s="293"/>
      <c r="N43" s="9"/>
      <c r="O43" s="137"/>
      <c r="P43" s="158"/>
      <c r="Q43" s="11"/>
      <c r="R43" s="11"/>
      <c r="S43" s="11"/>
      <c r="T43" s="11"/>
      <c r="U43" s="138" t="str">
        <f t="shared" si="7"/>
        <v/>
      </c>
      <c r="V43" s="11">
        <v>1</v>
      </c>
      <c r="W43" s="11" t="str">
        <f t="shared" si="8"/>
        <v/>
      </c>
      <c r="X43" s="11">
        <v>1</v>
      </c>
      <c r="Y43" s="11" t="str">
        <f t="shared" si="9"/>
        <v/>
      </c>
      <c r="Z43" s="115" t="str">
        <f t="shared" si="10"/>
        <v/>
      </c>
      <c r="AA43" s="171">
        <f t="shared" si="11"/>
        <v>0</v>
      </c>
      <c r="AB43" s="171" t="str">
        <f t="shared" si="12"/>
        <v/>
      </c>
      <c r="AC43" s="171" t="str">
        <f t="shared" si="12"/>
        <v/>
      </c>
      <c r="AD43" s="171">
        <f t="shared" si="13"/>
        <v>0</v>
      </c>
      <c r="AE43" s="171">
        <f t="shared" si="4"/>
        <v>0</v>
      </c>
      <c r="AF43" s="171">
        <f t="shared" si="4"/>
        <v>0</v>
      </c>
    </row>
    <row r="44" spans="2:32">
      <c r="B44" s="10" t="str">
        <f t="shared" si="6"/>
        <v/>
      </c>
      <c r="C44" s="8"/>
      <c r="D44" s="8"/>
      <c r="E44" s="8"/>
      <c r="F44" s="209" t="str">
        <f>IF('תנאי סף'!AN44&lt;&gt;1,"",'תנאי סף'!F44)</f>
        <v/>
      </c>
      <c r="G44" s="9"/>
      <c r="H44" s="293"/>
      <c r="I44" s="293"/>
      <c r="J44" s="291"/>
      <c r="K44" s="293"/>
      <c r="L44" s="291"/>
      <c r="M44" s="293"/>
      <c r="N44" s="9"/>
      <c r="O44" s="137"/>
      <c r="P44" s="158"/>
      <c r="Q44" s="11"/>
      <c r="R44" s="11"/>
      <c r="S44" s="11"/>
      <c r="T44" s="11"/>
      <c r="U44" s="138" t="str">
        <f t="shared" si="7"/>
        <v/>
      </c>
      <c r="V44" s="11">
        <v>1</v>
      </c>
      <c r="W44" s="11" t="str">
        <f t="shared" si="8"/>
        <v/>
      </c>
      <c r="X44" s="11">
        <v>1</v>
      </c>
      <c r="Y44" s="11" t="str">
        <f t="shared" si="9"/>
        <v/>
      </c>
      <c r="Z44" s="115" t="str">
        <f t="shared" si="10"/>
        <v/>
      </c>
      <c r="AA44" s="171">
        <f t="shared" si="11"/>
        <v>0</v>
      </c>
      <c r="AB44" s="171" t="str">
        <f t="shared" si="12"/>
        <v/>
      </c>
      <c r="AC44" s="171" t="str">
        <f t="shared" si="12"/>
        <v/>
      </c>
      <c r="AD44" s="171">
        <f t="shared" si="13"/>
        <v>0</v>
      </c>
      <c r="AE44" s="171">
        <f t="shared" si="4"/>
        <v>0</v>
      </c>
      <c r="AF44" s="171">
        <f t="shared" si="4"/>
        <v>0</v>
      </c>
    </row>
    <row r="45" spans="2:32">
      <c r="B45" s="10" t="str">
        <f t="shared" si="6"/>
        <v/>
      </c>
      <c r="C45" s="8"/>
      <c r="D45" s="8"/>
      <c r="E45" s="8"/>
      <c r="F45" s="209" t="str">
        <f>IF('תנאי סף'!AN45&lt;&gt;1,"",'תנאי סף'!F45)</f>
        <v/>
      </c>
      <c r="G45" s="9"/>
      <c r="H45" s="293"/>
      <c r="I45" s="293"/>
      <c r="J45" s="291"/>
      <c r="K45" s="293"/>
      <c r="L45" s="291"/>
      <c r="M45" s="293"/>
      <c r="N45" s="9"/>
      <c r="O45" s="137"/>
      <c r="P45" s="158"/>
      <c r="Q45" s="11"/>
      <c r="R45" s="11"/>
      <c r="S45" s="11"/>
      <c r="T45" s="11"/>
      <c r="U45" s="138" t="str">
        <f t="shared" si="7"/>
        <v/>
      </c>
      <c r="V45" s="11">
        <v>1</v>
      </c>
      <c r="W45" s="11" t="str">
        <f t="shared" si="8"/>
        <v/>
      </c>
      <c r="X45" s="11">
        <v>1</v>
      </c>
      <c r="Y45" s="11" t="str">
        <f t="shared" si="9"/>
        <v/>
      </c>
      <c r="Z45" s="115" t="str">
        <f t="shared" si="10"/>
        <v/>
      </c>
      <c r="AA45" s="171">
        <f t="shared" si="11"/>
        <v>0</v>
      </c>
      <c r="AB45" s="171" t="str">
        <f t="shared" si="12"/>
        <v/>
      </c>
      <c r="AC45" s="171" t="str">
        <f t="shared" si="12"/>
        <v/>
      </c>
      <c r="AD45" s="171">
        <f t="shared" si="13"/>
        <v>0</v>
      </c>
      <c r="AE45" s="171">
        <f t="shared" si="4"/>
        <v>0</v>
      </c>
      <c r="AF45" s="171">
        <f t="shared" si="4"/>
        <v>0</v>
      </c>
    </row>
    <row r="46" spans="2:32">
      <c r="B46" s="10" t="str">
        <f t="shared" si="6"/>
        <v/>
      </c>
      <c r="C46" s="8"/>
      <c r="D46" s="8"/>
      <c r="E46" s="8"/>
      <c r="F46" s="209" t="str">
        <f>IF('תנאי סף'!AN46&lt;&gt;1,"",'תנאי סף'!F46)</f>
        <v/>
      </c>
      <c r="G46" s="9"/>
      <c r="H46" s="293"/>
      <c r="I46" s="293"/>
      <c r="J46" s="291"/>
      <c r="K46" s="293"/>
      <c r="L46" s="291"/>
      <c r="M46" s="293"/>
      <c r="N46" s="9"/>
      <c r="O46" s="137"/>
      <c r="P46" s="158"/>
      <c r="Q46" s="11"/>
      <c r="R46" s="11"/>
      <c r="S46" s="11"/>
      <c r="T46" s="11"/>
      <c r="U46" s="138" t="str">
        <f t="shared" si="7"/>
        <v/>
      </c>
      <c r="V46" s="11">
        <v>1</v>
      </c>
      <c r="W46" s="11" t="str">
        <f t="shared" si="8"/>
        <v/>
      </c>
      <c r="X46" s="11">
        <v>1</v>
      </c>
      <c r="Y46" s="11" t="str">
        <f t="shared" si="9"/>
        <v/>
      </c>
      <c r="Z46" s="115" t="str">
        <f t="shared" si="10"/>
        <v/>
      </c>
      <c r="AA46" s="171">
        <f t="shared" si="11"/>
        <v>0</v>
      </c>
      <c r="AB46" s="171" t="str">
        <f t="shared" si="12"/>
        <v/>
      </c>
      <c r="AC46" s="171" t="str">
        <f t="shared" si="12"/>
        <v/>
      </c>
      <c r="AD46" s="171">
        <f t="shared" si="13"/>
        <v>0</v>
      </c>
      <c r="AE46" s="171">
        <f t="shared" ref="AE46:AE109" si="14">IF(H$30="",1,IF(H46="",0,IFERROR(CHOOSE(AE$28,IF(ISNA(MATCH(H46,$AB$30:$AC$30,0)),0,1),IF(ISNUMBER(H46),1,0),IF(H46=TRUNC(H46),1,0),IF(AND(H46*1=H46,H46&gt;=0),1,0),IF(AND(H46=TRUNC(H46),H46&gt;=0),1,0),IF(AND(H46*1=H46,H46&gt;0),1,0),IF(AND(H46=TRUNC(H46),H46&gt;0),1,0),1,IF(ISNA(HLOOKUP(H46,$AE$4:$AN$4,1,0)),0,1)),0)))</f>
        <v>0</v>
      </c>
      <c r="AF46" s="171">
        <f t="shared" ref="AF46:AF109" si="15">IF(I$30="",1,IF(I46="",0,IFERROR(CHOOSE(AF$28,IF(ISNA(MATCH(I46,$AB$30:$AC$30,0)),0,1),IF(ISNUMBER(I46),1,0),IF(I46=TRUNC(I46),1,0),IF(AND(I46*1=I46,I46&gt;=0),1,0),IF(AND(I46=TRUNC(I46),I46&gt;=0),1,0),IF(AND(I46*1=I46,I46&gt;0),1,0),IF(AND(I46=TRUNC(I46),I46&gt;0),1,0),1,IF(ISNA(HLOOKUP(I46,$AE$4:$AN$4,1,0)),0,1)),0)))</f>
        <v>0</v>
      </c>
    </row>
    <row r="47" spans="2:32">
      <c r="B47" s="10" t="str">
        <f t="shared" si="6"/>
        <v/>
      </c>
      <c r="C47" s="8"/>
      <c r="D47" s="8"/>
      <c r="E47" s="8"/>
      <c r="F47" s="209" t="str">
        <f>IF('תנאי סף'!AN47&lt;&gt;1,"",'תנאי סף'!F47)</f>
        <v/>
      </c>
      <c r="G47" s="9"/>
      <c r="H47" s="293"/>
      <c r="I47" s="293"/>
      <c r="J47" s="291"/>
      <c r="K47" s="293"/>
      <c r="L47" s="291"/>
      <c r="M47" s="293"/>
      <c r="N47" s="9"/>
      <c r="O47" s="137"/>
      <c r="P47" s="158"/>
      <c r="Q47" s="11"/>
      <c r="R47" s="11"/>
      <c r="S47" s="11"/>
      <c r="T47" s="11"/>
      <c r="U47" s="138" t="str">
        <f t="shared" si="7"/>
        <v/>
      </c>
      <c r="V47" s="11">
        <v>1</v>
      </c>
      <c r="W47" s="11" t="str">
        <f t="shared" si="8"/>
        <v/>
      </c>
      <c r="X47" s="11">
        <v>1</v>
      </c>
      <c r="Y47" s="11" t="str">
        <f t="shared" si="9"/>
        <v/>
      </c>
      <c r="Z47" s="115" t="str">
        <f t="shared" si="10"/>
        <v/>
      </c>
      <c r="AA47" s="171">
        <f t="shared" si="11"/>
        <v>0</v>
      </c>
      <c r="AB47" s="171" t="str">
        <f t="shared" si="12"/>
        <v/>
      </c>
      <c r="AC47" s="171" t="str">
        <f t="shared" si="12"/>
        <v/>
      </c>
      <c r="AD47" s="171">
        <f t="shared" si="13"/>
        <v>0</v>
      </c>
      <c r="AE47" s="171">
        <f t="shared" si="14"/>
        <v>0</v>
      </c>
      <c r="AF47" s="171">
        <f t="shared" si="15"/>
        <v>0</v>
      </c>
    </row>
    <row r="48" spans="2:32">
      <c r="B48" s="10" t="str">
        <f t="shared" si="6"/>
        <v/>
      </c>
      <c r="C48" s="8"/>
      <c r="D48" s="8"/>
      <c r="E48" s="8"/>
      <c r="F48" s="209" t="str">
        <f>IF('תנאי סף'!AN48&lt;&gt;1,"",'תנאי סף'!F48)</f>
        <v/>
      </c>
      <c r="G48" s="9"/>
      <c r="H48" s="293"/>
      <c r="I48" s="293"/>
      <c r="J48" s="291"/>
      <c r="K48" s="293"/>
      <c r="L48" s="291"/>
      <c r="M48" s="293"/>
      <c r="N48" s="9"/>
      <c r="O48" s="137"/>
      <c r="P48" s="158"/>
      <c r="Q48" s="11"/>
      <c r="R48" s="11"/>
      <c r="S48" s="11"/>
      <c r="T48" s="11"/>
      <c r="U48" s="138" t="str">
        <f t="shared" si="7"/>
        <v/>
      </c>
      <c r="V48" s="11">
        <v>1</v>
      </c>
      <c r="W48" s="11" t="str">
        <f t="shared" si="8"/>
        <v/>
      </c>
      <c r="X48" s="11">
        <v>1</v>
      </c>
      <c r="Y48" s="11" t="str">
        <f t="shared" si="9"/>
        <v/>
      </c>
      <c r="Z48" s="115" t="str">
        <f t="shared" si="10"/>
        <v/>
      </c>
      <c r="AA48" s="171">
        <f t="shared" si="11"/>
        <v>0</v>
      </c>
      <c r="AB48" s="171" t="str">
        <f t="shared" si="12"/>
        <v/>
      </c>
      <c r="AC48" s="171" t="str">
        <f t="shared" si="12"/>
        <v/>
      </c>
      <c r="AD48" s="171">
        <f t="shared" si="13"/>
        <v>0</v>
      </c>
      <c r="AE48" s="171">
        <f t="shared" si="14"/>
        <v>0</v>
      </c>
      <c r="AF48" s="171">
        <f t="shared" si="15"/>
        <v>0</v>
      </c>
    </row>
    <row r="49" spans="2:32">
      <c r="B49" s="10" t="str">
        <f t="shared" si="6"/>
        <v/>
      </c>
      <c r="C49" s="8"/>
      <c r="D49" s="8"/>
      <c r="E49" s="8"/>
      <c r="F49" s="209" t="str">
        <f>IF('תנאי סף'!AN49&lt;&gt;1,"",'תנאי סף'!F49)</f>
        <v/>
      </c>
      <c r="G49" s="9"/>
      <c r="H49" s="293"/>
      <c r="I49" s="293"/>
      <c r="J49" s="291"/>
      <c r="K49" s="293"/>
      <c r="L49" s="291"/>
      <c r="M49" s="293"/>
      <c r="N49" s="9"/>
      <c r="O49" s="137"/>
      <c r="P49" s="158"/>
      <c r="Q49" s="11"/>
      <c r="R49" s="11"/>
      <c r="S49" s="11"/>
      <c r="T49" s="11"/>
      <c r="U49" s="138" t="str">
        <f t="shared" si="7"/>
        <v/>
      </c>
      <c r="V49" s="11">
        <v>1</v>
      </c>
      <c r="W49" s="11" t="str">
        <f t="shared" si="8"/>
        <v/>
      </c>
      <c r="X49" s="11">
        <v>1</v>
      </c>
      <c r="Y49" s="11" t="str">
        <f t="shared" si="9"/>
        <v/>
      </c>
      <c r="Z49" s="115" t="str">
        <f t="shared" si="10"/>
        <v/>
      </c>
      <c r="AA49" s="171">
        <f t="shared" si="11"/>
        <v>0</v>
      </c>
      <c r="AB49" s="171" t="str">
        <f t="shared" si="12"/>
        <v/>
      </c>
      <c r="AC49" s="171" t="str">
        <f t="shared" si="12"/>
        <v/>
      </c>
      <c r="AD49" s="171">
        <f t="shared" si="13"/>
        <v>0</v>
      </c>
      <c r="AE49" s="171">
        <f t="shared" si="14"/>
        <v>0</v>
      </c>
      <c r="AF49" s="171">
        <f t="shared" si="15"/>
        <v>0</v>
      </c>
    </row>
    <row r="50" spans="2:32">
      <c r="B50" s="10" t="str">
        <f t="shared" si="6"/>
        <v/>
      </c>
      <c r="C50" s="8"/>
      <c r="D50" s="8"/>
      <c r="E50" s="8"/>
      <c r="F50" s="209" t="str">
        <f>IF('תנאי סף'!AN50&lt;&gt;1,"",'תנאי סף'!F50)</f>
        <v/>
      </c>
      <c r="G50" s="9"/>
      <c r="H50" s="293"/>
      <c r="I50" s="293"/>
      <c r="J50" s="291"/>
      <c r="K50" s="293"/>
      <c r="L50" s="291"/>
      <c r="M50" s="293"/>
      <c r="N50" s="9"/>
      <c r="O50" s="137"/>
      <c r="P50" s="158"/>
      <c r="Q50" s="11"/>
      <c r="R50" s="11"/>
      <c r="S50" s="11"/>
      <c r="T50" s="11"/>
      <c r="U50" s="138" t="str">
        <f t="shared" si="7"/>
        <v/>
      </c>
      <c r="V50" s="11">
        <v>1</v>
      </c>
      <c r="W50" s="11" t="str">
        <f t="shared" si="8"/>
        <v/>
      </c>
      <c r="X50" s="11">
        <v>1</v>
      </c>
      <c r="Y50" s="11" t="str">
        <f t="shared" si="9"/>
        <v/>
      </c>
      <c r="Z50" s="115" t="str">
        <f t="shared" si="10"/>
        <v/>
      </c>
      <c r="AA50" s="171">
        <f t="shared" si="11"/>
        <v>0</v>
      </c>
      <c r="AB50" s="171" t="str">
        <f t="shared" si="12"/>
        <v/>
      </c>
      <c r="AC50" s="171" t="str">
        <f t="shared" si="12"/>
        <v/>
      </c>
      <c r="AD50" s="171">
        <f t="shared" si="13"/>
        <v>0</v>
      </c>
      <c r="AE50" s="171">
        <f t="shared" si="14"/>
        <v>0</v>
      </c>
      <c r="AF50" s="171">
        <f t="shared" si="15"/>
        <v>0</v>
      </c>
    </row>
    <row r="51" spans="2:32">
      <c r="B51" s="10" t="str">
        <f t="shared" si="6"/>
        <v/>
      </c>
      <c r="C51" s="8"/>
      <c r="D51" s="8"/>
      <c r="E51" s="8"/>
      <c r="F51" s="209" t="str">
        <f>IF('תנאי סף'!AN51&lt;&gt;1,"",'תנאי סף'!F51)</f>
        <v/>
      </c>
      <c r="G51" s="9"/>
      <c r="H51" s="293"/>
      <c r="I51" s="293"/>
      <c r="J51" s="291"/>
      <c r="K51" s="293"/>
      <c r="L51" s="291"/>
      <c r="M51" s="293"/>
      <c r="N51" s="9"/>
      <c r="O51" s="137"/>
      <c r="P51" s="158"/>
      <c r="Q51" s="11"/>
      <c r="R51" s="11"/>
      <c r="S51" s="11"/>
      <c r="T51" s="11"/>
      <c r="U51" s="138" t="str">
        <f t="shared" si="7"/>
        <v/>
      </c>
      <c r="V51" s="11">
        <v>1</v>
      </c>
      <c r="W51" s="11" t="str">
        <f t="shared" si="8"/>
        <v/>
      </c>
      <c r="X51" s="11">
        <v>1</v>
      </c>
      <c r="Y51" s="11" t="str">
        <f t="shared" si="9"/>
        <v/>
      </c>
      <c r="Z51" s="115" t="str">
        <f t="shared" si="10"/>
        <v/>
      </c>
      <c r="AA51" s="171">
        <f t="shared" si="11"/>
        <v>0</v>
      </c>
      <c r="AB51" s="171" t="str">
        <f t="shared" si="12"/>
        <v/>
      </c>
      <c r="AC51" s="171" t="str">
        <f t="shared" si="12"/>
        <v/>
      </c>
      <c r="AD51" s="171">
        <f t="shared" si="13"/>
        <v>0</v>
      </c>
      <c r="AE51" s="171">
        <f t="shared" si="14"/>
        <v>0</v>
      </c>
      <c r="AF51" s="171">
        <f t="shared" si="15"/>
        <v>0</v>
      </c>
    </row>
    <row r="52" spans="2:32">
      <c r="B52" s="10" t="str">
        <f t="shared" si="6"/>
        <v/>
      </c>
      <c r="C52" s="8"/>
      <c r="D52" s="8"/>
      <c r="E52" s="8"/>
      <c r="F52" s="209" t="str">
        <f>IF('תנאי סף'!AN52&lt;&gt;1,"",'תנאי סף'!F52)</f>
        <v/>
      </c>
      <c r="G52" s="9"/>
      <c r="H52" s="293"/>
      <c r="I52" s="293"/>
      <c r="J52" s="291"/>
      <c r="K52" s="293"/>
      <c r="L52" s="291"/>
      <c r="M52" s="293"/>
      <c r="N52" s="9"/>
      <c r="O52" s="137"/>
      <c r="P52" s="158"/>
      <c r="Q52" s="11"/>
      <c r="R52" s="11"/>
      <c r="S52" s="11"/>
      <c r="T52" s="11"/>
      <c r="U52" s="138" t="str">
        <f t="shared" si="7"/>
        <v/>
      </c>
      <c r="V52" s="11">
        <v>1</v>
      </c>
      <c r="W52" s="11" t="str">
        <f t="shared" si="8"/>
        <v/>
      </c>
      <c r="X52" s="11">
        <v>1</v>
      </c>
      <c r="Y52" s="11" t="str">
        <f t="shared" si="9"/>
        <v/>
      </c>
      <c r="Z52" s="115" t="str">
        <f t="shared" si="10"/>
        <v/>
      </c>
      <c r="AA52" s="171">
        <f t="shared" si="11"/>
        <v>0</v>
      </c>
      <c r="AB52" s="171" t="str">
        <f t="shared" si="12"/>
        <v/>
      </c>
      <c r="AC52" s="171" t="str">
        <f t="shared" si="12"/>
        <v/>
      </c>
      <c r="AD52" s="171">
        <f t="shared" si="13"/>
        <v>0</v>
      </c>
      <c r="AE52" s="171">
        <f t="shared" si="14"/>
        <v>0</v>
      </c>
      <c r="AF52" s="171">
        <f t="shared" si="15"/>
        <v>0</v>
      </c>
    </row>
    <row r="53" spans="2:32">
      <c r="B53" s="10" t="str">
        <f t="shared" si="6"/>
        <v/>
      </c>
      <c r="C53" s="8"/>
      <c r="D53" s="8"/>
      <c r="E53" s="8"/>
      <c r="F53" s="209" t="str">
        <f>IF('תנאי סף'!AN53&lt;&gt;1,"",'תנאי סף'!F53)</f>
        <v/>
      </c>
      <c r="G53" s="9"/>
      <c r="H53" s="293"/>
      <c r="I53" s="293"/>
      <c r="J53" s="291"/>
      <c r="K53" s="293"/>
      <c r="L53" s="291"/>
      <c r="M53" s="293"/>
      <c r="N53" s="9"/>
      <c r="O53" s="137"/>
      <c r="P53" s="158"/>
      <c r="Q53" s="11"/>
      <c r="R53" s="11"/>
      <c r="S53" s="11"/>
      <c r="T53" s="11"/>
      <c r="U53" s="138" t="str">
        <f t="shared" si="7"/>
        <v/>
      </c>
      <c r="V53" s="11">
        <v>1</v>
      </c>
      <c r="W53" s="11" t="str">
        <f t="shared" si="8"/>
        <v/>
      </c>
      <c r="X53" s="11">
        <v>1</v>
      </c>
      <c r="Y53" s="11" t="str">
        <f t="shared" si="9"/>
        <v/>
      </c>
      <c r="Z53" s="115" t="str">
        <f t="shared" si="10"/>
        <v/>
      </c>
      <c r="AA53" s="171">
        <f t="shared" si="11"/>
        <v>0</v>
      </c>
      <c r="AB53" s="171" t="str">
        <f t="shared" si="12"/>
        <v/>
      </c>
      <c r="AC53" s="171" t="str">
        <f t="shared" si="12"/>
        <v/>
      </c>
      <c r="AD53" s="171">
        <f t="shared" si="13"/>
        <v>0</v>
      </c>
      <c r="AE53" s="171">
        <f t="shared" si="14"/>
        <v>0</v>
      </c>
      <c r="AF53" s="171">
        <f t="shared" si="15"/>
        <v>0</v>
      </c>
    </row>
    <row r="54" spans="2:32">
      <c r="B54" s="10" t="str">
        <f t="shared" si="6"/>
        <v/>
      </c>
      <c r="C54" s="8"/>
      <c r="D54" s="8"/>
      <c r="E54" s="8"/>
      <c r="F54" s="209" t="str">
        <f>IF('תנאי סף'!AN54&lt;&gt;1,"",'תנאי סף'!F54)</f>
        <v/>
      </c>
      <c r="G54" s="9"/>
      <c r="H54" s="293"/>
      <c r="I54" s="293"/>
      <c r="J54" s="291"/>
      <c r="K54" s="293"/>
      <c r="L54" s="291"/>
      <c r="M54" s="293"/>
      <c r="N54" s="9"/>
      <c r="O54" s="137"/>
      <c r="P54" s="158"/>
      <c r="Q54" s="11"/>
      <c r="R54" s="11"/>
      <c r="S54" s="11"/>
      <c r="T54" s="11"/>
      <c r="U54" s="138" t="str">
        <f t="shared" si="7"/>
        <v/>
      </c>
      <c r="V54" s="11">
        <v>1</v>
      </c>
      <c r="W54" s="11" t="str">
        <f t="shared" si="8"/>
        <v/>
      </c>
      <c r="X54" s="11">
        <v>1</v>
      </c>
      <c r="Y54" s="11" t="str">
        <f t="shared" si="9"/>
        <v/>
      </c>
      <c r="Z54" s="115" t="str">
        <f t="shared" si="10"/>
        <v/>
      </c>
      <c r="AA54" s="171">
        <f t="shared" si="11"/>
        <v>0</v>
      </c>
      <c r="AB54" s="171" t="str">
        <f t="shared" si="12"/>
        <v/>
      </c>
      <c r="AC54" s="171" t="str">
        <f t="shared" si="12"/>
        <v/>
      </c>
      <c r="AD54" s="171">
        <f t="shared" si="13"/>
        <v>0</v>
      </c>
      <c r="AE54" s="171">
        <f t="shared" si="14"/>
        <v>0</v>
      </c>
      <c r="AF54" s="171">
        <f t="shared" si="15"/>
        <v>0</v>
      </c>
    </row>
    <row r="55" spans="2:32">
      <c r="B55" s="10" t="str">
        <f t="shared" si="6"/>
        <v/>
      </c>
      <c r="C55" s="8"/>
      <c r="D55" s="8"/>
      <c r="E55" s="8"/>
      <c r="F55" s="209" t="str">
        <f>IF('תנאי סף'!AN55&lt;&gt;1,"",'תנאי סף'!F55)</f>
        <v/>
      </c>
      <c r="G55" s="9"/>
      <c r="H55" s="293"/>
      <c r="I55" s="293"/>
      <c r="J55" s="291"/>
      <c r="K55" s="293"/>
      <c r="L55" s="291"/>
      <c r="M55" s="293"/>
      <c r="N55" s="9"/>
      <c r="O55" s="137"/>
      <c r="P55" s="158"/>
      <c r="Q55" s="11"/>
      <c r="R55" s="11"/>
      <c r="S55" s="11"/>
      <c r="T55" s="11"/>
      <c r="U55" s="138" t="str">
        <f t="shared" si="7"/>
        <v/>
      </c>
      <c r="V55" s="11">
        <v>1</v>
      </c>
      <c r="W55" s="11" t="str">
        <f t="shared" si="8"/>
        <v/>
      </c>
      <c r="X55" s="11">
        <v>1</v>
      </c>
      <c r="Y55" s="11" t="str">
        <f t="shared" si="9"/>
        <v/>
      </c>
      <c r="Z55" s="115" t="str">
        <f t="shared" si="10"/>
        <v/>
      </c>
      <c r="AA55" s="171">
        <f t="shared" si="11"/>
        <v>0</v>
      </c>
      <c r="AB55" s="171" t="str">
        <f t="shared" si="12"/>
        <v/>
      </c>
      <c r="AC55" s="171" t="str">
        <f t="shared" si="12"/>
        <v/>
      </c>
      <c r="AD55" s="171">
        <f t="shared" si="13"/>
        <v>0</v>
      </c>
      <c r="AE55" s="171">
        <f t="shared" si="14"/>
        <v>0</v>
      </c>
      <c r="AF55" s="171">
        <f t="shared" si="15"/>
        <v>0</v>
      </c>
    </row>
    <row r="56" spans="2:32">
      <c r="B56" s="10" t="str">
        <f t="shared" si="6"/>
        <v/>
      </c>
      <c r="C56" s="8"/>
      <c r="D56" s="8"/>
      <c r="E56" s="8"/>
      <c r="F56" s="209" t="str">
        <f>IF('תנאי סף'!AN56&lt;&gt;1,"",'תנאי סף'!F56)</f>
        <v/>
      </c>
      <c r="G56" s="9"/>
      <c r="H56" s="293"/>
      <c r="I56" s="293"/>
      <c r="J56" s="291"/>
      <c r="K56" s="293"/>
      <c r="L56" s="291"/>
      <c r="M56" s="293"/>
      <c r="N56" s="9"/>
      <c r="O56" s="137"/>
      <c r="P56" s="158"/>
      <c r="Q56" s="11"/>
      <c r="R56" s="11"/>
      <c r="S56" s="11"/>
      <c r="T56" s="11"/>
      <c r="U56" s="138" t="str">
        <f t="shared" si="7"/>
        <v/>
      </c>
      <c r="V56" s="11">
        <v>1</v>
      </c>
      <c r="W56" s="11" t="str">
        <f t="shared" si="8"/>
        <v/>
      </c>
      <c r="X56" s="11">
        <v>1</v>
      </c>
      <c r="Y56" s="11" t="str">
        <f t="shared" si="9"/>
        <v/>
      </c>
      <c r="Z56" s="115" t="str">
        <f t="shared" si="10"/>
        <v/>
      </c>
      <c r="AA56" s="171">
        <f t="shared" si="11"/>
        <v>0</v>
      </c>
      <c r="AB56" s="171" t="str">
        <f t="shared" si="12"/>
        <v/>
      </c>
      <c r="AC56" s="171" t="str">
        <f t="shared" si="12"/>
        <v/>
      </c>
      <c r="AD56" s="171">
        <f t="shared" si="13"/>
        <v>0</v>
      </c>
      <c r="AE56" s="171">
        <f t="shared" si="14"/>
        <v>0</v>
      </c>
      <c r="AF56" s="171">
        <f t="shared" si="15"/>
        <v>0</v>
      </c>
    </row>
    <row r="57" spans="2:32">
      <c r="B57" s="10" t="str">
        <f t="shared" si="6"/>
        <v/>
      </c>
      <c r="C57" s="8"/>
      <c r="D57" s="8"/>
      <c r="E57" s="8"/>
      <c r="F57" s="209" t="str">
        <f>IF('תנאי סף'!AN57&lt;&gt;1,"",'תנאי סף'!F57)</f>
        <v/>
      </c>
      <c r="G57" s="9"/>
      <c r="H57" s="293"/>
      <c r="I57" s="293"/>
      <c r="J57" s="291"/>
      <c r="K57" s="293"/>
      <c r="L57" s="291"/>
      <c r="M57" s="293"/>
      <c r="N57" s="9"/>
      <c r="O57" s="137"/>
      <c r="P57" s="158"/>
      <c r="Q57" s="11"/>
      <c r="R57" s="11"/>
      <c r="S57" s="11"/>
      <c r="T57" s="11"/>
      <c r="U57" s="138" t="str">
        <f t="shared" si="7"/>
        <v/>
      </c>
      <c r="V57" s="11">
        <v>1</v>
      </c>
      <c r="W57" s="11" t="str">
        <f t="shared" si="8"/>
        <v/>
      </c>
      <c r="X57" s="11">
        <v>1</v>
      </c>
      <c r="Y57" s="11" t="str">
        <f t="shared" si="9"/>
        <v/>
      </c>
      <c r="Z57" s="115" t="str">
        <f t="shared" si="10"/>
        <v/>
      </c>
      <c r="AA57" s="171">
        <f t="shared" si="11"/>
        <v>0</v>
      </c>
      <c r="AB57" s="171" t="str">
        <f t="shared" si="12"/>
        <v/>
      </c>
      <c r="AC57" s="171" t="str">
        <f t="shared" si="12"/>
        <v/>
      </c>
      <c r="AD57" s="171">
        <f t="shared" si="13"/>
        <v>0</v>
      </c>
      <c r="AE57" s="171">
        <f t="shared" si="14"/>
        <v>0</v>
      </c>
      <c r="AF57" s="171">
        <f t="shared" si="15"/>
        <v>0</v>
      </c>
    </row>
    <row r="58" spans="2:32">
      <c r="B58" s="10" t="str">
        <f t="shared" si="6"/>
        <v/>
      </c>
      <c r="C58" s="8"/>
      <c r="D58" s="8"/>
      <c r="E58" s="8"/>
      <c r="F58" s="209" t="str">
        <f>IF('תנאי סף'!AN58&lt;&gt;1,"",'תנאי סף'!F58)</f>
        <v/>
      </c>
      <c r="G58" s="9"/>
      <c r="H58" s="293"/>
      <c r="I58" s="293"/>
      <c r="J58" s="291"/>
      <c r="K58" s="293"/>
      <c r="L58" s="291"/>
      <c r="M58" s="293"/>
      <c r="N58" s="9"/>
      <c r="O58" s="137"/>
      <c r="P58" s="158"/>
      <c r="Q58" s="11"/>
      <c r="R58" s="11"/>
      <c r="S58" s="11"/>
      <c r="T58" s="11"/>
      <c r="U58" s="138" t="str">
        <f t="shared" si="7"/>
        <v/>
      </c>
      <c r="V58" s="11">
        <v>1</v>
      </c>
      <c r="W58" s="11" t="str">
        <f t="shared" si="8"/>
        <v/>
      </c>
      <c r="X58" s="11">
        <v>1</v>
      </c>
      <c r="Y58" s="11" t="str">
        <f t="shared" si="9"/>
        <v/>
      </c>
      <c r="Z58" s="115" t="str">
        <f t="shared" si="10"/>
        <v/>
      </c>
      <c r="AA58" s="171">
        <f t="shared" si="11"/>
        <v>0</v>
      </c>
      <c r="AB58" s="171" t="str">
        <f t="shared" si="12"/>
        <v/>
      </c>
      <c r="AC58" s="171" t="str">
        <f t="shared" si="12"/>
        <v/>
      </c>
      <c r="AD58" s="171">
        <f t="shared" si="13"/>
        <v>0</v>
      </c>
      <c r="AE58" s="171">
        <f t="shared" si="14"/>
        <v>0</v>
      </c>
      <c r="AF58" s="171">
        <f t="shared" si="15"/>
        <v>0</v>
      </c>
    </row>
    <row r="59" spans="2:32">
      <c r="B59" s="10" t="str">
        <f t="shared" si="6"/>
        <v/>
      </c>
      <c r="C59" s="8"/>
      <c r="D59" s="8"/>
      <c r="E59" s="8"/>
      <c r="F59" s="209" t="str">
        <f>IF('תנאי סף'!AN59&lt;&gt;1,"",'תנאי סף'!F59)</f>
        <v/>
      </c>
      <c r="G59" s="9"/>
      <c r="H59" s="293"/>
      <c r="I59" s="293"/>
      <c r="J59" s="291"/>
      <c r="K59" s="293"/>
      <c r="L59" s="291"/>
      <c r="M59" s="293"/>
      <c r="N59" s="9"/>
      <c r="O59" s="137"/>
      <c r="P59" s="158"/>
      <c r="Q59" s="11"/>
      <c r="R59" s="11"/>
      <c r="S59" s="11"/>
      <c r="T59" s="11"/>
      <c r="U59" s="138" t="str">
        <f t="shared" si="7"/>
        <v/>
      </c>
      <c r="V59" s="11">
        <v>1</v>
      </c>
      <c r="W59" s="11" t="str">
        <f t="shared" si="8"/>
        <v/>
      </c>
      <c r="X59" s="11">
        <v>1</v>
      </c>
      <c r="Y59" s="11" t="str">
        <f t="shared" si="9"/>
        <v/>
      </c>
      <c r="Z59" s="115" t="str">
        <f t="shared" si="10"/>
        <v/>
      </c>
      <c r="AA59" s="171">
        <f t="shared" si="11"/>
        <v>0</v>
      </c>
      <c r="AB59" s="171" t="str">
        <f t="shared" si="12"/>
        <v/>
      </c>
      <c r="AC59" s="171" t="str">
        <f t="shared" si="12"/>
        <v/>
      </c>
      <c r="AD59" s="171">
        <f t="shared" si="13"/>
        <v>0</v>
      </c>
      <c r="AE59" s="171">
        <f t="shared" si="14"/>
        <v>0</v>
      </c>
      <c r="AF59" s="171">
        <f t="shared" si="15"/>
        <v>0</v>
      </c>
    </row>
    <row r="60" spans="2:32">
      <c r="B60" s="10" t="str">
        <f t="shared" si="6"/>
        <v/>
      </c>
      <c r="C60" s="8"/>
      <c r="D60" s="8"/>
      <c r="E60" s="8"/>
      <c r="F60" s="209" t="str">
        <f>IF('תנאי סף'!AN60&lt;&gt;1,"",'תנאי סף'!F60)</f>
        <v/>
      </c>
      <c r="G60" s="9"/>
      <c r="H60" s="293"/>
      <c r="I60" s="293"/>
      <c r="J60" s="291"/>
      <c r="K60" s="293"/>
      <c r="L60" s="291"/>
      <c r="M60" s="293"/>
      <c r="N60" s="9"/>
      <c r="O60" s="137"/>
      <c r="P60" s="158"/>
      <c r="Q60" s="11"/>
      <c r="R60" s="11"/>
      <c r="S60" s="11"/>
      <c r="T60" s="11"/>
      <c r="U60" s="138" t="str">
        <f t="shared" si="7"/>
        <v/>
      </c>
      <c r="V60" s="11">
        <v>1</v>
      </c>
      <c r="W60" s="11" t="str">
        <f t="shared" si="8"/>
        <v/>
      </c>
      <c r="X60" s="11">
        <v>1</v>
      </c>
      <c r="Y60" s="11" t="str">
        <f t="shared" si="9"/>
        <v/>
      </c>
      <c r="Z60" s="115" t="str">
        <f t="shared" si="10"/>
        <v/>
      </c>
      <c r="AA60" s="171">
        <f t="shared" si="11"/>
        <v>0</v>
      </c>
      <c r="AB60" s="171" t="str">
        <f t="shared" si="12"/>
        <v/>
      </c>
      <c r="AC60" s="171" t="str">
        <f t="shared" si="12"/>
        <v/>
      </c>
      <c r="AD60" s="171">
        <f t="shared" si="13"/>
        <v>0</v>
      </c>
      <c r="AE60" s="171">
        <f t="shared" si="14"/>
        <v>0</v>
      </c>
      <c r="AF60" s="171">
        <f t="shared" si="15"/>
        <v>0</v>
      </c>
    </row>
    <row r="61" spans="2:32">
      <c r="B61" s="10" t="str">
        <f t="shared" si="6"/>
        <v/>
      </c>
      <c r="C61" s="8"/>
      <c r="D61" s="8"/>
      <c r="E61" s="8"/>
      <c r="F61" s="209" t="str">
        <f>IF('תנאי סף'!AN61&lt;&gt;1,"",'תנאי סף'!F61)</f>
        <v/>
      </c>
      <c r="G61" s="9"/>
      <c r="H61" s="293"/>
      <c r="I61" s="293"/>
      <c r="J61" s="291"/>
      <c r="K61" s="293"/>
      <c r="L61" s="291"/>
      <c r="M61" s="293"/>
      <c r="N61" s="9"/>
      <c r="O61" s="137"/>
      <c r="P61" s="158"/>
      <c r="Q61" s="11"/>
      <c r="R61" s="11"/>
      <c r="S61" s="11"/>
      <c r="T61" s="11"/>
      <c r="U61" s="138" t="str">
        <f t="shared" si="7"/>
        <v/>
      </c>
      <c r="V61" s="11">
        <v>1</v>
      </c>
      <c r="W61" s="11" t="str">
        <f t="shared" si="8"/>
        <v/>
      </c>
      <c r="X61" s="11">
        <v>1</v>
      </c>
      <c r="Y61" s="11" t="str">
        <f t="shared" si="9"/>
        <v/>
      </c>
      <c r="Z61" s="115" t="str">
        <f t="shared" si="10"/>
        <v/>
      </c>
      <c r="AA61" s="171">
        <f t="shared" si="11"/>
        <v>0</v>
      </c>
      <c r="AB61" s="171" t="str">
        <f t="shared" si="12"/>
        <v/>
      </c>
      <c r="AC61" s="171" t="str">
        <f t="shared" si="12"/>
        <v/>
      </c>
      <c r="AD61" s="171">
        <f t="shared" si="13"/>
        <v>0</v>
      </c>
      <c r="AE61" s="171">
        <f t="shared" si="14"/>
        <v>0</v>
      </c>
      <c r="AF61" s="171">
        <f t="shared" si="15"/>
        <v>0</v>
      </c>
    </row>
    <row r="62" spans="2:32">
      <c r="B62" s="10" t="str">
        <f t="shared" si="6"/>
        <v/>
      </c>
      <c r="C62" s="8"/>
      <c r="D62" s="8"/>
      <c r="E62" s="8"/>
      <c r="F62" s="209" t="str">
        <f>IF('תנאי סף'!AN62&lt;&gt;1,"",'תנאי סף'!F62)</f>
        <v/>
      </c>
      <c r="G62" s="9"/>
      <c r="H62" s="293"/>
      <c r="I62" s="293"/>
      <c r="J62" s="291"/>
      <c r="K62" s="293"/>
      <c r="L62" s="291"/>
      <c r="M62" s="293"/>
      <c r="N62" s="9"/>
      <c r="O62" s="137"/>
      <c r="P62" s="158"/>
      <c r="Q62" s="11"/>
      <c r="R62" s="11"/>
      <c r="S62" s="11"/>
      <c r="T62" s="11"/>
      <c r="U62" s="138" t="str">
        <f t="shared" si="7"/>
        <v/>
      </c>
      <c r="V62" s="11">
        <v>1</v>
      </c>
      <c r="W62" s="11" t="str">
        <f t="shared" si="8"/>
        <v/>
      </c>
      <c r="X62" s="11">
        <v>1</v>
      </c>
      <c r="Y62" s="11" t="str">
        <f t="shared" si="9"/>
        <v/>
      </c>
      <c r="Z62" s="115" t="str">
        <f t="shared" si="10"/>
        <v/>
      </c>
      <c r="AA62" s="171">
        <f t="shared" si="11"/>
        <v>0</v>
      </c>
      <c r="AB62" s="171" t="str">
        <f t="shared" si="12"/>
        <v/>
      </c>
      <c r="AC62" s="171" t="str">
        <f t="shared" si="12"/>
        <v/>
      </c>
      <c r="AD62" s="171">
        <f t="shared" si="13"/>
        <v>0</v>
      </c>
      <c r="AE62" s="171">
        <f t="shared" si="14"/>
        <v>0</v>
      </c>
      <c r="AF62" s="171">
        <f t="shared" si="15"/>
        <v>0</v>
      </c>
    </row>
    <row r="63" spans="2:32">
      <c r="B63" s="10" t="str">
        <f t="shared" si="6"/>
        <v/>
      </c>
      <c r="C63" s="8"/>
      <c r="D63" s="8"/>
      <c r="E63" s="8"/>
      <c r="F63" s="209" t="str">
        <f>IF('תנאי סף'!AN63&lt;&gt;1,"",'תנאי סף'!F63)</f>
        <v/>
      </c>
      <c r="G63" s="9"/>
      <c r="H63" s="293"/>
      <c r="I63" s="293"/>
      <c r="J63" s="291"/>
      <c r="K63" s="293"/>
      <c r="L63" s="291"/>
      <c r="M63" s="293"/>
      <c r="N63" s="9"/>
      <c r="O63" s="137"/>
      <c r="P63" s="158"/>
      <c r="Q63" s="11"/>
      <c r="R63" s="11"/>
      <c r="S63" s="11"/>
      <c r="T63" s="11"/>
      <c r="U63" s="138" t="str">
        <f t="shared" si="7"/>
        <v/>
      </c>
      <c r="V63" s="11">
        <v>1</v>
      </c>
      <c r="W63" s="11" t="str">
        <f t="shared" si="8"/>
        <v/>
      </c>
      <c r="X63" s="11">
        <v>1</v>
      </c>
      <c r="Y63" s="11" t="str">
        <f t="shared" si="9"/>
        <v/>
      </c>
      <c r="Z63" s="115" t="str">
        <f t="shared" si="10"/>
        <v/>
      </c>
      <c r="AA63" s="171">
        <f t="shared" si="11"/>
        <v>0</v>
      </c>
      <c r="AB63" s="171" t="str">
        <f t="shared" si="12"/>
        <v/>
      </c>
      <c r="AC63" s="171" t="str">
        <f t="shared" si="12"/>
        <v/>
      </c>
      <c r="AD63" s="171">
        <f t="shared" si="13"/>
        <v>0</v>
      </c>
      <c r="AE63" s="171">
        <f t="shared" si="14"/>
        <v>0</v>
      </c>
      <c r="AF63" s="171">
        <f t="shared" si="15"/>
        <v>0</v>
      </c>
    </row>
    <row r="64" spans="2:32">
      <c r="B64" s="10" t="str">
        <f t="shared" si="6"/>
        <v/>
      </c>
      <c r="C64" s="8"/>
      <c r="D64" s="8"/>
      <c r="E64" s="8"/>
      <c r="F64" s="209" t="str">
        <f>IF('תנאי סף'!AN64&lt;&gt;1,"",'תנאי סף'!F64)</f>
        <v/>
      </c>
      <c r="G64" s="9"/>
      <c r="H64" s="293"/>
      <c r="I64" s="293"/>
      <c r="J64" s="291"/>
      <c r="K64" s="293"/>
      <c r="L64" s="291"/>
      <c r="M64" s="293"/>
      <c r="N64" s="9"/>
      <c r="O64" s="137"/>
      <c r="P64" s="158"/>
      <c r="Q64" s="11"/>
      <c r="R64" s="11"/>
      <c r="S64" s="11"/>
      <c r="T64" s="11"/>
      <c r="U64" s="138" t="str">
        <f t="shared" si="7"/>
        <v/>
      </c>
      <c r="V64" s="11">
        <v>1</v>
      </c>
      <c r="W64" s="11" t="str">
        <f t="shared" si="8"/>
        <v/>
      </c>
      <c r="X64" s="11">
        <v>1</v>
      </c>
      <c r="Y64" s="11" t="str">
        <f t="shared" si="9"/>
        <v/>
      </c>
      <c r="Z64" s="115" t="str">
        <f t="shared" si="10"/>
        <v/>
      </c>
      <c r="AA64" s="171">
        <f t="shared" si="11"/>
        <v>0</v>
      </c>
      <c r="AB64" s="171" t="str">
        <f t="shared" ref="AB64:AC91" si="16">IF($F64="","",AB$30)</f>
        <v/>
      </c>
      <c r="AC64" s="171" t="str">
        <f t="shared" si="16"/>
        <v/>
      </c>
      <c r="AD64" s="171">
        <f t="shared" si="13"/>
        <v>0</v>
      </c>
      <c r="AE64" s="171">
        <f t="shared" si="14"/>
        <v>0</v>
      </c>
      <c r="AF64" s="171">
        <f t="shared" si="15"/>
        <v>0</v>
      </c>
    </row>
    <row r="65" spans="2:32">
      <c r="B65" s="10" t="str">
        <f t="shared" si="6"/>
        <v/>
      </c>
      <c r="C65" s="8"/>
      <c r="D65" s="8"/>
      <c r="E65" s="8"/>
      <c r="F65" s="209" t="str">
        <f>IF('תנאי סף'!AN65&lt;&gt;1,"",'תנאי סף'!F65)</f>
        <v/>
      </c>
      <c r="G65" s="9"/>
      <c r="H65" s="293"/>
      <c r="I65" s="293"/>
      <c r="J65" s="291"/>
      <c r="K65" s="293"/>
      <c r="L65" s="291"/>
      <c r="M65" s="293"/>
      <c r="N65" s="9"/>
      <c r="O65" s="137"/>
      <c r="P65" s="158"/>
      <c r="Q65" s="11"/>
      <c r="R65" s="11"/>
      <c r="S65" s="11"/>
      <c r="T65" s="11"/>
      <c r="U65" s="138" t="str">
        <f t="shared" si="7"/>
        <v/>
      </c>
      <c r="V65" s="11">
        <v>1</v>
      </c>
      <c r="W65" s="11" t="str">
        <f t="shared" si="8"/>
        <v/>
      </c>
      <c r="X65" s="11">
        <v>1</v>
      </c>
      <c r="Y65" s="11" t="str">
        <f t="shared" si="9"/>
        <v/>
      </c>
      <c r="Z65" s="115" t="str">
        <f t="shared" si="10"/>
        <v/>
      </c>
      <c r="AA65" s="171">
        <f t="shared" si="11"/>
        <v>0</v>
      </c>
      <c r="AB65" s="171" t="str">
        <f t="shared" si="16"/>
        <v/>
      </c>
      <c r="AC65" s="171" t="str">
        <f t="shared" si="16"/>
        <v/>
      </c>
      <c r="AD65" s="171">
        <f t="shared" si="13"/>
        <v>0</v>
      </c>
      <c r="AE65" s="171">
        <f t="shared" si="14"/>
        <v>0</v>
      </c>
      <c r="AF65" s="171">
        <f t="shared" si="15"/>
        <v>0</v>
      </c>
    </row>
    <row r="66" spans="2:32">
      <c r="B66" s="10" t="str">
        <f t="shared" si="6"/>
        <v/>
      </c>
      <c r="C66" s="8"/>
      <c r="D66" s="8"/>
      <c r="E66" s="8"/>
      <c r="F66" s="209" t="str">
        <f>IF('תנאי סף'!AN66&lt;&gt;1,"",'תנאי סף'!F66)</f>
        <v/>
      </c>
      <c r="G66" s="9"/>
      <c r="H66" s="293"/>
      <c r="I66" s="293"/>
      <c r="J66" s="291"/>
      <c r="K66" s="293"/>
      <c r="L66" s="291"/>
      <c r="M66" s="293"/>
      <c r="N66" s="9"/>
      <c r="O66" s="137"/>
      <c r="P66" s="158"/>
      <c r="Q66" s="11"/>
      <c r="R66" s="11"/>
      <c r="S66" s="11"/>
      <c r="T66" s="11"/>
      <c r="U66" s="138" t="str">
        <f t="shared" si="7"/>
        <v/>
      </c>
      <c r="V66" s="11">
        <v>1</v>
      </c>
      <c r="W66" s="11" t="str">
        <f t="shared" si="8"/>
        <v/>
      </c>
      <c r="X66" s="11">
        <v>1</v>
      </c>
      <c r="Y66" s="11" t="str">
        <f t="shared" si="9"/>
        <v/>
      </c>
      <c r="Z66" s="115" t="str">
        <f t="shared" si="10"/>
        <v/>
      </c>
      <c r="AA66" s="171">
        <f t="shared" si="11"/>
        <v>0</v>
      </c>
      <c r="AB66" s="171" t="str">
        <f t="shared" si="16"/>
        <v/>
      </c>
      <c r="AC66" s="171" t="str">
        <f t="shared" si="16"/>
        <v/>
      </c>
      <c r="AD66" s="171">
        <f t="shared" si="13"/>
        <v>0</v>
      </c>
      <c r="AE66" s="171">
        <f t="shared" si="14"/>
        <v>0</v>
      </c>
      <c r="AF66" s="171">
        <f t="shared" si="15"/>
        <v>0</v>
      </c>
    </row>
    <row r="67" spans="2:32">
      <c r="B67" s="10" t="str">
        <f t="shared" si="6"/>
        <v/>
      </c>
      <c r="C67" s="8"/>
      <c r="D67" s="8"/>
      <c r="E67" s="8"/>
      <c r="F67" s="209" t="str">
        <f>IF('תנאי סף'!AN67&lt;&gt;1,"",'תנאי סף'!F67)</f>
        <v/>
      </c>
      <c r="G67" s="9"/>
      <c r="H67" s="293"/>
      <c r="I67" s="293"/>
      <c r="J67" s="291"/>
      <c r="K67" s="293"/>
      <c r="L67" s="291"/>
      <c r="M67" s="293"/>
      <c r="N67" s="9"/>
      <c r="O67" s="137"/>
      <c r="P67" s="158"/>
      <c r="Q67" s="11"/>
      <c r="R67" s="11"/>
      <c r="S67" s="11"/>
      <c r="T67" s="11"/>
      <c r="U67" s="138" t="str">
        <f t="shared" si="7"/>
        <v/>
      </c>
      <c r="V67" s="11">
        <v>1</v>
      </c>
      <c r="W67" s="11" t="str">
        <f t="shared" si="8"/>
        <v/>
      </c>
      <c r="X67" s="11">
        <v>1</v>
      </c>
      <c r="Y67" s="11" t="str">
        <f t="shared" si="9"/>
        <v/>
      </c>
      <c r="Z67" s="115" t="str">
        <f t="shared" si="10"/>
        <v/>
      </c>
      <c r="AA67" s="171">
        <f t="shared" si="11"/>
        <v>0</v>
      </c>
      <c r="AB67" s="171" t="str">
        <f t="shared" si="16"/>
        <v/>
      </c>
      <c r="AC67" s="171" t="str">
        <f t="shared" si="16"/>
        <v/>
      </c>
      <c r="AD67" s="171">
        <f t="shared" si="13"/>
        <v>0</v>
      </c>
      <c r="AE67" s="171">
        <f t="shared" si="14"/>
        <v>0</v>
      </c>
      <c r="AF67" s="171">
        <f t="shared" si="15"/>
        <v>0</v>
      </c>
    </row>
    <row r="68" spans="2:32">
      <c r="B68" s="10" t="str">
        <f t="shared" si="6"/>
        <v/>
      </c>
      <c r="C68" s="8"/>
      <c r="D68" s="8"/>
      <c r="E68" s="8"/>
      <c r="F68" s="209" t="str">
        <f>IF('תנאי סף'!AN68&lt;&gt;1,"",'תנאי סף'!F68)</f>
        <v/>
      </c>
      <c r="G68" s="9"/>
      <c r="H68" s="293"/>
      <c r="I68" s="293"/>
      <c r="J68" s="291"/>
      <c r="K68" s="293"/>
      <c r="L68" s="291"/>
      <c r="M68" s="293"/>
      <c r="N68" s="9"/>
      <c r="O68" s="137"/>
      <c r="P68" s="158"/>
      <c r="Q68" s="11"/>
      <c r="R68" s="11"/>
      <c r="S68" s="11"/>
      <c r="T68" s="11"/>
      <c r="U68" s="138" t="str">
        <f t="shared" si="7"/>
        <v/>
      </c>
      <c r="V68" s="11">
        <v>1</v>
      </c>
      <c r="W68" s="11" t="str">
        <f t="shared" si="8"/>
        <v/>
      </c>
      <c r="X68" s="11">
        <v>1</v>
      </c>
      <c r="Y68" s="11" t="str">
        <f t="shared" si="9"/>
        <v/>
      </c>
      <c r="Z68" s="115" t="str">
        <f t="shared" si="10"/>
        <v/>
      </c>
      <c r="AA68" s="171">
        <f t="shared" si="11"/>
        <v>0</v>
      </c>
      <c r="AB68" s="171" t="str">
        <f t="shared" si="16"/>
        <v/>
      </c>
      <c r="AC68" s="171" t="str">
        <f t="shared" si="16"/>
        <v/>
      </c>
      <c r="AD68" s="171">
        <f t="shared" si="13"/>
        <v>0</v>
      </c>
      <c r="AE68" s="171">
        <f t="shared" si="14"/>
        <v>0</v>
      </c>
      <c r="AF68" s="171">
        <f t="shared" si="15"/>
        <v>0</v>
      </c>
    </row>
    <row r="69" spans="2:32">
      <c r="B69" s="10" t="str">
        <f t="shared" si="6"/>
        <v/>
      </c>
      <c r="C69" s="8"/>
      <c r="D69" s="8"/>
      <c r="E69" s="8"/>
      <c r="F69" s="209" t="str">
        <f>IF('תנאי סף'!AN69&lt;&gt;1,"",'תנאי סף'!F69)</f>
        <v/>
      </c>
      <c r="G69" s="9"/>
      <c r="H69" s="293"/>
      <c r="I69" s="293"/>
      <c r="J69" s="291"/>
      <c r="K69" s="293"/>
      <c r="L69" s="291"/>
      <c r="M69" s="293"/>
      <c r="N69" s="9"/>
      <c r="O69" s="137"/>
      <c r="P69" s="158"/>
      <c r="Q69" s="11"/>
      <c r="R69" s="11"/>
      <c r="S69" s="11"/>
      <c r="T69" s="11"/>
      <c r="U69" s="138" t="str">
        <f t="shared" si="7"/>
        <v/>
      </c>
      <c r="V69" s="11">
        <v>1</v>
      </c>
      <c r="W69" s="11" t="str">
        <f t="shared" si="8"/>
        <v/>
      </c>
      <c r="X69" s="11">
        <v>1</v>
      </c>
      <c r="Y69" s="11" t="str">
        <f t="shared" si="9"/>
        <v/>
      </c>
      <c r="Z69" s="115" t="str">
        <f t="shared" si="10"/>
        <v/>
      </c>
      <c r="AA69" s="171">
        <f t="shared" si="11"/>
        <v>0</v>
      </c>
      <c r="AB69" s="171" t="str">
        <f t="shared" si="16"/>
        <v/>
      </c>
      <c r="AC69" s="171" t="str">
        <f t="shared" si="16"/>
        <v/>
      </c>
      <c r="AD69" s="171">
        <f t="shared" si="13"/>
        <v>0</v>
      </c>
      <c r="AE69" s="171">
        <f t="shared" si="14"/>
        <v>0</v>
      </c>
      <c r="AF69" s="171">
        <f t="shared" si="15"/>
        <v>0</v>
      </c>
    </row>
    <row r="70" spans="2:32">
      <c r="B70" s="10" t="str">
        <f t="shared" si="6"/>
        <v/>
      </c>
      <c r="C70" s="8"/>
      <c r="D70" s="8"/>
      <c r="E70" s="8"/>
      <c r="F70" s="209" t="str">
        <f>IF('תנאי סף'!AN70&lt;&gt;1,"",'תנאי סף'!F70)</f>
        <v/>
      </c>
      <c r="G70" s="9"/>
      <c r="H70" s="293"/>
      <c r="I70" s="293"/>
      <c r="J70" s="291"/>
      <c r="K70" s="293"/>
      <c r="L70" s="291"/>
      <c r="M70" s="293"/>
      <c r="N70" s="9"/>
      <c r="O70" s="137"/>
      <c r="P70" s="158"/>
      <c r="Q70" s="11"/>
      <c r="R70" s="11"/>
      <c r="S70" s="11"/>
      <c r="T70" s="11"/>
      <c r="U70" s="138" t="str">
        <f t="shared" si="7"/>
        <v/>
      </c>
      <c r="V70" s="11">
        <v>1</v>
      </c>
      <c r="W70" s="11" t="str">
        <f t="shared" si="8"/>
        <v/>
      </c>
      <c r="X70" s="11">
        <v>1</v>
      </c>
      <c r="Y70" s="11" t="str">
        <f t="shared" si="9"/>
        <v/>
      </c>
      <c r="Z70" s="115" t="str">
        <f t="shared" si="10"/>
        <v/>
      </c>
      <c r="AA70" s="171">
        <f t="shared" si="11"/>
        <v>0</v>
      </c>
      <c r="AB70" s="171" t="str">
        <f t="shared" si="16"/>
        <v/>
      </c>
      <c r="AC70" s="171" t="str">
        <f t="shared" si="16"/>
        <v/>
      </c>
      <c r="AD70" s="171">
        <f t="shared" si="13"/>
        <v>0</v>
      </c>
      <c r="AE70" s="171">
        <f t="shared" si="14"/>
        <v>0</v>
      </c>
      <c r="AF70" s="171">
        <f t="shared" si="15"/>
        <v>0</v>
      </c>
    </row>
    <row r="71" spans="2:32">
      <c r="B71" s="10" t="str">
        <f t="shared" si="6"/>
        <v/>
      </c>
      <c r="C71" s="8"/>
      <c r="D71" s="8"/>
      <c r="E71" s="8"/>
      <c r="F71" s="209" t="str">
        <f>IF('תנאי סף'!AN71&lt;&gt;1,"",'תנאי סף'!F71)</f>
        <v/>
      </c>
      <c r="G71" s="9"/>
      <c r="H71" s="293"/>
      <c r="I71" s="293"/>
      <c r="J71" s="291"/>
      <c r="K71" s="293"/>
      <c r="L71" s="291"/>
      <c r="M71" s="293"/>
      <c r="N71" s="9"/>
      <c r="O71" s="137"/>
      <c r="P71" s="158"/>
      <c r="Q71" s="11"/>
      <c r="R71" s="11"/>
      <c r="S71" s="11"/>
      <c r="T71" s="11"/>
      <c r="U71" s="138" t="str">
        <f t="shared" si="7"/>
        <v/>
      </c>
      <c r="V71" s="11">
        <v>1</v>
      </c>
      <c r="W71" s="11" t="str">
        <f t="shared" si="8"/>
        <v/>
      </c>
      <c r="X71" s="11">
        <v>1</v>
      </c>
      <c r="Y71" s="11" t="str">
        <f t="shared" si="9"/>
        <v/>
      </c>
      <c r="Z71" s="115" t="str">
        <f t="shared" si="10"/>
        <v/>
      </c>
      <c r="AA71" s="171">
        <f t="shared" si="11"/>
        <v>0</v>
      </c>
      <c r="AB71" s="171" t="str">
        <f t="shared" si="16"/>
        <v/>
      </c>
      <c r="AC71" s="171" t="str">
        <f t="shared" si="16"/>
        <v/>
      </c>
      <c r="AD71" s="171">
        <f t="shared" si="13"/>
        <v>0</v>
      </c>
      <c r="AE71" s="171">
        <f t="shared" si="14"/>
        <v>0</v>
      </c>
      <c r="AF71" s="171">
        <f t="shared" si="15"/>
        <v>0</v>
      </c>
    </row>
    <row r="72" spans="2:32">
      <c r="B72" s="10" t="str">
        <f t="shared" si="6"/>
        <v/>
      </c>
      <c r="C72" s="8"/>
      <c r="D72" s="8"/>
      <c r="E72" s="8"/>
      <c r="F72" s="209" t="str">
        <f>IF('תנאי סף'!AN72&lt;&gt;1,"",'תנאי סף'!F72)</f>
        <v/>
      </c>
      <c r="G72" s="9"/>
      <c r="H72" s="293"/>
      <c r="I72" s="293"/>
      <c r="J72" s="291"/>
      <c r="K72" s="293"/>
      <c r="L72" s="291"/>
      <c r="M72" s="293"/>
      <c r="N72" s="9"/>
      <c r="O72" s="137"/>
      <c r="P72" s="158"/>
      <c r="Q72" s="11"/>
      <c r="R72" s="11"/>
      <c r="S72" s="11"/>
      <c r="T72" s="11"/>
      <c r="U72" s="138" t="str">
        <f t="shared" si="7"/>
        <v/>
      </c>
      <c r="V72" s="11">
        <v>1</v>
      </c>
      <c r="W72" s="11" t="str">
        <f t="shared" si="8"/>
        <v/>
      </c>
      <c r="X72" s="11">
        <v>1</v>
      </c>
      <c r="Y72" s="11" t="str">
        <f t="shared" si="9"/>
        <v/>
      </c>
      <c r="Z72" s="115" t="str">
        <f t="shared" si="10"/>
        <v/>
      </c>
      <c r="AA72" s="171">
        <f t="shared" si="11"/>
        <v>0</v>
      </c>
      <c r="AB72" s="171" t="str">
        <f t="shared" si="16"/>
        <v/>
      </c>
      <c r="AC72" s="171" t="str">
        <f t="shared" si="16"/>
        <v/>
      </c>
      <c r="AD72" s="171">
        <f t="shared" si="13"/>
        <v>0</v>
      </c>
      <c r="AE72" s="171">
        <f t="shared" si="14"/>
        <v>0</v>
      </c>
      <c r="AF72" s="171">
        <f t="shared" si="15"/>
        <v>0</v>
      </c>
    </row>
    <row r="73" spans="2:32">
      <c r="B73" s="10" t="str">
        <f t="shared" si="6"/>
        <v/>
      </c>
      <c r="C73" s="8"/>
      <c r="D73" s="8"/>
      <c r="E73" s="8"/>
      <c r="F73" s="209" t="str">
        <f>IF('תנאי סף'!AN73&lt;&gt;1,"",'תנאי סף'!F73)</f>
        <v/>
      </c>
      <c r="G73" s="9"/>
      <c r="H73" s="293"/>
      <c r="I73" s="293"/>
      <c r="J73" s="291"/>
      <c r="K73" s="293"/>
      <c r="L73" s="291"/>
      <c r="M73" s="293"/>
      <c r="N73" s="9"/>
      <c r="O73" s="137"/>
      <c r="P73" s="158"/>
      <c r="Q73" s="11"/>
      <c r="R73" s="11"/>
      <c r="S73" s="11"/>
      <c r="T73" s="11"/>
      <c r="U73" s="138" t="str">
        <f t="shared" si="7"/>
        <v/>
      </c>
      <c r="V73" s="11">
        <v>1</v>
      </c>
      <c r="W73" s="11" t="str">
        <f t="shared" si="8"/>
        <v/>
      </c>
      <c r="X73" s="11">
        <v>1</v>
      </c>
      <c r="Y73" s="11" t="str">
        <f t="shared" si="9"/>
        <v/>
      </c>
      <c r="Z73" s="115" t="str">
        <f t="shared" si="10"/>
        <v/>
      </c>
      <c r="AA73" s="171">
        <f t="shared" si="11"/>
        <v>0</v>
      </c>
      <c r="AB73" s="171" t="str">
        <f t="shared" si="16"/>
        <v/>
      </c>
      <c r="AC73" s="171" t="str">
        <f t="shared" si="16"/>
        <v/>
      </c>
      <c r="AD73" s="171">
        <f t="shared" si="13"/>
        <v>0</v>
      </c>
      <c r="AE73" s="171">
        <f t="shared" si="14"/>
        <v>0</v>
      </c>
      <c r="AF73" s="171">
        <f t="shared" si="15"/>
        <v>0</v>
      </c>
    </row>
    <row r="74" spans="2:32">
      <c r="B74" s="10" t="str">
        <f t="shared" si="6"/>
        <v/>
      </c>
      <c r="C74" s="8"/>
      <c r="D74" s="8"/>
      <c r="E74" s="8"/>
      <c r="F74" s="209" t="str">
        <f>IF('תנאי סף'!AN74&lt;&gt;1,"",'תנאי סף'!F74)</f>
        <v/>
      </c>
      <c r="G74" s="9"/>
      <c r="H74" s="293"/>
      <c r="I74" s="293"/>
      <c r="J74" s="291"/>
      <c r="K74" s="293"/>
      <c r="L74" s="291"/>
      <c r="M74" s="293"/>
      <c r="N74" s="9"/>
      <c r="O74" s="137"/>
      <c r="P74" s="158"/>
      <c r="Q74" s="11"/>
      <c r="R74" s="11"/>
      <c r="S74" s="11"/>
      <c r="T74" s="11"/>
      <c r="U74" s="138" t="str">
        <f t="shared" si="7"/>
        <v/>
      </c>
      <c r="V74" s="11">
        <v>1</v>
      </c>
      <c r="W74" s="11" t="str">
        <f t="shared" si="8"/>
        <v/>
      </c>
      <c r="X74" s="11">
        <v>1</v>
      </c>
      <c r="Y74" s="11" t="str">
        <f t="shared" si="9"/>
        <v/>
      </c>
      <c r="Z74" s="115" t="str">
        <f t="shared" si="10"/>
        <v/>
      </c>
      <c r="AA74" s="171">
        <f t="shared" si="11"/>
        <v>0</v>
      </c>
      <c r="AB74" s="171" t="str">
        <f t="shared" si="16"/>
        <v/>
      </c>
      <c r="AC74" s="171" t="str">
        <f t="shared" si="16"/>
        <v/>
      </c>
      <c r="AD74" s="171">
        <f t="shared" si="13"/>
        <v>0</v>
      </c>
      <c r="AE74" s="171">
        <f t="shared" si="14"/>
        <v>0</v>
      </c>
      <c r="AF74" s="171">
        <f t="shared" si="15"/>
        <v>0</v>
      </c>
    </row>
    <row r="75" spans="2:32">
      <c r="B75" s="10" t="str">
        <f t="shared" si="6"/>
        <v/>
      </c>
      <c r="C75" s="8"/>
      <c r="D75" s="8"/>
      <c r="E75" s="8"/>
      <c r="F75" s="209" t="str">
        <f>IF('תנאי סף'!AN75&lt;&gt;1,"",'תנאי סף'!F75)</f>
        <v/>
      </c>
      <c r="G75" s="9"/>
      <c r="H75" s="293"/>
      <c r="I75" s="293"/>
      <c r="J75" s="291"/>
      <c r="K75" s="293"/>
      <c r="L75" s="291"/>
      <c r="M75" s="293"/>
      <c r="N75" s="9"/>
      <c r="O75" s="137"/>
      <c r="P75" s="158"/>
      <c r="Q75" s="11"/>
      <c r="R75" s="11"/>
      <c r="S75" s="11"/>
      <c r="T75" s="11"/>
      <c r="U75" s="138" t="str">
        <f t="shared" si="7"/>
        <v/>
      </c>
      <c r="V75" s="11">
        <v>1</v>
      </c>
      <c r="W75" s="11" t="str">
        <f t="shared" si="8"/>
        <v/>
      </c>
      <c r="X75" s="11">
        <v>1</v>
      </c>
      <c r="Y75" s="11" t="str">
        <f t="shared" si="9"/>
        <v/>
      </c>
      <c r="Z75" s="115" t="str">
        <f t="shared" si="10"/>
        <v/>
      </c>
      <c r="AA75" s="171">
        <f t="shared" si="11"/>
        <v>0</v>
      </c>
      <c r="AB75" s="171" t="str">
        <f t="shared" si="16"/>
        <v/>
      </c>
      <c r="AC75" s="171" t="str">
        <f t="shared" si="16"/>
        <v/>
      </c>
      <c r="AD75" s="171">
        <f t="shared" si="13"/>
        <v>0</v>
      </c>
      <c r="AE75" s="171">
        <f t="shared" si="14"/>
        <v>0</v>
      </c>
      <c r="AF75" s="171">
        <f t="shared" si="15"/>
        <v>0</v>
      </c>
    </row>
    <row r="76" spans="2:32">
      <c r="B76" s="10" t="str">
        <f t="shared" si="6"/>
        <v/>
      </c>
      <c r="C76" s="8"/>
      <c r="D76" s="8"/>
      <c r="E76" s="8"/>
      <c r="F76" s="209" t="str">
        <f>IF('תנאי סף'!AN76&lt;&gt;1,"",'תנאי סף'!F76)</f>
        <v/>
      </c>
      <c r="G76" s="9"/>
      <c r="H76" s="293"/>
      <c r="I76" s="293"/>
      <c r="J76" s="291"/>
      <c r="K76" s="293"/>
      <c r="L76" s="291"/>
      <c r="M76" s="293"/>
      <c r="N76" s="9"/>
      <c r="O76" s="137"/>
      <c r="P76" s="158"/>
      <c r="Q76" s="11"/>
      <c r="R76" s="11"/>
      <c r="S76" s="11"/>
      <c r="T76" s="11"/>
      <c r="U76" s="138" t="str">
        <f t="shared" si="7"/>
        <v/>
      </c>
      <c r="V76" s="11">
        <v>1</v>
      </c>
      <c r="W76" s="11" t="str">
        <f t="shared" si="8"/>
        <v/>
      </c>
      <c r="X76" s="11">
        <v>1</v>
      </c>
      <c r="Y76" s="11" t="str">
        <f t="shared" si="9"/>
        <v/>
      </c>
      <c r="Z76" s="115" t="str">
        <f t="shared" si="10"/>
        <v/>
      </c>
      <c r="AA76" s="171">
        <f t="shared" si="11"/>
        <v>0</v>
      </c>
      <c r="AB76" s="171" t="str">
        <f t="shared" si="16"/>
        <v/>
      </c>
      <c r="AC76" s="171" t="str">
        <f t="shared" si="16"/>
        <v/>
      </c>
      <c r="AD76" s="171">
        <f t="shared" si="13"/>
        <v>0</v>
      </c>
      <c r="AE76" s="171">
        <f t="shared" si="14"/>
        <v>0</v>
      </c>
      <c r="AF76" s="171">
        <f t="shared" si="15"/>
        <v>0</v>
      </c>
    </row>
    <row r="77" spans="2:32">
      <c r="B77" s="10" t="str">
        <f t="shared" si="6"/>
        <v/>
      </c>
      <c r="C77" s="8"/>
      <c r="D77" s="8"/>
      <c r="E77" s="8"/>
      <c r="F77" s="209" t="str">
        <f>IF('תנאי סף'!AN77&lt;&gt;1,"",'תנאי סף'!F77)</f>
        <v/>
      </c>
      <c r="G77" s="9"/>
      <c r="H77" s="293"/>
      <c r="I77" s="293"/>
      <c r="J77" s="291"/>
      <c r="K77" s="293"/>
      <c r="L77" s="291"/>
      <c r="M77" s="293"/>
      <c r="N77" s="9"/>
      <c r="O77" s="137"/>
      <c r="P77" s="158"/>
      <c r="Q77" s="11"/>
      <c r="R77" s="11"/>
      <c r="S77" s="11"/>
      <c r="T77" s="11"/>
      <c r="U77" s="138" t="str">
        <f t="shared" si="7"/>
        <v/>
      </c>
      <c r="V77" s="11">
        <v>1</v>
      </c>
      <c r="W77" s="11" t="str">
        <f t="shared" si="8"/>
        <v/>
      </c>
      <c r="X77" s="11">
        <v>1</v>
      </c>
      <c r="Y77" s="11" t="str">
        <f t="shared" si="9"/>
        <v/>
      </c>
      <c r="Z77" s="115" t="str">
        <f t="shared" si="10"/>
        <v/>
      </c>
      <c r="AA77" s="171">
        <f t="shared" si="11"/>
        <v>0</v>
      </c>
      <c r="AB77" s="171" t="str">
        <f t="shared" si="16"/>
        <v/>
      </c>
      <c r="AC77" s="171" t="str">
        <f t="shared" si="16"/>
        <v/>
      </c>
      <c r="AD77" s="171">
        <f t="shared" si="13"/>
        <v>0</v>
      </c>
      <c r="AE77" s="171">
        <f t="shared" si="14"/>
        <v>0</v>
      </c>
      <c r="AF77" s="171">
        <f t="shared" si="15"/>
        <v>0</v>
      </c>
    </row>
    <row r="78" spans="2:32">
      <c r="B78" s="10" t="str">
        <f t="shared" si="6"/>
        <v/>
      </c>
      <c r="C78" s="8"/>
      <c r="D78" s="8"/>
      <c r="E78" s="8"/>
      <c r="F78" s="209" t="str">
        <f>IF('תנאי סף'!AN78&lt;&gt;1,"",'תנאי סף'!F78)</f>
        <v/>
      </c>
      <c r="G78" s="9"/>
      <c r="H78" s="293"/>
      <c r="I78" s="293"/>
      <c r="J78" s="291"/>
      <c r="K78" s="293"/>
      <c r="L78" s="291"/>
      <c r="M78" s="293"/>
      <c r="N78" s="9"/>
      <c r="O78" s="137"/>
      <c r="P78" s="158"/>
      <c r="Q78" s="11"/>
      <c r="R78" s="11"/>
      <c r="S78" s="11"/>
      <c r="T78" s="11"/>
      <c r="U78" s="138" t="str">
        <f t="shared" si="7"/>
        <v/>
      </c>
      <c r="V78" s="11">
        <v>1</v>
      </c>
      <c r="W78" s="11" t="str">
        <f t="shared" si="8"/>
        <v/>
      </c>
      <c r="X78" s="11">
        <v>1</v>
      </c>
      <c r="Y78" s="11" t="str">
        <f t="shared" si="9"/>
        <v/>
      </c>
      <c r="Z78" s="115" t="str">
        <f t="shared" si="10"/>
        <v/>
      </c>
      <c r="AA78" s="171">
        <f t="shared" si="11"/>
        <v>0</v>
      </c>
      <c r="AB78" s="171" t="str">
        <f t="shared" si="16"/>
        <v/>
      </c>
      <c r="AC78" s="171" t="str">
        <f t="shared" si="16"/>
        <v/>
      </c>
      <c r="AD78" s="171">
        <f t="shared" si="13"/>
        <v>0</v>
      </c>
      <c r="AE78" s="171">
        <f t="shared" si="14"/>
        <v>0</v>
      </c>
      <c r="AF78" s="171">
        <f t="shared" si="15"/>
        <v>0</v>
      </c>
    </row>
    <row r="79" spans="2:32">
      <c r="B79" s="10" t="str">
        <f t="shared" si="6"/>
        <v/>
      </c>
      <c r="C79" s="8"/>
      <c r="D79" s="8"/>
      <c r="E79" s="8"/>
      <c r="F79" s="209" t="str">
        <f>IF('תנאי סף'!AN79&lt;&gt;1,"",'תנאי סף'!F79)</f>
        <v/>
      </c>
      <c r="G79" s="9"/>
      <c r="H79" s="293"/>
      <c r="I79" s="293"/>
      <c r="J79" s="291"/>
      <c r="K79" s="293"/>
      <c r="L79" s="291"/>
      <c r="M79" s="293"/>
      <c r="N79" s="9"/>
      <c r="O79" s="137"/>
      <c r="P79" s="158"/>
      <c r="Q79" s="11"/>
      <c r="R79" s="11"/>
      <c r="S79" s="11"/>
      <c r="T79" s="11"/>
      <c r="U79" s="138" t="str">
        <f t="shared" si="7"/>
        <v/>
      </c>
      <c r="V79" s="11">
        <v>1</v>
      </c>
      <c r="W79" s="11" t="str">
        <f t="shared" si="8"/>
        <v/>
      </c>
      <c r="X79" s="11">
        <v>1</v>
      </c>
      <c r="Y79" s="11" t="str">
        <f t="shared" si="9"/>
        <v/>
      </c>
      <c r="Z79" s="115" t="str">
        <f t="shared" si="10"/>
        <v/>
      </c>
      <c r="AA79" s="171">
        <f t="shared" si="11"/>
        <v>0</v>
      </c>
      <c r="AB79" s="171" t="str">
        <f t="shared" si="16"/>
        <v/>
      </c>
      <c r="AC79" s="171" t="str">
        <f t="shared" si="16"/>
        <v/>
      </c>
      <c r="AD79" s="171">
        <f t="shared" si="13"/>
        <v>0</v>
      </c>
      <c r="AE79" s="171">
        <f t="shared" si="14"/>
        <v>0</v>
      </c>
      <c r="AF79" s="171">
        <f t="shared" si="15"/>
        <v>0</v>
      </c>
    </row>
    <row r="80" spans="2:32">
      <c r="B80" s="10" t="str">
        <f t="shared" si="6"/>
        <v/>
      </c>
      <c r="C80" s="8"/>
      <c r="D80" s="8"/>
      <c r="E80" s="8"/>
      <c r="F80" s="209" t="str">
        <f>IF('תנאי סף'!AN80&lt;&gt;1,"",'תנאי סף'!F80)</f>
        <v/>
      </c>
      <c r="G80" s="9"/>
      <c r="H80" s="293"/>
      <c r="I80" s="293"/>
      <c r="J80" s="291"/>
      <c r="K80" s="293"/>
      <c r="L80" s="291"/>
      <c r="M80" s="293"/>
      <c r="N80" s="9"/>
      <c r="O80" s="137"/>
      <c r="P80" s="158"/>
      <c r="Q80" s="11"/>
      <c r="R80" s="11"/>
      <c r="S80" s="11"/>
      <c r="T80" s="11"/>
      <c r="U80" s="138" t="str">
        <f t="shared" si="7"/>
        <v/>
      </c>
      <c r="V80" s="11">
        <v>1</v>
      </c>
      <c r="W80" s="11" t="str">
        <f t="shared" si="8"/>
        <v/>
      </c>
      <c r="X80" s="11">
        <v>1</v>
      </c>
      <c r="Y80" s="11" t="str">
        <f t="shared" si="9"/>
        <v/>
      </c>
      <c r="Z80" s="115" t="str">
        <f t="shared" si="10"/>
        <v/>
      </c>
      <c r="AA80" s="171">
        <f t="shared" si="11"/>
        <v>0</v>
      </c>
      <c r="AB80" s="171" t="str">
        <f t="shared" si="16"/>
        <v/>
      </c>
      <c r="AC80" s="171" t="str">
        <f t="shared" si="16"/>
        <v/>
      </c>
      <c r="AD80" s="171">
        <f t="shared" si="13"/>
        <v>0</v>
      </c>
      <c r="AE80" s="171">
        <f t="shared" si="14"/>
        <v>0</v>
      </c>
      <c r="AF80" s="171">
        <f t="shared" si="15"/>
        <v>0</v>
      </c>
    </row>
    <row r="81" spans="2:32">
      <c r="B81" s="10" t="str">
        <f t="shared" si="6"/>
        <v/>
      </c>
      <c r="C81" s="8"/>
      <c r="D81" s="8"/>
      <c r="E81" s="8"/>
      <c r="F81" s="209" t="str">
        <f>IF('תנאי סף'!AN81&lt;&gt;1,"",'תנאי סף'!F81)</f>
        <v/>
      </c>
      <c r="G81" s="9"/>
      <c r="H81" s="293"/>
      <c r="I81" s="293"/>
      <c r="J81" s="291"/>
      <c r="K81" s="293"/>
      <c r="L81" s="291"/>
      <c r="M81" s="293"/>
      <c r="N81" s="9"/>
      <c r="O81" s="137"/>
      <c r="P81" s="158"/>
      <c r="Q81" s="11"/>
      <c r="R81" s="11"/>
      <c r="S81" s="11"/>
      <c r="T81" s="11"/>
      <c r="U81" s="138" t="str">
        <f t="shared" si="7"/>
        <v/>
      </c>
      <c r="V81" s="11">
        <v>1</v>
      </c>
      <c r="W81" s="11" t="str">
        <f t="shared" si="8"/>
        <v/>
      </c>
      <c r="X81" s="11">
        <v>1</v>
      </c>
      <c r="Y81" s="11" t="str">
        <f t="shared" si="9"/>
        <v/>
      </c>
      <c r="Z81" s="115" t="str">
        <f t="shared" si="10"/>
        <v/>
      </c>
      <c r="AA81" s="171">
        <f t="shared" si="11"/>
        <v>0</v>
      </c>
      <c r="AB81" s="171" t="str">
        <f t="shared" si="16"/>
        <v/>
      </c>
      <c r="AC81" s="171" t="str">
        <f t="shared" si="16"/>
        <v/>
      </c>
      <c r="AD81" s="171">
        <f t="shared" si="13"/>
        <v>0</v>
      </c>
      <c r="AE81" s="171">
        <f t="shared" si="14"/>
        <v>0</v>
      </c>
      <c r="AF81" s="171">
        <f t="shared" si="15"/>
        <v>0</v>
      </c>
    </row>
    <row r="82" spans="2:32">
      <c r="B82" s="10" t="str">
        <f t="shared" si="6"/>
        <v/>
      </c>
      <c r="C82" s="8"/>
      <c r="D82" s="8"/>
      <c r="E82" s="8"/>
      <c r="F82" s="209" t="str">
        <f>IF('תנאי סף'!AN82&lt;&gt;1,"",'תנאי סף'!F82)</f>
        <v/>
      </c>
      <c r="G82" s="9"/>
      <c r="H82" s="293"/>
      <c r="I82" s="293"/>
      <c r="J82" s="291"/>
      <c r="K82" s="293"/>
      <c r="L82" s="291"/>
      <c r="M82" s="293"/>
      <c r="N82" s="9"/>
      <c r="O82" s="137"/>
      <c r="P82" s="158"/>
      <c r="Q82" s="11"/>
      <c r="R82" s="11"/>
      <c r="S82" s="11"/>
      <c r="T82" s="11"/>
      <c r="U82" s="138" t="str">
        <f t="shared" si="7"/>
        <v/>
      </c>
      <c r="V82" s="11">
        <v>1</v>
      </c>
      <c r="W82" s="11" t="str">
        <f t="shared" si="8"/>
        <v/>
      </c>
      <c r="X82" s="11">
        <v>1</v>
      </c>
      <c r="Y82" s="11" t="str">
        <f t="shared" si="9"/>
        <v/>
      </c>
      <c r="Z82" s="115" t="str">
        <f t="shared" si="10"/>
        <v/>
      </c>
      <c r="AA82" s="171">
        <f t="shared" si="11"/>
        <v>0</v>
      </c>
      <c r="AB82" s="171" t="str">
        <f t="shared" si="16"/>
        <v/>
      </c>
      <c r="AC82" s="171" t="str">
        <f t="shared" si="16"/>
        <v/>
      </c>
      <c r="AD82" s="171">
        <f t="shared" si="13"/>
        <v>0</v>
      </c>
      <c r="AE82" s="171">
        <f t="shared" si="14"/>
        <v>0</v>
      </c>
      <c r="AF82" s="171">
        <f t="shared" si="15"/>
        <v>0</v>
      </c>
    </row>
    <row r="83" spans="2:32">
      <c r="B83" s="10" t="str">
        <f t="shared" si="6"/>
        <v/>
      </c>
      <c r="C83" s="8"/>
      <c r="D83" s="8"/>
      <c r="E83" s="8"/>
      <c r="F83" s="209" t="str">
        <f>IF('תנאי סף'!AN83&lt;&gt;1,"",'תנאי סף'!F83)</f>
        <v/>
      </c>
      <c r="G83" s="9"/>
      <c r="H83" s="293"/>
      <c r="I83" s="293"/>
      <c r="J83" s="291"/>
      <c r="K83" s="293"/>
      <c r="L83" s="291"/>
      <c r="M83" s="293"/>
      <c r="N83" s="9"/>
      <c r="O83" s="137"/>
      <c r="P83" s="158"/>
      <c r="Q83" s="11"/>
      <c r="R83" s="11"/>
      <c r="S83" s="11"/>
      <c r="T83" s="11"/>
      <c r="U83" s="138" t="str">
        <f t="shared" si="7"/>
        <v/>
      </c>
      <c r="V83" s="11">
        <v>1</v>
      </c>
      <c r="W83" s="11" t="str">
        <f t="shared" si="8"/>
        <v/>
      </c>
      <c r="X83" s="11">
        <v>1</v>
      </c>
      <c r="Y83" s="11" t="str">
        <f t="shared" si="9"/>
        <v/>
      </c>
      <c r="Z83" s="115" t="str">
        <f t="shared" si="10"/>
        <v/>
      </c>
      <c r="AA83" s="171">
        <f t="shared" si="11"/>
        <v>0</v>
      </c>
      <c r="AB83" s="171" t="str">
        <f t="shared" si="16"/>
        <v/>
      </c>
      <c r="AC83" s="171" t="str">
        <f t="shared" si="16"/>
        <v/>
      </c>
      <c r="AD83" s="171">
        <f t="shared" si="13"/>
        <v>0</v>
      </c>
      <c r="AE83" s="171">
        <f t="shared" si="14"/>
        <v>0</v>
      </c>
      <c r="AF83" s="171">
        <f t="shared" si="15"/>
        <v>0</v>
      </c>
    </row>
    <row r="84" spans="2:32">
      <c r="B84" s="10" t="str">
        <f t="shared" si="6"/>
        <v/>
      </c>
      <c r="C84" s="8"/>
      <c r="D84" s="8"/>
      <c r="E84" s="8"/>
      <c r="F84" s="209" t="str">
        <f>IF('תנאי סף'!AN84&lt;&gt;1,"",'תנאי סף'!F84)</f>
        <v/>
      </c>
      <c r="G84" s="9"/>
      <c r="H84" s="293"/>
      <c r="I84" s="293"/>
      <c r="J84" s="291"/>
      <c r="K84" s="293"/>
      <c r="L84" s="291"/>
      <c r="M84" s="293"/>
      <c r="N84" s="9"/>
      <c r="O84" s="137"/>
      <c r="P84" s="158"/>
      <c r="Q84" s="11"/>
      <c r="R84" s="11"/>
      <c r="S84" s="11"/>
      <c r="T84" s="11"/>
      <c r="U84" s="138" t="str">
        <f t="shared" si="7"/>
        <v/>
      </c>
      <c r="V84" s="11">
        <v>1</v>
      </c>
      <c r="W84" s="11" t="str">
        <f t="shared" si="8"/>
        <v/>
      </c>
      <c r="X84" s="11">
        <v>1</v>
      </c>
      <c r="Y84" s="11" t="str">
        <f t="shared" si="9"/>
        <v/>
      </c>
      <c r="Z84" s="115" t="str">
        <f t="shared" si="10"/>
        <v/>
      </c>
      <c r="AA84" s="171">
        <f t="shared" si="11"/>
        <v>0</v>
      </c>
      <c r="AB84" s="171" t="str">
        <f t="shared" si="16"/>
        <v/>
      </c>
      <c r="AC84" s="171" t="str">
        <f t="shared" si="16"/>
        <v/>
      </c>
      <c r="AD84" s="171">
        <f t="shared" si="13"/>
        <v>0</v>
      </c>
      <c r="AE84" s="171">
        <f t="shared" si="14"/>
        <v>0</v>
      </c>
      <c r="AF84" s="171">
        <f t="shared" si="15"/>
        <v>0</v>
      </c>
    </row>
    <row r="85" spans="2:32">
      <c r="B85" s="10" t="str">
        <f t="shared" si="6"/>
        <v/>
      </c>
      <c r="C85" s="8"/>
      <c r="D85" s="8"/>
      <c r="E85" s="8"/>
      <c r="F85" s="209" t="str">
        <f>IF('תנאי סף'!AN85&lt;&gt;1,"",'תנאי סף'!F85)</f>
        <v/>
      </c>
      <c r="G85" s="9"/>
      <c r="H85" s="293"/>
      <c r="I85" s="293"/>
      <c r="J85" s="291"/>
      <c r="K85" s="293"/>
      <c r="L85" s="291"/>
      <c r="M85" s="293"/>
      <c r="N85" s="9"/>
      <c r="O85" s="137"/>
      <c r="P85" s="158"/>
      <c r="Q85" s="11"/>
      <c r="R85" s="11"/>
      <c r="S85" s="11"/>
      <c r="T85" s="11"/>
      <c r="U85" s="138" t="str">
        <f t="shared" si="7"/>
        <v/>
      </c>
      <c r="V85" s="11">
        <v>1</v>
      </c>
      <c r="W85" s="11" t="str">
        <f t="shared" si="8"/>
        <v/>
      </c>
      <c r="X85" s="11">
        <v>1</v>
      </c>
      <c r="Y85" s="11" t="str">
        <f t="shared" si="9"/>
        <v/>
      </c>
      <c r="Z85" s="115" t="str">
        <f t="shared" si="10"/>
        <v/>
      </c>
      <c r="AA85" s="171">
        <f t="shared" si="11"/>
        <v>0</v>
      </c>
      <c r="AB85" s="171" t="str">
        <f t="shared" si="16"/>
        <v/>
      </c>
      <c r="AC85" s="171" t="str">
        <f t="shared" si="16"/>
        <v/>
      </c>
      <c r="AD85" s="171">
        <f t="shared" si="13"/>
        <v>0</v>
      </c>
      <c r="AE85" s="171">
        <f t="shared" si="14"/>
        <v>0</v>
      </c>
      <c r="AF85" s="171">
        <f t="shared" si="15"/>
        <v>0</v>
      </c>
    </row>
    <row r="86" spans="2:32">
      <c r="B86" s="10" t="str">
        <f t="shared" si="6"/>
        <v/>
      </c>
      <c r="C86" s="8"/>
      <c r="D86" s="8"/>
      <c r="E86" s="8"/>
      <c r="F86" s="209" t="str">
        <f>IF('תנאי סף'!AN86&lt;&gt;1,"",'תנאי סף'!F86)</f>
        <v/>
      </c>
      <c r="G86" s="9"/>
      <c r="H86" s="293"/>
      <c r="I86" s="293"/>
      <c r="J86" s="291"/>
      <c r="K86" s="293"/>
      <c r="L86" s="291"/>
      <c r="M86" s="293"/>
      <c r="N86" s="9"/>
      <c r="O86" s="137"/>
      <c r="P86" s="158"/>
      <c r="Q86" s="11"/>
      <c r="R86" s="11"/>
      <c r="S86" s="11"/>
      <c r="T86" s="11"/>
      <c r="U86" s="138" t="str">
        <f t="shared" si="7"/>
        <v/>
      </c>
      <c r="V86" s="11">
        <v>1</v>
      </c>
      <c r="W86" s="11" t="str">
        <f t="shared" si="8"/>
        <v/>
      </c>
      <c r="X86" s="11">
        <v>1</v>
      </c>
      <c r="Y86" s="11" t="str">
        <f t="shared" si="9"/>
        <v/>
      </c>
      <c r="Z86" s="115" t="str">
        <f t="shared" si="10"/>
        <v/>
      </c>
      <c r="AA86" s="171">
        <f t="shared" si="11"/>
        <v>0</v>
      </c>
      <c r="AB86" s="171" t="str">
        <f t="shared" si="16"/>
        <v/>
      </c>
      <c r="AC86" s="171" t="str">
        <f t="shared" si="16"/>
        <v/>
      </c>
      <c r="AD86" s="171">
        <f t="shared" si="13"/>
        <v>0</v>
      </c>
      <c r="AE86" s="171">
        <f t="shared" si="14"/>
        <v>0</v>
      </c>
      <c r="AF86" s="171">
        <f t="shared" si="15"/>
        <v>0</v>
      </c>
    </row>
    <row r="87" spans="2:32">
      <c r="B87" s="10" t="str">
        <f t="shared" si="6"/>
        <v/>
      </c>
      <c r="C87" s="8"/>
      <c r="D87" s="8"/>
      <c r="E87" s="8"/>
      <c r="F87" s="209" t="str">
        <f>IF('תנאי סף'!AN87&lt;&gt;1,"",'תנאי סף'!F87)</f>
        <v/>
      </c>
      <c r="G87" s="9"/>
      <c r="H87" s="293"/>
      <c r="I87" s="293"/>
      <c r="J87" s="291"/>
      <c r="K87" s="293"/>
      <c r="L87" s="291"/>
      <c r="M87" s="293"/>
      <c r="N87" s="9"/>
      <c r="O87" s="137"/>
      <c r="P87" s="158"/>
      <c r="Q87" s="11"/>
      <c r="R87" s="11"/>
      <c r="S87" s="11"/>
      <c r="T87" s="11"/>
      <c r="U87" s="138" t="str">
        <f t="shared" si="7"/>
        <v/>
      </c>
      <c r="V87" s="11">
        <v>1</v>
      </c>
      <c r="W87" s="11" t="str">
        <f t="shared" si="8"/>
        <v/>
      </c>
      <c r="X87" s="11">
        <v>1</v>
      </c>
      <c r="Y87" s="11" t="str">
        <f t="shared" si="9"/>
        <v/>
      </c>
      <c r="Z87" s="115" t="str">
        <f t="shared" si="10"/>
        <v/>
      </c>
      <c r="AA87" s="171">
        <f t="shared" si="11"/>
        <v>0</v>
      </c>
      <c r="AB87" s="171" t="str">
        <f t="shared" si="16"/>
        <v/>
      </c>
      <c r="AC87" s="171" t="str">
        <f t="shared" si="16"/>
        <v/>
      </c>
      <c r="AD87" s="171">
        <f t="shared" si="13"/>
        <v>0</v>
      </c>
      <c r="AE87" s="171">
        <f t="shared" si="14"/>
        <v>0</v>
      </c>
      <c r="AF87" s="171">
        <f t="shared" si="15"/>
        <v>0</v>
      </c>
    </row>
    <row r="88" spans="2:32">
      <c r="B88" s="10" t="str">
        <f t="shared" si="6"/>
        <v/>
      </c>
      <c r="C88" s="8"/>
      <c r="D88" s="8"/>
      <c r="E88" s="8"/>
      <c r="F88" s="209" t="str">
        <f>IF('תנאי סף'!AN88&lt;&gt;1,"",'תנאי סף'!F88)</f>
        <v/>
      </c>
      <c r="G88" s="9"/>
      <c r="H88" s="293"/>
      <c r="I88" s="293"/>
      <c r="J88" s="291"/>
      <c r="K88" s="293"/>
      <c r="L88" s="291"/>
      <c r="M88" s="293"/>
      <c r="N88" s="9"/>
      <c r="O88" s="137"/>
      <c r="P88" s="158"/>
      <c r="Q88" s="11"/>
      <c r="R88" s="11"/>
      <c r="S88" s="11"/>
      <c r="T88" s="11"/>
      <c r="U88" s="138" t="str">
        <f t="shared" si="7"/>
        <v/>
      </c>
      <c r="V88" s="11">
        <v>1</v>
      </c>
      <c r="W88" s="11" t="str">
        <f t="shared" si="8"/>
        <v/>
      </c>
      <c r="X88" s="11">
        <v>1</v>
      </c>
      <c r="Y88" s="11" t="str">
        <f t="shared" si="9"/>
        <v/>
      </c>
      <c r="Z88" s="115" t="str">
        <f t="shared" si="10"/>
        <v/>
      </c>
      <c r="AA88" s="171">
        <f t="shared" si="11"/>
        <v>0</v>
      </c>
      <c r="AB88" s="171" t="str">
        <f t="shared" si="16"/>
        <v/>
      </c>
      <c r="AC88" s="171" t="str">
        <f t="shared" si="16"/>
        <v/>
      </c>
      <c r="AD88" s="171">
        <f t="shared" si="13"/>
        <v>0</v>
      </c>
      <c r="AE88" s="171">
        <f t="shared" si="14"/>
        <v>0</v>
      </c>
      <c r="AF88" s="171">
        <f t="shared" si="15"/>
        <v>0</v>
      </c>
    </row>
    <row r="89" spans="2:32">
      <c r="B89" s="10" t="str">
        <f t="shared" si="6"/>
        <v/>
      </c>
      <c r="C89" s="8"/>
      <c r="D89" s="8"/>
      <c r="E89" s="8"/>
      <c r="F89" s="209" t="str">
        <f>IF('תנאי סף'!AN89&lt;&gt;1,"",'תנאי סף'!F89)</f>
        <v/>
      </c>
      <c r="G89" s="9"/>
      <c r="H89" s="293"/>
      <c r="I89" s="293"/>
      <c r="J89" s="291"/>
      <c r="K89" s="293"/>
      <c r="L89" s="291"/>
      <c r="M89" s="293"/>
      <c r="N89" s="9"/>
      <c r="O89" s="137"/>
      <c r="P89" s="158"/>
      <c r="Q89" s="11"/>
      <c r="R89" s="11"/>
      <c r="S89" s="11"/>
      <c r="T89" s="11"/>
      <c r="U89" s="138" t="str">
        <f t="shared" si="7"/>
        <v/>
      </c>
      <c r="V89" s="11">
        <v>1</v>
      </c>
      <c r="W89" s="11" t="str">
        <f t="shared" si="8"/>
        <v/>
      </c>
      <c r="X89" s="11">
        <v>1</v>
      </c>
      <c r="Y89" s="11" t="str">
        <f t="shared" si="9"/>
        <v/>
      </c>
      <c r="Z89" s="115" t="str">
        <f t="shared" si="10"/>
        <v/>
      </c>
      <c r="AA89" s="171">
        <f t="shared" si="11"/>
        <v>0</v>
      </c>
      <c r="AB89" s="171" t="str">
        <f t="shared" si="16"/>
        <v/>
      </c>
      <c r="AC89" s="171" t="str">
        <f t="shared" si="16"/>
        <v/>
      </c>
      <c r="AD89" s="171">
        <f t="shared" si="13"/>
        <v>0</v>
      </c>
      <c r="AE89" s="171">
        <f t="shared" si="14"/>
        <v>0</v>
      </c>
      <c r="AF89" s="171">
        <f t="shared" si="15"/>
        <v>0</v>
      </c>
    </row>
    <row r="90" spans="2:32">
      <c r="B90" s="10" t="str">
        <f t="shared" si="6"/>
        <v/>
      </c>
      <c r="C90" s="8"/>
      <c r="D90" s="8"/>
      <c r="E90" s="8"/>
      <c r="F90" s="209" t="str">
        <f>IF('תנאי סף'!AN90&lt;&gt;1,"",'תנאי סף'!F90)</f>
        <v/>
      </c>
      <c r="G90" s="9"/>
      <c r="H90" s="293"/>
      <c r="I90" s="293"/>
      <c r="J90" s="291"/>
      <c r="K90" s="293"/>
      <c r="L90" s="291"/>
      <c r="M90" s="293"/>
      <c r="N90" s="9"/>
      <c r="O90" s="137"/>
      <c r="P90" s="158"/>
      <c r="Q90" s="11"/>
      <c r="R90" s="11"/>
      <c r="S90" s="11"/>
      <c r="T90" s="11"/>
      <c r="U90" s="138" t="str">
        <f t="shared" si="7"/>
        <v/>
      </c>
      <c r="V90" s="11">
        <v>1</v>
      </c>
      <c r="W90" s="11" t="str">
        <f t="shared" si="8"/>
        <v/>
      </c>
      <c r="X90" s="11">
        <v>1</v>
      </c>
      <c r="Y90" s="11" t="str">
        <f t="shared" si="9"/>
        <v/>
      </c>
      <c r="Z90" s="115" t="str">
        <f t="shared" si="10"/>
        <v/>
      </c>
      <c r="AA90" s="171">
        <f t="shared" si="11"/>
        <v>0</v>
      </c>
      <c r="AB90" s="171" t="str">
        <f t="shared" si="16"/>
        <v/>
      </c>
      <c r="AC90" s="171" t="str">
        <f t="shared" si="16"/>
        <v/>
      </c>
      <c r="AD90" s="171">
        <f t="shared" si="13"/>
        <v>0</v>
      </c>
      <c r="AE90" s="171">
        <f t="shared" si="14"/>
        <v>0</v>
      </c>
      <c r="AF90" s="171">
        <f t="shared" si="15"/>
        <v>0</v>
      </c>
    </row>
    <row r="91" spans="2:32">
      <c r="B91" s="10" t="str">
        <f t="shared" si="6"/>
        <v/>
      </c>
      <c r="C91" s="8"/>
      <c r="D91" s="8"/>
      <c r="E91" s="8"/>
      <c r="F91" s="209" t="str">
        <f>IF('תנאי סף'!AN91&lt;&gt;1,"",'תנאי סף'!F91)</f>
        <v/>
      </c>
      <c r="G91" s="9"/>
      <c r="H91" s="293"/>
      <c r="I91" s="293"/>
      <c r="J91" s="291"/>
      <c r="K91" s="293"/>
      <c r="L91" s="291"/>
      <c r="M91" s="293"/>
      <c r="N91" s="9"/>
      <c r="O91" s="137"/>
      <c r="P91" s="158"/>
      <c r="Q91" s="11"/>
      <c r="R91" s="11"/>
      <c r="S91" s="11"/>
      <c r="T91" s="11"/>
      <c r="U91" s="138" t="str">
        <f t="shared" si="7"/>
        <v/>
      </c>
      <c r="V91" s="11">
        <v>1</v>
      </c>
      <c r="W91" s="11" t="str">
        <f t="shared" si="8"/>
        <v/>
      </c>
      <c r="X91" s="11">
        <v>1</v>
      </c>
      <c r="Y91" s="11" t="str">
        <f t="shared" si="9"/>
        <v/>
      </c>
      <c r="Z91" s="115" t="str">
        <f t="shared" si="10"/>
        <v/>
      </c>
      <c r="AA91" s="171">
        <f t="shared" si="11"/>
        <v>0</v>
      </c>
      <c r="AB91" s="171" t="str">
        <f t="shared" si="16"/>
        <v/>
      </c>
      <c r="AC91" s="171" t="str">
        <f t="shared" si="16"/>
        <v/>
      </c>
      <c r="AD91" s="171">
        <f t="shared" si="13"/>
        <v>0</v>
      </c>
      <c r="AE91" s="171">
        <f t="shared" si="14"/>
        <v>0</v>
      </c>
      <c r="AF91" s="171">
        <f t="shared" si="15"/>
        <v>0</v>
      </c>
    </row>
    <row r="92" spans="2:32">
      <c r="B92" s="10" t="str">
        <f t="shared" si="6"/>
        <v/>
      </c>
      <c r="C92" s="8"/>
      <c r="D92" s="8"/>
      <c r="E92" s="8"/>
      <c r="F92" s="209" t="str">
        <f>IF('תנאי סף'!AN92&lt;&gt;1,"",'תנאי סף'!F92)</f>
        <v/>
      </c>
      <c r="G92" s="9"/>
      <c r="H92" s="293"/>
      <c r="I92" s="293"/>
      <c r="J92" s="291"/>
      <c r="K92" s="293"/>
      <c r="L92" s="291"/>
      <c r="M92" s="293"/>
      <c r="N92" s="9"/>
      <c r="O92" s="137"/>
      <c r="P92" s="158"/>
      <c r="Q92" s="11"/>
      <c r="R92" s="11"/>
      <c r="S92" s="11"/>
      <c r="T92" s="11"/>
      <c r="U92" s="138" t="str">
        <f t="shared" si="7"/>
        <v/>
      </c>
      <c r="V92" s="11">
        <v>1</v>
      </c>
      <c r="W92" s="11" t="str">
        <f t="shared" si="8"/>
        <v/>
      </c>
      <c r="X92" s="11">
        <v>1</v>
      </c>
      <c r="Y92" s="11" t="str">
        <f t="shared" si="9"/>
        <v/>
      </c>
      <c r="Z92" s="115" t="str">
        <f t="shared" si="10"/>
        <v/>
      </c>
      <c r="AA92" s="171">
        <f t="shared" si="11"/>
        <v>0</v>
      </c>
      <c r="AB92" s="171" t="str">
        <f t="shared" ref="AB92:AC130" si="17">IF($F92="","",AB$30)</f>
        <v/>
      </c>
      <c r="AC92" s="171" t="str">
        <f t="shared" si="17"/>
        <v/>
      </c>
      <c r="AD92" s="171">
        <f t="shared" si="13"/>
        <v>0</v>
      </c>
      <c r="AE92" s="171">
        <f t="shared" si="14"/>
        <v>0</v>
      </c>
      <c r="AF92" s="171">
        <f t="shared" si="15"/>
        <v>0</v>
      </c>
    </row>
    <row r="93" spans="2:32">
      <c r="B93" s="10" t="str">
        <f t="shared" si="6"/>
        <v/>
      </c>
      <c r="C93" s="8"/>
      <c r="D93" s="8"/>
      <c r="E93" s="8"/>
      <c r="F93" s="209" t="str">
        <f>IF('תנאי סף'!AN93&lt;&gt;1,"",'תנאי סף'!F93)</f>
        <v/>
      </c>
      <c r="G93" s="9"/>
      <c r="H93" s="293"/>
      <c r="I93" s="293"/>
      <c r="J93" s="291"/>
      <c r="K93" s="293"/>
      <c r="L93" s="291"/>
      <c r="M93" s="293"/>
      <c r="N93" s="9"/>
      <c r="O93" s="137"/>
      <c r="P93" s="158"/>
      <c r="Q93" s="11"/>
      <c r="R93" s="11"/>
      <c r="S93" s="11"/>
      <c r="T93" s="11"/>
      <c r="U93" s="138" t="str">
        <f t="shared" si="7"/>
        <v/>
      </c>
      <c r="V93" s="11">
        <v>1</v>
      </c>
      <c r="W93" s="11" t="str">
        <f t="shared" si="8"/>
        <v/>
      </c>
      <c r="X93" s="11">
        <v>1</v>
      </c>
      <c r="Y93" s="11" t="str">
        <f t="shared" si="9"/>
        <v/>
      </c>
      <c r="Z93" s="115" t="str">
        <f t="shared" si="10"/>
        <v/>
      </c>
      <c r="AA93" s="171">
        <f t="shared" si="11"/>
        <v>0</v>
      </c>
      <c r="AB93" s="171" t="str">
        <f t="shared" si="17"/>
        <v/>
      </c>
      <c r="AC93" s="171" t="str">
        <f t="shared" si="17"/>
        <v/>
      </c>
      <c r="AD93" s="171">
        <f t="shared" si="13"/>
        <v>0</v>
      </c>
      <c r="AE93" s="171">
        <f t="shared" si="14"/>
        <v>0</v>
      </c>
      <c r="AF93" s="171">
        <f t="shared" si="15"/>
        <v>0</v>
      </c>
    </row>
    <row r="94" spans="2:32">
      <c r="B94" s="10" t="str">
        <f t="shared" si="6"/>
        <v/>
      </c>
      <c r="C94" s="8"/>
      <c r="D94" s="8"/>
      <c r="E94" s="8"/>
      <c r="F94" s="209" t="str">
        <f>IF('תנאי סף'!AN94&lt;&gt;1,"",'תנאי סף'!F94)</f>
        <v/>
      </c>
      <c r="G94" s="9"/>
      <c r="H94" s="293"/>
      <c r="I94" s="293"/>
      <c r="J94" s="291"/>
      <c r="K94" s="293"/>
      <c r="L94" s="291"/>
      <c r="M94" s="293"/>
      <c r="N94" s="9"/>
      <c r="O94" s="137"/>
      <c r="P94" s="158"/>
      <c r="Q94" s="11"/>
      <c r="R94" s="11"/>
      <c r="S94" s="11"/>
      <c r="T94" s="11"/>
      <c r="U94" s="138" t="str">
        <f t="shared" si="7"/>
        <v/>
      </c>
      <c r="V94" s="11">
        <v>1</v>
      </c>
      <c r="W94" s="11" t="str">
        <f t="shared" si="8"/>
        <v/>
      </c>
      <c r="X94" s="11">
        <v>1</v>
      </c>
      <c r="Y94" s="11" t="str">
        <f t="shared" si="9"/>
        <v/>
      </c>
      <c r="Z94" s="115" t="str">
        <f t="shared" si="10"/>
        <v/>
      </c>
      <c r="AA94" s="171">
        <f t="shared" si="11"/>
        <v>0</v>
      </c>
      <c r="AB94" s="171" t="str">
        <f t="shared" si="17"/>
        <v/>
      </c>
      <c r="AC94" s="171" t="str">
        <f t="shared" si="17"/>
        <v/>
      </c>
      <c r="AD94" s="171">
        <f t="shared" si="13"/>
        <v>0</v>
      </c>
      <c r="AE94" s="171">
        <f t="shared" si="14"/>
        <v>0</v>
      </c>
      <c r="AF94" s="171">
        <f t="shared" si="15"/>
        <v>0</v>
      </c>
    </row>
    <row r="95" spans="2:32">
      <c r="B95" s="10" t="str">
        <f t="shared" si="6"/>
        <v/>
      </c>
      <c r="C95" s="8"/>
      <c r="D95" s="8"/>
      <c r="E95" s="8"/>
      <c r="F95" s="209" t="str">
        <f>IF('תנאי סף'!AN95&lt;&gt;1,"",'תנאי סף'!F95)</f>
        <v/>
      </c>
      <c r="G95" s="9"/>
      <c r="H95" s="293"/>
      <c r="I95" s="293"/>
      <c r="J95" s="291"/>
      <c r="K95" s="293"/>
      <c r="L95" s="291"/>
      <c r="M95" s="293"/>
      <c r="N95" s="9"/>
      <c r="O95" s="137"/>
      <c r="P95" s="158"/>
      <c r="Q95" s="11"/>
      <c r="R95" s="11"/>
      <c r="S95" s="11"/>
      <c r="T95" s="11"/>
      <c r="U95" s="138" t="str">
        <f t="shared" si="7"/>
        <v/>
      </c>
      <c r="V95" s="11">
        <v>1</v>
      </c>
      <c r="W95" s="11" t="str">
        <f t="shared" si="8"/>
        <v/>
      </c>
      <c r="X95" s="11">
        <v>1</v>
      </c>
      <c r="Y95" s="11" t="str">
        <f t="shared" si="9"/>
        <v/>
      </c>
      <c r="Z95" s="115" t="str">
        <f t="shared" si="10"/>
        <v/>
      </c>
      <c r="AA95" s="171">
        <f t="shared" si="11"/>
        <v>0</v>
      </c>
      <c r="AB95" s="171" t="str">
        <f t="shared" si="17"/>
        <v/>
      </c>
      <c r="AC95" s="171" t="str">
        <f t="shared" si="17"/>
        <v/>
      </c>
      <c r="AD95" s="171">
        <f t="shared" si="13"/>
        <v>0</v>
      </c>
      <c r="AE95" s="171">
        <f t="shared" si="14"/>
        <v>0</v>
      </c>
      <c r="AF95" s="171">
        <f t="shared" si="15"/>
        <v>0</v>
      </c>
    </row>
    <row r="96" spans="2:32">
      <c r="B96" s="10" t="str">
        <f t="shared" ref="B96:B130" si="18">IF(F96="","",ROW()-30)</f>
        <v/>
      </c>
      <c r="C96" s="8"/>
      <c r="D96" s="8"/>
      <c r="E96" s="8"/>
      <c r="F96" s="209" t="str">
        <f>IF('תנאי סף'!AN96&lt;&gt;1,"",'תנאי סף'!F96)</f>
        <v/>
      </c>
      <c r="G96" s="9"/>
      <c r="H96" s="293"/>
      <c r="I96" s="293"/>
      <c r="J96" s="291"/>
      <c r="K96" s="293"/>
      <c r="L96" s="291"/>
      <c r="M96" s="293"/>
      <c r="N96" s="9"/>
      <c r="O96" s="137"/>
      <c r="P96" s="158"/>
      <c r="Q96" s="11"/>
      <c r="R96" s="11"/>
      <c r="S96" s="11"/>
      <c r="T96" s="11"/>
      <c r="U96" s="138" t="str">
        <f t="shared" ref="U96:U130" si="19">IF($F96="","",IF($AA96&lt;&gt;1,$AB$1,IFERROR(MMULT(G96:I96,$G$5:$G$7),$AB$1)))</f>
        <v/>
      </c>
      <c r="V96" s="11">
        <v>1</v>
      </c>
      <c r="W96" s="11" t="str">
        <f t="shared" ref="W96:W130" si="20">IF($F96="","",IF($AA96&lt;&gt;1,$AB$1,IFERROR(U96*V96,$AB$1)))</f>
        <v/>
      </c>
      <c r="X96" s="11">
        <v>1</v>
      </c>
      <c r="Y96" s="11" t="str">
        <f t="shared" ref="Y96:Y130" si="21">IF($F96="","",IF($AA96&lt;&gt;1,$AB$1,IFERROR(W96*X96,$AB$1)))</f>
        <v/>
      </c>
      <c r="Z96" s="115" t="str">
        <f t="shared" ref="Z96:Z130" si="22">IF($F96="","",IF(OR($AA96&lt;&gt;1,Y96=$AB$1),$AB$1,IFERROR(Y96/SUM($Y$31:$Y$130),0)))</f>
        <v/>
      </c>
      <c r="AA96" s="171">
        <f t="shared" ref="AA96:AA130" si="23">IF(SUM(AD96:AV96)=COUNT(AD96:AV96),1,0)</f>
        <v>0</v>
      </c>
      <c r="AB96" s="171" t="str">
        <f t="shared" si="17"/>
        <v/>
      </c>
      <c r="AC96" s="171" t="str">
        <f t="shared" si="17"/>
        <v/>
      </c>
      <c r="AD96" s="171">
        <f t="shared" ref="AD96:AD130" si="24">IF(G$30="",1,IF(G96="",0,IFERROR(CHOOSE(AD$28,IF(ISNA(MATCH(G96,$AB$30:$AC$30,0)),0,1),IF(ISNUMBER(G96),1,0),IF(G96=TRUNC(G96),1,0),IF(AND(G96*1=G96,G96&gt;=0),1,0),IF(AND(G96=TRUNC(G96),G96&gt;=0),1,0),IF(AND(G96*1=G96,G96&gt;0),1,0),IF(AND(G96=TRUNC(G96),G96&gt;0),1,0),1,IF(ISNA(HLOOKUP(G96,$AE$4:$AN$4,1,0)),0,1)),0)))</f>
        <v>0</v>
      </c>
      <c r="AE96" s="171">
        <f t="shared" si="14"/>
        <v>0</v>
      </c>
      <c r="AF96" s="171">
        <f t="shared" si="15"/>
        <v>0</v>
      </c>
    </row>
    <row r="97" spans="2:32">
      <c r="B97" s="10" t="str">
        <f t="shared" si="18"/>
        <v/>
      </c>
      <c r="C97" s="8"/>
      <c r="D97" s="8"/>
      <c r="E97" s="8"/>
      <c r="F97" s="209" t="str">
        <f>IF('תנאי סף'!AN97&lt;&gt;1,"",'תנאי סף'!F97)</f>
        <v/>
      </c>
      <c r="G97" s="9"/>
      <c r="H97" s="293"/>
      <c r="I97" s="293"/>
      <c r="J97" s="291"/>
      <c r="K97" s="293"/>
      <c r="L97" s="291"/>
      <c r="M97" s="293"/>
      <c r="N97" s="9"/>
      <c r="O97" s="137"/>
      <c r="P97" s="158"/>
      <c r="Q97" s="11"/>
      <c r="R97" s="11"/>
      <c r="S97" s="11"/>
      <c r="T97" s="11"/>
      <c r="U97" s="138" t="str">
        <f t="shared" si="19"/>
        <v/>
      </c>
      <c r="V97" s="11">
        <v>1</v>
      </c>
      <c r="W97" s="11" t="str">
        <f t="shared" si="20"/>
        <v/>
      </c>
      <c r="X97" s="11">
        <v>1</v>
      </c>
      <c r="Y97" s="11" t="str">
        <f t="shared" si="21"/>
        <v/>
      </c>
      <c r="Z97" s="115" t="str">
        <f t="shared" si="22"/>
        <v/>
      </c>
      <c r="AA97" s="171">
        <f t="shared" si="23"/>
        <v>0</v>
      </c>
      <c r="AB97" s="171" t="str">
        <f t="shared" si="17"/>
        <v/>
      </c>
      <c r="AC97" s="171" t="str">
        <f t="shared" si="17"/>
        <v/>
      </c>
      <c r="AD97" s="171">
        <f t="shared" si="24"/>
        <v>0</v>
      </c>
      <c r="AE97" s="171">
        <f t="shared" si="14"/>
        <v>0</v>
      </c>
      <c r="AF97" s="171">
        <f t="shared" si="15"/>
        <v>0</v>
      </c>
    </row>
    <row r="98" spans="2:32">
      <c r="B98" s="10" t="str">
        <f t="shared" si="18"/>
        <v/>
      </c>
      <c r="C98" s="8"/>
      <c r="D98" s="8"/>
      <c r="E98" s="8"/>
      <c r="F98" s="209" t="str">
        <f>IF('תנאי סף'!AN98&lt;&gt;1,"",'תנאי סף'!F98)</f>
        <v/>
      </c>
      <c r="G98" s="9"/>
      <c r="H98" s="293"/>
      <c r="I98" s="293"/>
      <c r="J98" s="291"/>
      <c r="K98" s="293"/>
      <c r="L98" s="291"/>
      <c r="M98" s="293"/>
      <c r="N98" s="9"/>
      <c r="O98" s="137"/>
      <c r="P98" s="158"/>
      <c r="Q98" s="11"/>
      <c r="R98" s="11"/>
      <c r="S98" s="11"/>
      <c r="T98" s="11"/>
      <c r="U98" s="138" t="str">
        <f t="shared" si="19"/>
        <v/>
      </c>
      <c r="V98" s="11">
        <v>1</v>
      </c>
      <c r="W98" s="11" t="str">
        <f t="shared" si="20"/>
        <v/>
      </c>
      <c r="X98" s="11">
        <v>1</v>
      </c>
      <c r="Y98" s="11" t="str">
        <f t="shared" si="21"/>
        <v/>
      </c>
      <c r="Z98" s="115" t="str">
        <f t="shared" si="22"/>
        <v/>
      </c>
      <c r="AA98" s="171">
        <f t="shared" si="23"/>
        <v>0</v>
      </c>
      <c r="AB98" s="171" t="str">
        <f t="shared" si="17"/>
        <v/>
      </c>
      <c r="AC98" s="171" t="str">
        <f t="shared" si="17"/>
        <v/>
      </c>
      <c r="AD98" s="171">
        <f t="shared" si="24"/>
        <v>0</v>
      </c>
      <c r="AE98" s="171">
        <f t="shared" si="14"/>
        <v>0</v>
      </c>
      <c r="AF98" s="171">
        <f t="shared" si="15"/>
        <v>0</v>
      </c>
    </row>
    <row r="99" spans="2:32">
      <c r="B99" s="10" t="str">
        <f t="shared" si="18"/>
        <v/>
      </c>
      <c r="C99" s="8"/>
      <c r="D99" s="8"/>
      <c r="E99" s="8"/>
      <c r="F99" s="209" t="str">
        <f>IF('תנאי סף'!AN99&lt;&gt;1,"",'תנאי סף'!F99)</f>
        <v/>
      </c>
      <c r="G99" s="9"/>
      <c r="H99" s="293"/>
      <c r="I99" s="293"/>
      <c r="J99" s="291"/>
      <c r="K99" s="293"/>
      <c r="L99" s="291"/>
      <c r="M99" s="293"/>
      <c r="N99" s="9"/>
      <c r="O99" s="137"/>
      <c r="P99" s="158"/>
      <c r="Q99" s="11"/>
      <c r="R99" s="11"/>
      <c r="S99" s="11"/>
      <c r="T99" s="11"/>
      <c r="U99" s="138" t="str">
        <f t="shared" si="19"/>
        <v/>
      </c>
      <c r="V99" s="11">
        <v>1</v>
      </c>
      <c r="W99" s="11" t="str">
        <f t="shared" si="20"/>
        <v/>
      </c>
      <c r="X99" s="11">
        <v>1</v>
      </c>
      <c r="Y99" s="11" t="str">
        <f t="shared" si="21"/>
        <v/>
      </c>
      <c r="Z99" s="115" t="str">
        <f t="shared" si="22"/>
        <v/>
      </c>
      <c r="AA99" s="171">
        <f t="shared" si="23"/>
        <v>0</v>
      </c>
      <c r="AB99" s="171" t="str">
        <f t="shared" si="17"/>
        <v/>
      </c>
      <c r="AC99" s="171" t="str">
        <f t="shared" si="17"/>
        <v/>
      </c>
      <c r="AD99" s="171">
        <f t="shared" si="24"/>
        <v>0</v>
      </c>
      <c r="AE99" s="171">
        <f t="shared" si="14"/>
        <v>0</v>
      </c>
      <c r="AF99" s="171">
        <f t="shared" si="15"/>
        <v>0</v>
      </c>
    </row>
    <row r="100" spans="2:32">
      <c r="B100" s="10" t="str">
        <f t="shared" si="18"/>
        <v/>
      </c>
      <c r="C100" s="8"/>
      <c r="D100" s="8"/>
      <c r="E100" s="8"/>
      <c r="F100" s="209" t="str">
        <f>IF('תנאי סף'!AN100&lt;&gt;1,"",'תנאי סף'!F100)</f>
        <v/>
      </c>
      <c r="G100" s="9"/>
      <c r="H100" s="293"/>
      <c r="I100" s="293"/>
      <c r="J100" s="291"/>
      <c r="K100" s="293"/>
      <c r="L100" s="291"/>
      <c r="M100" s="293"/>
      <c r="N100" s="9"/>
      <c r="O100" s="137"/>
      <c r="P100" s="158"/>
      <c r="Q100" s="11"/>
      <c r="R100" s="11"/>
      <c r="S100" s="11"/>
      <c r="T100" s="11"/>
      <c r="U100" s="138" t="str">
        <f t="shared" si="19"/>
        <v/>
      </c>
      <c r="V100" s="11">
        <v>1</v>
      </c>
      <c r="W100" s="11" t="str">
        <f t="shared" si="20"/>
        <v/>
      </c>
      <c r="X100" s="11">
        <v>1</v>
      </c>
      <c r="Y100" s="11" t="str">
        <f t="shared" si="21"/>
        <v/>
      </c>
      <c r="Z100" s="115" t="str">
        <f t="shared" si="22"/>
        <v/>
      </c>
      <c r="AA100" s="171">
        <f t="shared" si="23"/>
        <v>0</v>
      </c>
      <c r="AB100" s="171" t="str">
        <f t="shared" si="17"/>
        <v/>
      </c>
      <c r="AC100" s="171" t="str">
        <f t="shared" si="17"/>
        <v/>
      </c>
      <c r="AD100" s="171">
        <f t="shared" si="24"/>
        <v>0</v>
      </c>
      <c r="AE100" s="171">
        <f t="shared" si="14"/>
        <v>0</v>
      </c>
      <c r="AF100" s="171">
        <f t="shared" si="15"/>
        <v>0</v>
      </c>
    </row>
    <row r="101" spans="2:32">
      <c r="B101" s="10" t="str">
        <f t="shared" si="18"/>
        <v/>
      </c>
      <c r="C101" s="8"/>
      <c r="D101" s="8"/>
      <c r="E101" s="8"/>
      <c r="F101" s="209" t="str">
        <f>IF('תנאי סף'!AN101&lt;&gt;1,"",'תנאי סף'!F101)</f>
        <v/>
      </c>
      <c r="G101" s="9"/>
      <c r="H101" s="293"/>
      <c r="I101" s="293"/>
      <c r="J101" s="291"/>
      <c r="K101" s="293"/>
      <c r="L101" s="291"/>
      <c r="M101" s="293"/>
      <c r="N101" s="9"/>
      <c r="O101" s="137"/>
      <c r="P101" s="158"/>
      <c r="Q101" s="11"/>
      <c r="R101" s="11"/>
      <c r="S101" s="11"/>
      <c r="T101" s="11"/>
      <c r="U101" s="138" t="str">
        <f t="shared" si="19"/>
        <v/>
      </c>
      <c r="V101" s="11">
        <v>1</v>
      </c>
      <c r="W101" s="11" t="str">
        <f t="shared" si="20"/>
        <v/>
      </c>
      <c r="X101" s="11">
        <v>1</v>
      </c>
      <c r="Y101" s="11" t="str">
        <f t="shared" si="21"/>
        <v/>
      </c>
      <c r="Z101" s="115" t="str">
        <f t="shared" si="22"/>
        <v/>
      </c>
      <c r="AA101" s="171">
        <f t="shared" si="23"/>
        <v>0</v>
      </c>
      <c r="AB101" s="171" t="str">
        <f t="shared" si="17"/>
        <v/>
      </c>
      <c r="AC101" s="171" t="str">
        <f t="shared" si="17"/>
        <v/>
      </c>
      <c r="AD101" s="171">
        <f t="shared" si="24"/>
        <v>0</v>
      </c>
      <c r="AE101" s="171">
        <f t="shared" si="14"/>
        <v>0</v>
      </c>
      <c r="AF101" s="171">
        <f t="shared" si="15"/>
        <v>0</v>
      </c>
    </row>
    <row r="102" spans="2:32">
      <c r="B102" s="10" t="str">
        <f t="shared" si="18"/>
        <v/>
      </c>
      <c r="C102" s="8"/>
      <c r="D102" s="8"/>
      <c r="E102" s="8"/>
      <c r="F102" s="209" t="str">
        <f>IF('תנאי סף'!AN102&lt;&gt;1,"",'תנאי סף'!F102)</f>
        <v/>
      </c>
      <c r="G102" s="9"/>
      <c r="H102" s="293"/>
      <c r="I102" s="293"/>
      <c r="J102" s="291"/>
      <c r="K102" s="293"/>
      <c r="L102" s="291"/>
      <c r="M102" s="293"/>
      <c r="N102" s="9"/>
      <c r="O102" s="137"/>
      <c r="P102" s="158"/>
      <c r="Q102" s="11"/>
      <c r="R102" s="11"/>
      <c r="S102" s="11"/>
      <c r="T102" s="11"/>
      <c r="U102" s="138" t="str">
        <f t="shared" si="19"/>
        <v/>
      </c>
      <c r="V102" s="11">
        <v>1</v>
      </c>
      <c r="W102" s="11" t="str">
        <f t="shared" si="20"/>
        <v/>
      </c>
      <c r="X102" s="11">
        <v>1</v>
      </c>
      <c r="Y102" s="11" t="str">
        <f t="shared" si="21"/>
        <v/>
      </c>
      <c r="Z102" s="115" t="str">
        <f t="shared" si="22"/>
        <v/>
      </c>
      <c r="AA102" s="171">
        <f t="shared" si="23"/>
        <v>0</v>
      </c>
      <c r="AB102" s="171" t="str">
        <f t="shared" si="17"/>
        <v/>
      </c>
      <c r="AC102" s="171" t="str">
        <f t="shared" si="17"/>
        <v/>
      </c>
      <c r="AD102" s="171">
        <f t="shared" si="24"/>
        <v>0</v>
      </c>
      <c r="AE102" s="171">
        <f t="shared" si="14"/>
        <v>0</v>
      </c>
      <c r="AF102" s="171">
        <f t="shared" si="15"/>
        <v>0</v>
      </c>
    </row>
    <row r="103" spans="2:32">
      <c r="B103" s="10" t="str">
        <f t="shared" si="18"/>
        <v/>
      </c>
      <c r="C103" s="8"/>
      <c r="D103" s="8"/>
      <c r="E103" s="8"/>
      <c r="F103" s="209" t="str">
        <f>IF('תנאי סף'!AN103&lt;&gt;1,"",'תנאי סף'!F103)</f>
        <v/>
      </c>
      <c r="G103" s="9"/>
      <c r="H103" s="293"/>
      <c r="I103" s="293"/>
      <c r="J103" s="291"/>
      <c r="K103" s="293"/>
      <c r="L103" s="291"/>
      <c r="M103" s="293"/>
      <c r="N103" s="9"/>
      <c r="O103" s="137"/>
      <c r="P103" s="158"/>
      <c r="Q103" s="11"/>
      <c r="R103" s="11"/>
      <c r="S103" s="11"/>
      <c r="T103" s="11"/>
      <c r="U103" s="138" t="str">
        <f t="shared" si="19"/>
        <v/>
      </c>
      <c r="V103" s="11">
        <v>1</v>
      </c>
      <c r="W103" s="11" t="str">
        <f t="shared" si="20"/>
        <v/>
      </c>
      <c r="X103" s="11">
        <v>1</v>
      </c>
      <c r="Y103" s="11" t="str">
        <f t="shared" si="21"/>
        <v/>
      </c>
      <c r="Z103" s="115" t="str">
        <f t="shared" si="22"/>
        <v/>
      </c>
      <c r="AA103" s="171">
        <f t="shared" si="23"/>
        <v>0</v>
      </c>
      <c r="AB103" s="171" t="str">
        <f t="shared" si="17"/>
        <v/>
      </c>
      <c r="AC103" s="171" t="str">
        <f t="shared" si="17"/>
        <v/>
      </c>
      <c r="AD103" s="171">
        <f t="shared" si="24"/>
        <v>0</v>
      </c>
      <c r="AE103" s="171">
        <f t="shared" si="14"/>
        <v>0</v>
      </c>
      <c r="AF103" s="171">
        <f t="shared" si="15"/>
        <v>0</v>
      </c>
    </row>
    <row r="104" spans="2:32">
      <c r="B104" s="10" t="str">
        <f t="shared" si="18"/>
        <v/>
      </c>
      <c r="C104" s="8"/>
      <c r="D104" s="8"/>
      <c r="E104" s="8"/>
      <c r="F104" s="209" t="str">
        <f>IF('תנאי סף'!AN104&lt;&gt;1,"",'תנאי סף'!F104)</f>
        <v/>
      </c>
      <c r="G104" s="9"/>
      <c r="H104" s="293"/>
      <c r="I104" s="293"/>
      <c r="J104" s="291"/>
      <c r="K104" s="293"/>
      <c r="L104" s="291"/>
      <c r="M104" s="293"/>
      <c r="N104" s="9"/>
      <c r="O104" s="137"/>
      <c r="P104" s="158"/>
      <c r="Q104" s="11"/>
      <c r="R104" s="11"/>
      <c r="S104" s="11"/>
      <c r="T104" s="11"/>
      <c r="U104" s="138" t="str">
        <f t="shared" si="19"/>
        <v/>
      </c>
      <c r="V104" s="11">
        <v>1</v>
      </c>
      <c r="W104" s="11" t="str">
        <f t="shared" si="20"/>
        <v/>
      </c>
      <c r="X104" s="11">
        <v>1</v>
      </c>
      <c r="Y104" s="11" t="str">
        <f t="shared" si="21"/>
        <v/>
      </c>
      <c r="Z104" s="115" t="str">
        <f t="shared" si="22"/>
        <v/>
      </c>
      <c r="AA104" s="171">
        <f t="shared" si="23"/>
        <v>0</v>
      </c>
      <c r="AB104" s="171" t="str">
        <f t="shared" si="17"/>
        <v/>
      </c>
      <c r="AC104" s="171" t="str">
        <f t="shared" si="17"/>
        <v/>
      </c>
      <c r="AD104" s="171">
        <f t="shared" si="24"/>
        <v>0</v>
      </c>
      <c r="AE104" s="171">
        <f t="shared" si="14"/>
        <v>0</v>
      </c>
      <c r="AF104" s="171">
        <f t="shared" si="15"/>
        <v>0</v>
      </c>
    </row>
    <row r="105" spans="2:32">
      <c r="B105" s="10" t="str">
        <f t="shared" si="18"/>
        <v/>
      </c>
      <c r="C105" s="8"/>
      <c r="D105" s="8"/>
      <c r="E105" s="8"/>
      <c r="F105" s="209" t="str">
        <f>IF('תנאי סף'!AN105&lt;&gt;1,"",'תנאי סף'!F105)</f>
        <v/>
      </c>
      <c r="G105" s="9"/>
      <c r="H105" s="293"/>
      <c r="I105" s="293"/>
      <c r="J105" s="291"/>
      <c r="K105" s="293"/>
      <c r="L105" s="291"/>
      <c r="M105" s="293"/>
      <c r="N105" s="9"/>
      <c r="O105" s="137"/>
      <c r="P105" s="158"/>
      <c r="Q105" s="11"/>
      <c r="R105" s="11"/>
      <c r="S105" s="11"/>
      <c r="T105" s="11"/>
      <c r="U105" s="138" t="str">
        <f t="shared" si="19"/>
        <v/>
      </c>
      <c r="V105" s="11">
        <v>1</v>
      </c>
      <c r="W105" s="11" t="str">
        <f t="shared" si="20"/>
        <v/>
      </c>
      <c r="X105" s="11">
        <v>1</v>
      </c>
      <c r="Y105" s="11" t="str">
        <f t="shared" si="21"/>
        <v/>
      </c>
      <c r="Z105" s="115" t="str">
        <f t="shared" si="22"/>
        <v/>
      </c>
      <c r="AA105" s="171">
        <f t="shared" si="23"/>
        <v>0</v>
      </c>
      <c r="AB105" s="171" t="str">
        <f t="shared" si="17"/>
        <v/>
      </c>
      <c r="AC105" s="171" t="str">
        <f t="shared" si="17"/>
        <v/>
      </c>
      <c r="AD105" s="171">
        <f t="shared" si="24"/>
        <v>0</v>
      </c>
      <c r="AE105" s="171">
        <f t="shared" si="14"/>
        <v>0</v>
      </c>
      <c r="AF105" s="171">
        <f t="shared" si="15"/>
        <v>0</v>
      </c>
    </row>
    <row r="106" spans="2:32">
      <c r="B106" s="10" t="str">
        <f t="shared" si="18"/>
        <v/>
      </c>
      <c r="C106" s="8"/>
      <c r="D106" s="8"/>
      <c r="E106" s="8"/>
      <c r="F106" s="209" t="str">
        <f>IF('תנאי סף'!AN106&lt;&gt;1,"",'תנאי סף'!F106)</f>
        <v/>
      </c>
      <c r="G106" s="9"/>
      <c r="H106" s="293"/>
      <c r="I106" s="293"/>
      <c r="J106" s="291"/>
      <c r="K106" s="293"/>
      <c r="L106" s="291"/>
      <c r="M106" s="293"/>
      <c r="N106" s="9"/>
      <c r="O106" s="137"/>
      <c r="P106" s="158"/>
      <c r="Q106" s="11"/>
      <c r="R106" s="11"/>
      <c r="S106" s="11"/>
      <c r="T106" s="11"/>
      <c r="U106" s="138" t="str">
        <f t="shared" si="19"/>
        <v/>
      </c>
      <c r="V106" s="11">
        <v>1</v>
      </c>
      <c r="W106" s="11" t="str">
        <f t="shared" si="20"/>
        <v/>
      </c>
      <c r="X106" s="11">
        <v>1</v>
      </c>
      <c r="Y106" s="11" t="str">
        <f t="shared" si="21"/>
        <v/>
      </c>
      <c r="Z106" s="115" t="str">
        <f t="shared" si="22"/>
        <v/>
      </c>
      <c r="AA106" s="171">
        <f t="shared" si="23"/>
        <v>0</v>
      </c>
      <c r="AB106" s="171" t="str">
        <f t="shared" si="17"/>
        <v/>
      </c>
      <c r="AC106" s="171" t="str">
        <f t="shared" si="17"/>
        <v/>
      </c>
      <c r="AD106" s="171">
        <f t="shared" si="24"/>
        <v>0</v>
      </c>
      <c r="AE106" s="171">
        <f t="shared" si="14"/>
        <v>0</v>
      </c>
      <c r="AF106" s="171">
        <f t="shared" si="15"/>
        <v>0</v>
      </c>
    </row>
    <row r="107" spans="2:32">
      <c r="B107" s="10" t="str">
        <f t="shared" si="18"/>
        <v/>
      </c>
      <c r="C107" s="8"/>
      <c r="D107" s="8"/>
      <c r="E107" s="8"/>
      <c r="F107" s="209" t="str">
        <f>IF('תנאי סף'!AN107&lt;&gt;1,"",'תנאי סף'!F107)</f>
        <v/>
      </c>
      <c r="G107" s="9"/>
      <c r="H107" s="293"/>
      <c r="I107" s="293"/>
      <c r="J107" s="291"/>
      <c r="K107" s="293"/>
      <c r="L107" s="291"/>
      <c r="M107" s="293"/>
      <c r="N107" s="9"/>
      <c r="O107" s="137"/>
      <c r="P107" s="158"/>
      <c r="Q107" s="11"/>
      <c r="R107" s="11"/>
      <c r="S107" s="11"/>
      <c r="T107" s="11"/>
      <c r="U107" s="138" t="str">
        <f t="shared" si="19"/>
        <v/>
      </c>
      <c r="V107" s="11">
        <v>1</v>
      </c>
      <c r="W107" s="11" t="str">
        <f t="shared" si="20"/>
        <v/>
      </c>
      <c r="X107" s="11">
        <v>1</v>
      </c>
      <c r="Y107" s="11" t="str">
        <f t="shared" si="21"/>
        <v/>
      </c>
      <c r="Z107" s="115" t="str">
        <f t="shared" si="22"/>
        <v/>
      </c>
      <c r="AA107" s="171">
        <f t="shared" si="23"/>
        <v>0</v>
      </c>
      <c r="AB107" s="171" t="str">
        <f t="shared" si="17"/>
        <v/>
      </c>
      <c r="AC107" s="171" t="str">
        <f t="shared" si="17"/>
        <v/>
      </c>
      <c r="AD107" s="171">
        <f t="shared" si="24"/>
        <v>0</v>
      </c>
      <c r="AE107" s="171">
        <f t="shared" si="14"/>
        <v>0</v>
      </c>
      <c r="AF107" s="171">
        <f t="shared" si="15"/>
        <v>0</v>
      </c>
    </row>
    <row r="108" spans="2:32">
      <c r="B108" s="10" t="str">
        <f t="shared" si="18"/>
        <v/>
      </c>
      <c r="C108" s="8"/>
      <c r="D108" s="8"/>
      <c r="E108" s="8"/>
      <c r="F108" s="209" t="str">
        <f>IF('תנאי סף'!AN108&lt;&gt;1,"",'תנאי סף'!F108)</f>
        <v/>
      </c>
      <c r="G108" s="9"/>
      <c r="H108" s="293"/>
      <c r="I108" s="293"/>
      <c r="J108" s="291"/>
      <c r="K108" s="293"/>
      <c r="L108" s="291"/>
      <c r="M108" s="293"/>
      <c r="N108" s="9"/>
      <c r="O108" s="137"/>
      <c r="P108" s="158"/>
      <c r="Q108" s="11"/>
      <c r="R108" s="11"/>
      <c r="S108" s="11"/>
      <c r="T108" s="11"/>
      <c r="U108" s="138" t="str">
        <f t="shared" si="19"/>
        <v/>
      </c>
      <c r="V108" s="11">
        <v>1</v>
      </c>
      <c r="W108" s="11" t="str">
        <f t="shared" si="20"/>
        <v/>
      </c>
      <c r="X108" s="11">
        <v>1</v>
      </c>
      <c r="Y108" s="11" t="str">
        <f t="shared" si="21"/>
        <v/>
      </c>
      <c r="Z108" s="115" t="str">
        <f t="shared" si="22"/>
        <v/>
      </c>
      <c r="AA108" s="171">
        <f t="shared" si="23"/>
        <v>0</v>
      </c>
      <c r="AB108" s="171" t="str">
        <f t="shared" si="17"/>
        <v/>
      </c>
      <c r="AC108" s="171" t="str">
        <f t="shared" si="17"/>
        <v/>
      </c>
      <c r="AD108" s="171">
        <f t="shared" si="24"/>
        <v>0</v>
      </c>
      <c r="AE108" s="171">
        <f t="shared" si="14"/>
        <v>0</v>
      </c>
      <c r="AF108" s="171">
        <f t="shared" si="15"/>
        <v>0</v>
      </c>
    </row>
    <row r="109" spans="2:32">
      <c r="B109" s="10" t="str">
        <f t="shared" si="18"/>
        <v/>
      </c>
      <c r="C109" s="8"/>
      <c r="D109" s="8"/>
      <c r="E109" s="8"/>
      <c r="F109" s="209" t="str">
        <f>IF('תנאי סף'!AN109&lt;&gt;1,"",'תנאי סף'!F109)</f>
        <v/>
      </c>
      <c r="G109" s="9"/>
      <c r="H109" s="293"/>
      <c r="I109" s="293"/>
      <c r="J109" s="291"/>
      <c r="K109" s="293"/>
      <c r="L109" s="291"/>
      <c r="M109" s="293"/>
      <c r="N109" s="9"/>
      <c r="O109" s="137"/>
      <c r="P109" s="158"/>
      <c r="Q109" s="11"/>
      <c r="R109" s="11"/>
      <c r="S109" s="11"/>
      <c r="T109" s="11"/>
      <c r="U109" s="138" t="str">
        <f t="shared" si="19"/>
        <v/>
      </c>
      <c r="V109" s="11">
        <v>1</v>
      </c>
      <c r="W109" s="11" t="str">
        <f t="shared" si="20"/>
        <v/>
      </c>
      <c r="X109" s="11">
        <v>1</v>
      </c>
      <c r="Y109" s="11" t="str">
        <f t="shared" si="21"/>
        <v/>
      </c>
      <c r="Z109" s="115" t="str">
        <f t="shared" si="22"/>
        <v/>
      </c>
      <c r="AA109" s="171">
        <f t="shared" si="23"/>
        <v>0</v>
      </c>
      <c r="AB109" s="171" t="str">
        <f t="shared" si="17"/>
        <v/>
      </c>
      <c r="AC109" s="171" t="str">
        <f t="shared" si="17"/>
        <v/>
      </c>
      <c r="AD109" s="171">
        <f t="shared" si="24"/>
        <v>0</v>
      </c>
      <c r="AE109" s="171">
        <f t="shared" si="14"/>
        <v>0</v>
      </c>
      <c r="AF109" s="171">
        <f t="shared" si="15"/>
        <v>0</v>
      </c>
    </row>
    <row r="110" spans="2:32">
      <c r="B110" s="10" t="str">
        <f t="shared" si="18"/>
        <v/>
      </c>
      <c r="C110" s="8"/>
      <c r="D110" s="8"/>
      <c r="E110" s="8"/>
      <c r="F110" s="209" t="str">
        <f>IF('תנאי סף'!AN110&lt;&gt;1,"",'תנאי סף'!F110)</f>
        <v/>
      </c>
      <c r="G110" s="9"/>
      <c r="H110" s="293"/>
      <c r="I110" s="293"/>
      <c r="J110" s="291"/>
      <c r="K110" s="293"/>
      <c r="L110" s="291"/>
      <c r="M110" s="293"/>
      <c r="N110" s="9"/>
      <c r="O110" s="137"/>
      <c r="P110" s="158"/>
      <c r="Q110" s="11"/>
      <c r="R110" s="11"/>
      <c r="S110" s="11"/>
      <c r="T110" s="11"/>
      <c r="U110" s="138" t="str">
        <f t="shared" si="19"/>
        <v/>
      </c>
      <c r="V110" s="11">
        <v>1</v>
      </c>
      <c r="W110" s="11" t="str">
        <f t="shared" si="20"/>
        <v/>
      </c>
      <c r="X110" s="11">
        <v>1</v>
      </c>
      <c r="Y110" s="11" t="str">
        <f t="shared" si="21"/>
        <v/>
      </c>
      <c r="Z110" s="115" t="str">
        <f t="shared" si="22"/>
        <v/>
      </c>
      <c r="AA110" s="171">
        <f t="shared" si="23"/>
        <v>0</v>
      </c>
      <c r="AB110" s="171" t="str">
        <f t="shared" si="17"/>
        <v/>
      </c>
      <c r="AC110" s="171" t="str">
        <f t="shared" si="17"/>
        <v/>
      </c>
      <c r="AD110" s="171">
        <f t="shared" si="24"/>
        <v>0</v>
      </c>
      <c r="AE110" s="171">
        <f t="shared" ref="AE110:AE130" si="25">IF(H$30="",1,IF(H110="",0,IFERROR(CHOOSE(AE$28,IF(ISNA(MATCH(H110,$AB$30:$AC$30,0)),0,1),IF(ISNUMBER(H110),1,0),IF(H110=TRUNC(H110),1,0),IF(AND(H110*1=H110,H110&gt;=0),1,0),IF(AND(H110=TRUNC(H110),H110&gt;=0),1,0),IF(AND(H110*1=H110,H110&gt;0),1,0),IF(AND(H110=TRUNC(H110),H110&gt;0),1,0),1,IF(ISNA(HLOOKUP(H110,$AE$4:$AN$4,1,0)),0,1)),0)))</f>
        <v>0</v>
      </c>
      <c r="AF110" s="171">
        <f t="shared" ref="AF110:AF130" si="26">IF(I$30="",1,IF(I110="",0,IFERROR(CHOOSE(AF$28,IF(ISNA(MATCH(I110,$AB$30:$AC$30,0)),0,1),IF(ISNUMBER(I110),1,0),IF(I110=TRUNC(I110),1,0),IF(AND(I110*1=I110,I110&gt;=0),1,0),IF(AND(I110=TRUNC(I110),I110&gt;=0),1,0),IF(AND(I110*1=I110,I110&gt;0),1,0),IF(AND(I110=TRUNC(I110),I110&gt;0),1,0),1,IF(ISNA(HLOOKUP(I110,$AE$4:$AN$4,1,0)),0,1)),0)))</f>
        <v>0</v>
      </c>
    </row>
    <row r="111" spans="2:32">
      <c r="B111" s="10" t="str">
        <f t="shared" si="18"/>
        <v/>
      </c>
      <c r="C111" s="8"/>
      <c r="D111" s="8"/>
      <c r="E111" s="8"/>
      <c r="F111" s="209" t="str">
        <f>IF('תנאי סף'!AN111&lt;&gt;1,"",'תנאי סף'!F111)</f>
        <v/>
      </c>
      <c r="G111" s="9"/>
      <c r="H111" s="293"/>
      <c r="I111" s="293"/>
      <c r="J111" s="291"/>
      <c r="K111" s="293"/>
      <c r="L111" s="291"/>
      <c r="M111" s="293"/>
      <c r="N111" s="9"/>
      <c r="O111" s="137"/>
      <c r="P111" s="158"/>
      <c r="Q111" s="11"/>
      <c r="R111" s="11"/>
      <c r="S111" s="11"/>
      <c r="T111" s="11"/>
      <c r="U111" s="138" t="str">
        <f t="shared" si="19"/>
        <v/>
      </c>
      <c r="V111" s="11">
        <v>1</v>
      </c>
      <c r="W111" s="11" t="str">
        <f t="shared" si="20"/>
        <v/>
      </c>
      <c r="X111" s="11">
        <v>1</v>
      </c>
      <c r="Y111" s="11" t="str">
        <f t="shared" si="21"/>
        <v/>
      </c>
      <c r="Z111" s="115" t="str">
        <f t="shared" si="22"/>
        <v/>
      </c>
      <c r="AA111" s="171">
        <f t="shared" si="23"/>
        <v>0</v>
      </c>
      <c r="AB111" s="171" t="str">
        <f t="shared" si="17"/>
        <v/>
      </c>
      <c r="AC111" s="171" t="str">
        <f t="shared" si="17"/>
        <v/>
      </c>
      <c r="AD111" s="171">
        <f t="shared" si="24"/>
        <v>0</v>
      </c>
      <c r="AE111" s="171">
        <f t="shared" si="25"/>
        <v>0</v>
      </c>
      <c r="AF111" s="171">
        <f t="shared" si="26"/>
        <v>0</v>
      </c>
    </row>
    <row r="112" spans="2:32">
      <c r="B112" s="10" t="str">
        <f t="shared" si="18"/>
        <v/>
      </c>
      <c r="C112" s="8"/>
      <c r="D112" s="8"/>
      <c r="E112" s="8"/>
      <c r="F112" s="209" t="str">
        <f>IF('תנאי סף'!AN112&lt;&gt;1,"",'תנאי סף'!F112)</f>
        <v/>
      </c>
      <c r="G112" s="9"/>
      <c r="H112" s="293"/>
      <c r="I112" s="293"/>
      <c r="J112" s="291"/>
      <c r="K112" s="293"/>
      <c r="L112" s="291"/>
      <c r="M112" s="293"/>
      <c r="N112" s="9"/>
      <c r="O112" s="137"/>
      <c r="P112" s="158"/>
      <c r="Q112" s="11"/>
      <c r="R112" s="11"/>
      <c r="S112" s="11"/>
      <c r="T112" s="11"/>
      <c r="U112" s="138" t="str">
        <f t="shared" si="19"/>
        <v/>
      </c>
      <c r="V112" s="11">
        <v>1</v>
      </c>
      <c r="W112" s="11" t="str">
        <f t="shared" si="20"/>
        <v/>
      </c>
      <c r="X112" s="11">
        <v>1</v>
      </c>
      <c r="Y112" s="11" t="str">
        <f t="shared" si="21"/>
        <v/>
      </c>
      <c r="Z112" s="115" t="str">
        <f t="shared" si="22"/>
        <v/>
      </c>
      <c r="AA112" s="171">
        <f t="shared" si="23"/>
        <v>0</v>
      </c>
      <c r="AB112" s="171" t="str">
        <f t="shared" si="17"/>
        <v/>
      </c>
      <c r="AC112" s="171" t="str">
        <f t="shared" si="17"/>
        <v/>
      </c>
      <c r="AD112" s="171">
        <f t="shared" si="24"/>
        <v>0</v>
      </c>
      <c r="AE112" s="171">
        <f t="shared" si="25"/>
        <v>0</v>
      </c>
      <c r="AF112" s="171">
        <f t="shared" si="26"/>
        <v>0</v>
      </c>
    </row>
    <row r="113" spans="2:32">
      <c r="B113" s="10" t="str">
        <f t="shared" si="18"/>
        <v/>
      </c>
      <c r="C113" s="8"/>
      <c r="D113" s="8"/>
      <c r="E113" s="8"/>
      <c r="F113" s="209" t="str">
        <f>IF('תנאי סף'!AN113&lt;&gt;1,"",'תנאי סף'!F113)</f>
        <v/>
      </c>
      <c r="G113" s="9"/>
      <c r="H113" s="293"/>
      <c r="I113" s="293"/>
      <c r="J113" s="291"/>
      <c r="K113" s="293"/>
      <c r="L113" s="291"/>
      <c r="M113" s="293"/>
      <c r="N113" s="9"/>
      <c r="O113" s="137"/>
      <c r="P113" s="158"/>
      <c r="Q113" s="11"/>
      <c r="R113" s="11"/>
      <c r="S113" s="11"/>
      <c r="T113" s="11"/>
      <c r="U113" s="138" t="str">
        <f t="shared" si="19"/>
        <v/>
      </c>
      <c r="V113" s="11">
        <v>1</v>
      </c>
      <c r="W113" s="11" t="str">
        <f t="shared" si="20"/>
        <v/>
      </c>
      <c r="X113" s="11">
        <v>1</v>
      </c>
      <c r="Y113" s="11" t="str">
        <f t="shared" si="21"/>
        <v/>
      </c>
      <c r="Z113" s="115" t="str">
        <f t="shared" si="22"/>
        <v/>
      </c>
      <c r="AA113" s="171">
        <f t="shared" si="23"/>
        <v>0</v>
      </c>
      <c r="AB113" s="171" t="str">
        <f t="shared" si="17"/>
        <v/>
      </c>
      <c r="AC113" s="171" t="str">
        <f t="shared" si="17"/>
        <v/>
      </c>
      <c r="AD113" s="171">
        <f t="shared" si="24"/>
        <v>0</v>
      </c>
      <c r="AE113" s="171">
        <f t="shared" si="25"/>
        <v>0</v>
      </c>
      <c r="AF113" s="171">
        <f t="shared" si="26"/>
        <v>0</v>
      </c>
    </row>
    <row r="114" spans="2:32">
      <c r="B114" s="10" t="str">
        <f t="shared" si="18"/>
        <v/>
      </c>
      <c r="C114" s="8"/>
      <c r="D114" s="8"/>
      <c r="E114" s="8"/>
      <c r="F114" s="209" t="str">
        <f>IF('תנאי סף'!AN114&lt;&gt;1,"",'תנאי סף'!F114)</f>
        <v/>
      </c>
      <c r="G114" s="9"/>
      <c r="H114" s="293"/>
      <c r="I114" s="293"/>
      <c r="J114" s="291"/>
      <c r="K114" s="293"/>
      <c r="L114" s="291"/>
      <c r="M114" s="293"/>
      <c r="N114" s="9"/>
      <c r="O114" s="137"/>
      <c r="P114" s="158"/>
      <c r="Q114" s="11"/>
      <c r="R114" s="11"/>
      <c r="S114" s="11"/>
      <c r="T114" s="11"/>
      <c r="U114" s="138" t="str">
        <f t="shared" si="19"/>
        <v/>
      </c>
      <c r="V114" s="11">
        <v>1</v>
      </c>
      <c r="W114" s="11" t="str">
        <f t="shared" si="20"/>
        <v/>
      </c>
      <c r="X114" s="11">
        <v>1</v>
      </c>
      <c r="Y114" s="11" t="str">
        <f t="shared" si="21"/>
        <v/>
      </c>
      <c r="Z114" s="115" t="str">
        <f t="shared" si="22"/>
        <v/>
      </c>
      <c r="AA114" s="171">
        <f t="shared" si="23"/>
        <v>0</v>
      </c>
      <c r="AB114" s="171" t="str">
        <f t="shared" si="17"/>
        <v/>
      </c>
      <c r="AC114" s="171" t="str">
        <f t="shared" si="17"/>
        <v/>
      </c>
      <c r="AD114" s="171">
        <f t="shared" si="24"/>
        <v>0</v>
      </c>
      <c r="AE114" s="171">
        <f t="shared" si="25"/>
        <v>0</v>
      </c>
      <c r="AF114" s="171">
        <f t="shared" si="26"/>
        <v>0</v>
      </c>
    </row>
    <row r="115" spans="2:32">
      <c r="B115" s="10" t="str">
        <f t="shared" si="18"/>
        <v/>
      </c>
      <c r="C115" s="8"/>
      <c r="D115" s="8"/>
      <c r="E115" s="8"/>
      <c r="F115" s="209" t="str">
        <f>IF('תנאי סף'!AN115&lt;&gt;1,"",'תנאי סף'!F115)</f>
        <v/>
      </c>
      <c r="G115" s="9"/>
      <c r="H115" s="293"/>
      <c r="I115" s="293"/>
      <c r="J115" s="291"/>
      <c r="K115" s="293"/>
      <c r="L115" s="291"/>
      <c r="M115" s="293"/>
      <c r="N115" s="9"/>
      <c r="O115" s="137"/>
      <c r="P115" s="158"/>
      <c r="Q115" s="11"/>
      <c r="R115" s="11"/>
      <c r="S115" s="11"/>
      <c r="T115" s="11"/>
      <c r="U115" s="138" t="str">
        <f t="shared" si="19"/>
        <v/>
      </c>
      <c r="V115" s="11">
        <v>1</v>
      </c>
      <c r="W115" s="11" t="str">
        <f t="shared" si="20"/>
        <v/>
      </c>
      <c r="X115" s="11">
        <v>1</v>
      </c>
      <c r="Y115" s="11" t="str">
        <f t="shared" si="21"/>
        <v/>
      </c>
      <c r="Z115" s="115" t="str">
        <f t="shared" si="22"/>
        <v/>
      </c>
      <c r="AA115" s="171">
        <f t="shared" si="23"/>
        <v>0</v>
      </c>
      <c r="AB115" s="171" t="str">
        <f t="shared" si="17"/>
        <v/>
      </c>
      <c r="AC115" s="171" t="str">
        <f t="shared" si="17"/>
        <v/>
      </c>
      <c r="AD115" s="171">
        <f t="shared" si="24"/>
        <v>0</v>
      </c>
      <c r="AE115" s="171">
        <f t="shared" si="25"/>
        <v>0</v>
      </c>
      <c r="AF115" s="171">
        <f t="shared" si="26"/>
        <v>0</v>
      </c>
    </row>
    <row r="116" spans="2:32">
      <c r="B116" s="10" t="str">
        <f t="shared" si="18"/>
        <v/>
      </c>
      <c r="C116" s="8"/>
      <c r="D116" s="8"/>
      <c r="E116" s="8"/>
      <c r="F116" s="209" t="str">
        <f>IF('תנאי סף'!AN116&lt;&gt;1,"",'תנאי סף'!F116)</f>
        <v/>
      </c>
      <c r="G116" s="9"/>
      <c r="H116" s="293"/>
      <c r="I116" s="293"/>
      <c r="J116" s="291"/>
      <c r="K116" s="293"/>
      <c r="L116" s="291"/>
      <c r="M116" s="293"/>
      <c r="N116" s="9"/>
      <c r="O116" s="137"/>
      <c r="P116" s="158"/>
      <c r="Q116" s="11"/>
      <c r="R116" s="11"/>
      <c r="S116" s="11"/>
      <c r="T116" s="11"/>
      <c r="U116" s="138" t="str">
        <f t="shared" si="19"/>
        <v/>
      </c>
      <c r="V116" s="11">
        <v>1</v>
      </c>
      <c r="W116" s="11" t="str">
        <f t="shared" si="20"/>
        <v/>
      </c>
      <c r="X116" s="11">
        <v>1</v>
      </c>
      <c r="Y116" s="11" t="str">
        <f t="shared" si="21"/>
        <v/>
      </c>
      <c r="Z116" s="115" t="str">
        <f t="shared" si="22"/>
        <v/>
      </c>
      <c r="AA116" s="171">
        <f t="shared" si="23"/>
        <v>0</v>
      </c>
      <c r="AB116" s="171" t="str">
        <f t="shared" si="17"/>
        <v/>
      </c>
      <c r="AC116" s="171" t="str">
        <f t="shared" si="17"/>
        <v/>
      </c>
      <c r="AD116" s="171">
        <f t="shared" si="24"/>
        <v>0</v>
      </c>
      <c r="AE116" s="171">
        <f t="shared" si="25"/>
        <v>0</v>
      </c>
      <c r="AF116" s="171">
        <f t="shared" si="26"/>
        <v>0</v>
      </c>
    </row>
    <row r="117" spans="2:32">
      <c r="B117" s="10" t="str">
        <f t="shared" si="18"/>
        <v/>
      </c>
      <c r="C117" s="8"/>
      <c r="D117" s="8"/>
      <c r="E117" s="8"/>
      <c r="F117" s="209" t="str">
        <f>IF('תנאי סף'!AN117&lt;&gt;1,"",'תנאי סף'!F117)</f>
        <v/>
      </c>
      <c r="G117" s="9"/>
      <c r="H117" s="293"/>
      <c r="I117" s="293"/>
      <c r="J117" s="291"/>
      <c r="K117" s="293"/>
      <c r="L117" s="291"/>
      <c r="M117" s="293"/>
      <c r="N117" s="9"/>
      <c r="O117" s="137"/>
      <c r="P117" s="158"/>
      <c r="Q117" s="11"/>
      <c r="R117" s="11"/>
      <c r="S117" s="11"/>
      <c r="T117" s="11"/>
      <c r="U117" s="138" t="str">
        <f t="shared" si="19"/>
        <v/>
      </c>
      <c r="V117" s="11">
        <v>1</v>
      </c>
      <c r="W117" s="11" t="str">
        <f t="shared" si="20"/>
        <v/>
      </c>
      <c r="X117" s="11">
        <v>1</v>
      </c>
      <c r="Y117" s="11" t="str">
        <f t="shared" si="21"/>
        <v/>
      </c>
      <c r="Z117" s="115" t="str">
        <f t="shared" si="22"/>
        <v/>
      </c>
      <c r="AA117" s="171">
        <f t="shared" si="23"/>
        <v>0</v>
      </c>
      <c r="AB117" s="171" t="str">
        <f t="shared" si="17"/>
        <v/>
      </c>
      <c r="AC117" s="171" t="str">
        <f t="shared" si="17"/>
        <v/>
      </c>
      <c r="AD117" s="171">
        <f t="shared" si="24"/>
        <v>0</v>
      </c>
      <c r="AE117" s="171">
        <f t="shared" si="25"/>
        <v>0</v>
      </c>
      <c r="AF117" s="171">
        <f t="shared" si="26"/>
        <v>0</v>
      </c>
    </row>
    <row r="118" spans="2:32">
      <c r="B118" s="10" t="str">
        <f t="shared" si="18"/>
        <v/>
      </c>
      <c r="C118" s="8"/>
      <c r="D118" s="8"/>
      <c r="E118" s="8"/>
      <c r="F118" s="209" t="str">
        <f>IF('תנאי סף'!AN118&lt;&gt;1,"",'תנאי סף'!F118)</f>
        <v/>
      </c>
      <c r="G118" s="9"/>
      <c r="H118" s="293"/>
      <c r="I118" s="293"/>
      <c r="J118" s="291"/>
      <c r="K118" s="293"/>
      <c r="L118" s="291"/>
      <c r="M118" s="293"/>
      <c r="N118" s="9"/>
      <c r="O118" s="137"/>
      <c r="P118" s="158"/>
      <c r="Q118" s="11"/>
      <c r="R118" s="11"/>
      <c r="S118" s="11"/>
      <c r="T118" s="11"/>
      <c r="U118" s="138" t="str">
        <f t="shared" si="19"/>
        <v/>
      </c>
      <c r="V118" s="11">
        <v>1</v>
      </c>
      <c r="W118" s="11" t="str">
        <f t="shared" si="20"/>
        <v/>
      </c>
      <c r="X118" s="11">
        <v>1</v>
      </c>
      <c r="Y118" s="11" t="str">
        <f t="shared" si="21"/>
        <v/>
      </c>
      <c r="Z118" s="115" t="str">
        <f t="shared" si="22"/>
        <v/>
      </c>
      <c r="AA118" s="171">
        <f t="shared" si="23"/>
        <v>0</v>
      </c>
      <c r="AB118" s="171" t="str">
        <f t="shared" si="17"/>
        <v/>
      </c>
      <c r="AC118" s="171" t="str">
        <f t="shared" si="17"/>
        <v/>
      </c>
      <c r="AD118" s="171">
        <f t="shared" si="24"/>
        <v>0</v>
      </c>
      <c r="AE118" s="171">
        <f t="shared" si="25"/>
        <v>0</v>
      </c>
      <c r="AF118" s="171">
        <f t="shared" si="26"/>
        <v>0</v>
      </c>
    </row>
    <row r="119" spans="2:32">
      <c r="B119" s="10" t="str">
        <f t="shared" si="18"/>
        <v/>
      </c>
      <c r="C119" s="8"/>
      <c r="D119" s="8"/>
      <c r="E119" s="8"/>
      <c r="F119" s="209" t="str">
        <f>IF('תנאי סף'!AN119&lt;&gt;1,"",'תנאי סף'!F119)</f>
        <v/>
      </c>
      <c r="G119" s="9"/>
      <c r="H119" s="293"/>
      <c r="I119" s="293"/>
      <c r="J119" s="291"/>
      <c r="K119" s="293"/>
      <c r="L119" s="291"/>
      <c r="M119" s="293"/>
      <c r="N119" s="9"/>
      <c r="O119" s="137"/>
      <c r="P119" s="158"/>
      <c r="Q119" s="11"/>
      <c r="R119" s="11"/>
      <c r="S119" s="11"/>
      <c r="T119" s="11"/>
      <c r="U119" s="138" t="str">
        <f t="shared" si="19"/>
        <v/>
      </c>
      <c r="V119" s="11">
        <v>1</v>
      </c>
      <c r="W119" s="11" t="str">
        <f t="shared" si="20"/>
        <v/>
      </c>
      <c r="X119" s="11">
        <v>1</v>
      </c>
      <c r="Y119" s="11" t="str">
        <f t="shared" si="21"/>
        <v/>
      </c>
      <c r="Z119" s="115" t="str">
        <f t="shared" si="22"/>
        <v/>
      </c>
      <c r="AA119" s="171">
        <f t="shared" si="23"/>
        <v>0</v>
      </c>
      <c r="AB119" s="171" t="str">
        <f t="shared" si="17"/>
        <v/>
      </c>
      <c r="AC119" s="171" t="str">
        <f t="shared" si="17"/>
        <v/>
      </c>
      <c r="AD119" s="171">
        <f t="shared" si="24"/>
        <v>0</v>
      </c>
      <c r="AE119" s="171">
        <f t="shared" si="25"/>
        <v>0</v>
      </c>
      <c r="AF119" s="171">
        <f t="shared" si="26"/>
        <v>0</v>
      </c>
    </row>
    <row r="120" spans="2:32">
      <c r="B120" s="10" t="str">
        <f t="shared" si="18"/>
        <v/>
      </c>
      <c r="C120" s="8"/>
      <c r="D120" s="8"/>
      <c r="E120" s="8"/>
      <c r="F120" s="209" t="str">
        <f>IF('תנאי סף'!AN120&lt;&gt;1,"",'תנאי סף'!F120)</f>
        <v/>
      </c>
      <c r="G120" s="9"/>
      <c r="H120" s="293"/>
      <c r="I120" s="293"/>
      <c r="J120" s="291"/>
      <c r="K120" s="293"/>
      <c r="L120" s="291"/>
      <c r="M120" s="293"/>
      <c r="N120" s="9"/>
      <c r="O120" s="137"/>
      <c r="P120" s="158"/>
      <c r="Q120" s="11"/>
      <c r="R120" s="11"/>
      <c r="S120" s="11"/>
      <c r="T120" s="11"/>
      <c r="U120" s="138" t="str">
        <f t="shared" si="19"/>
        <v/>
      </c>
      <c r="V120" s="11">
        <v>1</v>
      </c>
      <c r="W120" s="11" t="str">
        <f t="shared" si="20"/>
        <v/>
      </c>
      <c r="X120" s="11">
        <v>1</v>
      </c>
      <c r="Y120" s="11" t="str">
        <f t="shared" si="21"/>
        <v/>
      </c>
      <c r="Z120" s="115" t="str">
        <f t="shared" si="22"/>
        <v/>
      </c>
      <c r="AA120" s="171">
        <f t="shared" si="23"/>
        <v>0</v>
      </c>
      <c r="AB120" s="171" t="str">
        <f t="shared" si="17"/>
        <v/>
      </c>
      <c r="AC120" s="171" t="str">
        <f t="shared" si="17"/>
        <v/>
      </c>
      <c r="AD120" s="171">
        <f t="shared" si="24"/>
        <v>0</v>
      </c>
      <c r="AE120" s="171">
        <f t="shared" si="25"/>
        <v>0</v>
      </c>
      <c r="AF120" s="171">
        <f t="shared" si="26"/>
        <v>0</v>
      </c>
    </row>
    <row r="121" spans="2:32">
      <c r="B121" s="10" t="str">
        <f t="shared" si="18"/>
        <v/>
      </c>
      <c r="C121" s="8"/>
      <c r="D121" s="8"/>
      <c r="E121" s="8"/>
      <c r="F121" s="209" t="str">
        <f>IF('תנאי סף'!AN121&lt;&gt;1,"",'תנאי סף'!F121)</f>
        <v/>
      </c>
      <c r="G121" s="9"/>
      <c r="H121" s="293"/>
      <c r="I121" s="293"/>
      <c r="J121" s="291"/>
      <c r="K121" s="293"/>
      <c r="L121" s="291"/>
      <c r="M121" s="293"/>
      <c r="N121" s="9"/>
      <c r="O121" s="137"/>
      <c r="P121" s="158"/>
      <c r="Q121" s="11"/>
      <c r="R121" s="11"/>
      <c r="S121" s="11"/>
      <c r="T121" s="11"/>
      <c r="U121" s="138" t="str">
        <f t="shared" si="19"/>
        <v/>
      </c>
      <c r="V121" s="11">
        <v>1</v>
      </c>
      <c r="W121" s="11" t="str">
        <f t="shared" si="20"/>
        <v/>
      </c>
      <c r="X121" s="11">
        <v>1</v>
      </c>
      <c r="Y121" s="11" t="str">
        <f t="shared" si="21"/>
        <v/>
      </c>
      <c r="Z121" s="115" t="str">
        <f t="shared" si="22"/>
        <v/>
      </c>
      <c r="AA121" s="171">
        <f t="shared" si="23"/>
        <v>0</v>
      </c>
      <c r="AB121" s="171" t="str">
        <f t="shared" si="17"/>
        <v/>
      </c>
      <c r="AC121" s="171" t="str">
        <f t="shared" si="17"/>
        <v/>
      </c>
      <c r="AD121" s="171">
        <f t="shared" si="24"/>
        <v>0</v>
      </c>
      <c r="AE121" s="171">
        <f t="shared" si="25"/>
        <v>0</v>
      </c>
      <c r="AF121" s="171">
        <f t="shared" si="26"/>
        <v>0</v>
      </c>
    </row>
    <row r="122" spans="2:32">
      <c r="B122" s="10" t="str">
        <f t="shared" si="18"/>
        <v/>
      </c>
      <c r="C122" s="8"/>
      <c r="D122" s="8"/>
      <c r="E122" s="8"/>
      <c r="F122" s="209" t="str">
        <f>IF('תנאי סף'!AN122&lt;&gt;1,"",'תנאי סף'!F122)</f>
        <v/>
      </c>
      <c r="G122" s="9"/>
      <c r="H122" s="293"/>
      <c r="I122" s="293"/>
      <c r="J122" s="291"/>
      <c r="K122" s="293"/>
      <c r="L122" s="291"/>
      <c r="M122" s="293"/>
      <c r="N122" s="9"/>
      <c r="O122" s="137"/>
      <c r="P122" s="158"/>
      <c r="Q122" s="11"/>
      <c r="R122" s="11"/>
      <c r="S122" s="11"/>
      <c r="T122" s="11"/>
      <c r="U122" s="138" t="str">
        <f t="shared" si="19"/>
        <v/>
      </c>
      <c r="V122" s="11">
        <v>1</v>
      </c>
      <c r="W122" s="11" t="str">
        <f t="shared" si="20"/>
        <v/>
      </c>
      <c r="X122" s="11">
        <v>1</v>
      </c>
      <c r="Y122" s="11" t="str">
        <f t="shared" si="21"/>
        <v/>
      </c>
      <c r="Z122" s="115" t="str">
        <f t="shared" si="22"/>
        <v/>
      </c>
      <c r="AA122" s="171">
        <f t="shared" si="23"/>
        <v>0</v>
      </c>
      <c r="AB122" s="171" t="str">
        <f t="shared" si="17"/>
        <v/>
      </c>
      <c r="AC122" s="171" t="str">
        <f t="shared" si="17"/>
        <v/>
      </c>
      <c r="AD122" s="171">
        <f t="shared" si="24"/>
        <v>0</v>
      </c>
      <c r="AE122" s="171">
        <f t="shared" si="25"/>
        <v>0</v>
      </c>
      <c r="AF122" s="171">
        <f t="shared" si="26"/>
        <v>0</v>
      </c>
    </row>
    <row r="123" spans="2:32">
      <c r="B123" s="10" t="str">
        <f t="shared" si="18"/>
        <v/>
      </c>
      <c r="C123" s="8"/>
      <c r="D123" s="8"/>
      <c r="E123" s="8"/>
      <c r="F123" s="209" t="str">
        <f>IF('תנאי סף'!AN123&lt;&gt;1,"",'תנאי סף'!F123)</f>
        <v/>
      </c>
      <c r="G123" s="9"/>
      <c r="H123" s="293"/>
      <c r="I123" s="293"/>
      <c r="J123" s="291"/>
      <c r="K123" s="293"/>
      <c r="L123" s="291"/>
      <c r="M123" s="293"/>
      <c r="N123" s="9"/>
      <c r="O123" s="137"/>
      <c r="P123" s="158"/>
      <c r="Q123" s="11"/>
      <c r="R123" s="11"/>
      <c r="S123" s="11"/>
      <c r="T123" s="11"/>
      <c r="U123" s="138" t="str">
        <f t="shared" si="19"/>
        <v/>
      </c>
      <c r="V123" s="11">
        <v>1</v>
      </c>
      <c r="W123" s="11" t="str">
        <f t="shared" si="20"/>
        <v/>
      </c>
      <c r="X123" s="11">
        <v>1</v>
      </c>
      <c r="Y123" s="11" t="str">
        <f t="shared" si="21"/>
        <v/>
      </c>
      <c r="Z123" s="115" t="str">
        <f t="shared" si="22"/>
        <v/>
      </c>
      <c r="AA123" s="171">
        <f t="shared" si="23"/>
        <v>0</v>
      </c>
      <c r="AB123" s="171" t="str">
        <f t="shared" si="17"/>
        <v/>
      </c>
      <c r="AC123" s="171" t="str">
        <f t="shared" si="17"/>
        <v/>
      </c>
      <c r="AD123" s="171">
        <f t="shared" si="24"/>
        <v>0</v>
      </c>
      <c r="AE123" s="171">
        <f t="shared" si="25"/>
        <v>0</v>
      </c>
      <c r="AF123" s="171">
        <f t="shared" si="26"/>
        <v>0</v>
      </c>
    </row>
    <row r="124" spans="2:32">
      <c r="B124" s="10" t="str">
        <f t="shared" si="18"/>
        <v/>
      </c>
      <c r="C124" s="8"/>
      <c r="D124" s="8"/>
      <c r="E124" s="8"/>
      <c r="F124" s="209" t="str">
        <f>IF('תנאי סף'!AN124&lt;&gt;1,"",'תנאי סף'!F124)</f>
        <v/>
      </c>
      <c r="G124" s="9"/>
      <c r="H124" s="293"/>
      <c r="I124" s="293"/>
      <c r="J124" s="291"/>
      <c r="K124" s="293"/>
      <c r="L124" s="291"/>
      <c r="M124" s="293"/>
      <c r="N124" s="9"/>
      <c r="O124" s="137"/>
      <c r="P124" s="158"/>
      <c r="Q124" s="11"/>
      <c r="R124" s="11"/>
      <c r="S124" s="11"/>
      <c r="T124" s="11"/>
      <c r="U124" s="138" t="str">
        <f t="shared" si="19"/>
        <v/>
      </c>
      <c r="V124" s="11">
        <v>1</v>
      </c>
      <c r="W124" s="11" t="str">
        <f t="shared" si="20"/>
        <v/>
      </c>
      <c r="X124" s="11">
        <v>1</v>
      </c>
      <c r="Y124" s="11" t="str">
        <f t="shared" si="21"/>
        <v/>
      </c>
      <c r="Z124" s="115" t="str">
        <f t="shared" si="22"/>
        <v/>
      </c>
      <c r="AA124" s="171">
        <f t="shared" si="23"/>
        <v>0</v>
      </c>
      <c r="AB124" s="171" t="str">
        <f t="shared" si="17"/>
        <v/>
      </c>
      <c r="AC124" s="171" t="str">
        <f t="shared" si="17"/>
        <v/>
      </c>
      <c r="AD124" s="171">
        <f t="shared" si="24"/>
        <v>0</v>
      </c>
      <c r="AE124" s="171">
        <f t="shared" si="25"/>
        <v>0</v>
      </c>
      <c r="AF124" s="171">
        <f t="shared" si="26"/>
        <v>0</v>
      </c>
    </row>
    <row r="125" spans="2:32">
      <c r="B125" s="10" t="str">
        <f t="shared" si="18"/>
        <v/>
      </c>
      <c r="C125" s="8"/>
      <c r="D125" s="8"/>
      <c r="E125" s="8"/>
      <c r="F125" s="209" t="str">
        <f>IF('תנאי סף'!AN125&lt;&gt;1,"",'תנאי סף'!F125)</f>
        <v/>
      </c>
      <c r="G125" s="9"/>
      <c r="H125" s="293"/>
      <c r="I125" s="293"/>
      <c r="J125" s="291"/>
      <c r="K125" s="293"/>
      <c r="L125" s="291"/>
      <c r="M125" s="293"/>
      <c r="N125" s="9"/>
      <c r="O125" s="137"/>
      <c r="P125" s="158"/>
      <c r="Q125" s="11"/>
      <c r="R125" s="11"/>
      <c r="S125" s="11"/>
      <c r="T125" s="11"/>
      <c r="U125" s="138" t="str">
        <f t="shared" si="19"/>
        <v/>
      </c>
      <c r="V125" s="11">
        <v>1</v>
      </c>
      <c r="W125" s="11" t="str">
        <f t="shared" si="20"/>
        <v/>
      </c>
      <c r="X125" s="11">
        <v>1</v>
      </c>
      <c r="Y125" s="11" t="str">
        <f t="shared" si="21"/>
        <v/>
      </c>
      <c r="Z125" s="115" t="str">
        <f t="shared" si="22"/>
        <v/>
      </c>
      <c r="AA125" s="171">
        <f t="shared" si="23"/>
        <v>0</v>
      </c>
      <c r="AB125" s="171" t="str">
        <f t="shared" si="17"/>
        <v/>
      </c>
      <c r="AC125" s="171" t="str">
        <f t="shared" si="17"/>
        <v/>
      </c>
      <c r="AD125" s="171">
        <f t="shared" si="24"/>
        <v>0</v>
      </c>
      <c r="AE125" s="171">
        <f t="shared" si="25"/>
        <v>0</v>
      </c>
      <c r="AF125" s="171">
        <f t="shared" si="26"/>
        <v>0</v>
      </c>
    </row>
    <row r="126" spans="2:32">
      <c r="B126" s="10" t="str">
        <f t="shared" si="18"/>
        <v/>
      </c>
      <c r="C126" s="8"/>
      <c r="D126" s="8"/>
      <c r="E126" s="8"/>
      <c r="F126" s="209" t="str">
        <f>IF('תנאי סף'!AN126&lt;&gt;1,"",'תנאי סף'!F126)</f>
        <v/>
      </c>
      <c r="G126" s="9"/>
      <c r="H126" s="293"/>
      <c r="I126" s="293"/>
      <c r="J126" s="291"/>
      <c r="K126" s="293"/>
      <c r="L126" s="291"/>
      <c r="M126" s="293"/>
      <c r="N126" s="9"/>
      <c r="O126" s="137"/>
      <c r="P126" s="158"/>
      <c r="Q126" s="11"/>
      <c r="R126" s="11"/>
      <c r="S126" s="11"/>
      <c r="T126" s="11"/>
      <c r="U126" s="138" t="str">
        <f t="shared" si="19"/>
        <v/>
      </c>
      <c r="V126" s="11">
        <v>1</v>
      </c>
      <c r="W126" s="11" t="str">
        <f t="shared" si="20"/>
        <v/>
      </c>
      <c r="X126" s="11">
        <v>1</v>
      </c>
      <c r="Y126" s="11" t="str">
        <f t="shared" si="21"/>
        <v/>
      </c>
      <c r="Z126" s="115" t="str">
        <f t="shared" si="22"/>
        <v/>
      </c>
      <c r="AA126" s="171">
        <f t="shared" si="23"/>
        <v>0</v>
      </c>
      <c r="AB126" s="171" t="str">
        <f t="shared" si="17"/>
        <v/>
      </c>
      <c r="AC126" s="171" t="str">
        <f t="shared" si="17"/>
        <v/>
      </c>
      <c r="AD126" s="171">
        <f t="shared" si="24"/>
        <v>0</v>
      </c>
      <c r="AE126" s="171">
        <f t="shared" si="25"/>
        <v>0</v>
      </c>
      <c r="AF126" s="171">
        <f t="shared" si="26"/>
        <v>0</v>
      </c>
    </row>
    <row r="127" spans="2:32">
      <c r="B127" s="10" t="str">
        <f t="shared" si="18"/>
        <v/>
      </c>
      <c r="C127" s="8"/>
      <c r="D127" s="8"/>
      <c r="E127" s="8"/>
      <c r="F127" s="209" t="str">
        <f>IF('תנאי סף'!AN127&lt;&gt;1,"",'תנאי סף'!F127)</f>
        <v/>
      </c>
      <c r="G127" s="9"/>
      <c r="H127" s="293"/>
      <c r="I127" s="293"/>
      <c r="J127" s="291"/>
      <c r="K127" s="293"/>
      <c r="L127" s="291"/>
      <c r="M127" s="293"/>
      <c r="N127" s="9"/>
      <c r="O127" s="137"/>
      <c r="P127" s="158"/>
      <c r="Q127" s="11"/>
      <c r="R127" s="11"/>
      <c r="S127" s="11"/>
      <c r="T127" s="11"/>
      <c r="U127" s="138" t="str">
        <f t="shared" si="19"/>
        <v/>
      </c>
      <c r="V127" s="11">
        <v>1</v>
      </c>
      <c r="W127" s="11" t="str">
        <f t="shared" si="20"/>
        <v/>
      </c>
      <c r="X127" s="11">
        <v>1</v>
      </c>
      <c r="Y127" s="11" t="str">
        <f t="shared" si="21"/>
        <v/>
      </c>
      <c r="Z127" s="115" t="str">
        <f t="shared" si="22"/>
        <v/>
      </c>
      <c r="AA127" s="171">
        <f t="shared" si="23"/>
        <v>0</v>
      </c>
      <c r="AB127" s="171" t="str">
        <f t="shared" si="17"/>
        <v/>
      </c>
      <c r="AC127" s="171" t="str">
        <f t="shared" si="17"/>
        <v/>
      </c>
      <c r="AD127" s="171">
        <f t="shared" si="24"/>
        <v>0</v>
      </c>
      <c r="AE127" s="171">
        <f t="shared" si="25"/>
        <v>0</v>
      </c>
      <c r="AF127" s="171">
        <f t="shared" si="26"/>
        <v>0</v>
      </c>
    </row>
    <row r="128" spans="2:32">
      <c r="B128" s="10" t="str">
        <f t="shared" si="18"/>
        <v/>
      </c>
      <c r="C128" s="8"/>
      <c r="D128" s="8"/>
      <c r="E128" s="8"/>
      <c r="F128" s="209" t="str">
        <f>IF('תנאי סף'!AN128&lt;&gt;1,"",'תנאי סף'!F128)</f>
        <v/>
      </c>
      <c r="G128" s="9"/>
      <c r="H128" s="293"/>
      <c r="I128" s="293"/>
      <c r="J128" s="291"/>
      <c r="K128" s="293"/>
      <c r="L128" s="291"/>
      <c r="M128" s="293"/>
      <c r="N128" s="9"/>
      <c r="O128" s="137"/>
      <c r="P128" s="158"/>
      <c r="Q128" s="11"/>
      <c r="R128" s="11"/>
      <c r="S128" s="11"/>
      <c r="T128" s="11"/>
      <c r="U128" s="138" t="str">
        <f t="shared" si="19"/>
        <v/>
      </c>
      <c r="V128" s="11">
        <v>1</v>
      </c>
      <c r="W128" s="11" t="str">
        <f t="shared" si="20"/>
        <v/>
      </c>
      <c r="X128" s="11">
        <v>1</v>
      </c>
      <c r="Y128" s="11" t="str">
        <f t="shared" si="21"/>
        <v/>
      </c>
      <c r="Z128" s="115" t="str">
        <f t="shared" si="22"/>
        <v/>
      </c>
      <c r="AA128" s="171">
        <f t="shared" si="23"/>
        <v>0</v>
      </c>
      <c r="AB128" s="171" t="str">
        <f t="shared" si="17"/>
        <v/>
      </c>
      <c r="AC128" s="171" t="str">
        <f t="shared" si="17"/>
        <v/>
      </c>
      <c r="AD128" s="171">
        <f t="shared" si="24"/>
        <v>0</v>
      </c>
      <c r="AE128" s="171">
        <f t="shared" si="25"/>
        <v>0</v>
      </c>
      <c r="AF128" s="171">
        <f t="shared" si="26"/>
        <v>0</v>
      </c>
    </row>
    <row r="129" spans="2:32">
      <c r="B129" s="10" t="str">
        <f t="shared" si="18"/>
        <v/>
      </c>
      <c r="C129" s="8"/>
      <c r="D129" s="8"/>
      <c r="E129" s="8"/>
      <c r="F129" s="209" t="str">
        <f>IF('תנאי סף'!AN129&lt;&gt;1,"",'תנאי סף'!F129)</f>
        <v/>
      </c>
      <c r="G129" s="9"/>
      <c r="H129" s="293"/>
      <c r="I129" s="293"/>
      <c r="J129" s="291"/>
      <c r="K129" s="293"/>
      <c r="L129" s="291"/>
      <c r="M129" s="293"/>
      <c r="N129" s="9"/>
      <c r="O129" s="137"/>
      <c r="P129" s="158"/>
      <c r="Q129" s="11"/>
      <c r="R129" s="11"/>
      <c r="S129" s="11"/>
      <c r="T129" s="11"/>
      <c r="U129" s="138" t="str">
        <f t="shared" si="19"/>
        <v/>
      </c>
      <c r="V129" s="11">
        <v>1</v>
      </c>
      <c r="W129" s="11" t="str">
        <f t="shared" si="20"/>
        <v/>
      </c>
      <c r="X129" s="11">
        <v>1</v>
      </c>
      <c r="Y129" s="11" t="str">
        <f t="shared" si="21"/>
        <v/>
      </c>
      <c r="Z129" s="115" t="str">
        <f t="shared" si="22"/>
        <v/>
      </c>
      <c r="AA129" s="171">
        <f t="shared" si="23"/>
        <v>0</v>
      </c>
      <c r="AB129" s="171" t="str">
        <f t="shared" si="17"/>
        <v/>
      </c>
      <c r="AC129" s="171" t="str">
        <f t="shared" si="17"/>
        <v/>
      </c>
      <c r="AD129" s="171">
        <f t="shared" si="24"/>
        <v>0</v>
      </c>
      <c r="AE129" s="171">
        <f t="shared" si="25"/>
        <v>0</v>
      </c>
      <c r="AF129" s="171">
        <f t="shared" si="26"/>
        <v>0</v>
      </c>
    </row>
    <row r="130" spans="2:32" ht="16.5" thickBot="1">
      <c r="B130" s="10" t="str">
        <f t="shared" si="18"/>
        <v/>
      </c>
      <c r="C130" s="8"/>
      <c r="D130" s="8"/>
      <c r="E130" s="8"/>
      <c r="F130" s="209" t="str">
        <f>IF('תנאי סף'!AN130&lt;&gt;1,"",'תנאי סף'!F130)</f>
        <v/>
      </c>
      <c r="G130" s="9"/>
      <c r="H130" s="293"/>
      <c r="I130" s="293"/>
      <c r="J130" s="291"/>
      <c r="K130" s="293"/>
      <c r="L130" s="291"/>
      <c r="M130" s="293"/>
      <c r="N130" s="9"/>
      <c r="O130" s="137"/>
      <c r="P130" s="158"/>
      <c r="Q130" s="11"/>
      <c r="R130" s="11"/>
      <c r="S130" s="11"/>
      <c r="T130" s="11"/>
      <c r="U130" s="138" t="str">
        <f t="shared" si="19"/>
        <v/>
      </c>
      <c r="V130" s="11">
        <v>1</v>
      </c>
      <c r="W130" s="11" t="str">
        <f t="shared" si="20"/>
        <v/>
      </c>
      <c r="X130" s="11">
        <v>1</v>
      </c>
      <c r="Y130" s="11" t="str">
        <f t="shared" si="21"/>
        <v/>
      </c>
      <c r="Z130" s="115" t="str">
        <f t="shared" si="22"/>
        <v/>
      </c>
      <c r="AA130" s="171">
        <f t="shared" si="23"/>
        <v>0</v>
      </c>
      <c r="AB130" s="171" t="str">
        <f t="shared" si="17"/>
        <v/>
      </c>
      <c r="AC130" s="171" t="str">
        <f t="shared" si="17"/>
        <v/>
      </c>
      <c r="AD130" s="171">
        <f t="shared" si="24"/>
        <v>0</v>
      </c>
      <c r="AE130" s="171">
        <f t="shared" si="25"/>
        <v>0</v>
      </c>
      <c r="AF130" s="171">
        <f t="shared" si="26"/>
        <v>0</v>
      </c>
    </row>
    <row r="131" spans="2:32" ht="19.5" thickBot="1">
      <c r="B131" s="440" t="s">
        <v>49</v>
      </c>
      <c r="C131" s="441"/>
      <c r="D131" s="441"/>
      <c r="E131" s="441"/>
      <c r="F131" s="442"/>
      <c r="G131" s="12">
        <f>SUM(G31:G130)</f>
        <v>7</v>
      </c>
      <c r="H131" s="12">
        <f t="shared" ref="H131:P131" si="27">SUM(H31:H130)</f>
        <v>8</v>
      </c>
      <c r="I131" s="12">
        <f t="shared" si="27"/>
        <v>5</v>
      </c>
      <c r="J131" s="12">
        <f t="shared" si="27"/>
        <v>0</v>
      </c>
      <c r="K131" s="12">
        <f t="shared" si="27"/>
        <v>0</v>
      </c>
      <c r="L131" s="12">
        <f t="shared" si="27"/>
        <v>0</v>
      </c>
      <c r="M131" s="12">
        <f t="shared" si="27"/>
        <v>0</v>
      </c>
      <c r="N131" s="12">
        <f t="shared" si="27"/>
        <v>0</v>
      </c>
      <c r="O131" s="12">
        <f t="shared" si="27"/>
        <v>0</v>
      </c>
      <c r="P131" s="12">
        <f t="shared" si="27"/>
        <v>0</v>
      </c>
      <c r="Q131" s="12">
        <f t="shared" ref="Q131:Z131" si="28">SUM(Q31:Q130)</f>
        <v>0</v>
      </c>
      <c r="R131" s="12">
        <f t="shared" si="28"/>
        <v>0</v>
      </c>
      <c r="S131" s="12">
        <f t="shared" si="28"/>
        <v>0</v>
      </c>
      <c r="T131" s="12">
        <f t="shared" si="28"/>
        <v>0</v>
      </c>
      <c r="U131" s="12">
        <f t="shared" ca="1" si="28"/>
        <v>38</v>
      </c>
      <c r="V131" s="12">
        <f t="shared" si="28"/>
        <v>100</v>
      </c>
      <c r="W131" s="12">
        <f t="shared" ca="1" si="28"/>
        <v>38</v>
      </c>
      <c r="X131" s="12">
        <f t="shared" si="28"/>
        <v>100</v>
      </c>
      <c r="Y131" s="12">
        <f t="shared" ca="1" si="28"/>
        <v>38</v>
      </c>
      <c r="Z131" s="116">
        <f t="shared" ca="1" si="28"/>
        <v>1</v>
      </c>
      <c r="AD131" s="172"/>
    </row>
    <row r="132" spans="2:32">
      <c r="AD132" s="172"/>
    </row>
    <row r="133" spans="2:32">
      <c r="AD133" s="172"/>
    </row>
    <row r="134" spans="2:32">
      <c r="AD134" s="172"/>
    </row>
    <row r="135" spans="2:32">
      <c r="AD135" s="172"/>
    </row>
    <row r="136" spans="2:32">
      <c r="AD136" s="172"/>
    </row>
    <row r="137" spans="2:32">
      <c r="AD137" s="172"/>
    </row>
    <row r="138" spans="2:32">
      <c r="AD138" s="172"/>
    </row>
    <row r="139" spans="2:32">
      <c r="AD139" s="172"/>
    </row>
    <row r="140" spans="2:32">
      <c r="AD140" s="172"/>
    </row>
    <row r="141" spans="2:32">
      <c r="AD141" s="172"/>
    </row>
    <row r="142" spans="2:32">
      <c r="AD142" s="172"/>
    </row>
    <row r="143" spans="2:32">
      <c r="AD143" s="172"/>
    </row>
    <row r="144" spans="2:32">
      <c r="AD144" s="172"/>
    </row>
    <row r="145" spans="30:30">
      <c r="AD145" s="172"/>
    </row>
    <row r="146" spans="30:30">
      <c r="AD146" s="172"/>
    </row>
    <row r="147" spans="30:30">
      <c r="AD147" s="172"/>
    </row>
    <row r="148" spans="30:30">
      <c r="AD148" s="172"/>
    </row>
    <row r="149" spans="30:30">
      <c r="AD149" s="172"/>
    </row>
    <row r="150" spans="30:30">
      <c r="AD150" s="172"/>
    </row>
    <row r="151" spans="30:30">
      <c r="AD151" s="172"/>
    </row>
    <row r="152" spans="30:30">
      <c r="AD152" s="172"/>
    </row>
    <row r="153" spans="30:30">
      <c r="AD153" s="172"/>
    </row>
    <row r="154" spans="30:30">
      <c r="AD154" s="172"/>
    </row>
    <row r="155" spans="30:30">
      <c r="AD155" s="172"/>
    </row>
    <row r="156" spans="30:30">
      <c r="AD156" s="172"/>
    </row>
    <row r="157" spans="30:30">
      <c r="AD157" s="172"/>
    </row>
    <row r="158" spans="30:30">
      <c r="AD158" s="172"/>
    </row>
    <row r="159" spans="30:30">
      <c r="AD159" s="172"/>
    </row>
    <row r="160" spans="30:30">
      <c r="AD160" s="172"/>
    </row>
    <row r="161" spans="30:30">
      <c r="AD161" s="172"/>
    </row>
    <row r="162" spans="30:30">
      <c r="AD162" s="172"/>
    </row>
    <row r="163" spans="30:30">
      <c r="AD163" s="172"/>
    </row>
    <row r="164" spans="30:30">
      <c r="AD164" s="172"/>
    </row>
    <row r="165" spans="30:30">
      <c r="AD165" s="172"/>
    </row>
    <row r="166" spans="30:30">
      <c r="AD166" s="172"/>
    </row>
    <row r="167" spans="30:30">
      <c r="AD167" s="172"/>
    </row>
    <row r="168" spans="30:30">
      <c r="AD168" s="172"/>
    </row>
    <row r="169" spans="30:30">
      <c r="AD169" s="172"/>
    </row>
    <row r="170" spans="30:30">
      <c r="AD170" s="172"/>
    </row>
    <row r="171" spans="30:30">
      <c r="AD171" s="172"/>
    </row>
    <row r="172" spans="30:30">
      <c r="AD172" s="172"/>
    </row>
    <row r="173" spans="30:30">
      <c r="AD173" s="172"/>
    </row>
    <row r="174" spans="30:30">
      <c r="AD174" s="172"/>
    </row>
    <row r="175" spans="30:30">
      <c r="AD175" s="172"/>
    </row>
    <row r="176" spans="30:30">
      <c r="AD176" s="172"/>
    </row>
    <row r="177" spans="30:30">
      <c r="AD177" s="172"/>
    </row>
    <row r="178" spans="30:30">
      <c r="AD178" s="172"/>
    </row>
    <row r="179" spans="30:30">
      <c r="AD179" s="172"/>
    </row>
    <row r="180" spans="30:30">
      <c r="AD180" s="172"/>
    </row>
  </sheetData>
  <sheetProtection algorithmName="SHA-512" hashValue="51rx426fAPUlwhZ5zTlq2PSs2U1Qj5ab//wAPAJbpzGkbpDkBsT2YwwmBnmb6R9V6CiavBXAP2FfZcnjqRX4YQ==" saltValue="YNApE1AloOutLh95iUj70A==" spinCount="100000" sheet="1" scenarios="1" formatColumns="0" formatRows="0"/>
  <mergeCells count="17">
    <mergeCell ref="B131:F131"/>
    <mergeCell ref="Q29:Q30"/>
    <mergeCell ref="R29:R30"/>
    <mergeCell ref="S29:S30"/>
    <mergeCell ref="Y29:Y30"/>
    <mergeCell ref="Z29:Z30"/>
    <mergeCell ref="B1:Z1"/>
    <mergeCell ref="B29:B30"/>
    <mergeCell ref="C29:C30"/>
    <mergeCell ref="D29:D30"/>
    <mergeCell ref="E29:E30"/>
    <mergeCell ref="F29:F30"/>
    <mergeCell ref="U29:U30"/>
    <mergeCell ref="V29:V30"/>
    <mergeCell ref="W29:W30"/>
    <mergeCell ref="X29:X30"/>
    <mergeCell ref="T29:T30"/>
  </mergeCells>
  <conditionalFormatting sqref="B31:Z130">
    <cfRule type="expression" dxfId="172" priority="1" stopIfTrue="1">
      <formula>AND($F31="",B31&lt;&gt;"")</formula>
    </cfRule>
    <cfRule type="expression" dxfId="171" priority="2">
      <formula>$F31=""</formula>
    </cfRule>
    <cfRule type="expression" dxfId="170" priority="3">
      <formula>B$30&lt;&gt;""</formula>
    </cfRule>
  </conditionalFormatting>
  <dataValidations count="9">
    <dataValidation type="decimal" operator="greaterThanOrEqual" allowBlank="1" showInputMessage="1" showErrorMessage="1" errorTitle="נתון שגוי." error="ניתן להזין רק מספר גדול או שווה ל-0." sqref="J31:J130" xr:uid="{00000000-0002-0000-0800-000000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:K130" xr:uid="{00000000-0002-0000-0800-000001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800-000002000000}">
      <formula1>0</formula1>
    </dataValidation>
    <dataValidation type="whole" operator="greaterThan" allowBlank="1" showInputMessage="1" showErrorMessage="1" errorTitle="נתון שגוי." error="ניתן להזין רק מספר שלם גדול מ-0" sqref="M31:M130" xr:uid="{00000000-0002-0000-0800-000003000000}">
      <formula1>0</formula1>
    </dataValidation>
    <dataValidation type="list" allowBlank="1" showInputMessage="1" showErrorMessage="1" sqref="J30:P30" xr:uid="{00000000-0002-0000-0800-000004000000}">
      <formula1>OFFSET($AE$1,0,0,1,COUNTA($AE$1:$AZ$1))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0800-000005000000}">
      <formula1>$AB31:$AC31</formula1>
    </dataValidation>
    <dataValidation type="list" allowBlank="1" showInputMessage="1" showErrorMessage="1" errorTitle="נתון לא מרשימה" error="יש לבחור מתוך הרשימה הסגורה בלבד" sqref="O31:O130" xr:uid="{00000000-0002-0000-0800-000006000000}">
      <formula1>OFFSET($BA31,0,0,1,COUNTA($BA31:$BJ31))</formula1>
    </dataValidation>
    <dataValidation type="list" allowBlank="1" showInputMessage="1" showErrorMessage="1" sqref="G30:I30" xr:uid="{00000000-0002-0000-0800-000007000000}">
      <formula1>$AE$1:$AZ$1</formula1>
    </dataValidation>
    <dataValidation type="whole" operator="greaterThanOrEqual" allowBlank="1" showInputMessage="1" showErrorMessage="1" errorTitle="נתון שגוי" error="ניתן להזין רק מספר שלם גדול או שווה ל-0" sqref="G31:I130" xr:uid="{00000000-0002-0000-0800-000008000000}">
      <formula1>0</formula1>
    </dataValidation>
  </dataValidations>
  <printOptions horizontalCentered="1"/>
  <pageMargins left="0.28000000000000003" right="0.26" top="0.74803149606299213" bottom="0.57999999999999996" header="0.31496062992125984" footer="0.18"/>
  <pageSetup paperSize="9" scale="30" orientation="landscape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7926160D-E2B9-4B05-9147-E42C95D2E605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Worksheet______28">
    <tabColor theme="4" tint="-0.249977111117893"/>
    <pageSetUpPr fitToPage="1"/>
  </sheetPr>
  <dimension ref="A1:BJ180"/>
  <sheetViews>
    <sheetView rightToLeft="1" view="pageBreakPreview" zoomScale="85" zoomScaleNormal="100" zoomScaleSheetLayoutView="85" workbookViewId="0">
      <pane xSplit="6" ySplit="30" topLeftCell="G31" activePane="bottomRight" state="frozen"/>
      <selection pane="topRight" activeCell="B41" sqref="A41:XFD130"/>
      <selection pane="bottomLeft" activeCell="B41" sqref="A41:XFD130"/>
      <selection pane="bottomRight" activeCell="G31" sqref="G31"/>
    </sheetView>
  </sheetViews>
  <sheetFormatPr defaultColWidth="9.140625" defaultRowHeight="15.75"/>
  <cols>
    <col min="1" max="1" width="9.140625" style="172" hidden="1" customWidth="1"/>
    <col min="2" max="2" width="6.7109375" style="172" customWidth="1"/>
    <col min="3" max="5" width="10.42578125" style="172" hidden="1" customWidth="1"/>
    <col min="6" max="6" width="31.28515625" style="172" customWidth="1"/>
    <col min="7" max="7" width="19.28515625" style="172" customWidth="1"/>
    <col min="8" max="8" width="19.5703125" style="172" customWidth="1"/>
    <col min="9" max="9" width="21.42578125" style="172" customWidth="1"/>
    <col min="10" max="19" width="21.42578125" style="172" hidden="1" customWidth="1"/>
    <col min="20" max="20" width="17.5703125" style="172" hidden="1" customWidth="1"/>
    <col min="21" max="21" width="14" style="172" customWidth="1"/>
    <col min="22" max="25" width="21.42578125" style="172" hidden="1" customWidth="1"/>
    <col min="26" max="26" width="16" style="172" bestFit="1" customWidth="1"/>
    <col min="27" max="29" width="9.140625" style="171" hidden="1" customWidth="1"/>
    <col min="30" max="30" width="11.85546875" style="171" hidden="1" customWidth="1"/>
    <col min="31" max="32" width="9.140625" style="171" hidden="1" customWidth="1"/>
    <col min="33" max="33" width="10.140625" style="171" hidden="1" customWidth="1"/>
    <col min="34" max="34" width="16.7109375" style="171" hidden="1" customWidth="1"/>
    <col min="35" max="35" width="8.85546875" style="171" hidden="1" customWidth="1"/>
    <col min="36" max="36" width="11.85546875" style="171" hidden="1" customWidth="1"/>
    <col min="37" max="37" width="17.7109375" style="171" hidden="1" customWidth="1"/>
    <col min="38" max="48" width="9.140625" style="171" hidden="1" customWidth="1"/>
    <col min="49" max="49" width="10.7109375" style="171" hidden="1" customWidth="1"/>
    <col min="50" max="62" width="9.140625" style="171" hidden="1" customWidth="1"/>
    <col min="63" max="200" width="0" style="172" hidden="1" customWidth="1"/>
    <col min="201" max="16384" width="9.140625" style="172"/>
  </cols>
  <sheetData>
    <row r="1" spans="2:52" ht="21" customHeight="1" thickBot="1">
      <c r="B1" s="423" t="str">
        <f ca="1">MID(CELL("filename",AC2),FIND("]",CELL("filename",AC2),1)+1,99)</f>
        <v>הכנסות עצמיות</v>
      </c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5"/>
      <c r="W1" s="425"/>
      <c r="X1" s="425"/>
      <c r="Y1" s="425"/>
      <c r="Z1" s="425"/>
      <c r="AB1" s="171" t="s">
        <v>89</v>
      </c>
      <c r="AD1" s="213" t="s">
        <v>90</v>
      </c>
      <c r="AE1" s="214" t="s">
        <v>91</v>
      </c>
      <c r="AF1" s="214" t="s">
        <v>92</v>
      </c>
      <c r="AG1" s="214" t="s">
        <v>93</v>
      </c>
      <c r="AH1" s="214" t="s">
        <v>94</v>
      </c>
      <c r="AI1" s="214" t="s">
        <v>95</v>
      </c>
      <c r="AJ1" s="214" t="s">
        <v>96</v>
      </c>
      <c r="AK1" s="215" t="s">
        <v>97</v>
      </c>
      <c r="AL1" s="214" t="s">
        <v>98</v>
      </c>
      <c r="AM1" s="215" t="s">
        <v>99</v>
      </c>
      <c r="AN1" s="214"/>
      <c r="AO1" s="214"/>
      <c r="AP1" s="214"/>
      <c r="AQ1" s="214"/>
      <c r="AR1" s="214"/>
      <c r="AS1" s="214"/>
      <c r="AT1" s="214"/>
      <c r="AU1" s="214"/>
      <c r="AV1" s="214"/>
      <c r="AW1" s="214"/>
      <c r="AX1" s="214"/>
      <c r="AY1" s="214"/>
      <c r="AZ1" s="215"/>
    </row>
    <row r="2" spans="2:52" ht="20.25" customHeight="1">
      <c r="U2" s="177" t="str">
        <f>'פרמטרים לקריטריונים'!$B$4</f>
        <v>שנת תקציב</v>
      </c>
      <c r="Y2" s="177" t="str">
        <f>'פרמטרים לקריטריונים'!$B$4</f>
        <v>שנת תקציב</v>
      </c>
      <c r="Z2" s="2">
        <f>'פרמטרים לקריטריונים'!$C$4</f>
        <v>2025</v>
      </c>
      <c r="AE2" s="171">
        <f>IF(ISNA(MATCH(G31,$AB$30:$AC$30,0)),0,1)</f>
        <v>0</v>
      </c>
      <c r="AF2" s="171">
        <f>IF(IFERROR(G31*1,"bad")="bad",0,1)</f>
        <v>1</v>
      </c>
      <c r="AG2" s="171">
        <f>IF(IFERROR(IF(G31=TRUNC(G31),1,"bad"),"bad")="bad",0,1)</f>
        <v>1</v>
      </c>
      <c r="AH2" s="171">
        <f>IF(AND(IF(IFERROR(G31*1,"bad")="bad",0,1)=1,G31&gt;=0),1,0)</f>
        <v>1</v>
      </c>
      <c r="AI2" s="171">
        <f>IF(AND(IF(IFERROR(IF(G31=TRUNC(G31),1,"bad"),"bad")="bad",0,1)=1,G31&gt;=0),1,0)</f>
        <v>1</v>
      </c>
      <c r="AJ2" s="171">
        <f>IF(AND(IF(IFERROR(G31*1,"bad")="bad",0,1)=1,G31&gt;0),1,0)</f>
        <v>1</v>
      </c>
      <c r="AK2" s="171">
        <f>IF(AND(IF(IFERROR(IF(G31=TRUNC(G31),1,"bad"),"bad")="bad",0,1)=1,G31&gt;0),1,0)</f>
        <v>1</v>
      </c>
      <c r="AL2" s="171">
        <v>1</v>
      </c>
      <c r="AM2" s="171">
        <f>IF(IFERROR(HLOOKUP(G31,$BA$30:$BK$30,1,0),"bad")="bad",0,1)</f>
        <v>0</v>
      </c>
    </row>
    <row r="3" spans="2:52" ht="38.25" thickBot="1">
      <c r="F3" s="294" t="str">
        <f ca="1">IF(SUBTOTAL(102,B$31:B$130)=SUBTOTAL(2,B$31:B$130),"","ישנן שורות מוסתרות")</f>
        <v/>
      </c>
      <c r="U3" s="178" t="str">
        <f>'פרמטרים לקריטריונים'!$B$5</f>
        <v>תקציב התמיכה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1" t="s">
        <v>101</v>
      </c>
      <c r="AE3" s="171">
        <v>1</v>
      </c>
      <c r="AF3" s="171">
        <v>2</v>
      </c>
      <c r="AG3" s="171">
        <v>3</v>
      </c>
      <c r="AH3" s="171">
        <v>4</v>
      </c>
      <c r="AI3" s="171">
        <v>5</v>
      </c>
      <c r="AJ3" s="171">
        <v>6</v>
      </c>
      <c r="AK3" s="171">
        <v>7</v>
      </c>
      <c r="AL3" s="171">
        <v>8</v>
      </c>
      <c r="AM3" s="171">
        <v>9</v>
      </c>
    </row>
    <row r="4" spans="2:52" ht="32.25" thickBot="1">
      <c r="F4" s="343" t="str">
        <f>'פרמטרים לקריטריונים'!B141</f>
        <v>שיעור ההכנסות העצמיות הינו לפחות</v>
      </c>
      <c r="G4" s="343" t="str">
        <f>'פרמטרים לקריטריונים'!C141</f>
        <v>ניקוד</v>
      </c>
      <c r="AD4" s="171" t="s">
        <v>105</v>
      </c>
      <c r="AE4" s="213">
        <v>1</v>
      </c>
      <c r="AF4" s="214">
        <v>2</v>
      </c>
      <c r="AG4" s="214">
        <v>3</v>
      </c>
      <c r="AH4" s="214">
        <v>4</v>
      </c>
      <c r="AI4" s="214">
        <v>5</v>
      </c>
      <c r="AJ4" s="214">
        <v>6</v>
      </c>
      <c r="AK4" s="214">
        <v>7</v>
      </c>
      <c r="AL4" s="214">
        <v>8</v>
      </c>
      <c r="AM4" s="214">
        <v>9</v>
      </c>
      <c r="AN4" s="215">
        <v>10</v>
      </c>
    </row>
    <row r="5" spans="2:52">
      <c r="F5" s="346">
        <f>'פרמטרים לקריטריונים'!B142</f>
        <v>0</v>
      </c>
      <c r="G5" s="345">
        <f>'פרמטרים לקריטריונים'!C142</f>
        <v>0</v>
      </c>
    </row>
    <row r="6" spans="2:52">
      <c r="F6" s="346">
        <f>'פרמטרים לקריטריונים'!B143</f>
        <v>0.25</v>
      </c>
      <c r="G6" s="345">
        <f>'פרמטרים לקריטריונים'!C143</f>
        <v>1</v>
      </c>
    </row>
    <row r="7" spans="2:52">
      <c r="F7" s="346">
        <f>'פרמטרים לקריטריונים'!B144</f>
        <v>0.35</v>
      </c>
      <c r="G7" s="345">
        <f>'פרמטרים לקריטריונים'!C144</f>
        <v>2</v>
      </c>
    </row>
    <row r="8" spans="2:52">
      <c r="F8" s="346">
        <f>'פרמטרים לקריטריונים'!B145</f>
        <v>0.45</v>
      </c>
      <c r="G8" s="345">
        <f>'פרמטרים לקריטריונים'!C145</f>
        <v>4</v>
      </c>
    </row>
    <row r="9" spans="2:52">
      <c r="F9" s="346">
        <f>'פרמטרים לקריטריונים'!B146</f>
        <v>0.5</v>
      </c>
      <c r="G9" s="345">
        <f>'פרמטרים לקריטריונים'!C146</f>
        <v>5</v>
      </c>
    </row>
    <row r="10" spans="2:52">
      <c r="F10" s="346">
        <f>'פרמטרים לקריטריונים'!B147</f>
        <v>0.6</v>
      </c>
      <c r="G10" s="345">
        <f>'פרמטרים לקריטריונים'!C147</f>
        <v>6</v>
      </c>
    </row>
    <row r="11" spans="2:52" ht="16.5" thickBot="1"/>
    <row r="12" spans="2:52" hidden="1"/>
    <row r="13" spans="2:52" hidden="1"/>
    <row r="14" spans="2:52" hidden="1"/>
    <row r="15" spans="2:52" hidden="1"/>
    <row r="16" spans="2:52" hidden="1"/>
    <row r="17" spans="1:62" hidden="1"/>
    <row r="18" spans="1:62" hidden="1"/>
    <row r="19" spans="1:62" hidden="1"/>
    <row r="20" spans="1:62" hidden="1"/>
    <row r="21" spans="1:62" ht="9.75" hidden="1" customHeight="1"/>
    <row r="22" spans="1:62" hidden="1"/>
    <row r="23" spans="1:62" hidden="1">
      <c r="F23" s="346">
        <f>'פרמטרים לקריטריונים'!$D$31</f>
        <v>0</v>
      </c>
      <c r="G23" s="347" t="e">
        <f ca="1">VLOOKUP(B1,'פרמטרים לקריטריונים'!$B$32:$D$46,3,0)</f>
        <v>#N/A</v>
      </c>
    </row>
    <row r="24" spans="1:62" hidden="1"/>
    <row r="25" spans="1:62" hidden="1"/>
    <row r="26" spans="1:62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62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62" ht="16.5" hidden="1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AA28" s="149"/>
      <c r="AD28" s="171">
        <f>MATCH(G$30,$AE$1:$AM$1,0)</f>
        <v>4</v>
      </c>
      <c r="AE28" s="171">
        <f t="shared" ref="AE28:AV28" si="0">MATCH(H$30,$AE$1:$AM$1,0)</f>
        <v>4</v>
      </c>
      <c r="AF28" s="171" t="e">
        <f t="shared" si="0"/>
        <v>#N/A</v>
      </c>
      <c r="AG28" s="171" t="e">
        <f t="shared" si="0"/>
        <v>#N/A</v>
      </c>
      <c r="AH28" s="171" t="e">
        <f t="shared" si="0"/>
        <v>#N/A</v>
      </c>
      <c r="AI28" s="171" t="e">
        <f t="shared" si="0"/>
        <v>#N/A</v>
      </c>
      <c r="AJ28" s="171" t="e">
        <f t="shared" si="0"/>
        <v>#N/A</v>
      </c>
      <c r="AK28" s="171" t="e">
        <f t="shared" si="0"/>
        <v>#N/A</v>
      </c>
      <c r="AL28" s="171" t="e">
        <f t="shared" si="0"/>
        <v>#N/A</v>
      </c>
      <c r="AM28" s="171" t="e">
        <f t="shared" si="0"/>
        <v>#N/A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</row>
    <row r="29" spans="1:62" ht="32.25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429" t="s">
        <v>130</v>
      </c>
      <c r="G29" s="218" t="s">
        <v>177</v>
      </c>
      <c r="H29" s="218" t="s">
        <v>178</v>
      </c>
      <c r="I29" s="429" t="s">
        <v>179</v>
      </c>
      <c r="J29" s="211" t="s">
        <v>94</v>
      </c>
      <c r="K29" s="211" t="s">
        <v>95</v>
      </c>
      <c r="L29" s="211" t="s">
        <v>96</v>
      </c>
      <c r="M29" s="211" t="s">
        <v>97</v>
      </c>
      <c r="N29" s="211" t="s">
        <v>98</v>
      </c>
      <c r="O29" s="211" t="s">
        <v>99</v>
      </c>
      <c r="P29" s="211" t="s">
        <v>91</v>
      </c>
      <c r="Q29" s="433">
        <f>COLUMN()</f>
        <v>17</v>
      </c>
      <c r="R29" s="433">
        <f>COLUMN()</f>
        <v>18</v>
      </c>
      <c r="S29" s="433">
        <f>COLUMN()</f>
        <v>19</v>
      </c>
      <c r="T29" s="433">
        <f>COLUMN()</f>
        <v>20</v>
      </c>
      <c r="U29" s="429" t="s">
        <v>168</v>
      </c>
      <c r="V29" s="433" t="s">
        <v>169</v>
      </c>
      <c r="W29" s="433" t="s">
        <v>170</v>
      </c>
      <c r="X29" s="433" t="s">
        <v>169</v>
      </c>
      <c r="Y29" s="433" t="s">
        <v>171</v>
      </c>
      <c r="Z29" s="438" t="s">
        <v>172</v>
      </c>
      <c r="AA29" s="203" t="s">
        <v>161</v>
      </c>
      <c r="AD29" s="171" t="str">
        <f>"בקרת "&amp;G29</f>
        <v>בקרת כלל ההכנסות בשנת ההערכה</v>
      </c>
      <c r="AE29" s="171" t="str">
        <f t="shared" ref="AE29:AV29" si="1">"בקרת "&amp;H29</f>
        <v>בקרת הכנסות עצמיות בשנת ההערכה</v>
      </c>
      <c r="AF29" s="171" t="str">
        <f t="shared" si="1"/>
        <v>בקרת שיעור הכנסות עצמיות</v>
      </c>
      <c r="AG29" s="171" t="str">
        <f t="shared" si="1"/>
        <v>בקרת מספר שאינו שלילי</v>
      </c>
      <c r="AH29" s="171" t="str">
        <f t="shared" si="1"/>
        <v>בקרת מספר שלם שאינו שלילי</v>
      </c>
      <c r="AI29" s="171" t="str">
        <f t="shared" si="1"/>
        <v>בקרת מספר חיובי</v>
      </c>
      <c r="AJ29" s="171" t="str">
        <f t="shared" si="1"/>
        <v>בקרת מספר שלם חיובי</v>
      </c>
      <c r="AK29" s="171" t="str">
        <f t="shared" si="1"/>
        <v>בקרת טקסט</v>
      </c>
      <c r="AL29" s="171" t="str">
        <f t="shared" si="1"/>
        <v>בקרת טקסט מרשימה סגורה</v>
      </c>
      <c r="AM29" s="171" t="str">
        <f t="shared" si="1"/>
        <v>בקרת 0/1</v>
      </c>
      <c r="AN29" s="171" t="str">
        <f t="shared" si="1"/>
        <v>בקרת 17</v>
      </c>
      <c r="AO29" s="171" t="str">
        <f t="shared" si="1"/>
        <v>בקרת 18</v>
      </c>
      <c r="AP29" s="171" t="str">
        <f t="shared" si="1"/>
        <v>בקרת 19</v>
      </c>
      <c r="AQ29" s="171" t="str">
        <f t="shared" si="1"/>
        <v>בקרת 20</v>
      </c>
      <c r="AR29" s="171" t="str">
        <f t="shared" si="1"/>
        <v>בקרת סה"כ ניקוד</v>
      </c>
      <c r="AS29" s="171" t="str">
        <f t="shared" si="1"/>
        <v>בקרת נתון למכפיל1</v>
      </c>
      <c r="AT29" s="171" t="str">
        <f t="shared" si="1"/>
        <v>בקרת ניקוד לאחר מכפיל1</v>
      </c>
      <c r="AU29" s="171" t="str">
        <f t="shared" si="1"/>
        <v>בקרת נתון למכפיל1</v>
      </c>
      <c r="AV29" s="171" t="str">
        <f t="shared" si="1"/>
        <v>בקרת ניקוד לאחר מכפיל2</v>
      </c>
      <c r="BA29" s="171" t="s">
        <v>105</v>
      </c>
    </row>
    <row r="30" spans="1:62" ht="23.25" customHeight="1" thickBot="1">
      <c r="A30" s="204"/>
      <c r="B30" s="432"/>
      <c r="C30" s="434"/>
      <c r="D30" s="434"/>
      <c r="E30" s="434"/>
      <c r="F30" s="430"/>
      <c r="G30" s="219" t="s">
        <v>94</v>
      </c>
      <c r="H30" s="219" t="s">
        <v>94</v>
      </c>
      <c r="I30" s="430"/>
      <c r="J30" s="212"/>
      <c r="K30" s="212"/>
      <c r="L30" s="212"/>
      <c r="M30" s="212"/>
      <c r="N30" s="212"/>
      <c r="O30" s="212"/>
      <c r="P30" s="212"/>
      <c r="Q30" s="434"/>
      <c r="R30" s="434"/>
      <c r="S30" s="434"/>
      <c r="T30" s="434"/>
      <c r="U30" s="430"/>
      <c r="V30" s="434"/>
      <c r="W30" s="434"/>
      <c r="X30" s="434"/>
      <c r="Y30" s="434"/>
      <c r="Z30" s="439"/>
      <c r="AB30" s="171">
        <v>0</v>
      </c>
      <c r="AC30" s="171">
        <v>1</v>
      </c>
      <c r="AD30" s="171" t="str">
        <f>G30</f>
        <v>מספר שאינו שלילי</v>
      </c>
      <c r="AE30" s="171" t="str">
        <f t="shared" ref="AE30:AV30" si="2">H30</f>
        <v>מספר שאינו שלילי</v>
      </c>
      <c r="AF30" s="171">
        <f t="shared" si="2"/>
        <v>0</v>
      </c>
      <c r="AG30" s="171">
        <f t="shared" si="2"/>
        <v>0</v>
      </c>
      <c r="AH30" s="171">
        <f t="shared" si="2"/>
        <v>0</v>
      </c>
      <c r="AI30" s="171">
        <f t="shared" si="2"/>
        <v>0</v>
      </c>
      <c r="AJ30" s="171">
        <f t="shared" si="2"/>
        <v>0</v>
      </c>
      <c r="AK30" s="171">
        <f t="shared" si="2"/>
        <v>0</v>
      </c>
      <c r="AL30" s="171">
        <f t="shared" si="2"/>
        <v>0</v>
      </c>
      <c r="AM30" s="171">
        <f t="shared" si="2"/>
        <v>0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BA30" s="171">
        <f>AE4</f>
        <v>1</v>
      </c>
      <c r="BB30" s="171">
        <f t="shared" ref="BB30:BJ30" si="3">AF4</f>
        <v>2</v>
      </c>
      <c r="BC30" s="171">
        <f t="shared" si="3"/>
        <v>3</v>
      </c>
      <c r="BD30" s="171">
        <f t="shared" si="3"/>
        <v>4</v>
      </c>
      <c r="BE30" s="171">
        <f t="shared" si="3"/>
        <v>5</v>
      </c>
      <c r="BF30" s="171">
        <f t="shared" si="3"/>
        <v>6</v>
      </c>
      <c r="BG30" s="171">
        <f t="shared" si="3"/>
        <v>7</v>
      </c>
      <c r="BH30" s="171">
        <f t="shared" si="3"/>
        <v>8</v>
      </c>
      <c r="BI30" s="171">
        <f t="shared" si="3"/>
        <v>9</v>
      </c>
      <c r="BJ30" s="171">
        <f t="shared" si="3"/>
        <v>10</v>
      </c>
    </row>
    <row r="31" spans="1:62" ht="24.75" customHeight="1">
      <c r="B31" s="139">
        <f ca="1">IF(F31="","",ROW()-30)</f>
        <v>1</v>
      </c>
      <c r="C31" s="136"/>
      <c r="D31" s="136"/>
      <c r="E31" s="136"/>
      <c r="F31" s="220" t="str">
        <f ca="1">IF('תנאי סף'!AN31&lt;&gt;1,"",'תנאי סף'!F31)</f>
        <v>מכון תא לחזנות</v>
      </c>
      <c r="G31" s="157">
        <v>905301</v>
      </c>
      <c r="H31" s="290">
        <v>173859</v>
      </c>
      <c r="I31" s="318">
        <f ca="1">IF($F31="","",IF($AA31&lt;&gt;1,$AB$1,IFERROR(IF(H31&gt;G31,NA(),H31/G31),$AB$1)))</f>
        <v>0.19204551856233451</v>
      </c>
      <c r="J31" s="290"/>
      <c r="K31" s="292"/>
      <c r="L31" s="290"/>
      <c r="M31" s="292"/>
      <c r="N31" s="137"/>
      <c r="O31" s="137"/>
      <c r="P31" s="158"/>
      <c r="Q31" s="138"/>
      <c r="R31" s="138"/>
      <c r="S31" s="138"/>
      <c r="T31" s="138"/>
      <c r="U31" s="138">
        <f ca="1">IF($F31="","",IF($AA31&lt;&gt;1,$AB$1,INDEX($G$5:$G$10,MATCH(I31,$F$5:$F$10,1))))</f>
        <v>0</v>
      </c>
      <c r="V31" s="138">
        <v>1</v>
      </c>
      <c r="W31" s="138">
        <f ca="1">IF($F31="","",IF($AA31&lt;&gt;1,$AB$1,IFERROR(U31*V31,$AB$1)))</f>
        <v>0</v>
      </c>
      <c r="X31" s="138">
        <v>1</v>
      </c>
      <c r="Y31" s="138">
        <f ca="1">IF($F31="","",IF($AA31&lt;&gt;1,$AB$1,IFERROR(W31*X31,$AB$1)))</f>
        <v>0</v>
      </c>
      <c r="Z31" s="140">
        <f ca="1">IF($F31="","",IF(OR($AA31&lt;&gt;1,Y31=$AB$1),$AB$1,IFERROR(Y31/SUM($Y$31:$Y$130),0)))</f>
        <v>0</v>
      </c>
      <c r="AA31" s="171">
        <f>IF(SUM(AD31:AV31)=COUNT(AD31:AV31),1,0)</f>
        <v>1</v>
      </c>
      <c r="AB31" s="171">
        <f ca="1">IF($F31="","",AB$30)</f>
        <v>0</v>
      </c>
      <c r="AC31" s="171">
        <f ca="1">IF($F31="","",AC$30)</f>
        <v>1</v>
      </c>
      <c r="AD31" s="171">
        <f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171">
        <f t="shared" ref="AE31:AE45" si="4">IF(H$30="",1,IF(H31="",0,IFERROR(CHOOSE(AE$28,IF(ISNA(MATCH(H31,$AB$30:$AC$30,0)),0,1),IF(ISNUMBER(H31),1,0),IF(H31=TRUNC(H31),1,0),IF(AND(H31*1=H31,H31&gt;=0),1,0),IF(AND(H31=TRUNC(H31),H31&gt;=0),1,0),IF(AND(H31*1=H31,H31&gt;0),1,0),IF(AND(H31=TRUNC(H31),H31&gt;0),1,0),1,IF(ISNA(HLOOKUP(H31,$AE$4:$AN$4,1,0)),0,1)),0)))</f>
        <v>1</v>
      </c>
      <c r="BA31" s="171">
        <f ca="1">IF($F31="","",BA$30)</f>
        <v>1</v>
      </c>
      <c r="BB31" s="171">
        <f t="shared" ref="BB31:BJ31" ca="1" si="5">IF($F31="","",BB$30)</f>
        <v>2</v>
      </c>
      <c r="BC31" s="171">
        <f t="shared" ca="1" si="5"/>
        <v>3</v>
      </c>
      <c r="BD31" s="171">
        <f t="shared" ca="1" si="5"/>
        <v>4</v>
      </c>
      <c r="BE31" s="171">
        <f t="shared" ca="1" si="5"/>
        <v>5</v>
      </c>
      <c r="BF31" s="171">
        <f t="shared" ca="1" si="5"/>
        <v>6</v>
      </c>
      <c r="BG31" s="171">
        <f t="shared" ca="1" si="5"/>
        <v>7</v>
      </c>
      <c r="BH31" s="171">
        <f t="shared" ca="1" si="5"/>
        <v>8</v>
      </c>
      <c r="BI31" s="171">
        <f t="shared" ca="1" si="5"/>
        <v>9</v>
      </c>
      <c r="BJ31" s="171">
        <f t="shared" ca="1" si="5"/>
        <v>10</v>
      </c>
    </row>
    <row r="32" spans="1:62" ht="24.75" customHeight="1">
      <c r="B32" s="221">
        <f t="shared" ref="B32:B95" ca="1" si="6">IF(F32="","",ROW()-30)</f>
        <v>2</v>
      </c>
      <c r="C32" s="8"/>
      <c r="D32" s="8"/>
      <c r="E32" s="8"/>
      <c r="F32" s="209" t="str">
        <f ca="1">IF('תנאי סף'!AN32&lt;&gt;1,"",'תנאי סף'!F32)</f>
        <v>המרכז לתרבות אנדלוסית ולפיוט</v>
      </c>
      <c r="G32" s="314">
        <v>13315088</v>
      </c>
      <c r="H32" s="291">
        <v>4583602</v>
      </c>
      <c r="I32" s="318">
        <f t="shared" ref="I32:I95" ca="1" si="7">IF($F32="","",IF($AA32&lt;&gt;1,$AB$1,IFERROR(IF(H32&gt;G32,NA(),H32/G32),$AB$1)))</f>
        <v>0.34424120967131422</v>
      </c>
      <c r="J32" s="291"/>
      <c r="K32" s="293"/>
      <c r="L32" s="291"/>
      <c r="M32" s="293"/>
      <c r="N32" s="9"/>
      <c r="O32" s="137"/>
      <c r="P32" s="158"/>
      <c r="Q32" s="11"/>
      <c r="R32" s="11"/>
      <c r="S32" s="11"/>
      <c r="T32" s="11"/>
      <c r="U32" s="138">
        <f t="shared" ref="U32:U95" ca="1" si="8">IF($F32="","",IF($AA32&lt;&gt;1,$AB$1,INDEX($G$5:$G$10,MATCH(I32,$F$5:$F$10,1))))</f>
        <v>1</v>
      </c>
      <c r="V32" s="11">
        <v>1</v>
      </c>
      <c r="W32" s="11">
        <f t="shared" ref="W32:W95" ca="1" si="9">IF($F32="","",IF($AA32&lt;&gt;1,$AB$1,IFERROR(U32*V32,$AB$1)))</f>
        <v>1</v>
      </c>
      <c r="X32" s="11">
        <v>1</v>
      </c>
      <c r="Y32" s="11">
        <f t="shared" ref="Y32:Y95" ca="1" si="10">IF($F32="","",IF($AA32&lt;&gt;1,$AB$1,IFERROR(W32*X32,$AB$1)))</f>
        <v>1</v>
      </c>
      <c r="Z32" s="117">
        <f t="shared" ref="Z32:Z95" ca="1" si="11">IF($F32="","",IF(OR($AA32&lt;&gt;1,Y32=$AB$1),$AB$1,IFERROR(Y32/SUM($Y$31:$Y$130),0)))</f>
        <v>2.7027027027027029E-2</v>
      </c>
      <c r="AA32" s="171">
        <f t="shared" ref="AA32:AA95" si="12">IF(SUM(AD32:AV32)=COUNT(AD32:AV32),1,0)</f>
        <v>1</v>
      </c>
      <c r="AB32" s="171">
        <f t="shared" ref="AB32:AC63" ca="1" si="13">IF($F32="","",AB$30)</f>
        <v>0</v>
      </c>
      <c r="AC32" s="171">
        <f t="shared" ca="1" si="13"/>
        <v>1</v>
      </c>
      <c r="AD32" s="171">
        <f t="shared" ref="AD32:AD95" si="14">IF(G$30="",1,IF(G32="",0,IFERROR(CHOOSE(AD$28,IF(ISNA(MATCH(G32,$AB$30:$AC$30,0)),0,1),IF(ISNUMBER(G32),1,0),IF(G32=TRUNC(G32),1,0),IF(AND(G32*1=G32,G32&gt;=0),1,0),IF(AND(G32=TRUNC(G32),G32&gt;=0),1,0),IF(AND(G32*1=G32,G32&gt;0),1,0),IF(AND(G32=TRUNC(G32),G32&gt;0),1,0),1,IF(ISNA(HLOOKUP(G32,$AE$4:$AN$4,1,0)),0,1)),0)))</f>
        <v>1</v>
      </c>
      <c r="AE32" s="171">
        <f t="shared" si="4"/>
        <v>1</v>
      </c>
    </row>
    <row r="33" spans="2:31" ht="24.75" customHeight="1">
      <c r="B33" s="221">
        <f t="shared" ca="1" si="6"/>
        <v>3</v>
      </c>
      <c r="C33" s="8"/>
      <c r="D33" s="8"/>
      <c r="E33" s="8"/>
      <c r="F33" s="209" t="str">
        <f ca="1">IF('תנאי סף'!AN33&lt;&gt;1,"",'תנאי סף'!F33)</f>
        <v>מקהלת החזנים הירושלמית</v>
      </c>
      <c r="G33" s="314">
        <v>549235</v>
      </c>
      <c r="H33" s="291">
        <v>131777</v>
      </c>
      <c r="I33" s="318">
        <f t="shared" ca="1" si="7"/>
        <v>0.23992826385791147</v>
      </c>
      <c r="J33" s="291"/>
      <c r="K33" s="293"/>
      <c r="L33" s="291"/>
      <c r="M33" s="293"/>
      <c r="N33" s="9"/>
      <c r="O33" s="137"/>
      <c r="P33" s="158"/>
      <c r="Q33" s="11"/>
      <c r="R33" s="11"/>
      <c r="S33" s="11"/>
      <c r="T33" s="11"/>
      <c r="U33" s="138">
        <f t="shared" ca="1" si="8"/>
        <v>0</v>
      </c>
      <c r="V33" s="11">
        <v>1</v>
      </c>
      <c r="W33" s="11">
        <f t="shared" ca="1" si="9"/>
        <v>0</v>
      </c>
      <c r="X33" s="11">
        <v>1</v>
      </c>
      <c r="Y33" s="11">
        <f t="shared" ca="1" si="10"/>
        <v>0</v>
      </c>
      <c r="Z33" s="117">
        <f t="shared" ca="1" si="11"/>
        <v>0</v>
      </c>
      <c r="AA33" s="171">
        <f t="shared" si="12"/>
        <v>1</v>
      </c>
      <c r="AB33" s="171">
        <f t="shared" ca="1" si="13"/>
        <v>0</v>
      </c>
      <c r="AC33" s="171">
        <f t="shared" ca="1" si="13"/>
        <v>1</v>
      </c>
      <c r="AD33" s="171">
        <f t="shared" si="14"/>
        <v>1</v>
      </c>
      <c r="AE33" s="171">
        <f t="shared" si="4"/>
        <v>1</v>
      </c>
    </row>
    <row r="34" spans="2:31" ht="24.75" customHeight="1">
      <c r="B34" s="221">
        <f t="shared" ca="1" si="6"/>
        <v>4</v>
      </c>
      <c r="C34" s="8"/>
      <c r="D34" s="8"/>
      <c r="E34" s="8"/>
      <c r="F34" s="209" t="str">
        <f ca="1">IF('תנאי סף'!AN34&lt;&gt;1,"",'תנאי סף'!F34)</f>
        <v>קהילות שרות פיוט וניגון</v>
      </c>
      <c r="G34" s="314">
        <v>1087574</v>
      </c>
      <c r="H34" s="291">
        <v>360825</v>
      </c>
      <c r="I34" s="318">
        <f t="shared" ca="1" si="7"/>
        <v>0.33177052779856819</v>
      </c>
      <c r="J34" s="291"/>
      <c r="K34" s="293"/>
      <c r="L34" s="291"/>
      <c r="M34" s="293"/>
      <c r="N34" s="9"/>
      <c r="O34" s="137"/>
      <c r="P34" s="158"/>
      <c r="Q34" s="11"/>
      <c r="R34" s="11"/>
      <c r="S34" s="11"/>
      <c r="T34" s="11"/>
      <c r="U34" s="138">
        <f t="shared" ca="1" si="8"/>
        <v>1</v>
      </c>
      <c r="V34" s="11">
        <v>1</v>
      </c>
      <c r="W34" s="11">
        <f t="shared" ca="1" si="9"/>
        <v>1</v>
      </c>
      <c r="X34" s="11">
        <v>1</v>
      </c>
      <c r="Y34" s="11">
        <f t="shared" ca="1" si="10"/>
        <v>1</v>
      </c>
      <c r="Z34" s="117">
        <f t="shared" ca="1" si="11"/>
        <v>2.7027027027027029E-2</v>
      </c>
      <c r="AA34" s="171">
        <f t="shared" si="12"/>
        <v>1</v>
      </c>
      <c r="AB34" s="171">
        <f t="shared" ca="1" si="13"/>
        <v>0</v>
      </c>
      <c r="AC34" s="171">
        <f t="shared" ca="1" si="13"/>
        <v>1</v>
      </c>
      <c r="AD34" s="171">
        <f t="shared" si="14"/>
        <v>1</v>
      </c>
      <c r="AE34" s="171">
        <f t="shared" si="4"/>
        <v>1</v>
      </c>
    </row>
    <row r="35" spans="2:31" ht="24.75" customHeight="1">
      <c r="B35" s="221">
        <f t="shared" ca="1" si="6"/>
        <v>5</v>
      </c>
      <c r="C35" s="8"/>
      <c r="D35" s="8"/>
      <c r="E35" s="8"/>
      <c r="F35" s="209" t="str">
        <f ca="1">IF('תנאי סף'!AN35&lt;&gt;1,"",'תנאי סף'!F35)</f>
        <v>רננות- המכון למוסיקה יהודית</v>
      </c>
      <c r="G35" s="314">
        <v>2116076</v>
      </c>
      <c r="H35" s="291">
        <v>1634110</v>
      </c>
      <c r="I35" s="318">
        <f t="shared" ca="1" si="7"/>
        <v>0.77223596884043866</v>
      </c>
      <c r="J35" s="291"/>
      <c r="K35" s="293"/>
      <c r="L35" s="291"/>
      <c r="M35" s="293"/>
      <c r="N35" s="9"/>
      <c r="O35" s="137"/>
      <c r="P35" s="158"/>
      <c r="Q35" s="11"/>
      <c r="R35" s="11"/>
      <c r="S35" s="11"/>
      <c r="T35" s="11"/>
      <c r="U35" s="138">
        <f t="shared" ca="1" si="8"/>
        <v>6</v>
      </c>
      <c r="V35" s="11">
        <v>1</v>
      </c>
      <c r="W35" s="11">
        <f t="shared" ca="1" si="9"/>
        <v>6</v>
      </c>
      <c r="X35" s="11">
        <v>1</v>
      </c>
      <c r="Y35" s="11">
        <f t="shared" ca="1" si="10"/>
        <v>6</v>
      </c>
      <c r="Z35" s="117">
        <f t="shared" ca="1" si="11"/>
        <v>0.16216216216216217</v>
      </c>
      <c r="AA35" s="171">
        <f t="shared" si="12"/>
        <v>1</v>
      </c>
      <c r="AB35" s="171">
        <f t="shared" ca="1" si="13"/>
        <v>0</v>
      </c>
      <c r="AC35" s="171">
        <f t="shared" ca="1" si="13"/>
        <v>1</v>
      </c>
      <c r="AD35" s="171">
        <f t="shared" si="14"/>
        <v>1</v>
      </c>
      <c r="AE35" s="171">
        <f t="shared" si="4"/>
        <v>1</v>
      </c>
    </row>
    <row r="36" spans="2:31" ht="24.75" customHeight="1">
      <c r="B36" s="221">
        <f t="shared" ca="1" si="6"/>
        <v>6</v>
      </c>
      <c r="C36" s="8"/>
      <c r="D36" s="8"/>
      <c r="E36" s="8"/>
      <c r="F36" s="209" t="str">
        <f ca="1">IF('תנאי סף'!AN36&lt;&gt;1,"",'תנאי סף'!F36)</f>
        <v>מקהלת זמרתיה</v>
      </c>
      <c r="G36" s="314">
        <v>329031</v>
      </c>
      <c r="H36" s="291">
        <v>54562</v>
      </c>
      <c r="I36" s="318">
        <f t="shared" ca="1" si="7"/>
        <v>0.16582632031632277</v>
      </c>
      <c r="J36" s="291"/>
      <c r="K36" s="293"/>
      <c r="L36" s="291"/>
      <c r="M36" s="293"/>
      <c r="N36" s="9"/>
      <c r="O36" s="137"/>
      <c r="P36" s="158"/>
      <c r="Q36" s="11"/>
      <c r="R36" s="11"/>
      <c r="S36" s="11"/>
      <c r="T36" s="11"/>
      <c r="U36" s="138">
        <f t="shared" ca="1" si="8"/>
        <v>0</v>
      </c>
      <c r="V36" s="11">
        <v>1</v>
      </c>
      <c r="W36" s="11">
        <f t="shared" ca="1" si="9"/>
        <v>0</v>
      </c>
      <c r="X36" s="11">
        <v>1</v>
      </c>
      <c r="Y36" s="11">
        <f t="shared" ca="1" si="10"/>
        <v>0</v>
      </c>
      <c r="Z36" s="117">
        <f t="shared" ca="1" si="11"/>
        <v>0</v>
      </c>
      <c r="AA36" s="171">
        <f t="shared" si="12"/>
        <v>1</v>
      </c>
      <c r="AB36" s="171">
        <f t="shared" ca="1" si="13"/>
        <v>0</v>
      </c>
      <c r="AC36" s="171">
        <f t="shared" ca="1" si="13"/>
        <v>1</v>
      </c>
      <c r="AD36" s="171">
        <f t="shared" si="14"/>
        <v>1</v>
      </c>
      <c r="AE36" s="171">
        <f t="shared" si="4"/>
        <v>1</v>
      </c>
    </row>
    <row r="37" spans="2:31" ht="24.75" customHeight="1">
      <c r="B37" s="221">
        <f t="shared" ca="1" si="6"/>
        <v>7</v>
      </c>
      <c r="C37" s="8"/>
      <c r="D37" s="8"/>
      <c r="E37" s="8"/>
      <c r="F37" s="209" t="str">
        <f ca="1">IF('תנאי סף'!AN37&lt;&gt;1,"",'תנאי סף'!F37)</f>
        <v>יובל - האנסמבל הישראלי לחזנות ו</v>
      </c>
      <c r="G37" s="314">
        <v>1309000</v>
      </c>
      <c r="H37" s="314">
        <v>1082000</v>
      </c>
      <c r="I37" s="318">
        <f t="shared" ca="1" si="7"/>
        <v>0.82658517952635602</v>
      </c>
      <c r="J37" s="291"/>
      <c r="K37" s="293"/>
      <c r="L37" s="291"/>
      <c r="M37" s="293"/>
      <c r="N37" s="9"/>
      <c r="O37" s="137"/>
      <c r="P37" s="158"/>
      <c r="Q37" s="11"/>
      <c r="R37" s="11"/>
      <c r="S37" s="11"/>
      <c r="T37" s="11"/>
      <c r="U37" s="138">
        <f t="shared" ca="1" si="8"/>
        <v>6</v>
      </c>
      <c r="V37" s="11">
        <v>1</v>
      </c>
      <c r="W37" s="11">
        <f t="shared" ca="1" si="9"/>
        <v>6</v>
      </c>
      <c r="X37" s="11">
        <v>1</v>
      </c>
      <c r="Y37" s="11">
        <f t="shared" ca="1" si="10"/>
        <v>6</v>
      </c>
      <c r="Z37" s="117">
        <f t="shared" ca="1" si="11"/>
        <v>0.16216216216216217</v>
      </c>
      <c r="AA37" s="171">
        <f t="shared" si="12"/>
        <v>1</v>
      </c>
      <c r="AB37" s="171">
        <f t="shared" ca="1" si="13"/>
        <v>0</v>
      </c>
      <c r="AC37" s="171">
        <f t="shared" ca="1" si="13"/>
        <v>1</v>
      </c>
      <c r="AD37" s="171">
        <f t="shared" si="14"/>
        <v>1</v>
      </c>
      <c r="AE37" s="171">
        <f t="shared" si="4"/>
        <v>1</v>
      </c>
    </row>
    <row r="38" spans="2:31" ht="23.25" customHeight="1">
      <c r="B38" s="221">
        <f t="shared" ca="1" si="6"/>
        <v>8</v>
      </c>
      <c r="C38" s="8"/>
      <c r="D38" s="8"/>
      <c r="E38" s="8"/>
      <c r="F38" s="209" t="str">
        <f ca="1">IF('תנאי סף'!AN38&lt;&gt;1,"",'תנאי סף'!F38)</f>
        <v>האגודה לטיפוח חברה ותרבות</v>
      </c>
      <c r="G38" s="314">
        <v>6963339</v>
      </c>
      <c r="H38" s="291">
        <v>3722853</v>
      </c>
      <c r="I38" s="318">
        <f t="shared" ca="1" si="7"/>
        <v>0.53463618531282187</v>
      </c>
      <c r="J38" s="291"/>
      <c r="K38" s="293"/>
      <c r="L38" s="291"/>
      <c r="M38" s="293"/>
      <c r="N38" s="9"/>
      <c r="O38" s="137"/>
      <c r="P38" s="158"/>
      <c r="Q38" s="11"/>
      <c r="R38" s="11"/>
      <c r="S38" s="11"/>
      <c r="T38" s="11"/>
      <c r="U38" s="138">
        <f t="shared" ca="1" si="8"/>
        <v>5</v>
      </c>
      <c r="V38" s="11">
        <v>1</v>
      </c>
      <c r="W38" s="11">
        <f t="shared" ca="1" si="9"/>
        <v>5</v>
      </c>
      <c r="X38" s="11">
        <v>1</v>
      </c>
      <c r="Y38" s="11">
        <f t="shared" ca="1" si="10"/>
        <v>5</v>
      </c>
      <c r="Z38" s="117">
        <f t="shared" ca="1" si="11"/>
        <v>0.13513513513513514</v>
      </c>
      <c r="AA38" s="171">
        <f t="shared" si="12"/>
        <v>1</v>
      </c>
      <c r="AB38" s="171">
        <f t="shared" ca="1" si="13"/>
        <v>0</v>
      </c>
      <c r="AC38" s="171">
        <f t="shared" ca="1" si="13"/>
        <v>1</v>
      </c>
      <c r="AD38" s="171">
        <f t="shared" si="14"/>
        <v>1</v>
      </c>
      <c r="AE38" s="171">
        <f t="shared" si="4"/>
        <v>1</v>
      </c>
    </row>
    <row r="39" spans="2:31" ht="20.25" customHeight="1">
      <c r="B39" s="221">
        <f t="shared" ca="1" si="6"/>
        <v>9</v>
      </c>
      <c r="C39" s="8"/>
      <c r="D39" s="8"/>
      <c r="E39" s="8"/>
      <c r="F39" s="209" t="str">
        <f ca="1">IF('תנאי סף'!AN39&lt;&gt;1,"",'תנאי סף'!F39)</f>
        <v>אנסמבל הפיוט מכון בן צבי</v>
      </c>
      <c r="G39" s="314">
        <v>742612</v>
      </c>
      <c r="H39" s="291">
        <v>742612</v>
      </c>
      <c r="I39" s="318">
        <f t="shared" ca="1" si="7"/>
        <v>1</v>
      </c>
      <c r="J39" s="291"/>
      <c r="K39" s="293"/>
      <c r="L39" s="291"/>
      <c r="M39" s="293"/>
      <c r="N39" s="9"/>
      <c r="O39" s="137"/>
      <c r="P39" s="158"/>
      <c r="Q39" s="11"/>
      <c r="R39" s="11"/>
      <c r="S39" s="11"/>
      <c r="T39" s="11"/>
      <c r="U39" s="138">
        <f t="shared" ca="1" si="8"/>
        <v>6</v>
      </c>
      <c r="V39" s="11">
        <v>1</v>
      </c>
      <c r="W39" s="11">
        <f t="shared" ca="1" si="9"/>
        <v>6</v>
      </c>
      <c r="X39" s="11">
        <v>1</v>
      </c>
      <c r="Y39" s="11">
        <f t="shared" ca="1" si="10"/>
        <v>6</v>
      </c>
      <c r="Z39" s="117">
        <f t="shared" ca="1" si="11"/>
        <v>0.16216216216216217</v>
      </c>
      <c r="AA39" s="171">
        <f t="shared" si="12"/>
        <v>1</v>
      </c>
      <c r="AB39" s="171">
        <f t="shared" ca="1" si="13"/>
        <v>0</v>
      </c>
      <c r="AC39" s="171">
        <f t="shared" ca="1" si="13"/>
        <v>1</v>
      </c>
      <c r="AD39" s="171">
        <f t="shared" si="14"/>
        <v>1</v>
      </c>
      <c r="AE39" s="171">
        <f t="shared" si="4"/>
        <v>1</v>
      </c>
    </row>
    <row r="40" spans="2:31" ht="19.5" customHeight="1">
      <c r="B40" s="222">
        <f t="shared" ca="1" si="6"/>
        <v>10</v>
      </c>
      <c r="C40" s="348"/>
      <c r="D40" s="348"/>
      <c r="E40" s="348"/>
      <c r="F40" s="349" t="str">
        <f ca="1">IF('תנאי סף'!AN40&lt;&gt;1,"",'תנאי סף'!F40)</f>
        <v>עמותת תמיד</v>
      </c>
      <c r="G40" s="357">
        <v>1518794</v>
      </c>
      <c r="H40" s="350">
        <v>1404316</v>
      </c>
      <c r="I40" s="318">
        <f t="shared" ca="1" si="7"/>
        <v>0.92462572277741417</v>
      </c>
      <c r="J40" s="350"/>
      <c r="K40" s="351"/>
      <c r="L40" s="350"/>
      <c r="M40" s="351"/>
      <c r="N40" s="352"/>
      <c r="O40" s="353"/>
      <c r="P40" s="354"/>
      <c r="Q40" s="355"/>
      <c r="R40" s="355"/>
      <c r="S40" s="355"/>
      <c r="T40" s="355"/>
      <c r="U40" s="138">
        <f t="shared" ca="1" si="8"/>
        <v>6</v>
      </c>
      <c r="V40" s="355">
        <v>1</v>
      </c>
      <c r="W40" s="355">
        <f t="shared" ca="1" si="9"/>
        <v>6</v>
      </c>
      <c r="X40" s="355">
        <v>1</v>
      </c>
      <c r="Y40" s="355">
        <f t="shared" ca="1" si="10"/>
        <v>6</v>
      </c>
      <c r="Z40" s="356">
        <f t="shared" ca="1" si="11"/>
        <v>0.16216216216216217</v>
      </c>
      <c r="AA40" s="171">
        <f t="shared" si="12"/>
        <v>1</v>
      </c>
      <c r="AB40" s="171">
        <f t="shared" ca="1" si="13"/>
        <v>0</v>
      </c>
      <c r="AC40" s="171">
        <f t="shared" ca="1" si="13"/>
        <v>1</v>
      </c>
      <c r="AD40" s="171">
        <f t="shared" si="14"/>
        <v>1</v>
      </c>
      <c r="AE40" s="171">
        <f t="shared" si="4"/>
        <v>1</v>
      </c>
    </row>
    <row r="41" spans="2:31" ht="21.75" customHeight="1">
      <c r="B41" s="10">
        <f t="shared" ca="1" si="6"/>
        <v>11</v>
      </c>
      <c r="C41" s="8"/>
      <c r="D41" s="8"/>
      <c r="E41" s="8"/>
      <c r="F41" s="209" t="str">
        <f ca="1">IF('תנאי סף'!AN41&lt;&gt;1,"",'תנאי סף'!F41)</f>
        <v>מטרוז</v>
      </c>
      <c r="G41" s="314">
        <v>639109</v>
      </c>
      <c r="H41" s="291">
        <v>639109</v>
      </c>
      <c r="I41" s="318">
        <f t="shared" ca="1" si="7"/>
        <v>1</v>
      </c>
      <c r="J41" s="291"/>
      <c r="K41" s="293"/>
      <c r="L41" s="291"/>
      <c r="M41" s="293"/>
      <c r="N41" s="9"/>
      <c r="O41" s="137"/>
      <c r="P41" s="158"/>
      <c r="Q41" s="11"/>
      <c r="R41" s="11"/>
      <c r="S41" s="11"/>
      <c r="T41" s="11"/>
      <c r="U41" s="138">
        <f t="shared" ca="1" si="8"/>
        <v>6</v>
      </c>
      <c r="V41" s="11">
        <v>1</v>
      </c>
      <c r="W41" s="11">
        <f t="shared" ca="1" si="9"/>
        <v>6</v>
      </c>
      <c r="X41" s="11">
        <v>1</v>
      </c>
      <c r="Y41" s="11">
        <f t="shared" ca="1" si="10"/>
        <v>6</v>
      </c>
      <c r="Z41" s="115">
        <f t="shared" ca="1" si="11"/>
        <v>0.16216216216216217</v>
      </c>
      <c r="AA41" s="171">
        <f t="shared" si="12"/>
        <v>1</v>
      </c>
      <c r="AB41" s="171">
        <f t="shared" ca="1" si="13"/>
        <v>0</v>
      </c>
      <c r="AC41" s="171">
        <f t="shared" ca="1" si="13"/>
        <v>1</v>
      </c>
      <c r="AD41" s="171">
        <f t="shared" si="14"/>
        <v>1</v>
      </c>
      <c r="AE41" s="171">
        <f t="shared" si="4"/>
        <v>1</v>
      </c>
    </row>
    <row r="42" spans="2:31">
      <c r="B42" s="10" t="str">
        <f t="shared" si="6"/>
        <v/>
      </c>
      <c r="C42" s="8"/>
      <c r="D42" s="8"/>
      <c r="E42" s="8"/>
      <c r="F42" s="209" t="str">
        <f>IF('תנאי סף'!AN42&lt;&gt;1,"",'תנאי סף'!F42)</f>
        <v/>
      </c>
      <c r="G42" s="314"/>
      <c r="H42" s="291"/>
      <c r="I42" s="318" t="str">
        <f t="shared" si="7"/>
        <v/>
      </c>
      <c r="J42" s="291"/>
      <c r="K42" s="293"/>
      <c r="L42" s="291"/>
      <c r="M42" s="293"/>
      <c r="N42" s="9"/>
      <c r="O42" s="137"/>
      <c r="P42" s="158"/>
      <c r="Q42" s="11"/>
      <c r="R42" s="11"/>
      <c r="S42" s="11"/>
      <c r="T42" s="11"/>
      <c r="U42" s="138" t="str">
        <f t="shared" si="8"/>
        <v/>
      </c>
      <c r="V42" s="11">
        <v>1</v>
      </c>
      <c r="W42" s="11" t="str">
        <f t="shared" si="9"/>
        <v/>
      </c>
      <c r="X42" s="11">
        <v>1</v>
      </c>
      <c r="Y42" s="11" t="str">
        <f t="shared" si="10"/>
        <v/>
      </c>
      <c r="Z42" s="115" t="str">
        <f t="shared" si="11"/>
        <v/>
      </c>
      <c r="AA42" s="171">
        <f t="shared" si="12"/>
        <v>0</v>
      </c>
      <c r="AB42" s="171" t="str">
        <f t="shared" si="13"/>
        <v/>
      </c>
      <c r="AC42" s="171" t="str">
        <f t="shared" si="13"/>
        <v/>
      </c>
      <c r="AD42" s="171">
        <f t="shared" si="14"/>
        <v>0</v>
      </c>
      <c r="AE42" s="171">
        <f t="shared" si="4"/>
        <v>0</v>
      </c>
    </row>
    <row r="43" spans="2:31">
      <c r="B43" s="10" t="str">
        <f t="shared" si="6"/>
        <v/>
      </c>
      <c r="C43" s="8"/>
      <c r="D43" s="8"/>
      <c r="E43" s="8"/>
      <c r="F43" s="209" t="str">
        <f>IF('תנאי סף'!AN43&lt;&gt;1,"",'תנאי סף'!F43)</f>
        <v/>
      </c>
      <c r="G43" s="314"/>
      <c r="H43" s="291"/>
      <c r="I43" s="318" t="str">
        <f t="shared" si="7"/>
        <v/>
      </c>
      <c r="J43" s="291"/>
      <c r="K43" s="293"/>
      <c r="L43" s="291"/>
      <c r="M43" s="293"/>
      <c r="N43" s="9"/>
      <c r="O43" s="137"/>
      <c r="P43" s="158"/>
      <c r="Q43" s="11"/>
      <c r="R43" s="11"/>
      <c r="S43" s="11"/>
      <c r="T43" s="11"/>
      <c r="U43" s="138" t="str">
        <f t="shared" si="8"/>
        <v/>
      </c>
      <c r="V43" s="11">
        <v>1</v>
      </c>
      <c r="W43" s="11" t="str">
        <f t="shared" si="9"/>
        <v/>
      </c>
      <c r="X43" s="11">
        <v>1</v>
      </c>
      <c r="Y43" s="11" t="str">
        <f t="shared" si="10"/>
        <v/>
      </c>
      <c r="Z43" s="115" t="str">
        <f t="shared" si="11"/>
        <v/>
      </c>
      <c r="AA43" s="171">
        <f t="shared" si="12"/>
        <v>0</v>
      </c>
      <c r="AB43" s="171" t="str">
        <f t="shared" si="13"/>
        <v/>
      </c>
      <c r="AC43" s="171" t="str">
        <f t="shared" si="13"/>
        <v/>
      </c>
      <c r="AD43" s="171">
        <f t="shared" si="14"/>
        <v>0</v>
      </c>
      <c r="AE43" s="171">
        <f t="shared" si="4"/>
        <v>0</v>
      </c>
    </row>
    <row r="44" spans="2:31">
      <c r="B44" s="10" t="str">
        <f t="shared" si="6"/>
        <v/>
      </c>
      <c r="C44" s="8"/>
      <c r="D44" s="8"/>
      <c r="E44" s="8"/>
      <c r="F44" s="209" t="str">
        <f>IF('תנאי סף'!AN44&lt;&gt;1,"",'תנאי סף'!F44)</f>
        <v/>
      </c>
      <c r="G44" s="314"/>
      <c r="H44" s="291"/>
      <c r="I44" s="318" t="str">
        <f t="shared" si="7"/>
        <v/>
      </c>
      <c r="J44" s="291"/>
      <c r="K44" s="293"/>
      <c r="L44" s="291"/>
      <c r="M44" s="293"/>
      <c r="N44" s="9"/>
      <c r="O44" s="137"/>
      <c r="P44" s="158"/>
      <c r="Q44" s="11"/>
      <c r="R44" s="11"/>
      <c r="S44" s="11"/>
      <c r="T44" s="11"/>
      <c r="U44" s="138" t="str">
        <f t="shared" si="8"/>
        <v/>
      </c>
      <c r="V44" s="11">
        <v>1</v>
      </c>
      <c r="W44" s="11" t="str">
        <f t="shared" si="9"/>
        <v/>
      </c>
      <c r="X44" s="11">
        <v>1</v>
      </c>
      <c r="Y44" s="11" t="str">
        <f t="shared" si="10"/>
        <v/>
      </c>
      <c r="Z44" s="115" t="str">
        <f t="shared" si="11"/>
        <v/>
      </c>
      <c r="AA44" s="171">
        <f t="shared" si="12"/>
        <v>0</v>
      </c>
      <c r="AB44" s="171" t="str">
        <f t="shared" si="13"/>
        <v/>
      </c>
      <c r="AC44" s="171" t="str">
        <f t="shared" si="13"/>
        <v/>
      </c>
      <c r="AD44" s="171">
        <f t="shared" si="14"/>
        <v>0</v>
      </c>
      <c r="AE44" s="171">
        <f t="shared" si="4"/>
        <v>0</v>
      </c>
    </row>
    <row r="45" spans="2:31">
      <c r="B45" s="10" t="str">
        <f t="shared" si="6"/>
        <v/>
      </c>
      <c r="C45" s="8"/>
      <c r="D45" s="8"/>
      <c r="E45" s="8"/>
      <c r="F45" s="209" t="str">
        <f>IF('תנאי סף'!AN45&lt;&gt;1,"",'תנאי סף'!F45)</f>
        <v/>
      </c>
      <c r="G45" s="314"/>
      <c r="H45" s="291"/>
      <c r="I45" s="318" t="str">
        <f t="shared" si="7"/>
        <v/>
      </c>
      <c r="J45" s="291"/>
      <c r="K45" s="293"/>
      <c r="L45" s="291"/>
      <c r="M45" s="293"/>
      <c r="N45" s="9"/>
      <c r="O45" s="137"/>
      <c r="P45" s="158"/>
      <c r="Q45" s="11"/>
      <c r="R45" s="11"/>
      <c r="S45" s="11"/>
      <c r="T45" s="11"/>
      <c r="U45" s="138" t="str">
        <f t="shared" si="8"/>
        <v/>
      </c>
      <c r="V45" s="11">
        <v>1</v>
      </c>
      <c r="W45" s="11" t="str">
        <f t="shared" si="9"/>
        <v/>
      </c>
      <c r="X45" s="11">
        <v>1</v>
      </c>
      <c r="Y45" s="11" t="str">
        <f t="shared" si="10"/>
        <v/>
      </c>
      <c r="Z45" s="115" t="str">
        <f t="shared" si="11"/>
        <v/>
      </c>
      <c r="AA45" s="171">
        <f t="shared" si="12"/>
        <v>0</v>
      </c>
      <c r="AB45" s="171" t="str">
        <f t="shared" si="13"/>
        <v/>
      </c>
      <c r="AC45" s="171" t="str">
        <f t="shared" si="13"/>
        <v/>
      </c>
      <c r="AD45" s="171">
        <f t="shared" si="14"/>
        <v>0</v>
      </c>
      <c r="AE45" s="171">
        <f t="shared" si="4"/>
        <v>0</v>
      </c>
    </row>
    <row r="46" spans="2:31">
      <c r="B46" s="10" t="str">
        <f t="shared" si="6"/>
        <v/>
      </c>
      <c r="C46" s="8"/>
      <c r="D46" s="8"/>
      <c r="E46" s="8"/>
      <c r="F46" s="209" t="str">
        <f>IF('תנאי סף'!AN46&lt;&gt;1,"",'תנאי סף'!F46)</f>
        <v/>
      </c>
      <c r="G46" s="314"/>
      <c r="H46" s="291"/>
      <c r="I46" s="318" t="str">
        <f t="shared" si="7"/>
        <v/>
      </c>
      <c r="J46" s="291"/>
      <c r="K46" s="293"/>
      <c r="L46" s="291"/>
      <c r="M46" s="293"/>
      <c r="N46" s="9"/>
      <c r="O46" s="137"/>
      <c r="P46" s="158"/>
      <c r="Q46" s="11"/>
      <c r="R46" s="11"/>
      <c r="S46" s="11"/>
      <c r="T46" s="11"/>
      <c r="U46" s="138" t="str">
        <f t="shared" si="8"/>
        <v/>
      </c>
      <c r="V46" s="11">
        <v>1</v>
      </c>
      <c r="W46" s="11" t="str">
        <f t="shared" si="9"/>
        <v/>
      </c>
      <c r="X46" s="11">
        <v>1</v>
      </c>
      <c r="Y46" s="11" t="str">
        <f t="shared" si="10"/>
        <v/>
      </c>
      <c r="Z46" s="115" t="str">
        <f t="shared" si="11"/>
        <v/>
      </c>
      <c r="AA46" s="171">
        <f t="shared" si="12"/>
        <v>0</v>
      </c>
      <c r="AB46" s="171" t="str">
        <f t="shared" si="13"/>
        <v/>
      </c>
      <c r="AC46" s="171" t="str">
        <f t="shared" si="13"/>
        <v/>
      </c>
      <c r="AD46" s="171">
        <f t="shared" si="14"/>
        <v>0</v>
      </c>
      <c r="AE46" s="171">
        <f t="shared" ref="AE46:AE109" si="15">IF(H$30="",1,IF(H46="",0,IFERROR(CHOOSE(AE$28,IF(ISNA(MATCH(H46,$AB$30:$AC$30,0)),0,1),IF(ISNUMBER(H46),1,0),IF(H46=TRUNC(H46),1,0),IF(AND(H46*1=H46,H46&gt;=0),1,0),IF(AND(H46=TRUNC(H46),H46&gt;=0),1,0),IF(AND(H46*1=H46,H46&gt;0),1,0),IF(AND(H46=TRUNC(H46),H46&gt;0),1,0),1,IF(ISNA(HLOOKUP(H46,$AE$4:$AN$4,1,0)),0,1)),0)))</f>
        <v>0</v>
      </c>
    </row>
    <row r="47" spans="2:31">
      <c r="B47" s="10" t="str">
        <f t="shared" si="6"/>
        <v/>
      </c>
      <c r="C47" s="8"/>
      <c r="D47" s="8"/>
      <c r="E47" s="8"/>
      <c r="F47" s="209" t="str">
        <f>IF('תנאי סף'!AN47&lt;&gt;1,"",'תנאי סף'!F47)</f>
        <v/>
      </c>
      <c r="G47" s="314"/>
      <c r="H47" s="291"/>
      <c r="I47" s="318" t="str">
        <f t="shared" si="7"/>
        <v/>
      </c>
      <c r="J47" s="291"/>
      <c r="K47" s="293"/>
      <c r="L47" s="291"/>
      <c r="M47" s="293"/>
      <c r="N47" s="9"/>
      <c r="O47" s="137"/>
      <c r="P47" s="158"/>
      <c r="Q47" s="11"/>
      <c r="R47" s="11"/>
      <c r="S47" s="11"/>
      <c r="T47" s="11"/>
      <c r="U47" s="138" t="str">
        <f t="shared" si="8"/>
        <v/>
      </c>
      <c r="V47" s="11">
        <v>1</v>
      </c>
      <c r="W47" s="11" t="str">
        <f t="shared" si="9"/>
        <v/>
      </c>
      <c r="X47" s="11">
        <v>1</v>
      </c>
      <c r="Y47" s="11" t="str">
        <f t="shared" si="10"/>
        <v/>
      </c>
      <c r="Z47" s="115" t="str">
        <f t="shared" si="11"/>
        <v/>
      </c>
      <c r="AA47" s="171">
        <f t="shared" si="12"/>
        <v>0</v>
      </c>
      <c r="AB47" s="171" t="str">
        <f t="shared" si="13"/>
        <v/>
      </c>
      <c r="AC47" s="171" t="str">
        <f t="shared" si="13"/>
        <v/>
      </c>
      <c r="AD47" s="171">
        <f t="shared" si="14"/>
        <v>0</v>
      </c>
      <c r="AE47" s="171">
        <f t="shared" si="15"/>
        <v>0</v>
      </c>
    </row>
    <row r="48" spans="2:31">
      <c r="B48" s="10" t="str">
        <f t="shared" si="6"/>
        <v/>
      </c>
      <c r="C48" s="8"/>
      <c r="D48" s="8"/>
      <c r="E48" s="8"/>
      <c r="F48" s="209" t="str">
        <f>IF('תנאי סף'!AN48&lt;&gt;1,"",'תנאי סף'!F48)</f>
        <v/>
      </c>
      <c r="G48" s="314"/>
      <c r="H48" s="291"/>
      <c r="I48" s="318" t="str">
        <f t="shared" si="7"/>
        <v/>
      </c>
      <c r="J48" s="291"/>
      <c r="K48" s="293"/>
      <c r="L48" s="291"/>
      <c r="M48" s="293"/>
      <c r="N48" s="9"/>
      <c r="O48" s="137"/>
      <c r="P48" s="158"/>
      <c r="Q48" s="11"/>
      <c r="R48" s="11"/>
      <c r="S48" s="11"/>
      <c r="T48" s="11"/>
      <c r="U48" s="138" t="str">
        <f t="shared" si="8"/>
        <v/>
      </c>
      <c r="V48" s="11">
        <v>1</v>
      </c>
      <c r="W48" s="11" t="str">
        <f t="shared" si="9"/>
        <v/>
      </c>
      <c r="X48" s="11">
        <v>1</v>
      </c>
      <c r="Y48" s="11" t="str">
        <f t="shared" si="10"/>
        <v/>
      </c>
      <c r="Z48" s="115" t="str">
        <f t="shared" si="11"/>
        <v/>
      </c>
      <c r="AA48" s="171">
        <f t="shared" si="12"/>
        <v>0</v>
      </c>
      <c r="AB48" s="171" t="str">
        <f t="shared" si="13"/>
        <v/>
      </c>
      <c r="AC48" s="171" t="str">
        <f t="shared" si="13"/>
        <v/>
      </c>
      <c r="AD48" s="171">
        <f t="shared" si="14"/>
        <v>0</v>
      </c>
      <c r="AE48" s="171">
        <f t="shared" si="15"/>
        <v>0</v>
      </c>
    </row>
    <row r="49" spans="2:31">
      <c r="B49" s="10" t="str">
        <f t="shared" si="6"/>
        <v/>
      </c>
      <c r="C49" s="8"/>
      <c r="D49" s="8"/>
      <c r="E49" s="8"/>
      <c r="F49" s="209" t="str">
        <f>IF('תנאי סף'!AN49&lt;&gt;1,"",'תנאי סף'!F49)</f>
        <v/>
      </c>
      <c r="G49" s="314"/>
      <c r="H49" s="291"/>
      <c r="I49" s="318" t="str">
        <f t="shared" si="7"/>
        <v/>
      </c>
      <c r="J49" s="291"/>
      <c r="K49" s="293"/>
      <c r="L49" s="291"/>
      <c r="M49" s="293"/>
      <c r="N49" s="9"/>
      <c r="O49" s="137"/>
      <c r="P49" s="158"/>
      <c r="Q49" s="11"/>
      <c r="R49" s="11"/>
      <c r="S49" s="11"/>
      <c r="T49" s="11"/>
      <c r="U49" s="138" t="str">
        <f t="shared" si="8"/>
        <v/>
      </c>
      <c r="V49" s="11">
        <v>1</v>
      </c>
      <c r="W49" s="11" t="str">
        <f t="shared" si="9"/>
        <v/>
      </c>
      <c r="X49" s="11">
        <v>1</v>
      </c>
      <c r="Y49" s="11" t="str">
        <f t="shared" si="10"/>
        <v/>
      </c>
      <c r="Z49" s="115" t="str">
        <f t="shared" si="11"/>
        <v/>
      </c>
      <c r="AA49" s="171">
        <f t="shared" si="12"/>
        <v>0</v>
      </c>
      <c r="AB49" s="171" t="str">
        <f t="shared" si="13"/>
        <v/>
      </c>
      <c r="AC49" s="171" t="str">
        <f t="shared" si="13"/>
        <v/>
      </c>
      <c r="AD49" s="171">
        <f t="shared" si="14"/>
        <v>0</v>
      </c>
      <c r="AE49" s="171">
        <f t="shared" si="15"/>
        <v>0</v>
      </c>
    </row>
    <row r="50" spans="2:31">
      <c r="B50" s="10" t="str">
        <f t="shared" si="6"/>
        <v/>
      </c>
      <c r="C50" s="8"/>
      <c r="D50" s="8"/>
      <c r="E50" s="8"/>
      <c r="F50" s="209" t="str">
        <f>IF('תנאי סף'!AN50&lt;&gt;1,"",'תנאי סף'!F50)</f>
        <v/>
      </c>
      <c r="G50" s="314"/>
      <c r="H50" s="291"/>
      <c r="I50" s="318" t="str">
        <f t="shared" si="7"/>
        <v/>
      </c>
      <c r="J50" s="291"/>
      <c r="K50" s="293"/>
      <c r="L50" s="291"/>
      <c r="M50" s="293"/>
      <c r="N50" s="9"/>
      <c r="O50" s="137"/>
      <c r="P50" s="158"/>
      <c r="Q50" s="11"/>
      <c r="R50" s="11"/>
      <c r="S50" s="11"/>
      <c r="T50" s="11"/>
      <c r="U50" s="138" t="str">
        <f t="shared" si="8"/>
        <v/>
      </c>
      <c r="V50" s="11">
        <v>1</v>
      </c>
      <c r="W50" s="11" t="str">
        <f t="shared" si="9"/>
        <v/>
      </c>
      <c r="X50" s="11">
        <v>1</v>
      </c>
      <c r="Y50" s="11" t="str">
        <f t="shared" si="10"/>
        <v/>
      </c>
      <c r="Z50" s="115" t="str">
        <f t="shared" si="11"/>
        <v/>
      </c>
      <c r="AA50" s="171">
        <f t="shared" si="12"/>
        <v>0</v>
      </c>
      <c r="AB50" s="171" t="str">
        <f t="shared" si="13"/>
        <v/>
      </c>
      <c r="AC50" s="171" t="str">
        <f t="shared" si="13"/>
        <v/>
      </c>
      <c r="AD50" s="171">
        <f t="shared" si="14"/>
        <v>0</v>
      </c>
      <c r="AE50" s="171">
        <f t="shared" si="15"/>
        <v>0</v>
      </c>
    </row>
    <row r="51" spans="2:31">
      <c r="B51" s="10" t="str">
        <f t="shared" si="6"/>
        <v/>
      </c>
      <c r="C51" s="8"/>
      <c r="D51" s="8"/>
      <c r="E51" s="8"/>
      <c r="F51" s="209" t="str">
        <f>IF('תנאי סף'!AN51&lt;&gt;1,"",'תנאי סף'!F51)</f>
        <v/>
      </c>
      <c r="G51" s="314"/>
      <c r="H51" s="291"/>
      <c r="I51" s="318" t="str">
        <f t="shared" si="7"/>
        <v/>
      </c>
      <c r="J51" s="291"/>
      <c r="K51" s="293"/>
      <c r="L51" s="291"/>
      <c r="M51" s="293"/>
      <c r="N51" s="9"/>
      <c r="O51" s="137"/>
      <c r="P51" s="158"/>
      <c r="Q51" s="11"/>
      <c r="R51" s="11"/>
      <c r="S51" s="11"/>
      <c r="T51" s="11"/>
      <c r="U51" s="138" t="str">
        <f t="shared" si="8"/>
        <v/>
      </c>
      <c r="V51" s="11">
        <v>1</v>
      </c>
      <c r="W51" s="11" t="str">
        <f t="shared" si="9"/>
        <v/>
      </c>
      <c r="X51" s="11">
        <v>1</v>
      </c>
      <c r="Y51" s="11" t="str">
        <f t="shared" si="10"/>
        <v/>
      </c>
      <c r="Z51" s="115" t="str">
        <f t="shared" si="11"/>
        <v/>
      </c>
      <c r="AA51" s="171">
        <f t="shared" si="12"/>
        <v>0</v>
      </c>
      <c r="AB51" s="171" t="str">
        <f t="shared" si="13"/>
        <v/>
      </c>
      <c r="AC51" s="171" t="str">
        <f t="shared" si="13"/>
        <v/>
      </c>
      <c r="AD51" s="171">
        <f t="shared" si="14"/>
        <v>0</v>
      </c>
      <c r="AE51" s="171">
        <f t="shared" si="15"/>
        <v>0</v>
      </c>
    </row>
    <row r="52" spans="2:31">
      <c r="B52" s="10" t="str">
        <f t="shared" si="6"/>
        <v/>
      </c>
      <c r="C52" s="8"/>
      <c r="D52" s="8"/>
      <c r="E52" s="8"/>
      <c r="F52" s="209" t="str">
        <f>IF('תנאי סף'!AN52&lt;&gt;1,"",'תנאי סף'!F52)</f>
        <v/>
      </c>
      <c r="G52" s="314"/>
      <c r="H52" s="291"/>
      <c r="I52" s="318" t="str">
        <f t="shared" si="7"/>
        <v/>
      </c>
      <c r="J52" s="291"/>
      <c r="K52" s="293"/>
      <c r="L52" s="291"/>
      <c r="M52" s="293"/>
      <c r="N52" s="9"/>
      <c r="O52" s="137"/>
      <c r="P52" s="158"/>
      <c r="Q52" s="11"/>
      <c r="R52" s="11"/>
      <c r="S52" s="11"/>
      <c r="T52" s="11"/>
      <c r="U52" s="138" t="str">
        <f t="shared" si="8"/>
        <v/>
      </c>
      <c r="V52" s="11">
        <v>1</v>
      </c>
      <c r="W52" s="11" t="str">
        <f t="shared" si="9"/>
        <v/>
      </c>
      <c r="X52" s="11">
        <v>1</v>
      </c>
      <c r="Y52" s="11" t="str">
        <f t="shared" si="10"/>
        <v/>
      </c>
      <c r="Z52" s="115" t="str">
        <f t="shared" si="11"/>
        <v/>
      </c>
      <c r="AA52" s="171">
        <f t="shared" si="12"/>
        <v>0</v>
      </c>
      <c r="AB52" s="171" t="str">
        <f t="shared" si="13"/>
        <v/>
      </c>
      <c r="AC52" s="171" t="str">
        <f t="shared" si="13"/>
        <v/>
      </c>
      <c r="AD52" s="171">
        <f t="shared" si="14"/>
        <v>0</v>
      </c>
      <c r="AE52" s="171">
        <f t="shared" si="15"/>
        <v>0</v>
      </c>
    </row>
    <row r="53" spans="2:31">
      <c r="B53" s="10" t="str">
        <f t="shared" si="6"/>
        <v/>
      </c>
      <c r="C53" s="8"/>
      <c r="D53" s="8"/>
      <c r="E53" s="8"/>
      <c r="F53" s="209" t="str">
        <f>IF('תנאי סף'!AN53&lt;&gt;1,"",'תנאי סף'!F53)</f>
        <v/>
      </c>
      <c r="G53" s="314"/>
      <c r="H53" s="291"/>
      <c r="I53" s="318" t="str">
        <f t="shared" si="7"/>
        <v/>
      </c>
      <c r="J53" s="291"/>
      <c r="K53" s="293"/>
      <c r="L53" s="291"/>
      <c r="M53" s="293"/>
      <c r="N53" s="9"/>
      <c r="O53" s="137"/>
      <c r="P53" s="158"/>
      <c r="Q53" s="11"/>
      <c r="R53" s="11"/>
      <c r="S53" s="11"/>
      <c r="T53" s="11"/>
      <c r="U53" s="138" t="str">
        <f t="shared" si="8"/>
        <v/>
      </c>
      <c r="V53" s="11">
        <v>1</v>
      </c>
      <c r="W53" s="11" t="str">
        <f t="shared" si="9"/>
        <v/>
      </c>
      <c r="X53" s="11">
        <v>1</v>
      </c>
      <c r="Y53" s="11" t="str">
        <f t="shared" si="10"/>
        <v/>
      </c>
      <c r="Z53" s="115" t="str">
        <f t="shared" si="11"/>
        <v/>
      </c>
      <c r="AA53" s="171">
        <f t="shared" si="12"/>
        <v>0</v>
      </c>
      <c r="AB53" s="171" t="str">
        <f t="shared" si="13"/>
        <v/>
      </c>
      <c r="AC53" s="171" t="str">
        <f t="shared" si="13"/>
        <v/>
      </c>
      <c r="AD53" s="171">
        <f t="shared" si="14"/>
        <v>0</v>
      </c>
      <c r="AE53" s="171">
        <f t="shared" si="15"/>
        <v>0</v>
      </c>
    </row>
    <row r="54" spans="2:31">
      <c r="B54" s="10" t="str">
        <f t="shared" si="6"/>
        <v/>
      </c>
      <c r="C54" s="8"/>
      <c r="D54" s="8"/>
      <c r="E54" s="8"/>
      <c r="F54" s="209" t="str">
        <f>IF('תנאי סף'!AN54&lt;&gt;1,"",'תנאי סף'!F54)</f>
        <v/>
      </c>
      <c r="G54" s="314"/>
      <c r="H54" s="291"/>
      <c r="I54" s="318" t="str">
        <f t="shared" si="7"/>
        <v/>
      </c>
      <c r="J54" s="291"/>
      <c r="K54" s="293"/>
      <c r="L54" s="291"/>
      <c r="M54" s="293"/>
      <c r="N54" s="9"/>
      <c r="O54" s="137"/>
      <c r="P54" s="158"/>
      <c r="Q54" s="11"/>
      <c r="R54" s="11"/>
      <c r="S54" s="11"/>
      <c r="T54" s="11"/>
      <c r="U54" s="138" t="str">
        <f t="shared" si="8"/>
        <v/>
      </c>
      <c r="V54" s="11">
        <v>1</v>
      </c>
      <c r="W54" s="11" t="str">
        <f t="shared" si="9"/>
        <v/>
      </c>
      <c r="X54" s="11">
        <v>1</v>
      </c>
      <c r="Y54" s="11" t="str">
        <f t="shared" si="10"/>
        <v/>
      </c>
      <c r="Z54" s="115" t="str">
        <f t="shared" si="11"/>
        <v/>
      </c>
      <c r="AA54" s="171">
        <f t="shared" si="12"/>
        <v>0</v>
      </c>
      <c r="AB54" s="171" t="str">
        <f t="shared" si="13"/>
        <v/>
      </c>
      <c r="AC54" s="171" t="str">
        <f t="shared" si="13"/>
        <v/>
      </c>
      <c r="AD54" s="171">
        <f t="shared" si="14"/>
        <v>0</v>
      </c>
      <c r="AE54" s="171">
        <f t="shared" si="15"/>
        <v>0</v>
      </c>
    </row>
    <row r="55" spans="2:31">
      <c r="B55" s="10" t="str">
        <f t="shared" si="6"/>
        <v/>
      </c>
      <c r="C55" s="8"/>
      <c r="D55" s="8"/>
      <c r="E55" s="8"/>
      <c r="F55" s="209" t="str">
        <f>IF('תנאי סף'!AN55&lt;&gt;1,"",'תנאי סף'!F55)</f>
        <v/>
      </c>
      <c r="G55" s="314"/>
      <c r="H55" s="291"/>
      <c r="I55" s="318" t="str">
        <f t="shared" si="7"/>
        <v/>
      </c>
      <c r="J55" s="291"/>
      <c r="K55" s="293"/>
      <c r="L55" s="291"/>
      <c r="M55" s="293"/>
      <c r="N55" s="9"/>
      <c r="O55" s="137"/>
      <c r="P55" s="158"/>
      <c r="Q55" s="11"/>
      <c r="R55" s="11"/>
      <c r="S55" s="11"/>
      <c r="T55" s="11"/>
      <c r="U55" s="138" t="str">
        <f t="shared" si="8"/>
        <v/>
      </c>
      <c r="V55" s="11">
        <v>1</v>
      </c>
      <c r="W55" s="11" t="str">
        <f t="shared" si="9"/>
        <v/>
      </c>
      <c r="X55" s="11">
        <v>1</v>
      </c>
      <c r="Y55" s="11" t="str">
        <f t="shared" si="10"/>
        <v/>
      </c>
      <c r="Z55" s="115" t="str">
        <f t="shared" si="11"/>
        <v/>
      </c>
      <c r="AA55" s="171">
        <f t="shared" si="12"/>
        <v>0</v>
      </c>
      <c r="AB55" s="171" t="str">
        <f t="shared" si="13"/>
        <v/>
      </c>
      <c r="AC55" s="171" t="str">
        <f t="shared" si="13"/>
        <v/>
      </c>
      <c r="AD55" s="171">
        <f t="shared" si="14"/>
        <v>0</v>
      </c>
      <c r="AE55" s="171">
        <f t="shared" si="15"/>
        <v>0</v>
      </c>
    </row>
    <row r="56" spans="2:31">
      <c r="B56" s="10" t="str">
        <f t="shared" si="6"/>
        <v/>
      </c>
      <c r="C56" s="8"/>
      <c r="D56" s="8"/>
      <c r="E56" s="8"/>
      <c r="F56" s="209" t="str">
        <f>IF('תנאי סף'!AN56&lt;&gt;1,"",'תנאי סף'!F56)</f>
        <v/>
      </c>
      <c r="G56" s="314"/>
      <c r="H56" s="291"/>
      <c r="I56" s="318" t="str">
        <f t="shared" si="7"/>
        <v/>
      </c>
      <c r="J56" s="291"/>
      <c r="K56" s="293"/>
      <c r="L56" s="291"/>
      <c r="M56" s="293"/>
      <c r="N56" s="9"/>
      <c r="O56" s="137"/>
      <c r="P56" s="158"/>
      <c r="Q56" s="11"/>
      <c r="R56" s="11"/>
      <c r="S56" s="11"/>
      <c r="T56" s="11"/>
      <c r="U56" s="138" t="str">
        <f t="shared" si="8"/>
        <v/>
      </c>
      <c r="V56" s="11">
        <v>1</v>
      </c>
      <c r="W56" s="11" t="str">
        <f t="shared" si="9"/>
        <v/>
      </c>
      <c r="X56" s="11">
        <v>1</v>
      </c>
      <c r="Y56" s="11" t="str">
        <f t="shared" si="10"/>
        <v/>
      </c>
      <c r="Z56" s="115" t="str">
        <f t="shared" si="11"/>
        <v/>
      </c>
      <c r="AA56" s="171">
        <f t="shared" si="12"/>
        <v>0</v>
      </c>
      <c r="AB56" s="171" t="str">
        <f t="shared" si="13"/>
        <v/>
      </c>
      <c r="AC56" s="171" t="str">
        <f t="shared" si="13"/>
        <v/>
      </c>
      <c r="AD56" s="171">
        <f t="shared" si="14"/>
        <v>0</v>
      </c>
      <c r="AE56" s="171">
        <f t="shared" si="15"/>
        <v>0</v>
      </c>
    </row>
    <row r="57" spans="2:31">
      <c r="B57" s="10" t="str">
        <f t="shared" si="6"/>
        <v/>
      </c>
      <c r="C57" s="8"/>
      <c r="D57" s="8"/>
      <c r="E57" s="8"/>
      <c r="F57" s="209" t="str">
        <f>IF('תנאי סף'!AN57&lt;&gt;1,"",'תנאי סף'!F57)</f>
        <v/>
      </c>
      <c r="G57" s="314"/>
      <c r="H57" s="291"/>
      <c r="I57" s="318" t="str">
        <f t="shared" si="7"/>
        <v/>
      </c>
      <c r="J57" s="291"/>
      <c r="K57" s="293"/>
      <c r="L57" s="291"/>
      <c r="M57" s="293"/>
      <c r="N57" s="9"/>
      <c r="O57" s="137"/>
      <c r="P57" s="158"/>
      <c r="Q57" s="11"/>
      <c r="R57" s="11"/>
      <c r="S57" s="11"/>
      <c r="T57" s="11"/>
      <c r="U57" s="138" t="str">
        <f t="shared" si="8"/>
        <v/>
      </c>
      <c r="V57" s="11">
        <v>1</v>
      </c>
      <c r="W57" s="11" t="str">
        <f t="shared" si="9"/>
        <v/>
      </c>
      <c r="X57" s="11">
        <v>1</v>
      </c>
      <c r="Y57" s="11" t="str">
        <f t="shared" si="10"/>
        <v/>
      </c>
      <c r="Z57" s="115" t="str">
        <f t="shared" si="11"/>
        <v/>
      </c>
      <c r="AA57" s="171">
        <f t="shared" si="12"/>
        <v>0</v>
      </c>
      <c r="AB57" s="171" t="str">
        <f t="shared" si="13"/>
        <v/>
      </c>
      <c r="AC57" s="171" t="str">
        <f t="shared" si="13"/>
        <v/>
      </c>
      <c r="AD57" s="171">
        <f t="shared" si="14"/>
        <v>0</v>
      </c>
      <c r="AE57" s="171">
        <f t="shared" si="15"/>
        <v>0</v>
      </c>
    </row>
    <row r="58" spans="2:31">
      <c r="B58" s="10" t="str">
        <f t="shared" si="6"/>
        <v/>
      </c>
      <c r="C58" s="8"/>
      <c r="D58" s="8"/>
      <c r="E58" s="8"/>
      <c r="F58" s="209" t="str">
        <f>IF('תנאי סף'!AN58&lt;&gt;1,"",'תנאי סף'!F58)</f>
        <v/>
      </c>
      <c r="G58" s="314"/>
      <c r="H58" s="291"/>
      <c r="I58" s="318" t="str">
        <f t="shared" si="7"/>
        <v/>
      </c>
      <c r="J58" s="291"/>
      <c r="K58" s="293"/>
      <c r="L58" s="291"/>
      <c r="M58" s="293"/>
      <c r="N58" s="9"/>
      <c r="O58" s="137"/>
      <c r="P58" s="158"/>
      <c r="Q58" s="11"/>
      <c r="R58" s="11"/>
      <c r="S58" s="11"/>
      <c r="T58" s="11"/>
      <c r="U58" s="138" t="str">
        <f t="shared" si="8"/>
        <v/>
      </c>
      <c r="V58" s="11">
        <v>1</v>
      </c>
      <c r="W58" s="11" t="str">
        <f t="shared" si="9"/>
        <v/>
      </c>
      <c r="X58" s="11">
        <v>1</v>
      </c>
      <c r="Y58" s="11" t="str">
        <f t="shared" si="10"/>
        <v/>
      </c>
      <c r="Z58" s="115" t="str">
        <f t="shared" si="11"/>
        <v/>
      </c>
      <c r="AA58" s="171">
        <f t="shared" si="12"/>
        <v>0</v>
      </c>
      <c r="AB58" s="171" t="str">
        <f t="shared" si="13"/>
        <v/>
      </c>
      <c r="AC58" s="171" t="str">
        <f t="shared" si="13"/>
        <v/>
      </c>
      <c r="AD58" s="171">
        <f t="shared" si="14"/>
        <v>0</v>
      </c>
      <c r="AE58" s="171">
        <f t="shared" si="15"/>
        <v>0</v>
      </c>
    </row>
    <row r="59" spans="2:31">
      <c r="B59" s="10" t="str">
        <f t="shared" si="6"/>
        <v/>
      </c>
      <c r="C59" s="8"/>
      <c r="D59" s="8"/>
      <c r="E59" s="8"/>
      <c r="F59" s="209" t="str">
        <f>IF('תנאי סף'!AN59&lt;&gt;1,"",'תנאי סף'!F59)</f>
        <v/>
      </c>
      <c r="G59" s="314"/>
      <c r="H59" s="291"/>
      <c r="I59" s="318" t="str">
        <f t="shared" si="7"/>
        <v/>
      </c>
      <c r="J59" s="291"/>
      <c r="K59" s="293"/>
      <c r="L59" s="291"/>
      <c r="M59" s="293"/>
      <c r="N59" s="9"/>
      <c r="O59" s="137"/>
      <c r="P59" s="158"/>
      <c r="Q59" s="11"/>
      <c r="R59" s="11"/>
      <c r="S59" s="11"/>
      <c r="T59" s="11"/>
      <c r="U59" s="138" t="str">
        <f t="shared" si="8"/>
        <v/>
      </c>
      <c r="V59" s="11">
        <v>1</v>
      </c>
      <c r="W59" s="11" t="str">
        <f t="shared" si="9"/>
        <v/>
      </c>
      <c r="X59" s="11">
        <v>1</v>
      </c>
      <c r="Y59" s="11" t="str">
        <f t="shared" si="10"/>
        <v/>
      </c>
      <c r="Z59" s="115" t="str">
        <f t="shared" si="11"/>
        <v/>
      </c>
      <c r="AA59" s="171">
        <f t="shared" si="12"/>
        <v>0</v>
      </c>
      <c r="AB59" s="171" t="str">
        <f t="shared" si="13"/>
        <v/>
      </c>
      <c r="AC59" s="171" t="str">
        <f t="shared" si="13"/>
        <v/>
      </c>
      <c r="AD59" s="171">
        <f t="shared" si="14"/>
        <v>0</v>
      </c>
      <c r="AE59" s="171">
        <f t="shared" si="15"/>
        <v>0</v>
      </c>
    </row>
    <row r="60" spans="2:31">
      <c r="B60" s="10" t="str">
        <f t="shared" si="6"/>
        <v/>
      </c>
      <c r="C60" s="8"/>
      <c r="D60" s="8"/>
      <c r="E60" s="8"/>
      <c r="F60" s="209" t="str">
        <f>IF('תנאי סף'!AN60&lt;&gt;1,"",'תנאי סף'!F60)</f>
        <v/>
      </c>
      <c r="G60" s="314"/>
      <c r="H60" s="291"/>
      <c r="I60" s="318" t="str">
        <f t="shared" si="7"/>
        <v/>
      </c>
      <c r="J60" s="291"/>
      <c r="K60" s="293"/>
      <c r="L60" s="291"/>
      <c r="M60" s="293"/>
      <c r="N60" s="9"/>
      <c r="O60" s="137"/>
      <c r="P60" s="158"/>
      <c r="Q60" s="11"/>
      <c r="R60" s="11"/>
      <c r="S60" s="11"/>
      <c r="T60" s="11"/>
      <c r="U60" s="138" t="str">
        <f t="shared" si="8"/>
        <v/>
      </c>
      <c r="V60" s="11">
        <v>1</v>
      </c>
      <c r="W60" s="11" t="str">
        <f t="shared" si="9"/>
        <v/>
      </c>
      <c r="X60" s="11">
        <v>1</v>
      </c>
      <c r="Y60" s="11" t="str">
        <f t="shared" si="10"/>
        <v/>
      </c>
      <c r="Z60" s="115" t="str">
        <f t="shared" si="11"/>
        <v/>
      </c>
      <c r="AA60" s="171">
        <f t="shared" si="12"/>
        <v>0</v>
      </c>
      <c r="AB60" s="171" t="str">
        <f t="shared" si="13"/>
        <v/>
      </c>
      <c r="AC60" s="171" t="str">
        <f t="shared" si="13"/>
        <v/>
      </c>
      <c r="AD60" s="171">
        <f t="shared" si="14"/>
        <v>0</v>
      </c>
      <c r="AE60" s="171">
        <f t="shared" si="15"/>
        <v>0</v>
      </c>
    </row>
    <row r="61" spans="2:31">
      <c r="B61" s="10" t="str">
        <f t="shared" si="6"/>
        <v/>
      </c>
      <c r="C61" s="8"/>
      <c r="D61" s="8"/>
      <c r="E61" s="8"/>
      <c r="F61" s="209" t="str">
        <f>IF('תנאי סף'!AN61&lt;&gt;1,"",'תנאי סף'!F61)</f>
        <v/>
      </c>
      <c r="G61" s="314"/>
      <c r="H61" s="291"/>
      <c r="I61" s="318" t="str">
        <f t="shared" si="7"/>
        <v/>
      </c>
      <c r="J61" s="291"/>
      <c r="K61" s="293"/>
      <c r="L61" s="291"/>
      <c r="M61" s="293"/>
      <c r="N61" s="9"/>
      <c r="O61" s="137"/>
      <c r="P61" s="158"/>
      <c r="Q61" s="11"/>
      <c r="R61" s="11"/>
      <c r="S61" s="11"/>
      <c r="T61" s="11"/>
      <c r="U61" s="138" t="str">
        <f t="shared" si="8"/>
        <v/>
      </c>
      <c r="V61" s="11">
        <v>1</v>
      </c>
      <c r="W61" s="11" t="str">
        <f t="shared" si="9"/>
        <v/>
      </c>
      <c r="X61" s="11">
        <v>1</v>
      </c>
      <c r="Y61" s="11" t="str">
        <f t="shared" si="10"/>
        <v/>
      </c>
      <c r="Z61" s="115" t="str">
        <f t="shared" si="11"/>
        <v/>
      </c>
      <c r="AA61" s="171">
        <f t="shared" si="12"/>
        <v>0</v>
      </c>
      <c r="AB61" s="171" t="str">
        <f t="shared" si="13"/>
        <v/>
      </c>
      <c r="AC61" s="171" t="str">
        <f t="shared" si="13"/>
        <v/>
      </c>
      <c r="AD61" s="171">
        <f t="shared" si="14"/>
        <v>0</v>
      </c>
      <c r="AE61" s="171">
        <f t="shared" si="15"/>
        <v>0</v>
      </c>
    </row>
    <row r="62" spans="2:31">
      <c r="B62" s="10" t="str">
        <f t="shared" si="6"/>
        <v/>
      </c>
      <c r="C62" s="8"/>
      <c r="D62" s="8"/>
      <c r="E62" s="8"/>
      <c r="F62" s="209" t="str">
        <f>IF('תנאי סף'!AN62&lt;&gt;1,"",'תנאי סף'!F62)</f>
        <v/>
      </c>
      <c r="G62" s="314"/>
      <c r="H62" s="291"/>
      <c r="I62" s="318" t="str">
        <f t="shared" si="7"/>
        <v/>
      </c>
      <c r="J62" s="291"/>
      <c r="K62" s="293"/>
      <c r="L62" s="291"/>
      <c r="M62" s="293"/>
      <c r="N62" s="9"/>
      <c r="O62" s="137"/>
      <c r="P62" s="158"/>
      <c r="Q62" s="11"/>
      <c r="R62" s="11"/>
      <c r="S62" s="11"/>
      <c r="T62" s="11"/>
      <c r="U62" s="138" t="str">
        <f t="shared" si="8"/>
        <v/>
      </c>
      <c r="V62" s="11">
        <v>1</v>
      </c>
      <c r="W62" s="11" t="str">
        <f t="shared" si="9"/>
        <v/>
      </c>
      <c r="X62" s="11">
        <v>1</v>
      </c>
      <c r="Y62" s="11" t="str">
        <f t="shared" si="10"/>
        <v/>
      </c>
      <c r="Z62" s="115" t="str">
        <f t="shared" si="11"/>
        <v/>
      </c>
      <c r="AA62" s="171">
        <f t="shared" si="12"/>
        <v>0</v>
      </c>
      <c r="AB62" s="171" t="str">
        <f t="shared" si="13"/>
        <v/>
      </c>
      <c r="AC62" s="171" t="str">
        <f t="shared" si="13"/>
        <v/>
      </c>
      <c r="AD62" s="171">
        <f t="shared" si="14"/>
        <v>0</v>
      </c>
      <c r="AE62" s="171">
        <f t="shared" si="15"/>
        <v>0</v>
      </c>
    </row>
    <row r="63" spans="2:31">
      <c r="B63" s="10" t="str">
        <f t="shared" si="6"/>
        <v/>
      </c>
      <c r="C63" s="8"/>
      <c r="D63" s="8"/>
      <c r="E63" s="8"/>
      <c r="F63" s="209" t="str">
        <f>IF('תנאי סף'!AN63&lt;&gt;1,"",'תנאי סף'!F63)</f>
        <v/>
      </c>
      <c r="G63" s="314"/>
      <c r="H63" s="291"/>
      <c r="I63" s="318" t="str">
        <f t="shared" si="7"/>
        <v/>
      </c>
      <c r="J63" s="291"/>
      <c r="K63" s="293"/>
      <c r="L63" s="291"/>
      <c r="M63" s="293"/>
      <c r="N63" s="9"/>
      <c r="O63" s="137"/>
      <c r="P63" s="158"/>
      <c r="Q63" s="11"/>
      <c r="R63" s="11"/>
      <c r="S63" s="11"/>
      <c r="T63" s="11"/>
      <c r="U63" s="138" t="str">
        <f t="shared" si="8"/>
        <v/>
      </c>
      <c r="V63" s="11">
        <v>1</v>
      </c>
      <c r="W63" s="11" t="str">
        <f t="shared" si="9"/>
        <v/>
      </c>
      <c r="X63" s="11">
        <v>1</v>
      </c>
      <c r="Y63" s="11" t="str">
        <f t="shared" si="10"/>
        <v/>
      </c>
      <c r="Z63" s="115" t="str">
        <f t="shared" si="11"/>
        <v/>
      </c>
      <c r="AA63" s="171">
        <f t="shared" si="12"/>
        <v>0</v>
      </c>
      <c r="AB63" s="171" t="str">
        <f t="shared" si="13"/>
        <v/>
      </c>
      <c r="AC63" s="171" t="str">
        <f t="shared" si="13"/>
        <v/>
      </c>
      <c r="AD63" s="171">
        <f t="shared" si="14"/>
        <v>0</v>
      </c>
      <c r="AE63" s="171">
        <f t="shared" si="15"/>
        <v>0</v>
      </c>
    </row>
    <row r="64" spans="2:31">
      <c r="B64" s="10" t="str">
        <f t="shared" si="6"/>
        <v/>
      </c>
      <c r="C64" s="8"/>
      <c r="D64" s="8"/>
      <c r="E64" s="8"/>
      <c r="F64" s="209" t="str">
        <f>IF('תנאי סף'!AN64&lt;&gt;1,"",'תנאי סף'!F64)</f>
        <v/>
      </c>
      <c r="G64" s="314"/>
      <c r="H64" s="291"/>
      <c r="I64" s="318" t="str">
        <f t="shared" si="7"/>
        <v/>
      </c>
      <c r="J64" s="291"/>
      <c r="K64" s="293"/>
      <c r="L64" s="291"/>
      <c r="M64" s="293"/>
      <c r="N64" s="9"/>
      <c r="O64" s="137"/>
      <c r="P64" s="158"/>
      <c r="Q64" s="11"/>
      <c r="R64" s="11"/>
      <c r="S64" s="11"/>
      <c r="T64" s="11"/>
      <c r="U64" s="138" t="str">
        <f t="shared" si="8"/>
        <v/>
      </c>
      <c r="V64" s="11">
        <v>1</v>
      </c>
      <c r="W64" s="11" t="str">
        <f t="shared" si="9"/>
        <v/>
      </c>
      <c r="X64" s="11">
        <v>1</v>
      </c>
      <c r="Y64" s="11" t="str">
        <f t="shared" si="10"/>
        <v/>
      </c>
      <c r="Z64" s="115" t="str">
        <f t="shared" si="11"/>
        <v/>
      </c>
      <c r="AA64" s="171">
        <f t="shared" si="12"/>
        <v>0</v>
      </c>
      <c r="AB64" s="171" t="str">
        <f t="shared" ref="AB64:AC91" si="16">IF($F64="","",AB$30)</f>
        <v/>
      </c>
      <c r="AC64" s="171" t="str">
        <f t="shared" si="16"/>
        <v/>
      </c>
      <c r="AD64" s="171">
        <f t="shared" si="14"/>
        <v>0</v>
      </c>
      <c r="AE64" s="171">
        <f t="shared" si="15"/>
        <v>0</v>
      </c>
    </row>
    <row r="65" spans="2:31">
      <c r="B65" s="10" t="str">
        <f t="shared" si="6"/>
        <v/>
      </c>
      <c r="C65" s="8"/>
      <c r="D65" s="8"/>
      <c r="E65" s="8"/>
      <c r="F65" s="209" t="str">
        <f>IF('תנאי סף'!AN65&lt;&gt;1,"",'תנאי סף'!F65)</f>
        <v/>
      </c>
      <c r="G65" s="314"/>
      <c r="H65" s="291"/>
      <c r="I65" s="318" t="str">
        <f t="shared" si="7"/>
        <v/>
      </c>
      <c r="J65" s="291"/>
      <c r="K65" s="293"/>
      <c r="L65" s="291"/>
      <c r="M65" s="293"/>
      <c r="N65" s="9"/>
      <c r="O65" s="137"/>
      <c r="P65" s="158"/>
      <c r="Q65" s="11"/>
      <c r="R65" s="11"/>
      <c r="S65" s="11"/>
      <c r="T65" s="11"/>
      <c r="U65" s="138" t="str">
        <f t="shared" si="8"/>
        <v/>
      </c>
      <c r="V65" s="11">
        <v>1</v>
      </c>
      <c r="W65" s="11" t="str">
        <f t="shared" si="9"/>
        <v/>
      </c>
      <c r="X65" s="11">
        <v>1</v>
      </c>
      <c r="Y65" s="11" t="str">
        <f t="shared" si="10"/>
        <v/>
      </c>
      <c r="Z65" s="115" t="str">
        <f t="shared" si="11"/>
        <v/>
      </c>
      <c r="AA65" s="171">
        <f t="shared" si="12"/>
        <v>0</v>
      </c>
      <c r="AB65" s="171" t="str">
        <f t="shared" si="16"/>
        <v/>
      </c>
      <c r="AC65" s="171" t="str">
        <f t="shared" si="16"/>
        <v/>
      </c>
      <c r="AD65" s="171">
        <f t="shared" si="14"/>
        <v>0</v>
      </c>
      <c r="AE65" s="171">
        <f t="shared" si="15"/>
        <v>0</v>
      </c>
    </row>
    <row r="66" spans="2:31">
      <c r="B66" s="10" t="str">
        <f t="shared" si="6"/>
        <v/>
      </c>
      <c r="C66" s="8"/>
      <c r="D66" s="8"/>
      <c r="E66" s="8"/>
      <c r="F66" s="209" t="str">
        <f>IF('תנאי סף'!AN66&lt;&gt;1,"",'תנאי סף'!F66)</f>
        <v/>
      </c>
      <c r="G66" s="314"/>
      <c r="H66" s="291"/>
      <c r="I66" s="318" t="str">
        <f t="shared" si="7"/>
        <v/>
      </c>
      <c r="J66" s="291"/>
      <c r="K66" s="293"/>
      <c r="L66" s="291"/>
      <c r="M66" s="293"/>
      <c r="N66" s="9"/>
      <c r="O66" s="137"/>
      <c r="P66" s="158"/>
      <c r="Q66" s="11"/>
      <c r="R66" s="11"/>
      <c r="S66" s="11"/>
      <c r="T66" s="11"/>
      <c r="U66" s="138" t="str">
        <f t="shared" si="8"/>
        <v/>
      </c>
      <c r="V66" s="11">
        <v>1</v>
      </c>
      <c r="W66" s="11" t="str">
        <f t="shared" si="9"/>
        <v/>
      </c>
      <c r="X66" s="11">
        <v>1</v>
      </c>
      <c r="Y66" s="11" t="str">
        <f t="shared" si="10"/>
        <v/>
      </c>
      <c r="Z66" s="115" t="str">
        <f t="shared" si="11"/>
        <v/>
      </c>
      <c r="AA66" s="171">
        <f t="shared" si="12"/>
        <v>0</v>
      </c>
      <c r="AB66" s="171" t="str">
        <f t="shared" si="16"/>
        <v/>
      </c>
      <c r="AC66" s="171" t="str">
        <f t="shared" si="16"/>
        <v/>
      </c>
      <c r="AD66" s="171">
        <f t="shared" si="14"/>
        <v>0</v>
      </c>
      <c r="AE66" s="171">
        <f t="shared" si="15"/>
        <v>0</v>
      </c>
    </row>
    <row r="67" spans="2:31">
      <c r="B67" s="10" t="str">
        <f t="shared" si="6"/>
        <v/>
      </c>
      <c r="C67" s="8"/>
      <c r="D67" s="8"/>
      <c r="E67" s="8"/>
      <c r="F67" s="209" t="str">
        <f>IF('תנאי סף'!AN67&lt;&gt;1,"",'תנאי סף'!F67)</f>
        <v/>
      </c>
      <c r="G67" s="314"/>
      <c r="H67" s="291"/>
      <c r="I67" s="318" t="str">
        <f t="shared" si="7"/>
        <v/>
      </c>
      <c r="J67" s="291"/>
      <c r="K67" s="293"/>
      <c r="L67" s="291"/>
      <c r="M67" s="293"/>
      <c r="N67" s="9"/>
      <c r="O67" s="137"/>
      <c r="P67" s="158"/>
      <c r="Q67" s="11"/>
      <c r="R67" s="11"/>
      <c r="S67" s="11"/>
      <c r="T67" s="11"/>
      <c r="U67" s="138" t="str">
        <f t="shared" si="8"/>
        <v/>
      </c>
      <c r="V67" s="11">
        <v>1</v>
      </c>
      <c r="W67" s="11" t="str">
        <f t="shared" si="9"/>
        <v/>
      </c>
      <c r="X67" s="11">
        <v>1</v>
      </c>
      <c r="Y67" s="11" t="str">
        <f t="shared" si="10"/>
        <v/>
      </c>
      <c r="Z67" s="115" t="str">
        <f t="shared" si="11"/>
        <v/>
      </c>
      <c r="AA67" s="171">
        <f t="shared" si="12"/>
        <v>0</v>
      </c>
      <c r="AB67" s="171" t="str">
        <f t="shared" si="16"/>
        <v/>
      </c>
      <c r="AC67" s="171" t="str">
        <f t="shared" si="16"/>
        <v/>
      </c>
      <c r="AD67" s="171">
        <f t="shared" si="14"/>
        <v>0</v>
      </c>
      <c r="AE67" s="171">
        <f t="shared" si="15"/>
        <v>0</v>
      </c>
    </row>
    <row r="68" spans="2:31">
      <c r="B68" s="10" t="str">
        <f t="shared" si="6"/>
        <v/>
      </c>
      <c r="C68" s="8"/>
      <c r="D68" s="8"/>
      <c r="E68" s="8"/>
      <c r="F68" s="209" t="str">
        <f>IF('תנאי סף'!AN68&lt;&gt;1,"",'תנאי סף'!F68)</f>
        <v/>
      </c>
      <c r="G68" s="314"/>
      <c r="H68" s="291"/>
      <c r="I68" s="318" t="str">
        <f t="shared" si="7"/>
        <v/>
      </c>
      <c r="J68" s="291"/>
      <c r="K68" s="293"/>
      <c r="L68" s="291"/>
      <c r="M68" s="293"/>
      <c r="N68" s="9"/>
      <c r="O68" s="137"/>
      <c r="P68" s="158"/>
      <c r="Q68" s="11"/>
      <c r="R68" s="11"/>
      <c r="S68" s="11"/>
      <c r="T68" s="11"/>
      <c r="U68" s="138" t="str">
        <f t="shared" si="8"/>
        <v/>
      </c>
      <c r="V68" s="11">
        <v>1</v>
      </c>
      <c r="W68" s="11" t="str">
        <f t="shared" si="9"/>
        <v/>
      </c>
      <c r="X68" s="11">
        <v>1</v>
      </c>
      <c r="Y68" s="11" t="str">
        <f t="shared" si="10"/>
        <v/>
      </c>
      <c r="Z68" s="115" t="str">
        <f t="shared" si="11"/>
        <v/>
      </c>
      <c r="AA68" s="171">
        <f t="shared" si="12"/>
        <v>0</v>
      </c>
      <c r="AB68" s="171" t="str">
        <f t="shared" si="16"/>
        <v/>
      </c>
      <c r="AC68" s="171" t="str">
        <f t="shared" si="16"/>
        <v/>
      </c>
      <c r="AD68" s="171">
        <f t="shared" si="14"/>
        <v>0</v>
      </c>
      <c r="AE68" s="171">
        <f t="shared" si="15"/>
        <v>0</v>
      </c>
    </row>
    <row r="69" spans="2:31">
      <c r="B69" s="10" t="str">
        <f t="shared" si="6"/>
        <v/>
      </c>
      <c r="C69" s="8"/>
      <c r="D69" s="8"/>
      <c r="E69" s="8"/>
      <c r="F69" s="209" t="str">
        <f>IF('תנאי סף'!AN69&lt;&gt;1,"",'תנאי סף'!F69)</f>
        <v/>
      </c>
      <c r="G69" s="314"/>
      <c r="H69" s="291"/>
      <c r="I69" s="318" t="str">
        <f t="shared" si="7"/>
        <v/>
      </c>
      <c r="J69" s="291"/>
      <c r="K69" s="293"/>
      <c r="L69" s="291"/>
      <c r="M69" s="293"/>
      <c r="N69" s="9"/>
      <c r="O69" s="137"/>
      <c r="P69" s="158"/>
      <c r="Q69" s="11"/>
      <c r="R69" s="11"/>
      <c r="S69" s="11"/>
      <c r="T69" s="11"/>
      <c r="U69" s="138" t="str">
        <f t="shared" si="8"/>
        <v/>
      </c>
      <c r="V69" s="11">
        <v>1</v>
      </c>
      <c r="W69" s="11" t="str">
        <f t="shared" si="9"/>
        <v/>
      </c>
      <c r="X69" s="11">
        <v>1</v>
      </c>
      <c r="Y69" s="11" t="str">
        <f t="shared" si="10"/>
        <v/>
      </c>
      <c r="Z69" s="115" t="str">
        <f t="shared" si="11"/>
        <v/>
      </c>
      <c r="AA69" s="171">
        <f t="shared" si="12"/>
        <v>0</v>
      </c>
      <c r="AB69" s="171" t="str">
        <f t="shared" si="16"/>
        <v/>
      </c>
      <c r="AC69" s="171" t="str">
        <f t="shared" si="16"/>
        <v/>
      </c>
      <c r="AD69" s="171">
        <f t="shared" si="14"/>
        <v>0</v>
      </c>
      <c r="AE69" s="171">
        <f t="shared" si="15"/>
        <v>0</v>
      </c>
    </row>
    <row r="70" spans="2:31">
      <c r="B70" s="10" t="str">
        <f t="shared" si="6"/>
        <v/>
      </c>
      <c r="C70" s="8"/>
      <c r="D70" s="8"/>
      <c r="E70" s="8"/>
      <c r="F70" s="209" t="str">
        <f>IF('תנאי סף'!AN70&lt;&gt;1,"",'תנאי סף'!F70)</f>
        <v/>
      </c>
      <c r="G70" s="314"/>
      <c r="H70" s="291"/>
      <c r="I70" s="318" t="str">
        <f t="shared" si="7"/>
        <v/>
      </c>
      <c r="J70" s="291"/>
      <c r="K70" s="293"/>
      <c r="L70" s="291"/>
      <c r="M70" s="293"/>
      <c r="N70" s="9"/>
      <c r="O70" s="137"/>
      <c r="P70" s="158"/>
      <c r="Q70" s="11"/>
      <c r="R70" s="11"/>
      <c r="S70" s="11"/>
      <c r="T70" s="11"/>
      <c r="U70" s="138" t="str">
        <f t="shared" si="8"/>
        <v/>
      </c>
      <c r="V70" s="11">
        <v>1</v>
      </c>
      <c r="W70" s="11" t="str">
        <f t="shared" si="9"/>
        <v/>
      </c>
      <c r="X70" s="11">
        <v>1</v>
      </c>
      <c r="Y70" s="11" t="str">
        <f t="shared" si="10"/>
        <v/>
      </c>
      <c r="Z70" s="115" t="str">
        <f t="shared" si="11"/>
        <v/>
      </c>
      <c r="AA70" s="171">
        <f t="shared" si="12"/>
        <v>0</v>
      </c>
      <c r="AB70" s="171" t="str">
        <f t="shared" si="16"/>
        <v/>
      </c>
      <c r="AC70" s="171" t="str">
        <f t="shared" si="16"/>
        <v/>
      </c>
      <c r="AD70" s="171">
        <f t="shared" si="14"/>
        <v>0</v>
      </c>
      <c r="AE70" s="171">
        <f t="shared" si="15"/>
        <v>0</v>
      </c>
    </row>
    <row r="71" spans="2:31">
      <c r="B71" s="10" t="str">
        <f t="shared" si="6"/>
        <v/>
      </c>
      <c r="C71" s="8"/>
      <c r="D71" s="8"/>
      <c r="E71" s="8"/>
      <c r="F71" s="209" t="str">
        <f>IF('תנאי סף'!AN71&lt;&gt;1,"",'תנאי סף'!F71)</f>
        <v/>
      </c>
      <c r="G71" s="314"/>
      <c r="H71" s="291"/>
      <c r="I71" s="318" t="str">
        <f t="shared" si="7"/>
        <v/>
      </c>
      <c r="J71" s="291"/>
      <c r="K71" s="293"/>
      <c r="L71" s="291"/>
      <c r="M71" s="293"/>
      <c r="N71" s="9"/>
      <c r="O71" s="137"/>
      <c r="P71" s="158"/>
      <c r="Q71" s="11"/>
      <c r="R71" s="11"/>
      <c r="S71" s="11"/>
      <c r="T71" s="11"/>
      <c r="U71" s="138" t="str">
        <f t="shared" si="8"/>
        <v/>
      </c>
      <c r="V71" s="11">
        <v>1</v>
      </c>
      <c r="W71" s="11" t="str">
        <f t="shared" si="9"/>
        <v/>
      </c>
      <c r="X71" s="11">
        <v>1</v>
      </c>
      <c r="Y71" s="11" t="str">
        <f t="shared" si="10"/>
        <v/>
      </c>
      <c r="Z71" s="115" t="str">
        <f t="shared" si="11"/>
        <v/>
      </c>
      <c r="AA71" s="171">
        <f t="shared" si="12"/>
        <v>0</v>
      </c>
      <c r="AB71" s="171" t="str">
        <f t="shared" si="16"/>
        <v/>
      </c>
      <c r="AC71" s="171" t="str">
        <f t="shared" si="16"/>
        <v/>
      </c>
      <c r="AD71" s="171">
        <f t="shared" si="14"/>
        <v>0</v>
      </c>
      <c r="AE71" s="171">
        <f t="shared" si="15"/>
        <v>0</v>
      </c>
    </row>
    <row r="72" spans="2:31">
      <c r="B72" s="10" t="str">
        <f t="shared" si="6"/>
        <v/>
      </c>
      <c r="C72" s="8"/>
      <c r="D72" s="8"/>
      <c r="E72" s="8"/>
      <c r="F72" s="209" t="str">
        <f>IF('תנאי סף'!AN72&lt;&gt;1,"",'תנאי סף'!F72)</f>
        <v/>
      </c>
      <c r="G72" s="314"/>
      <c r="H72" s="291"/>
      <c r="I72" s="318" t="str">
        <f t="shared" si="7"/>
        <v/>
      </c>
      <c r="J72" s="291"/>
      <c r="K72" s="293"/>
      <c r="L72" s="291"/>
      <c r="M72" s="293"/>
      <c r="N72" s="9"/>
      <c r="O72" s="137"/>
      <c r="P72" s="158"/>
      <c r="Q72" s="11"/>
      <c r="R72" s="11"/>
      <c r="S72" s="11"/>
      <c r="T72" s="11"/>
      <c r="U72" s="138" t="str">
        <f t="shared" si="8"/>
        <v/>
      </c>
      <c r="V72" s="11">
        <v>1</v>
      </c>
      <c r="W72" s="11" t="str">
        <f t="shared" si="9"/>
        <v/>
      </c>
      <c r="X72" s="11">
        <v>1</v>
      </c>
      <c r="Y72" s="11" t="str">
        <f t="shared" si="10"/>
        <v/>
      </c>
      <c r="Z72" s="115" t="str">
        <f t="shared" si="11"/>
        <v/>
      </c>
      <c r="AA72" s="171">
        <f t="shared" si="12"/>
        <v>0</v>
      </c>
      <c r="AB72" s="171" t="str">
        <f t="shared" si="16"/>
        <v/>
      </c>
      <c r="AC72" s="171" t="str">
        <f t="shared" si="16"/>
        <v/>
      </c>
      <c r="AD72" s="171">
        <f t="shared" si="14"/>
        <v>0</v>
      </c>
      <c r="AE72" s="171">
        <f t="shared" si="15"/>
        <v>0</v>
      </c>
    </row>
    <row r="73" spans="2:31">
      <c r="B73" s="10" t="str">
        <f t="shared" si="6"/>
        <v/>
      </c>
      <c r="C73" s="8"/>
      <c r="D73" s="8"/>
      <c r="E73" s="8"/>
      <c r="F73" s="209" t="str">
        <f>IF('תנאי סף'!AN73&lt;&gt;1,"",'תנאי סף'!F73)</f>
        <v/>
      </c>
      <c r="G73" s="314"/>
      <c r="H73" s="291"/>
      <c r="I73" s="318" t="str">
        <f t="shared" si="7"/>
        <v/>
      </c>
      <c r="J73" s="291"/>
      <c r="K73" s="293"/>
      <c r="L73" s="291"/>
      <c r="M73" s="293"/>
      <c r="N73" s="9"/>
      <c r="O73" s="137"/>
      <c r="P73" s="158"/>
      <c r="Q73" s="11"/>
      <c r="R73" s="11"/>
      <c r="S73" s="11"/>
      <c r="T73" s="11"/>
      <c r="U73" s="138" t="str">
        <f t="shared" si="8"/>
        <v/>
      </c>
      <c r="V73" s="11">
        <v>1</v>
      </c>
      <c r="W73" s="11" t="str">
        <f t="shared" si="9"/>
        <v/>
      </c>
      <c r="X73" s="11">
        <v>1</v>
      </c>
      <c r="Y73" s="11" t="str">
        <f t="shared" si="10"/>
        <v/>
      </c>
      <c r="Z73" s="115" t="str">
        <f t="shared" si="11"/>
        <v/>
      </c>
      <c r="AA73" s="171">
        <f t="shared" si="12"/>
        <v>0</v>
      </c>
      <c r="AB73" s="171" t="str">
        <f t="shared" si="16"/>
        <v/>
      </c>
      <c r="AC73" s="171" t="str">
        <f t="shared" si="16"/>
        <v/>
      </c>
      <c r="AD73" s="171">
        <f t="shared" si="14"/>
        <v>0</v>
      </c>
      <c r="AE73" s="171">
        <f t="shared" si="15"/>
        <v>0</v>
      </c>
    </row>
    <row r="74" spans="2:31">
      <c r="B74" s="10" t="str">
        <f t="shared" si="6"/>
        <v/>
      </c>
      <c r="C74" s="8"/>
      <c r="D74" s="8"/>
      <c r="E74" s="8"/>
      <c r="F74" s="209" t="str">
        <f>IF('תנאי סף'!AN74&lt;&gt;1,"",'תנאי סף'!F74)</f>
        <v/>
      </c>
      <c r="G74" s="314"/>
      <c r="H74" s="291"/>
      <c r="I74" s="318" t="str">
        <f t="shared" si="7"/>
        <v/>
      </c>
      <c r="J74" s="291"/>
      <c r="K74" s="293"/>
      <c r="L74" s="291"/>
      <c r="M74" s="293"/>
      <c r="N74" s="9"/>
      <c r="O74" s="137"/>
      <c r="P74" s="158"/>
      <c r="Q74" s="11"/>
      <c r="R74" s="11"/>
      <c r="S74" s="11"/>
      <c r="T74" s="11"/>
      <c r="U74" s="138" t="str">
        <f t="shared" si="8"/>
        <v/>
      </c>
      <c r="V74" s="11">
        <v>1</v>
      </c>
      <c r="W74" s="11" t="str">
        <f t="shared" si="9"/>
        <v/>
      </c>
      <c r="X74" s="11">
        <v>1</v>
      </c>
      <c r="Y74" s="11" t="str">
        <f t="shared" si="10"/>
        <v/>
      </c>
      <c r="Z74" s="115" t="str">
        <f t="shared" si="11"/>
        <v/>
      </c>
      <c r="AA74" s="171">
        <f t="shared" si="12"/>
        <v>0</v>
      </c>
      <c r="AB74" s="171" t="str">
        <f t="shared" si="16"/>
        <v/>
      </c>
      <c r="AC74" s="171" t="str">
        <f t="shared" si="16"/>
        <v/>
      </c>
      <c r="AD74" s="171">
        <f t="shared" si="14"/>
        <v>0</v>
      </c>
      <c r="AE74" s="171">
        <f t="shared" si="15"/>
        <v>0</v>
      </c>
    </row>
    <row r="75" spans="2:31">
      <c r="B75" s="10" t="str">
        <f t="shared" si="6"/>
        <v/>
      </c>
      <c r="C75" s="8"/>
      <c r="D75" s="8"/>
      <c r="E75" s="8"/>
      <c r="F75" s="209" t="str">
        <f>IF('תנאי סף'!AN75&lt;&gt;1,"",'תנאי סף'!F75)</f>
        <v/>
      </c>
      <c r="G75" s="314"/>
      <c r="H75" s="291"/>
      <c r="I75" s="318" t="str">
        <f t="shared" si="7"/>
        <v/>
      </c>
      <c r="J75" s="291"/>
      <c r="K75" s="293"/>
      <c r="L75" s="291"/>
      <c r="M75" s="293"/>
      <c r="N75" s="9"/>
      <c r="O75" s="137"/>
      <c r="P75" s="158"/>
      <c r="Q75" s="11"/>
      <c r="R75" s="11"/>
      <c r="S75" s="11"/>
      <c r="T75" s="11"/>
      <c r="U75" s="138" t="str">
        <f t="shared" si="8"/>
        <v/>
      </c>
      <c r="V75" s="11">
        <v>1</v>
      </c>
      <c r="W75" s="11" t="str">
        <f t="shared" si="9"/>
        <v/>
      </c>
      <c r="X75" s="11">
        <v>1</v>
      </c>
      <c r="Y75" s="11" t="str">
        <f t="shared" si="10"/>
        <v/>
      </c>
      <c r="Z75" s="115" t="str">
        <f t="shared" si="11"/>
        <v/>
      </c>
      <c r="AA75" s="171">
        <f t="shared" si="12"/>
        <v>0</v>
      </c>
      <c r="AB75" s="171" t="str">
        <f t="shared" si="16"/>
        <v/>
      </c>
      <c r="AC75" s="171" t="str">
        <f t="shared" si="16"/>
        <v/>
      </c>
      <c r="AD75" s="171">
        <f t="shared" si="14"/>
        <v>0</v>
      </c>
      <c r="AE75" s="171">
        <f t="shared" si="15"/>
        <v>0</v>
      </c>
    </row>
    <row r="76" spans="2:31">
      <c r="B76" s="10" t="str">
        <f t="shared" si="6"/>
        <v/>
      </c>
      <c r="C76" s="8"/>
      <c r="D76" s="8"/>
      <c r="E76" s="8"/>
      <c r="F76" s="209" t="str">
        <f>IF('תנאי סף'!AN76&lt;&gt;1,"",'תנאי סף'!F76)</f>
        <v/>
      </c>
      <c r="G76" s="314"/>
      <c r="H76" s="291"/>
      <c r="I76" s="318" t="str">
        <f t="shared" si="7"/>
        <v/>
      </c>
      <c r="J76" s="291"/>
      <c r="K76" s="293"/>
      <c r="L76" s="291"/>
      <c r="M76" s="293"/>
      <c r="N76" s="9"/>
      <c r="O76" s="137"/>
      <c r="P76" s="158"/>
      <c r="Q76" s="11"/>
      <c r="R76" s="11"/>
      <c r="S76" s="11"/>
      <c r="T76" s="11"/>
      <c r="U76" s="138" t="str">
        <f t="shared" si="8"/>
        <v/>
      </c>
      <c r="V76" s="11">
        <v>1</v>
      </c>
      <c r="W76" s="11" t="str">
        <f t="shared" si="9"/>
        <v/>
      </c>
      <c r="X76" s="11">
        <v>1</v>
      </c>
      <c r="Y76" s="11" t="str">
        <f t="shared" si="10"/>
        <v/>
      </c>
      <c r="Z76" s="115" t="str">
        <f t="shared" si="11"/>
        <v/>
      </c>
      <c r="AA76" s="171">
        <f t="shared" si="12"/>
        <v>0</v>
      </c>
      <c r="AB76" s="171" t="str">
        <f t="shared" si="16"/>
        <v/>
      </c>
      <c r="AC76" s="171" t="str">
        <f t="shared" si="16"/>
        <v/>
      </c>
      <c r="AD76" s="171">
        <f t="shared" si="14"/>
        <v>0</v>
      </c>
      <c r="AE76" s="171">
        <f t="shared" si="15"/>
        <v>0</v>
      </c>
    </row>
    <row r="77" spans="2:31">
      <c r="B77" s="10" t="str">
        <f t="shared" si="6"/>
        <v/>
      </c>
      <c r="C77" s="8"/>
      <c r="D77" s="8"/>
      <c r="E77" s="8"/>
      <c r="F77" s="209" t="str">
        <f>IF('תנאי סף'!AN77&lt;&gt;1,"",'תנאי סף'!F77)</f>
        <v/>
      </c>
      <c r="G77" s="314"/>
      <c r="H77" s="291"/>
      <c r="I77" s="318" t="str">
        <f t="shared" si="7"/>
        <v/>
      </c>
      <c r="J77" s="291"/>
      <c r="K77" s="293"/>
      <c r="L77" s="291"/>
      <c r="M77" s="293"/>
      <c r="N77" s="9"/>
      <c r="O77" s="137"/>
      <c r="P77" s="158"/>
      <c r="Q77" s="11"/>
      <c r="R77" s="11"/>
      <c r="S77" s="11"/>
      <c r="T77" s="11"/>
      <c r="U77" s="138" t="str">
        <f t="shared" si="8"/>
        <v/>
      </c>
      <c r="V77" s="11">
        <v>1</v>
      </c>
      <c r="W77" s="11" t="str">
        <f t="shared" si="9"/>
        <v/>
      </c>
      <c r="X77" s="11">
        <v>1</v>
      </c>
      <c r="Y77" s="11" t="str">
        <f t="shared" si="10"/>
        <v/>
      </c>
      <c r="Z77" s="115" t="str">
        <f t="shared" si="11"/>
        <v/>
      </c>
      <c r="AA77" s="171">
        <f t="shared" si="12"/>
        <v>0</v>
      </c>
      <c r="AB77" s="171" t="str">
        <f t="shared" si="16"/>
        <v/>
      </c>
      <c r="AC77" s="171" t="str">
        <f t="shared" si="16"/>
        <v/>
      </c>
      <c r="AD77" s="171">
        <f t="shared" si="14"/>
        <v>0</v>
      </c>
      <c r="AE77" s="171">
        <f t="shared" si="15"/>
        <v>0</v>
      </c>
    </row>
    <row r="78" spans="2:31">
      <c r="B78" s="10" t="str">
        <f t="shared" si="6"/>
        <v/>
      </c>
      <c r="C78" s="8"/>
      <c r="D78" s="8"/>
      <c r="E78" s="8"/>
      <c r="F78" s="209" t="str">
        <f>IF('תנאי סף'!AN78&lt;&gt;1,"",'תנאי סף'!F78)</f>
        <v/>
      </c>
      <c r="G78" s="314"/>
      <c r="H78" s="291"/>
      <c r="I78" s="318" t="str">
        <f t="shared" si="7"/>
        <v/>
      </c>
      <c r="J78" s="291"/>
      <c r="K78" s="293"/>
      <c r="L78" s="291"/>
      <c r="M78" s="293"/>
      <c r="N78" s="9"/>
      <c r="O78" s="137"/>
      <c r="P78" s="158"/>
      <c r="Q78" s="11"/>
      <c r="R78" s="11"/>
      <c r="S78" s="11"/>
      <c r="T78" s="11"/>
      <c r="U78" s="138" t="str">
        <f t="shared" si="8"/>
        <v/>
      </c>
      <c r="V78" s="11">
        <v>1</v>
      </c>
      <c r="W78" s="11" t="str">
        <f t="shared" si="9"/>
        <v/>
      </c>
      <c r="X78" s="11">
        <v>1</v>
      </c>
      <c r="Y78" s="11" t="str">
        <f t="shared" si="10"/>
        <v/>
      </c>
      <c r="Z78" s="115" t="str">
        <f t="shared" si="11"/>
        <v/>
      </c>
      <c r="AA78" s="171">
        <f t="shared" si="12"/>
        <v>0</v>
      </c>
      <c r="AB78" s="171" t="str">
        <f t="shared" si="16"/>
        <v/>
      </c>
      <c r="AC78" s="171" t="str">
        <f t="shared" si="16"/>
        <v/>
      </c>
      <c r="AD78" s="171">
        <f t="shared" si="14"/>
        <v>0</v>
      </c>
      <c r="AE78" s="171">
        <f t="shared" si="15"/>
        <v>0</v>
      </c>
    </row>
    <row r="79" spans="2:31">
      <c r="B79" s="10" t="str">
        <f t="shared" si="6"/>
        <v/>
      </c>
      <c r="C79" s="8"/>
      <c r="D79" s="8"/>
      <c r="E79" s="8"/>
      <c r="F79" s="209" t="str">
        <f>IF('תנאי סף'!AN79&lt;&gt;1,"",'תנאי סף'!F79)</f>
        <v/>
      </c>
      <c r="G79" s="314"/>
      <c r="H79" s="291"/>
      <c r="I79" s="318" t="str">
        <f t="shared" si="7"/>
        <v/>
      </c>
      <c r="J79" s="291"/>
      <c r="K79" s="293"/>
      <c r="L79" s="291"/>
      <c r="M79" s="293"/>
      <c r="N79" s="9"/>
      <c r="O79" s="137"/>
      <c r="P79" s="158"/>
      <c r="Q79" s="11"/>
      <c r="R79" s="11"/>
      <c r="S79" s="11"/>
      <c r="T79" s="11"/>
      <c r="U79" s="138" t="str">
        <f t="shared" si="8"/>
        <v/>
      </c>
      <c r="V79" s="11">
        <v>1</v>
      </c>
      <c r="W79" s="11" t="str">
        <f t="shared" si="9"/>
        <v/>
      </c>
      <c r="X79" s="11">
        <v>1</v>
      </c>
      <c r="Y79" s="11" t="str">
        <f t="shared" si="10"/>
        <v/>
      </c>
      <c r="Z79" s="115" t="str">
        <f t="shared" si="11"/>
        <v/>
      </c>
      <c r="AA79" s="171">
        <f t="shared" si="12"/>
        <v>0</v>
      </c>
      <c r="AB79" s="171" t="str">
        <f t="shared" si="16"/>
        <v/>
      </c>
      <c r="AC79" s="171" t="str">
        <f t="shared" si="16"/>
        <v/>
      </c>
      <c r="AD79" s="171">
        <f t="shared" si="14"/>
        <v>0</v>
      </c>
      <c r="AE79" s="171">
        <f t="shared" si="15"/>
        <v>0</v>
      </c>
    </row>
    <row r="80" spans="2:31">
      <c r="B80" s="10" t="str">
        <f t="shared" si="6"/>
        <v/>
      </c>
      <c r="C80" s="8"/>
      <c r="D80" s="8"/>
      <c r="E80" s="8"/>
      <c r="F80" s="209" t="str">
        <f>IF('תנאי סף'!AN80&lt;&gt;1,"",'תנאי סף'!F80)</f>
        <v/>
      </c>
      <c r="G80" s="314"/>
      <c r="H80" s="291"/>
      <c r="I80" s="318" t="str">
        <f t="shared" si="7"/>
        <v/>
      </c>
      <c r="J80" s="291"/>
      <c r="K80" s="293"/>
      <c r="L80" s="291"/>
      <c r="M80" s="293"/>
      <c r="N80" s="9"/>
      <c r="O80" s="137"/>
      <c r="P80" s="158"/>
      <c r="Q80" s="11"/>
      <c r="R80" s="11"/>
      <c r="S80" s="11"/>
      <c r="T80" s="11"/>
      <c r="U80" s="138" t="str">
        <f t="shared" si="8"/>
        <v/>
      </c>
      <c r="V80" s="11">
        <v>1</v>
      </c>
      <c r="W80" s="11" t="str">
        <f t="shared" si="9"/>
        <v/>
      </c>
      <c r="X80" s="11">
        <v>1</v>
      </c>
      <c r="Y80" s="11" t="str">
        <f t="shared" si="10"/>
        <v/>
      </c>
      <c r="Z80" s="115" t="str">
        <f t="shared" si="11"/>
        <v/>
      </c>
      <c r="AA80" s="171">
        <f t="shared" si="12"/>
        <v>0</v>
      </c>
      <c r="AB80" s="171" t="str">
        <f t="shared" si="16"/>
        <v/>
      </c>
      <c r="AC80" s="171" t="str">
        <f t="shared" si="16"/>
        <v/>
      </c>
      <c r="AD80" s="171">
        <f t="shared" si="14"/>
        <v>0</v>
      </c>
      <c r="AE80" s="171">
        <f t="shared" si="15"/>
        <v>0</v>
      </c>
    </row>
    <row r="81" spans="2:31">
      <c r="B81" s="10" t="str">
        <f t="shared" si="6"/>
        <v/>
      </c>
      <c r="C81" s="8"/>
      <c r="D81" s="8"/>
      <c r="E81" s="8"/>
      <c r="F81" s="209" t="str">
        <f>IF('תנאי סף'!AN81&lt;&gt;1,"",'תנאי סף'!F81)</f>
        <v/>
      </c>
      <c r="G81" s="314"/>
      <c r="H81" s="291"/>
      <c r="I81" s="318" t="str">
        <f t="shared" si="7"/>
        <v/>
      </c>
      <c r="J81" s="291"/>
      <c r="K81" s="293"/>
      <c r="L81" s="291"/>
      <c r="M81" s="293"/>
      <c r="N81" s="9"/>
      <c r="O81" s="137"/>
      <c r="P81" s="158"/>
      <c r="Q81" s="11"/>
      <c r="R81" s="11"/>
      <c r="S81" s="11"/>
      <c r="T81" s="11"/>
      <c r="U81" s="138" t="str">
        <f t="shared" si="8"/>
        <v/>
      </c>
      <c r="V81" s="11">
        <v>1</v>
      </c>
      <c r="W81" s="11" t="str">
        <f t="shared" si="9"/>
        <v/>
      </c>
      <c r="X81" s="11">
        <v>1</v>
      </c>
      <c r="Y81" s="11" t="str">
        <f t="shared" si="10"/>
        <v/>
      </c>
      <c r="Z81" s="115" t="str">
        <f t="shared" si="11"/>
        <v/>
      </c>
      <c r="AA81" s="171">
        <f t="shared" si="12"/>
        <v>0</v>
      </c>
      <c r="AB81" s="171" t="str">
        <f t="shared" si="16"/>
        <v/>
      </c>
      <c r="AC81" s="171" t="str">
        <f t="shared" si="16"/>
        <v/>
      </c>
      <c r="AD81" s="171">
        <f t="shared" si="14"/>
        <v>0</v>
      </c>
      <c r="AE81" s="171">
        <f t="shared" si="15"/>
        <v>0</v>
      </c>
    </row>
    <row r="82" spans="2:31">
      <c r="B82" s="10" t="str">
        <f t="shared" si="6"/>
        <v/>
      </c>
      <c r="C82" s="8"/>
      <c r="D82" s="8"/>
      <c r="E82" s="8"/>
      <c r="F82" s="209" t="str">
        <f>IF('תנאי סף'!AN82&lt;&gt;1,"",'תנאי סף'!F82)</f>
        <v/>
      </c>
      <c r="G82" s="314"/>
      <c r="H82" s="291"/>
      <c r="I82" s="318" t="str">
        <f t="shared" si="7"/>
        <v/>
      </c>
      <c r="J82" s="291"/>
      <c r="K82" s="293"/>
      <c r="L82" s="291"/>
      <c r="M82" s="293"/>
      <c r="N82" s="9"/>
      <c r="O82" s="137"/>
      <c r="P82" s="158"/>
      <c r="Q82" s="11"/>
      <c r="R82" s="11"/>
      <c r="S82" s="11"/>
      <c r="T82" s="11"/>
      <c r="U82" s="138" t="str">
        <f t="shared" si="8"/>
        <v/>
      </c>
      <c r="V82" s="11">
        <v>1</v>
      </c>
      <c r="W82" s="11" t="str">
        <f t="shared" si="9"/>
        <v/>
      </c>
      <c r="X82" s="11">
        <v>1</v>
      </c>
      <c r="Y82" s="11" t="str">
        <f t="shared" si="10"/>
        <v/>
      </c>
      <c r="Z82" s="115" t="str">
        <f t="shared" si="11"/>
        <v/>
      </c>
      <c r="AA82" s="171">
        <f t="shared" si="12"/>
        <v>0</v>
      </c>
      <c r="AB82" s="171" t="str">
        <f t="shared" si="16"/>
        <v/>
      </c>
      <c r="AC82" s="171" t="str">
        <f t="shared" si="16"/>
        <v/>
      </c>
      <c r="AD82" s="171">
        <f t="shared" si="14"/>
        <v>0</v>
      </c>
      <c r="AE82" s="171">
        <f t="shared" si="15"/>
        <v>0</v>
      </c>
    </row>
    <row r="83" spans="2:31">
      <c r="B83" s="10" t="str">
        <f t="shared" si="6"/>
        <v/>
      </c>
      <c r="C83" s="8"/>
      <c r="D83" s="8"/>
      <c r="E83" s="8"/>
      <c r="F83" s="209" t="str">
        <f>IF('תנאי סף'!AN83&lt;&gt;1,"",'תנאי סף'!F83)</f>
        <v/>
      </c>
      <c r="G83" s="314"/>
      <c r="H83" s="291"/>
      <c r="I83" s="318" t="str">
        <f t="shared" si="7"/>
        <v/>
      </c>
      <c r="J83" s="291"/>
      <c r="K83" s="293"/>
      <c r="L83" s="291"/>
      <c r="M83" s="293"/>
      <c r="N83" s="9"/>
      <c r="O83" s="137"/>
      <c r="P83" s="158"/>
      <c r="Q83" s="11"/>
      <c r="R83" s="11"/>
      <c r="S83" s="11"/>
      <c r="T83" s="11"/>
      <c r="U83" s="138" t="str">
        <f t="shared" si="8"/>
        <v/>
      </c>
      <c r="V83" s="11">
        <v>1</v>
      </c>
      <c r="W83" s="11" t="str">
        <f t="shared" si="9"/>
        <v/>
      </c>
      <c r="X83" s="11">
        <v>1</v>
      </c>
      <c r="Y83" s="11" t="str">
        <f t="shared" si="10"/>
        <v/>
      </c>
      <c r="Z83" s="115" t="str">
        <f t="shared" si="11"/>
        <v/>
      </c>
      <c r="AA83" s="171">
        <f t="shared" si="12"/>
        <v>0</v>
      </c>
      <c r="AB83" s="171" t="str">
        <f t="shared" si="16"/>
        <v/>
      </c>
      <c r="AC83" s="171" t="str">
        <f t="shared" si="16"/>
        <v/>
      </c>
      <c r="AD83" s="171">
        <f t="shared" si="14"/>
        <v>0</v>
      </c>
      <c r="AE83" s="171">
        <f t="shared" si="15"/>
        <v>0</v>
      </c>
    </row>
    <row r="84" spans="2:31">
      <c r="B84" s="10" t="str">
        <f t="shared" si="6"/>
        <v/>
      </c>
      <c r="C84" s="8"/>
      <c r="D84" s="8"/>
      <c r="E84" s="8"/>
      <c r="F84" s="209" t="str">
        <f>IF('תנאי סף'!AN84&lt;&gt;1,"",'תנאי סף'!F84)</f>
        <v/>
      </c>
      <c r="G84" s="314"/>
      <c r="H84" s="291"/>
      <c r="I84" s="318" t="str">
        <f t="shared" si="7"/>
        <v/>
      </c>
      <c r="J84" s="291"/>
      <c r="K84" s="293"/>
      <c r="L84" s="291"/>
      <c r="M84" s="293"/>
      <c r="N84" s="9"/>
      <c r="O84" s="137"/>
      <c r="P84" s="158"/>
      <c r="Q84" s="11"/>
      <c r="R84" s="11"/>
      <c r="S84" s="11"/>
      <c r="T84" s="11"/>
      <c r="U84" s="138" t="str">
        <f t="shared" si="8"/>
        <v/>
      </c>
      <c r="V84" s="11">
        <v>1</v>
      </c>
      <c r="W84" s="11" t="str">
        <f t="shared" si="9"/>
        <v/>
      </c>
      <c r="X84" s="11">
        <v>1</v>
      </c>
      <c r="Y84" s="11" t="str">
        <f t="shared" si="10"/>
        <v/>
      </c>
      <c r="Z84" s="115" t="str">
        <f t="shared" si="11"/>
        <v/>
      </c>
      <c r="AA84" s="171">
        <f t="shared" si="12"/>
        <v>0</v>
      </c>
      <c r="AB84" s="171" t="str">
        <f t="shared" si="16"/>
        <v/>
      </c>
      <c r="AC84" s="171" t="str">
        <f t="shared" si="16"/>
        <v/>
      </c>
      <c r="AD84" s="171">
        <f t="shared" si="14"/>
        <v>0</v>
      </c>
      <c r="AE84" s="171">
        <f t="shared" si="15"/>
        <v>0</v>
      </c>
    </row>
    <row r="85" spans="2:31">
      <c r="B85" s="10" t="str">
        <f t="shared" si="6"/>
        <v/>
      </c>
      <c r="C85" s="8"/>
      <c r="D85" s="8"/>
      <c r="E85" s="8"/>
      <c r="F85" s="209" t="str">
        <f>IF('תנאי סף'!AN85&lt;&gt;1,"",'תנאי סף'!F85)</f>
        <v/>
      </c>
      <c r="G85" s="314"/>
      <c r="H85" s="291"/>
      <c r="I85" s="318" t="str">
        <f t="shared" si="7"/>
        <v/>
      </c>
      <c r="J85" s="291"/>
      <c r="K85" s="293"/>
      <c r="L85" s="291"/>
      <c r="M85" s="293"/>
      <c r="N85" s="9"/>
      <c r="O85" s="137"/>
      <c r="P85" s="158"/>
      <c r="Q85" s="11"/>
      <c r="R85" s="11"/>
      <c r="S85" s="11"/>
      <c r="T85" s="11"/>
      <c r="U85" s="138" t="str">
        <f t="shared" si="8"/>
        <v/>
      </c>
      <c r="V85" s="11">
        <v>1</v>
      </c>
      <c r="W85" s="11" t="str">
        <f t="shared" si="9"/>
        <v/>
      </c>
      <c r="X85" s="11">
        <v>1</v>
      </c>
      <c r="Y85" s="11" t="str">
        <f t="shared" si="10"/>
        <v/>
      </c>
      <c r="Z85" s="115" t="str">
        <f t="shared" si="11"/>
        <v/>
      </c>
      <c r="AA85" s="171">
        <f t="shared" si="12"/>
        <v>0</v>
      </c>
      <c r="AB85" s="171" t="str">
        <f t="shared" si="16"/>
        <v/>
      </c>
      <c r="AC85" s="171" t="str">
        <f t="shared" si="16"/>
        <v/>
      </c>
      <c r="AD85" s="171">
        <f t="shared" si="14"/>
        <v>0</v>
      </c>
      <c r="AE85" s="171">
        <f t="shared" si="15"/>
        <v>0</v>
      </c>
    </row>
    <row r="86" spans="2:31">
      <c r="B86" s="10" t="str">
        <f t="shared" si="6"/>
        <v/>
      </c>
      <c r="C86" s="8"/>
      <c r="D86" s="8"/>
      <c r="E86" s="8"/>
      <c r="F86" s="209" t="str">
        <f>IF('תנאי סף'!AN86&lt;&gt;1,"",'תנאי סף'!F86)</f>
        <v/>
      </c>
      <c r="G86" s="314"/>
      <c r="H86" s="291"/>
      <c r="I86" s="318" t="str">
        <f t="shared" si="7"/>
        <v/>
      </c>
      <c r="J86" s="291"/>
      <c r="K86" s="293"/>
      <c r="L86" s="291"/>
      <c r="M86" s="293"/>
      <c r="N86" s="9"/>
      <c r="O86" s="137"/>
      <c r="P86" s="158"/>
      <c r="Q86" s="11"/>
      <c r="R86" s="11"/>
      <c r="S86" s="11"/>
      <c r="T86" s="11"/>
      <c r="U86" s="138" t="str">
        <f t="shared" si="8"/>
        <v/>
      </c>
      <c r="V86" s="11">
        <v>1</v>
      </c>
      <c r="W86" s="11" t="str">
        <f t="shared" si="9"/>
        <v/>
      </c>
      <c r="X86" s="11">
        <v>1</v>
      </c>
      <c r="Y86" s="11" t="str">
        <f t="shared" si="10"/>
        <v/>
      </c>
      <c r="Z86" s="115" t="str">
        <f t="shared" si="11"/>
        <v/>
      </c>
      <c r="AA86" s="171">
        <f t="shared" si="12"/>
        <v>0</v>
      </c>
      <c r="AB86" s="171" t="str">
        <f t="shared" si="16"/>
        <v/>
      </c>
      <c r="AC86" s="171" t="str">
        <f t="shared" si="16"/>
        <v/>
      </c>
      <c r="AD86" s="171">
        <f t="shared" si="14"/>
        <v>0</v>
      </c>
      <c r="AE86" s="171">
        <f t="shared" si="15"/>
        <v>0</v>
      </c>
    </row>
    <row r="87" spans="2:31">
      <c r="B87" s="10" t="str">
        <f t="shared" si="6"/>
        <v/>
      </c>
      <c r="C87" s="8"/>
      <c r="D87" s="8"/>
      <c r="E87" s="8"/>
      <c r="F87" s="209" t="str">
        <f>IF('תנאי סף'!AN87&lt;&gt;1,"",'תנאי סף'!F87)</f>
        <v/>
      </c>
      <c r="G87" s="314"/>
      <c r="H87" s="291"/>
      <c r="I87" s="318" t="str">
        <f t="shared" si="7"/>
        <v/>
      </c>
      <c r="J87" s="291"/>
      <c r="K87" s="293"/>
      <c r="L87" s="291"/>
      <c r="M87" s="293"/>
      <c r="N87" s="9"/>
      <c r="O87" s="137"/>
      <c r="P87" s="158"/>
      <c r="Q87" s="11"/>
      <c r="R87" s="11"/>
      <c r="S87" s="11"/>
      <c r="T87" s="11"/>
      <c r="U87" s="138" t="str">
        <f t="shared" si="8"/>
        <v/>
      </c>
      <c r="V87" s="11">
        <v>1</v>
      </c>
      <c r="W87" s="11" t="str">
        <f t="shared" si="9"/>
        <v/>
      </c>
      <c r="X87" s="11">
        <v>1</v>
      </c>
      <c r="Y87" s="11" t="str">
        <f t="shared" si="10"/>
        <v/>
      </c>
      <c r="Z87" s="115" t="str">
        <f t="shared" si="11"/>
        <v/>
      </c>
      <c r="AA87" s="171">
        <f t="shared" si="12"/>
        <v>0</v>
      </c>
      <c r="AB87" s="171" t="str">
        <f t="shared" si="16"/>
        <v/>
      </c>
      <c r="AC87" s="171" t="str">
        <f t="shared" si="16"/>
        <v/>
      </c>
      <c r="AD87" s="171">
        <f t="shared" si="14"/>
        <v>0</v>
      </c>
      <c r="AE87" s="171">
        <f t="shared" si="15"/>
        <v>0</v>
      </c>
    </row>
    <row r="88" spans="2:31">
      <c r="B88" s="10" t="str">
        <f t="shared" si="6"/>
        <v/>
      </c>
      <c r="C88" s="8"/>
      <c r="D88" s="8"/>
      <c r="E88" s="8"/>
      <c r="F88" s="209" t="str">
        <f>IF('תנאי סף'!AN88&lt;&gt;1,"",'תנאי סף'!F88)</f>
        <v/>
      </c>
      <c r="G88" s="314"/>
      <c r="H88" s="291"/>
      <c r="I88" s="318" t="str">
        <f t="shared" si="7"/>
        <v/>
      </c>
      <c r="J88" s="291"/>
      <c r="K88" s="293"/>
      <c r="L88" s="291"/>
      <c r="M88" s="293"/>
      <c r="N88" s="9"/>
      <c r="O88" s="137"/>
      <c r="P88" s="158"/>
      <c r="Q88" s="11"/>
      <c r="R88" s="11"/>
      <c r="S88" s="11"/>
      <c r="T88" s="11"/>
      <c r="U88" s="138" t="str">
        <f t="shared" si="8"/>
        <v/>
      </c>
      <c r="V88" s="11">
        <v>1</v>
      </c>
      <c r="W88" s="11" t="str">
        <f t="shared" si="9"/>
        <v/>
      </c>
      <c r="X88" s="11">
        <v>1</v>
      </c>
      <c r="Y88" s="11" t="str">
        <f t="shared" si="10"/>
        <v/>
      </c>
      <c r="Z88" s="115" t="str">
        <f t="shared" si="11"/>
        <v/>
      </c>
      <c r="AA88" s="171">
        <f t="shared" si="12"/>
        <v>0</v>
      </c>
      <c r="AB88" s="171" t="str">
        <f t="shared" si="16"/>
        <v/>
      </c>
      <c r="AC88" s="171" t="str">
        <f t="shared" si="16"/>
        <v/>
      </c>
      <c r="AD88" s="171">
        <f t="shared" si="14"/>
        <v>0</v>
      </c>
      <c r="AE88" s="171">
        <f t="shared" si="15"/>
        <v>0</v>
      </c>
    </row>
    <row r="89" spans="2:31">
      <c r="B89" s="10" t="str">
        <f t="shared" si="6"/>
        <v/>
      </c>
      <c r="C89" s="8"/>
      <c r="D89" s="8"/>
      <c r="E89" s="8"/>
      <c r="F89" s="209" t="str">
        <f>IF('תנאי סף'!AN89&lt;&gt;1,"",'תנאי סף'!F89)</f>
        <v/>
      </c>
      <c r="G89" s="314"/>
      <c r="H89" s="291"/>
      <c r="I89" s="318" t="str">
        <f t="shared" si="7"/>
        <v/>
      </c>
      <c r="J89" s="291"/>
      <c r="K89" s="293"/>
      <c r="L89" s="291"/>
      <c r="M89" s="293"/>
      <c r="N89" s="9"/>
      <c r="O89" s="137"/>
      <c r="P89" s="158"/>
      <c r="Q89" s="11"/>
      <c r="R89" s="11"/>
      <c r="S89" s="11"/>
      <c r="T89" s="11"/>
      <c r="U89" s="138" t="str">
        <f t="shared" si="8"/>
        <v/>
      </c>
      <c r="V89" s="11">
        <v>1</v>
      </c>
      <c r="W89" s="11" t="str">
        <f t="shared" si="9"/>
        <v/>
      </c>
      <c r="X89" s="11">
        <v>1</v>
      </c>
      <c r="Y89" s="11" t="str">
        <f t="shared" si="10"/>
        <v/>
      </c>
      <c r="Z89" s="115" t="str">
        <f t="shared" si="11"/>
        <v/>
      </c>
      <c r="AA89" s="171">
        <f t="shared" si="12"/>
        <v>0</v>
      </c>
      <c r="AB89" s="171" t="str">
        <f t="shared" si="16"/>
        <v/>
      </c>
      <c r="AC89" s="171" t="str">
        <f t="shared" si="16"/>
        <v/>
      </c>
      <c r="AD89" s="171">
        <f t="shared" si="14"/>
        <v>0</v>
      </c>
      <c r="AE89" s="171">
        <f t="shared" si="15"/>
        <v>0</v>
      </c>
    </row>
    <row r="90" spans="2:31">
      <c r="B90" s="10" t="str">
        <f t="shared" si="6"/>
        <v/>
      </c>
      <c r="C90" s="8"/>
      <c r="D90" s="8"/>
      <c r="E90" s="8"/>
      <c r="F90" s="209" t="str">
        <f>IF('תנאי סף'!AN90&lt;&gt;1,"",'תנאי סף'!F90)</f>
        <v/>
      </c>
      <c r="G90" s="314"/>
      <c r="H90" s="291"/>
      <c r="I90" s="318" t="str">
        <f t="shared" si="7"/>
        <v/>
      </c>
      <c r="J90" s="291"/>
      <c r="K90" s="293"/>
      <c r="L90" s="291"/>
      <c r="M90" s="293"/>
      <c r="N90" s="9"/>
      <c r="O90" s="137"/>
      <c r="P90" s="158"/>
      <c r="Q90" s="11"/>
      <c r="R90" s="11"/>
      <c r="S90" s="11"/>
      <c r="T90" s="11"/>
      <c r="U90" s="138" t="str">
        <f t="shared" si="8"/>
        <v/>
      </c>
      <c r="V90" s="11">
        <v>1</v>
      </c>
      <c r="W90" s="11" t="str">
        <f t="shared" si="9"/>
        <v/>
      </c>
      <c r="X90" s="11">
        <v>1</v>
      </c>
      <c r="Y90" s="11" t="str">
        <f t="shared" si="10"/>
        <v/>
      </c>
      <c r="Z90" s="115" t="str">
        <f t="shared" si="11"/>
        <v/>
      </c>
      <c r="AA90" s="171">
        <f t="shared" si="12"/>
        <v>0</v>
      </c>
      <c r="AB90" s="171" t="str">
        <f t="shared" si="16"/>
        <v/>
      </c>
      <c r="AC90" s="171" t="str">
        <f t="shared" si="16"/>
        <v/>
      </c>
      <c r="AD90" s="171">
        <f t="shared" si="14"/>
        <v>0</v>
      </c>
      <c r="AE90" s="171">
        <f t="shared" si="15"/>
        <v>0</v>
      </c>
    </row>
    <row r="91" spans="2:31">
      <c r="B91" s="10" t="str">
        <f t="shared" si="6"/>
        <v/>
      </c>
      <c r="C91" s="8"/>
      <c r="D91" s="8"/>
      <c r="E91" s="8"/>
      <c r="F91" s="209" t="str">
        <f>IF('תנאי סף'!AN91&lt;&gt;1,"",'תנאי סף'!F91)</f>
        <v/>
      </c>
      <c r="G91" s="314"/>
      <c r="H91" s="291"/>
      <c r="I91" s="318" t="str">
        <f t="shared" si="7"/>
        <v/>
      </c>
      <c r="J91" s="291"/>
      <c r="K91" s="293"/>
      <c r="L91" s="291"/>
      <c r="M91" s="293"/>
      <c r="N91" s="9"/>
      <c r="O91" s="137"/>
      <c r="P91" s="158"/>
      <c r="Q91" s="11"/>
      <c r="R91" s="11"/>
      <c r="S91" s="11"/>
      <c r="T91" s="11"/>
      <c r="U91" s="138" t="str">
        <f t="shared" si="8"/>
        <v/>
      </c>
      <c r="V91" s="11">
        <v>1</v>
      </c>
      <c r="W91" s="11" t="str">
        <f t="shared" si="9"/>
        <v/>
      </c>
      <c r="X91" s="11">
        <v>1</v>
      </c>
      <c r="Y91" s="11" t="str">
        <f t="shared" si="10"/>
        <v/>
      </c>
      <c r="Z91" s="115" t="str">
        <f t="shared" si="11"/>
        <v/>
      </c>
      <c r="AA91" s="171">
        <f t="shared" si="12"/>
        <v>0</v>
      </c>
      <c r="AB91" s="171" t="str">
        <f t="shared" si="16"/>
        <v/>
      </c>
      <c r="AC91" s="171" t="str">
        <f t="shared" si="16"/>
        <v/>
      </c>
      <c r="AD91" s="171">
        <f t="shared" si="14"/>
        <v>0</v>
      </c>
      <c r="AE91" s="171">
        <f t="shared" si="15"/>
        <v>0</v>
      </c>
    </row>
    <row r="92" spans="2:31">
      <c r="B92" s="10" t="str">
        <f t="shared" si="6"/>
        <v/>
      </c>
      <c r="C92" s="8"/>
      <c r="D92" s="8"/>
      <c r="E92" s="8"/>
      <c r="F92" s="209" t="str">
        <f>IF('תנאי סף'!AN92&lt;&gt;1,"",'תנאי סף'!F92)</f>
        <v/>
      </c>
      <c r="G92" s="314"/>
      <c r="H92" s="291"/>
      <c r="I92" s="318" t="str">
        <f t="shared" si="7"/>
        <v/>
      </c>
      <c r="J92" s="291"/>
      <c r="K92" s="293"/>
      <c r="L92" s="291"/>
      <c r="M92" s="293"/>
      <c r="N92" s="9"/>
      <c r="O92" s="137"/>
      <c r="P92" s="158"/>
      <c r="Q92" s="11"/>
      <c r="R92" s="11"/>
      <c r="S92" s="11"/>
      <c r="T92" s="11"/>
      <c r="U92" s="138" t="str">
        <f t="shared" si="8"/>
        <v/>
      </c>
      <c r="V92" s="11">
        <v>1</v>
      </c>
      <c r="W92" s="11" t="str">
        <f t="shared" si="9"/>
        <v/>
      </c>
      <c r="X92" s="11">
        <v>1</v>
      </c>
      <c r="Y92" s="11" t="str">
        <f t="shared" si="10"/>
        <v/>
      </c>
      <c r="Z92" s="115" t="str">
        <f t="shared" si="11"/>
        <v/>
      </c>
      <c r="AA92" s="171">
        <f t="shared" si="12"/>
        <v>0</v>
      </c>
      <c r="AB92" s="171" t="str">
        <f t="shared" ref="AB92:AC130" si="17">IF($F92="","",AB$30)</f>
        <v/>
      </c>
      <c r="AC92" s="171" t="str">
        <f t="shared" si="17"/>
        <v/>
      </c>
      <c r="AD92" s="171">
        <f t="shared" si="14"/>
        <v>0</v>
      </c>
      <c r="AE92" s="171">
        <f t="shared" si="15"/>
        <v>0</v>
      </c>
    </row>
    <row r="93" spans="2:31">
      <c r="B93" s="10" t="str">
        <f t="shared" si="6"/>
        <v/>
      </c>
      <c r="C93" s="8"/>
      <c r="D93" s="8"/>
      <c r="E93" s="8"/>
      <c r="F93" s="209" t="str">
        <f>IF('תנאי סף'!AN93&lt;&gt;1,"",'תנאי סף'!F93)</f>
        <v/>
      </c>
      <c r="G93" s="314"/>
      <c r="H93" s="291"/>
      <c r="I93" s="318" t="str">
        <f t="shared" si="7"/>
        <v/>
      </c>
      <c r="J93" s="291"/>
      <c r="K93" s="293"/>
      <c r="L93" s="291"/>
      <c r="M93" s="293"/>
      <c r="N93" s="9"/>
      <c r="O93" s="137"/>
      <c r="P93" s="158"/>
      <c r="Q93" s="11"/>
      <c r="R93" s="11"/>
      <c r="S93" s="11"/>
      <c r="T93" s="11"/>
      <c r="U93" s="138" t="str">
        <f t="shared" si="8"/>
        <v/>
      </c>
      <c r="V93" s="11">
        <v>1</v>
      </c>
      <c r="W93" s="11" t="str">
        <f t="shared" si="9"/>
        <v/>
      </c>
      <c r="X93" s="11">
        <v>1</v>
      </c>
      <c r="Y93" s="11" t="str">
        <f t="shared" si="10"/>
        <v/>
      </c>
      <c r="Z93" s="115" t="str">
        <f t="shared" si="11"/>
        <v/>
      </c>
      <c r="AA93" s="171">
        <f t="shared" si="12"/>
        <v>0</v>
      </c>
      <c r="AB93" s="171" t="str">
        <f t="shared" si="17"/>
        <v/>
      </c>
      <c r="AC93" s="171" t="str">
        <f t="shared" si="17"/>
        <v/>
      </c>
      <c r="AD93" s="171">
        <f t="shared" si="14"/>
        <v>0</v>
      </c>
      <c r="AE93" s="171">
        <f t="shared" si="15"/>
        <v>0</v>
      </c>
    </row>
    <row r="94" spans="2:31">
      <c r="B94" s="10" t="str">
        <f t="shared" si="6"/>
        <v/>
      </c>
      <c r="C94" s="8"/>
      <c r="D94" s="8"/>
      <c r="E94" s="8"/>
      <c r="F94" s="209" t="str">
        <f>IF('תנאי סף'!AN94&lt;&gt;1,"",'תנאי סף'!F94)</f>
        <v/>
      </c>
      <c r="G94" s="314"/>
      <c r="H94" s="291"/>
      <c r="I94" s="318" t="str">
        <f t="shared" si="7"/>
        <v/>
      </c>
      <c r="J94" s="291"/>
      <c r="K94" s="293"/>
      <c r="L94" s="291"/>
      <c r="M94" s="293"/>
      <c r="N94" s="9"/>
      <c r="O94" s="137"/>
      <c r="P94" s="158"/>
      <c r="Q94" s="11"/>
      <c r="R94" s="11"/>
      <c r="S94" s="11"/>
      <c r="T94" s="11"/>
      <c r="U94" s="138" t="str">
        <f t="shared" si="8"/>
        <v/>
      </c>
      <c r="V94" s="11">
        <v>1</v>
      </c>
      <c r="W94" s="11" t="str">
        <f t="shared" si="9"/>
        <v/>
      </c>
      <c r="X94" s="11">
        <v>1</v>
      </c>
      <c r="Y94" s="11" t="str">
        <f t="shared" si="10"/>
        <v/>
      </c>
      <c r="Z94" s="115" t="str">
        <f t="shared" si="11"/>
        <v/>
      </c>
      <c r="AA94" s="171">
        <f t="shared" si="12"/>
        <v>0</v>
      </c>
      <c r="AB94" s="171" t="str">
        <f t="shared" si="17"/>
        <v/>
      </c>
      <c r="AC94" s="171" t="str">
        <f t="shared" si="17"/>
        <v/>
      </c>
      <c r="AD94" s="171">
        <f t="shared" si="14"/>
        <v>0</v>
      </c>
      <c r="AE94" s="171">
        <f t="shared" si="15"/>
        <v>0</v>
      </c>
    </row>
    <row r="95" spans="2:31">
      <c r="B95" s="10" t="str">
        <f t="shared" si="6"/>
        <v/>
      </c>
      <c r="C95" s="8"/>
      <c r="D95" s="8"/>
      <c r="E95" s="8"/>
      <c r="F95" s="209" t="str">
        <f>IF('תנאי סף'!AN95&lt;&gt;1,"",'תנאי סף'!F95)</f>
        <v/>
      </c>
      <c r="G95" s="314"/>
      <c r="H95" s="291"/>
      <c r="I95" s="318" t="str">
        <f t="shared" si="7"/>
        <v/>
      </c>
      <c r="J95" s="291"/>
      <c r="K95" s="293"/>
      <c r="L95" s="291"/>
      <c r="M95" s="293"/>
      <c r="N95" s="9"/>
      <c r="O95" s="137"/>
      <c r="P95" s="158"/>
      <c r="Q95" s="11"/>
      <c r="R95" s="11"/>
      <c r="S95" s="11"/>
      <c r="T95" s="11"/>
      <c r="U95" s="138" t="str">
        <f t="shared" si="8"/>
        <v/>
      </c>
      <c r="V95" s="11">
        <v>1</v>
      </c>
      <c r="W95" s="11" t="str">
        <f t="shared" si="9"/>
        <v/>
      </c>
      <c r="X95" s="11">
        <v>1</v>
      </c>
      <c r="Y95" s="11" t="str">
        <f t="shared" si="10"/>
        <v/>
      </c>
      <c r="Z95" s="115" t="str">
        <f t="shared" si="11"/>
        <v/>
      </c>
      <c r="AA95" s="171">
        <f t="shared" si="12"/>
        <v>0</v>
      </c>
      <c r="AB95" s="171" t="str">
        <f t="shared" si="17"/>
        <v/>
      </c>
      <c r="AC95" s="171" t="str">
        <f t="shared" si="17"/>
        <v/>
      </c>
      <c r="AD95" s="171">
        <f t="shared" si="14"/>
        <v>0</v>
      </c>
      <c r="AE95" s="171">
        <f t="shared" si="15"/>
        <v>0</v>
      </c>
    </row>
    <row r="96" spans="2:31">
      <c r="B96" s="10" t="str">
        <f t="shared" ref="B96:B130" si="18">IF(F96="","",ROW()-30)</f>
        <v/>
      </c>
      <c r="C96" s="8"/>
      <c r="D96" s="8"/>
      <c r="E96" s="8"/>
      <c r="F96" s="209" t="str">
        <f>IF('תנאי סף'!AN96&lt;&gt;1,"",'תנאי סף'!F96)</f>
        <v/>
      </c>
      <c r="G96" s="314"/>
      <c r="H96" s="291"/>
      <c r="I96" s="318" t="str">
        <f t="shared" ref="I96:I130" si="19">IF($F96="","",IF($AA96&lt;&gt;1,$AB$1,IFERROR(IF(H96&gt;G96,NA(),H96/G96),$AB$1)))</f>
        <v/>
      </c>
      <c r="J96" s="291"/>
      <c r="K96" s="293"/>
      <c r="L96" s="291"/>
      <c r="M96" s="293"/>
      <c r="N96" s="9"/>
      <c r="O96" s="137"/>
      <c r="P96" s="158"/>
      <c r="Q96" s="11"/>
      <c r="R96" s="11"/>
      <c r="S96" s="11"/>
      <c r="T96" s="11"/>
      <c r="U96" s="138" t="str">
        <f t="shared" ref="U96:U130" si="20">IF($F96="","",IF($AA96&lt;&gt;1,$AB$1,INDEX($G$5:$G$10,MATCH(I96,$F$5:$F$10,1))))</f>
        <v/>
      </c>
      <c r="V96" s="11">
        <v>1</v>
      </c>
      <c r="W96" s="11" t="str">
        <f t="shared" ref="W96:W130" si="21">IF($F96="","",IF($AA96&lt;&gt;1,$AB$1,IFERROR(U96*V96,$AB$1)))</f>
        <v/>
      </c>
      <c r="X96" s="11">
        <v>1</v>
      </c>
      <c r="Y96" s="11" t="str">
        <f t="shared" ref="Y96:Y130" si="22">IF($F96="","",IF($AA96&lt;&gt;1,$AB$1,IFERROR(W96*X96,$AB$1)))</f>
        <v/>
      </c>
      <c r="Z96" s="115" t="str">
        <f t="shared" ref="Z96:Z130" si="23">IF($F96="","",IF(OR($AA96&lt;&gt;1,Y96=$AB$1),$AB$1,IFERROR(Y96/SUM($Y$31:$Y$130),0)))</f>
        <v/>
      </c>
      <c r="AA96" s="171">
        <f t="shared" ref="AA96:AA130" si="24">IF(SUM(AD96:AV96)=COUNT(AD96:AV96),1,0)</f>
        <v>0</v>
      </c>
      <c r="AB96" s="171" t="str">
        <f t="shared" si="17"/>
        <v/>
      </c>
      <c r="AC96" s="171" t="str">
        <f t="shared" si="17"/>
        <v/>
      </c>
      <c r="AD96" s="171">
        <f t="shared" ref="AD96:AD130" si="25">IF(G$30="",1,IF(G96="",0,IFERROR(CHOOSE(AD$28,IF(ISNA(MATCH(G96,$AB$30:$AC$30,0)),0,1),IF(ISNUMBER(G96),1,0),IF(G96=TRUNC(G96),1,0),IF(AND(G96*1=G96,G96&gt;=0),1,0),IF(AND(G96=TRUNC(G96),G96&gt;=0),1,0),IF(AND(G96*1=G96,G96&gt;0),1,0),IF(AND(G96=TRUNC(G96),G96&gt;0),1,0),1,IF(ISNA(HLOOKUP(G96,$AE$4:$AN$4,1,0)),0,1)),0)))</f>
        <v>0</v>
      </c>
      <c r="AE96" s="171">
        <f t="shared" si="15"/>
        <v>0</v>
      </c>
    </row>
    <row r="97" spans="2:31">
      <c r="B97" s="10" t="str">
        <f t="shared" si="18"/>
        <v/>
      </c>
      <c r="C97" s="8"/>
      <c r="D97" s="8"/>
      <c r="E97" s="8"/>
      <c r="F97" s="209" t="str">
        <f>IF('תנאי סף'!AN97&lt;&gt;1,"",'תנאי סף'!F97)</f>
        <v/>
      </c>
      <c r="G97" s="314"/>
      <c r="H97" s="291"/>
      <c r="I97" s="318" t="str">
        <f t="shared" si="19"/>
        <v/>
      </c>
      <c r="J97" s="291"/>
      <c r="K97" s="293"/>
      <c r="L97" s="291"/>
      <c r="M97" s="293"/>
      <c r="N97" s="9"/>
      <c r="O97" s="137"/>
      <c r="P97" s="158"/>
      <c r="Q97" s="11"/>
      <c r="R97" s="11"/>
      <c r="S97" s="11"/>
      <c r="T97" s="11"/>
      <c r="U97" s="138" t="str">
        <f t="shared" si="20"/>
        <v/>
      </c>
      <c r="V97" s="11">
        <v>1</v>
      </c>
      <c r="W97" s="11" t="str">
        <f t="shared" si="21"/>
        <v/>
      </c>
      <c r="X97" s="11">
        <v>1</v>
      </c>
      <c r="Y97" s="11" t="str">
        <f t="shared" si="22"/>
        <v/>
      </c>
      <c r="Z97" s="115" t="str">
        <f t="shared" si="23"/>
        <v/>
      </c>
      <c r="AA97" s="171">
        <f t="shared" si="24"/>
        <v>0</v>
      </c>
      <c r="AB97" s="171" t="str">
        <f t="shared" si="17"/>
        <v/>
      </c>
      <c r="AC97" s="171" t="str">
        <f t="shared" si="17"/>
        <v/>
      </c>
      <c r="AD97" s="171">
        <f t="shared" si="25"/>
        <v>0</v>
      </c>
      <c r="AE97" s="171">
        <f t="shared" si="15"/>
        <v>0</v>
      </c>
    </row>
    <row r="98" spans="2:31">
      <c r="B98" s="10" t="str">
        <f t="shared" si="18"/>
        <v/>
      </c>
      <c r="C98" s="8"/>
      <c r="D98" s="8"/>
      <c r="E98" s="8"/>
      <c r="F98" s="209" t="str">
        <f>IF('תנאי סף'!AN98&lt;&gt;1,"",'תנאי סף'!F98)</f>
        <v/>
      </c>
      <c r="G98" s="314"/>
      <c r="H98" s="291"/>
      <c r="I98" s="318" t="str">
        <f t="shared" si="19"/>
        <v/>
      </c>
      <c r="J98" s="291"/>
      <c r="K98" s="293"/>
      <c r="L98" s="291"/>
      <c r="M98" s="293"/>
      <c r="N98" s="9"/>
      <c r="O98" s="137"/>
      <c r="P98" s="158"/>
      <c r="Q98" s="11"/>
      <c r="R98" s="11"/>
      <c r="S98" s="11"/>
      <c r="T98" s="11"/>
      <c r="U98" s="138" t="str">
        <f t="shared" si="20"/>
        <v/>
      </c>
      <c r="V98" s="11">
        <v>1</v>
      </c>
      <c r="W98" s="11" t="str">
        <f t="shared" si="21"/>
        <v/>
      </c>
      <c r="X98" s="11">
        <v>1</v>
      </c>
      <c r="Y98" s="11" t="str">
        <f t="shared" si="22"/>
        <v/>
      </c>
      <c r="Z98" s="115" t="str">
        <f t="shared" si="23"/>
        <v/>
      </c>
      <c r="AA98" s="171">
        <f t="shared" si="24"/>
        <v>0</v>
      </c>
      <c r="AB98" s="171" t="str">
        <f t="shared" si="17"/>
        <v/>
      </c>
      <c r="AC98" s="171" t="str">
        <f t="shared" si="17"/>
        <v/>
      </c>
      <c r="AD98" s="171">
        <f t="shared" si="25"/>
        <v>0</v>
      </c>
      <c r="AE98" s="171">
        <f t="shared" si="15"/>
        <v>0</v>
      </c>
    </row>
    <row r="99" spans="2:31">
      <c r="B99" s="10" t="str">
        <f t="shared" si="18"/>
        <v/>
      </c>
      <c r="C99" s="8"/>
      <c r="D99" s="8"/>
      <c r="E99" s="8"/>
      <c r="F99" s="209" t="str">
        <f>IF('תנאי סף'!AN99&lt;&gt;1,"",'תנאי סף'!F99)</f>
        <v/>
      </c>
      <c r="G99" s="314"/>
      <c r="H99" s="291"/>
      <c r="I99" s="318" t="str">
        <f t="shared" si="19"/>
        <v/>
      </c>
      <c r="J99" s="291"/>
      <c r="K99" s="293"/>
      <c r="L99" s="291"/>
      <c r="M99" s="293"/>
      <c r="N99" s="9"/>
      <c r="O99" s="137"/>
      <c r="P99" s="158"/>
      <c r="Q99" s="11"/>
      <c r="R99" s="11"/>
      <c r="S99" s="11"/>
      <c r="T99" s="11"/>
      <c r="U99" s="138" t="str">
        <f t="shared" si="20"/>
        <v/>
      </c>
      <c r="V99" s="11">
        <v>1</v>
      </c>
      <c r="W99" s="11" t="str">
        <f t="shared" si="21"/>
        <v/>
      </c>
      <c r="X99" s="11">
        <v>1</v>
      </c>
      <c r="Y99" s="11" t="str">
        <f t="shared" si="22"/>
        <v/>
      </c>
      <c r="Z99" s="115" t="str">
        <f t="shared" si="23"/>
        <v/>
      </c>
      <c r="AA99" s="171">
        <f t="shared" si="24"/>
        <v>0</v>
      </c>
      <c r="AB99" s="171" t="str">
        <f t="shared" si="17"/>
        <v/>
      </c>
      <c r="AC99" s="171" t="str">
        <f t="shared" si="17"/>
        <v/>
      </c>
      <c r="AD99" s="171">
        <f t="shared" si="25"/>
        <v>0</v>
      </c>
      <c r="AE99" s="171">
        <f t="shared" si="15"/>
        <v>0</v>
      </c>
    </row>
    <row r="100" spans="2:31">
      <c r="B100" s="10" t="str">
        <f t="shared" si="18"/>
        <v/>
      </c>
      <c r="C100" s="8"/>
      <c r="D100" s="8"/>
      <c r="E100" s="8"/>
      <c r="F100" s="209" t="str">
        <f>IF('תנאי סף'!AN100&lt;&gt;1,"",'תנאי סף'!F100)</f>
        <v/>
      </c>
      <c r="G100" s="314"/>
      <c r="H100" s="291"/>
      <c r="I100" s="318" t="str">
        <f t="shared" si="19"/>
        <v/>
      </c>
      <c r="J100" s="291"/>
      <c r="K100" s="293"/>
      <c r="L100" s="291"/>
      <c r="M100" s="293"/>
      <c r="N100" s="9"/>
      <c r="O100" s="137"/>
      <c r="P100" s="158"/>
      <c r="Q100" s="11"/>
      <c r="R100" s="11"/>
      <c r="S100" s="11"/>
      <c r="T100" s="11"/>
      <c r="U100" s="138" t="str">
        <f t="shared" si="20"/>
        <v/>
      </c>
      <c r="V100" s="11">
        <v>1</v>
      </c>
      <c r="W100" s="11" t="str">
        <f t="shared" si="21"/>
        <v/>
      </c>
      <c r="X100" s="11">
        <v>1</v>
      </c>
      <c r="Y100" s="11" t="str">
        <f t="shared" si="22"/>
        <v/>
      </c>
      <c r="Z100" s="115" t="str">
        <f t="shared" si="23"/>
        <v/>
      </c>
      <c r="AA100" s="171">
        <f t="shared" si="24"/>
        <v>0</v>
      </c>
      <c r="AB100" s="171" t="str">
        <f t="shared" si="17"/>
        <v/>
      </c>
      <c r="AC100" s="171" t="str">
        <f t="shared" si="17"/>
        <v/>
      </c>
      <c r="AD100" s="171">
        <f t="shared" si="25"/>
        <v>0</v>
      </c>
      <c r="AE100" s="171">
        <f t="shared" si="15"/>
        <v>0</v>
      </c>
    </row>
    <row r="101" spans="2:31">
      <c r="B101" s="10" t="str">
        <f t="shared" si="18"/>
        <v/>
      </c>
      <c r="C101" s="8"/>
      <c r="D101" s="8"/>
      <c r="E101" s="8"/>
      <c r="F101" s="209" t="str">
        <f>IF('תנאי סף'!AN101&lt;&gt;1,"",'תנאי סף'!F101)</f>
        <v/>
      </c>
      <c r="G101" s="314"/>
      <c r="H101" s="291"/>
      <c r="I101" s="318" t="str">
        <f t="shared" si="19"/>
        <v/>
      </c>
      <c r="J101" s="291"/>
      <c r="K101" s="293"/>
      <c r="L101" s="291"/>
      <c r="M101" s="293"/>
      <c r="N101" s="9"/>
      <c r="O101" s="137"/>
      <c r="P101" s="158"/>
      <c r="Q101" s="11"/>
      <c r="R101" s="11"/>
      <c r="S101" s="11"/>
      <c r="T101" s="11"/>
      <c r="U101" s="138" t="str">
        <f t="shared" si="20"/>
        <v/>
      </c>
      <c r="V101" s="11">
        <v>1</v>
      </c>
      <c r="W101" s="11" t="str">
        <f t="shared" si="21"/>
        <v/>
      </c>
      <c r="X101" s="11">
        <v>1</v>
      </c>
      <c r="Y101" s="11" t="str">
        <f t="shared" si="22"/>
        <v/>
      </c>
      <c r="Z101" s="115" t="str">
        <f t="shared" si="23"/>
        <v/>
      </c>
      <c r="AA101" s="171">
        <f t="shared" si="24"/>
        <v>0</v>
      </c>
      <c r="AB101" s="171" t="str">
        <f t="shared" si="17"/>
        <v/>
      </c>
      <c r="AC101" s="171" t="str">
        <f t="shared" si="17"/>
        <v/>
      </c>
      <c r="AD101" s="171">
        <f t="shared" si="25"/>
        <v>0</v>
      </c>
      <c r="AE101" s="171">
        <f t="shared" si="15"/>
        <v>0</v>
      </c>
    </row>
    <row r="102" spans="2:31">
      <c r="B102" s="10" t="str">
        <f t="shared" si="18"/>
        <v/>
      </c>
      <c r="C102" s="8"/>
      <c r="D102" s="8"/>
      <c r="E102" s="8"/>
      <c r="F102" s="209" t="str">
        <f>IF('תנאי סף'!AN102&lt;&gt;1,"",'תנאי סף'!F102)</f>
        <v/>
      </c>
      <c r="G102" s="314"/>
      <c r="H102" s="291"/>
      <c r="I102" s="318" t="str">
        <f t="shared" si="19"/>
        <v/>
      </c>
      <c r="J102" s="291"/>
      <c r="K102" s="293"/>
      <c r="L102" s="291"/>
      <c r="M102" s="293"/>
      <c r="N102" s="9"/>
      <c r="O102" s="137"/>
      <c r="P102" s="158"/>
      <c r="Q102" s="11"/>
      <c r="R102" s="11"/>
      <c r="S102" s="11"/>
      <c r="T102" s="11"/>
      <c r="U102" s="138" t="str">
        <f t="shared" si="20"/>
        <v/>
      </c>
      <c r="V102" s="11">
        <v>1</v>
      </c>
      <c r="W102" s="11" t="str">
        <f t="shared" si="21"/>
        <v/>
      </c>
      <c r="X102" s="11">
        <v>1</v>
      </c>
      <c r="Y102" s="11" t="str">
        <f t="shared" si="22"/>
        <v/>
      </c>
      <c r="Z102" s="115" t="str">
        <f t="shared" si="23"/>
        <v/>
      </c>
      <c r="AA102" s="171">
        <f t="shared" si="24"/>
        <v>0</v>
      </c>
      <c r="AB102" s="171" t="str">
        <f t="shared" si="17"/>
        <v/>
      </c>
      <c r="AC102" s="171" t="str">
        <f t="shared" si="17"/>
        <v/>
      </c>
      <c r="AD102" s="171">
        <f t="shared" si="25"/>
        <v>0</v>
      </c>
      <c r="AE102" s="171">
        <f t="shared" si="15"/>
        <v>0</v>
      </c>
    </row>
    <row r="103" spans="2:31">
      <c r="B103" s="10" t="str">
        <f t="shared" si="18"/>
        <v/>
      </c>
      <c r="C103" s="8"/>
      <c r="D103" s="8"/>
      <c r="E103" s="8"/>
      <c r="F103" s="209" t="str">
        <f>IF('תנאי סף'!AN103&lt;&gt;1,"",'תנאי סף'!F103)</f>
        <v/>
      </c>
      <c r="G103" s="314"/>
      <c r="H103" s="291"/>
      <c r="I103" s="318" t="str">
        <f t="shared" si="19"/>
        <v/>
      </c>
      <c r="J103" s="291"/>
      <c r="K103" s="293"/>
      <c r="L103" s="291"/>
      <c r="M103" s="293"/>
      <c r="N103" s="9"/>
      <c r="O103" s="137"/>
      <c r="P103" s="158"/>
      <c r="Q103" s="11"/>
      <c r="R103" s="11"/>
      <c r="S103" s="11"/>
      <c r="T103" s="11"/>
      <c r="U103" s="138" t="str">
        <f t="shared" si="20"/>
        <v/>
      </c>
      <c r="V103" s="11">
        <v>1</v>
      </c>
      <c r="W103" s="11" t="str">
        <f t="shared" si="21"/>
        <v/>
      </c>
      <c r="X103" s="11">
        <v>1</v>
      </c>
      <c r="Y103" s="11" t="str">
        <f t="shared" si="22"/>
        <v/>
      </c>
      <c r="Z103" s="115" t="str">
        <f t="shared" si="23"/>
        <v/>
      </c>
      <c r="AA103" s="171">
        <f t="shared" si="24"/>
        <v>0</v>
      </c>
      <c r="AB103" s="171" t="str">
        <f t="shared" si="17"/>
        <v/>
      </c>
      <c r="AC103" s="171" t="str">
        <f t="shared" si="17"/>
        <v/>
      </c>
      <c r="AD103" s="171">
        <f t="shared" si="25"/>
        <v>0</v>
      </c>
      <c r="AE103" s="171">
        <f t="shared" si="15"/>
        <v>0</v>
      </c>
    </row>
    <row r="104" spans="2:31">
      <c r="B104" s="10" t="str">
        <f t="shared" si="18"/>
        <v/>
      </c>
      <c r="C104" s="8"/>
      <c r="D104" s="8"/>
      <c r="E104" s="8"/>
      <c r="F104" s="209" t="str">
        <f>IF('תנאי סף'!AN104&lt;&gt;1,"",'תנאי סף'!F104)</f>
        <v/>
      </c>
      <c r="G104" s="314"/>
      <c r="H104" s="291"/>
      <c r="I104" s="318" t="str">
        <f t="shared" si="19"/>
        <v/>
      </c>
      <c r="J104" s="291"/>
      <c r="K104" s="293"/>
      <c r="L104" s="291"/>
      <c r="M104" s="293"/>
      <c r="N104" s="9"/>
      <c r="O104" s="137"/>
      <c r="P104" s="158"/>
      <c r="Q104" s="11"/>
      <c r="R104" s="11"/>
      <c r="S104" s="11"/>
      <c r="T104" s="11"/>
      <c r="U104" s="138" t="str">
        <f t="shared" si="20"/>
        <v/>
      </c>
      <c r="V104" s="11">
        <v>1</v>
      </c>
      <c r="W104" s="11" t="str">
        <f t="shared" si="21"/>
        <v/>
      </c>
      <c r="X104" s="11">
        <v>1</v>
      </c>
      <c r="Y104" s="11" t="str">
        <f t="shared" si="22"/>
        <v/>
      </c>
      <c r="Z104" s="115" t="str">
        <f t="shared" si="23"/>
        <v/>
      </c>
      <c r="AA104" s="171">
        <f t="shared" si="24"/>
        <v>0</v>
      </c>
      <c r="AB104" s="171" t="str">
        <f t="shared" si="17"/>
        <v/>
      </c>
      <c r="AC104" s="171" t="str">
        <f t="shared" si="17"/>
        <v/>
      </c>
      <c r="AD104" s="171">
        <f t="shared" si="25"/>
        <v>0</v>
      </c>
      <c r="AE104" s="171">
        <f t="shared" si="15"/>
        <v>0</v>
      </c>
    </row>
    <row r="105" spans="2:31">
      <c r="B105" s="10" t="str">
        <f t="shared" si="18"/>
        <v/>
      </c>
      <c r="C105" s="8"/>
      <c r="D105" s="8"/>
      <c r="E105" s="8"/>
      <c r="F105" s="209" t="str">
        <f>IF('תנאי סף'!AN105&lt;&gt;1,"",'תנאי סף'!F105)</f>
        <v/>
      </c>
      <c r="G105" s="314"/>
      <c r="H105" s="291"/>
      <c r="I105" s="318" t="str">
        <f t="shared" si="19"/>
        <v/>
      </c>
      <c r="J105" s="291"/>
      <c r="K105" s="293"/>
      <c r="L105" s="291"/>
      <c r="M105" s="293"/>
      <c r="N105" s="9"/>
      <c r="O105" s="137"/>
      <c r="P105" s="158"/>
      <c r="Q105" s="11"/>
      <c r="R105" s="11"/>
      <c r="S105" s="11"/>
      <c r="T105" s="11"/>
      <c r="U105" s="138" t="str">
        <f t="shared" si="20"/>
        <v/>
      </c>
      <c r="V105" s="11">
        <v>1</v>
      </c>
      <c r="W105" s="11" t="str">
        <f t="shared" si="21"/>
        <v/>
      </c>
      <c r="X105" s="11">
        <v>1</v>
      </c>
      <c r="Y105" s="11" t="str">
        <f t="shared" si="22"/>
        <v/>
      </c>
      <c r="Z105" s="115" t="str">
        <f t="shared" si="23"/>
        <v/>
      </c>
      <c r="AA105" s="171">
        <f t="shared" si="24"/>
        <v>0</v>
      </c>
      <c r="AB105" s="171" t="str">
        <f t="shared" si="17"/>
        <v/>
      </c>
      <c r="AC105" s="171" t="str">
        <f t="shared" si="17"/>
        <v/>
      </c>
      <c r="AD105" s="171">
        <f t="shared" si="25"/>
        <v>0</v>
      </c>
      <c r="AE105" s="171">
        <f t="shared" si="15"/>
        <v>0</v>
      </c>
    </row>
    <row r="106" spans="2:31">
      <c r="B106" s="10" t="str">
        <f t="shared" si="18"/>
        <v/>
      </c>
      <c r="C106" s="8"/>
      <c r="D106" s="8"/>
      <c r="E106" s="8"/>
      <c r="F106" s="209" t="str">
        <f>IF('תנאי סף'!AN106&lt;&gt;1,"",'תנאי סף'!F106)</f>
        <v/>
      </c>
      <c r="G106" s="314"/>
      <c r="H106" s="291"/>
      <c r="I106" s="318" t="str">
        <f t="shared" si="19"/>
        <v/>
      </c>
      <c r="J106" s="291"/>
      <c r="K106" s="293"/>
      <c r="L106" s="291"/>
      <c r="M106" s="293"/>
      <c r="N106" s="9"/>
      <c r="O106" s="137"/>
      <c r="P106" s="158"/>
      <c r="Q106" s="11"/>
      <c r="R106" s="11"/>
      <c r="S106" s="11"/>
      <c r="T106" s="11"/>
      <c r="U106" s="138" t="str">
        <f t="shared" si="20"/>
        <v/>
      </c>
      <c r="V106" s="11">
        <v>1</v>
      </c>
      <c r="W106" s="11" t="str">
        <f t="shared" si="21"/>
        <v/>
      </c>
      <c r="X106" s="11">
        <v>1</v>
      </c>
      <c r="Y106" s="11" t="str">
        <f t="shared" si="22"/>
        <v/>
      </c>
      <c r="Z106" s="115" t="str">
        <f t="shared" si="23"/>
        <v/>
      </c>
      <c r="AA106" s="171">
        <f t="shared" si="24"/>
        <v>0</v>
      </c>
      <c r="AB106" s="171" t="str">
        <f t="shared" si="17"/>
        <v/>
      </c>
      <c r="AC106" s="171" t="str">
        <f t="shared" si="17"/>
        <v/>
      </c>
      <c r="AD106" s="171">
        <f t="shared" si="25"/>
        <v>0</v>
      </c>
      <c r="AE106" s="171">
        <f t="shared" si="15"/>
        <v>0</v>
      </c>
    </row>
    <row r="107" spans="2:31">
      <c r="B107" s="10" t="str">
        <f t="shared" si="18"/>
        <v/>
      </c>
      <c r="C107" s="8"/>
      <c r="D107" s="8"/>
      <c r="E107" s="8"/>
      <c r="F107" s="209" t="str">
        <f>IF('תנאי סף'!AN107&lt;&gt;1,"",'תנאי סף'!F107)</f>
        <v/>
      </c>
      <c r="G107" s="314"/>
      <c r="H107" s="291"/>
      <c r="I107" s="318" t="str">
        <f t="shared" si="19"/>
        <v/>
      </c>
      <c r="J107" s="291"/>
      <c r="K107" s="293"/>
      <c r="L107" s="291"/>
      <c r="M107" s="293"/>
      <c r="N107" s="9"/>
      <c r="O107" s="137"/>
      <c r="P107" s="158"/>
      <c r="Q107" s="11"/>
      <c r="R107" s="11"/>
      <c r="S107" s="11"/>
      <c r="T107" s="11"/>
      <c r="U107" s="138" t="str">
        <f t="shared" si="20"/>
        <v/>
      </c>
      <c r="V107" s="11">
        <v>1</v>
      </c>
      <c r="W107" s="11" t="str">
        <f t="shared" si="21"/>
        <v/>
      </c>
      <c r="X107" s="11">
        <v>1</v>
      </c>
      <c r="Y107" s="11" t="str">
        <f t="shared" si="22"/>
        <v/>
      </c>
      <c r="Z107" s="115" t="str">
        <f t="shared" si="23"/>
        <v/>
      </c>
      <c r="AA107" s="171">
        <f t="shared" si="24"/>
        <v>0</v>
      </c>
      <c r="AB107" s="171" t="str">
        <f t="shared" si="17"/>
        <v/>
      </c>
      <c r="AC107" s="171" t="str">
        <f t="shared" si="17"/>
        <v/>
      </c>
      <c r="AD107" s="171">
        <f t="shared" si="25"/>
        <v>0</v>
      </c>
      <c r="AE107" s="171">
        <f t="shared" si="15"/>
        <v>0</v>
      </c>
    </row>
    <row r="108" spans="2:31">
      <c r="B108" s="10" t="str">
        <f t="shared" si="18"/>
        <v/>
      </c>
      <c r="C108" s="8"/>
      <c r="D108" s="8"/>
      <c r="E108" s="8"/>
      <c r="F108" s="209" t="str">
        <f>IF('תנאי סף'!AN108&lt;&gt;1,"",'תנאי סף'!F108)</f>
        <v/>
      </c>
      <c r="G108" s="314"/>
      <c r="H108" s="291"/>
      <c r="I108" s="318" t="str">
        <f t="shared" si="19"/>
        <v/>
      </c>
      <c r="J108" s="291"/>
      <c r="K108" s="293"/>
      <c r="L108" s="291"/>
      <c r="M108" s="293"/>
      <c r="N108" s="9"/>
      <c r="O108" s="137"/>
      <c r="P108" s="158"/>
      <c r="Q108" s="11"/>
      <c r="R108" s="11"/>
      <c r="S108" s="11"/>
      <c r="T108" s="11"/>
      <c r="U108" s="138" t="str">
        <f t="shared" si="20"/>
        <v/>
      </c>
      <c r="V108" s="11">
        <v>1</v>
      </c>
      <c r="W108" s="11" t="str">
        <f t="shared" si="21"/>
        <v/>
      </c>
      <c r="X108" s="11">
        <v>1</v>
      </c>
      <c r="Y108" s="11" t="str">
        <f t="shared" si="22"/>
        <v/>
      </c>
      <c r="Z108" s="115" t="str">
        <f t="shared" si="23"/>
        <v/>
      </c>
      <c r="AA108" s="171">
        <f t="shared" si="24"/>
        <v>0</v>
      </c>
      <c r="AB108" s="171" t="str">
        <f t="shared" si="17"/>
        <v/>
      </c>
      <c r="AC108" s="171" t="str">
        <f t="shared" si="17"/>
        <v/>
      </c>
      <c r="AD108" s="171">
        <f t="shared" si="25"/>
        <v>0</v>
      </c>
      <c r="AE108" s="171">
        <f t="shared" si="15"/>
        <v>0</v>
      </c>
    </row>
    <row r="109" spans="2:31">
      <c r="B109" s="10" t="str">
        <f t="shared" si="18"/>
        <v/>
      </c>
      <c r="C109" s="8"/>
      <c r="D109" s="8"/>
      <c r="E109" s="8"/>
      <c r="F109" s="209" t="str">
        <f>IF('תנאי סף'!AN109&lt;&gt;1,"",'תנאי סף'!F109)</f>
        <v/>
      </c>
      <c r="G109" s="314"/>
      <c r="H109" s="291"/>
      <c r="I109" s="318" t="str">
        <f t="shared" si="19"/>
        <v/>
      </c>
      <c r="J109" s="291"/>
      <c r="K109" s="293"/>
      <c r="L109" s="291"/>
      <c r="M109" s="293"/>
      <c r="N109" s="9"/>
      <c r="O109" s="137"/>
      <c r="P109" s="158"/>
      <c r="Q109" s="11"/>
      <c r="R109" s="11"/>
      <c r="S109" s="11"/>
      <c r="T109" s="11"/>
      <c r="U109" s="138" t="str">
        <f t="shared" si="20"/>
        <v/>
      </c>
      <c r="V109" s="11">
        <v>1</v>
      </c>
      <c r="W109" s="11" t="str">
        <f t="shared" si="21"/>
        <v/>
      </c>
      <c r="X109" s="11">
        <v>1</v>
      </c>
      <c r="Y109" s="11" t="str">
        <f t="shared" si="22"/>
        <v/>
      </c>
      <c r="Z109" s="115" t="str">
        <f t="shared" si="23"/>
        <v/>
      </c>
      <c r="AA109" s="171">
        <f t="shared" si="24"/>
        <v>0</v>
      </c>
      <c r="AB109" s="171" t="str">
        <f t="shared" si="17"/>
        <v/>
      </c>
      <c r="AC109" s="171" t="str">
        <f t="shared" si="17"/>
        <v/>
      </c>
      <c r="AD109" s="171">
        <f t="shared" si="25"/>
        <v>0</v>
      </c>
      <c r="AE109" s="171">
        <f t="shared" si="15"/>
        <v>0</v>
      </c>
    </row>
    <row r="110" spans="2:31">
      <c r="B110" s="10" t="str">
        <f t="shared" si="18"/>
        <v/>
      </c>
      <c r="C110" s="8"/>
      <c r="D110" s="8"/>
      <c r="E110" s="8"/>
      <c r="F110" s="209" t="str">
        <f>IF('תנאי סף'!AN110&lt;&gt;1,"",'תנאי סף'!F110)</f>
        <v/>
      </c>
      <c r="G110" s="314"/>
      <c r="H110" s="291"/>
      <c r="I110" s="318" t="str">
        <f t="shared" si="19"/>
        <v/>
      </c>
      <c r="J110" s="291"/>
      <c r="K110" s="293"/>
      <c r="L110" s="291"/>
      <c r="M110" s="293"/>
      <c r="N110" s="9"/>
      <c r="O110" s="137"/>
      <c r="P110" s="158"/>
      <c r="Q110" s="11"/>
      <c r="R110" s="11"/>
      <c r="S110" s="11"/>
      <c r="T110" s="11"/>
      <c r="U110" s="138" t="str">
        <f t="shared" si="20"/>
        <v/>
      </c>
      <c r="V110" s="11">
        <v>1</v>
      </c>
      <c r="W110" s="11" t="str">
        <f t="shared" si="21"/>
        <v/>
      </c>
      <c r="X110" s="11">
        <v>1</v>
      </c>
      <c r="Y110" s="11" t="str">
        <f t="shared" si="22"/>
        <v/>
      </c>
      <c r="Z110" s="115" t="str">
        <f t="shared" si="23"/>
        <v/>
      </c>
      <c r="AA110" s="171">
        <f t="shared" si="24"/>
        <v>0</v>
      </c>
      <c r="AB110" s="171" t="str">
        <f t="shared" si="17"/>
        <v/>
      </c>
      <c r="AC110" s="171" t="str">
        <f t="shared" si="17"/>
        <v/>
      </c>
      <c r="AD110" s="171">
        <f t="shared" si="25"/>
        <v>0</v>
      </c>
      <c r="AE110" s="171">
        <f t="shared" ref="AE110:AE130" si="26">IF(H$30="",1,IF(H110="",0,IFERROR(CHOOSE(AE$28,IF(ISNA(MATCH(H110,$AB$30:$AC$30,0)),0,1),IF(ISNUMBER(H110),1,0),IF(H110=TRUNC(H110),1,0),IF(AND(H110*1=H110,H110&gt;=0),1,0),IF(AND(H110=TRUNC(H110),H110&gt;=0),1,0),IF(AND(H110*1=H110,H110&gt;0),1,0),IF(AND(H110=TRUNC(H110),H110&gt;0),1,0),1,IF(ISNA(HLOOKUP(H110,$AE$4:$AN$4,1,0)),0,1)),0)))</f>
        <v>0</v>
      </c>
    </row>
    <row r="111" spans="2:31">
      <c r="B111" s="10" t="str">
        <f t="shared" si="18"/>
        <v/>
      </c>
      <c r="C111" s="8"/>
      <c r="D111" s="8"/>
      <c r="E111" s="8"/>
      <c r="F111" s="209" t="str">
        <f>IF('תנאי סף'!AN111&lt;&gt;1,"",'תנאי סף'!F111)</f>
        <v/>
      </c>
      <c r="G111" s="314"/>
      <c r="H111" s="291"/>
      <c r="I111" s="318" t="str">
        <f t="shared" si="19"/>
        <v/>
      </c>
      <c r="J111" s="291"/>
      <c r="K111" s="293"/>
      <c r="L111" s="291"/>
      <c r="M111" s="293"/>
      <c r="N111" s="9"/>
      <c r="O111" s="137"/>
      <c r="P111" s="158"/>
      <c r="Q111" s="11"/>
      <c r="R111" s="11"/>
      <c r="S111" s="11"/>
      <c r="T111" s="11"/>
      <c r="U111" s="138" t="str">
        <f t="shared" si="20"/>
        <v/>
      </c>
      <c r="V111" s="11">
        <v>1</v>
      </c>
      <c r="W111" s="11" t="str">
        <f t="shared" si="21"/>
        <v/>
      </c>
      <c r="X111" s="11">
        <v>1</v>
      </c>
      <c r="Y111" s="11" t="str">
        <f t="shared" si="22"/>
        <v/>
      </c>
      <c r="Z111" s="115" t="str">
        <f t="shared" si="23"/>
        <v/>
      </c>
      <c r="AA111" s="171">
        <f t="shared" si="24"/>
        <v>0</v>
      </c>
      <c r="AB111" s="171" t="str">
        <f t="shared" si="17"/>
        <v/>
      </c>
      <c r="AC111" s="171" t="str">
        <f t="shared" si="17"/>
        <v/>
      </c>
      <c r="AD111" s="171">
        <f t="shared" si="25"/>
        <v>0</v>
      </c>
      <c r="AE111" s="171">
        <f t="shared" si="26"/>
        <v>0</v>
      </c>
    </row>
    <row r="112" spans="2:31">
      <c r="B112" s="10" t="str">
        <f t="shared" si="18"/>
        <v/>
      </c>
      <c r="C112" s="8"/>
      <c r="D112" s="8"/>
      <c r="E112" s="8"/>
      <c r="F112" s="209" t="str">
        <f>IF('תנאי סף'!AN112&lt;&gt;1,"",'תנאי סף'!F112)</f>
        <v/>
      </c>
      <c r="G112" s="314"/>
      <c r="H112" s="291"/>
      <c r="I112" s="318" t="str">
        <f t="shared" si="19"/>
        <v/>
      </c>
      <c r="J112" s="291"/>
      <c r="K112" s="293"/>
      <c r="L112" s="291"/>
      <c r="M112" s="293"/>
      <c r="N112" s="9"/>
      <c r="O112" s="137"/>
      <c r="P112" s="158"/>
      <c r="Q112" s="11"/>
      <c r="R112" s="11"/>
      <c r="S112" s="11"/>
      <c r="T112" s="11"/>
      <c r="U112" s="138" t="str">
        <f t="shared" si="20"/>
        <v/>
      </c>
      <c r="V112" s="11">
        <v>1</v>
      </c>
      <c r="W112" s="11" t="str">
        <f t="shared" si="21"/>
        <v/>
      </c>
      <c r="X112" s="11">
        <v>1</v>
      </c>
      <c r="Y112" s="11" t="str">
        <f t="shared" si="22"/>
        <v/>
      </c>
      <c r="Z112" s="115" t="str">
        <f t="shared" si="23"/>
        <v/>
      </c>
      <c r="AA112" s="171">
        <f t="shared" si="24"/>
        <v>0</v>
      </c>
      <c r="AB112" s="171" t="str">
        <f t="shared" si="17"/>
        <v/>
      </c>
      <c r="AC112" s="171" t="str">
        <f t="shared" si="17"/>
        <v/>
      </c>
      <c r="AD112" s="171">
        <f t="shared" si="25"/>
        <v>0</v>
      </c>
      <c r="AE112" s="171">
        <f t="shared" si="26"/>
        <v>0</v>
      </c>
    </row>
    <row r="113" spans="2:31">
      <c r="B113" s="10" t="str">
        <f t="shared" si="18"/>
        <v/>
      </c>
      <c r="C113" s="8"/>
      <c r="D113" s="8"/>
      <c r="E113" s="8"/>
      <c r="F113" s="209" t="str">
        <f>IF('תנאי סף'!AN113&lt;&gt;1,"",'תנאי סף'!F113)</f>
        <v/>
      </c>
      <c r="G113" s="314"/>
      <c r="H113" s="291"/>
      <c r="I113" s="318" t="str">
        <f t="shared" si="19"/>
        <v/>
      </c>
      <c r="J113" s="291"/>
      <c r="K113" s="293"/>
      <c r="L113" s="291"/>
      <c r="M113" s="293"/>
      <c r="N113" s="9"/>
      <c r="O113" s="137"/>
      <c r="P113" s="158"/>
      <c r="Q113" s="11"/>
      <c r="R113" s="11"/>
      <c r="S113" s="11"/>
      <c r="T113" s="11"/>
      <c r="U113" s="138" t="str">
        <f t="shared" si="20"/>
        <v/>
      </c>
      <c r="V113" s="11">
        <v>1</v>
      </c>
      <c r="W113" s="11" t="str">
        <f t="shared" si="21"/>
        <v/>
      </c>
      <c r="X113" s="11">
        <v>1</v>
      </c>
      <c r="Y113" s="11" t="str">
        <f t="shared" si="22"/>
        <v/>
      </c>
      <c r="Z113" s="115" t="str">
        <f t="shared" si="23"/>
        <v/>
      </c>
      <c r="AA113" s="171">
        <f t="shared" si="24"/>
        <v>0</v>
      </c>
      <c r="AB113" s="171" t="str">
        <f t="shared" si="17"/>
        <v/>
      </c>
      <c r="AC113" s="171" t="str">
        <f t="shared" si="17"/>
        <v/>
      </c>
      <c r="AD113" s="171">
        <f t="shared" si="25"/>
        <v>0</v>
      </c>
      <c r="AE113" s="171">
        <f t="shared" si="26"/>
        <v>0</v>
      </c>
    </row>
    <row r="114" spans="2:31">
      <c r="B114" s="10" t="str">
        <f t="shared" si="18"/>
        <v/>
      </c>
      <c r="C114" s="8"/>
      <c r="D114" s="8"/>
      <c r="E114" s="8"/>
      <c r="F114" s="209" t="str">
        <f>IF('תנאי סף'!AN114&lt;&gt;1,"",'תנאי סף'!F114)</f>
        <v/>
      </c>
      <c r="G114" s="314"/>
      <c r="H114" s="291"/>
      <c r="I114" s="318" t="str">
        <f t="shared" si="19"/>
        <v/>
      </c>
      <c r="J114" s="291"/>
      <c r="K114" s="293"/>
      <c r="L114" s="291"/>
      <c r="M114" s="293"/>
      <c r="N114" s="9"/>
      <c r="O114" s="137"/>
      <c r="P114" s="158"/>
      <c r="Q114" s="11"/>
      <c r="R114" s="11"/>
      <c r="S114" s="11"/>
      <c r="T114" s="11"/>
      <c r="U114" s="138" t="str">
        <f t="shared" si="20"/>
        <v/>
      </c>
      <c r="V114" s="11">
        <v>1</v>
      </c>
      <c r="W114" s="11" t="str">
        <f t="shared" si="21"/>
        <v/>
      </c>
      <c r="X114" s="11">
        <v>1</v>
      </c>
      <c r="Y114" s="11" t="str">
        <f t="shared" si="22"/>
        <v/>
      </c>
      <c r="Z114" s="115" t="str">
        <f t="shared" si="23"/>
        <v/>
      </c>
      <c r="AA114" s="171">
        <f t="shared" si="24"/>
        <v>0</v>
      </c>
      <c r="AB114" s="171" t="str">
        <f t="shared" si="17"/>
        <v/>
      </c>
      <c r="AC114" s="171" t="str">
        <f t="shared" si="17"/>
        <v/>
      </c>
      <c r="AD114" s="171">
        <f t="shared" si="25"/>
        <v>0</v>
      </c>
      <c r="AE114" s="171">
        <f t="shared" si="26"/>
        <v>0</v>
      </c>
    </row>
    <row r="115" spans="2:31">
      <c r="B115" s="10" t="str">
        <f t="shared" si="18"/>
        <v/>
      </c>
      <c r="C115" s="8"/>
      <c r="D115" s="8"/>
      <c r="E115" s="8"/>
      <c r="F115" s="209" t="str">
        <f>IF('תנאי סף'!AN115&lt;&gt;1,"",'תנאי סף'!F115)</f>
        <v/>
      </c>
      <c r="G115" s="314"/>
      <c r="H115" s="291"/>
      <c r="I115" s="318" t="str">
        <f t="shared" si="19"/>
        <v/>
      </c>
      <c r="J115" s="291"/>
      <c r="K115" s="293"/>
      <c r="L115" s="291"/>
      <c r="M115" s="293"/>
      <c r="N115" s="9"/>
      <c r="O115" s="137"/>
      <c r="P115" s="158"/>
      <c r="Q115" s="11"/>
      <c r="R115" s="11"/>
      <c r="S115" s="11"/>
      <c r="T115" s="11"/>
      <c r="U115" s="138" t="str">
        <f t="shared" si="20"/>
        <v/>
      </c>
      <c r="V115" s="11">
        <v>1</v>
      </c>
      <c r="W115" s="11" t="str">
        <f t="shared" si="21"/>
        <v/>
      </c>
      <c r="X115" s="11">
        <v>1</v>
      </c>
      <c r="Y115" s="11" t="str">
        <f t="shared" si="22"/>
        <v/>
      </c>
      <c r="Z115" s="115" t="str">
        <f t="shared" si="23"/>
        <v/>
      </c>
      <c r="AA115" s="171">
        <f t="shared" si="24"/>
        <v>0</v>
      </c>
      <c r="AB115" s="171" t="str">
        <f t="shared" si="17"/>
        <v/>
      </c>
      <c r="AC115" s="171" t="str">
        <f t="shared" si="17"/>
        <v/>
      </c>
      <c r="AD115" s="171">
        <f t="shared" si="25"/>
        <v>0</v>
      </c>
      <c r="AE115" s="171">
        <f t="shared" si="26"/>
        <v>0</v>
      </c>
    </row>
    <row r="116" spans="2:31">
      <c r="B116" s="10" t="str">
        <f t="shared" si="18"/>
        <v/>
      </c>
      <c r="C116" s="8"/>
      <c r="D116" s="8"/>
      <c r="E116" s="8"/>
      <c r="F116" s="209" t="str">
        <f>IF('תנאי סף'!AN116&lt;&gt;1,"",'תנאי סף'!F116)</f>
        <v/>
      </c>
      <c r="G116" s="314"/>
      <c r="H116" s="291"/>
      <c r="I116" s="318" t="str">
        <f t="shared" si="19"/>
        <v/>
      </c>
      <c r="J116" s="291"/>
      <c r="K116" s="293"/>
      <c r="L116" s="291"/>
      <c r="M116" s="293"/>
      <c r="N116" s="9"/>
      <c r="O116" s="137"/>
      <c r="P116" s="158"/>
      <c r="Q116" s="11"/>
      <c r="R116" s="11"/>
      <c r="S116" s="11"/>
      <c r="T116" s="11"/>
      <c r="U116" s="138" t="str">
        <f t="shared" si="20"/>
        <v/>
      </c>
      <c r="V116" s="11">
        <v>1</v>
      </c>
      <c r="W116" s="11" t="str">
        <f t="shared" si="21"/>
        <v/>
      </c>
      <c r="X116" s="11">
        <v>1</v>
      </c>
      <c r="Y116" s="11" t="str">
        <f t="shared" si="22"/>
        <v/>
      </c>
      <c r="Z116" s="115" t="str">
        <f t="shared" si="23"/>
        <v/>
      </c>
      <c r="AA116" s="171">
        <f t="shared" si="24"/>
        <v>0</v>
      </c>
      <c r="AB116" s="171" t="str">
        <f t="shared" si="17"/>
        <v/>
      </c>
      <c r="AC116" s="171" t="str">
        <f t="shared" si="17"/>
        <v/>
      </c>
      <c r="AD116" s="171">
        <f t="shared" si="25"/>
        <v>0</v>
      </c>
      <c r="AE116" s="171">
        <f t="shared" si="26"/>
        <v>0</v>
      </c>
    </row>
    <row r="117" spans="2:31">
      <c r="B117" s="10" t="str">
        <f t="shared" si="18"/>
        <v/>
      </c>
      <c r="C117" s="8"/>
      <c r="D117" s="8"/>
      <c r="E117" s="8"/>
      <c r="F117" s="209" t="str">
        <f>IF('תנאי סף'!AN117&lt;&gt;1,"",'תנאי סף'!F117)</f>
        <v/>
      </c>
      <c r="G117" s="314"/>
      <c r="H117" s="291"/>
      <c r="I117" s="318" t="str">
        <f t="shared" si="19"/>
        <v/>
      </c>
      <c r="J117" s="291"/>
      <c r="K117" s="293"/>
      <c r="L117" s="291"/>
      <c r="M117" s="293"/>
      <c r="N117" s="9"/>
      <c r="O117" s="137"/>
      <c r="P117" s="158"/>
      <c r="Q117" s="11"/>
      <c r="R117" s="11"/>
      <c r="S117" s="11"/>
      <c r="T117" s="11"/>
      <c r="U117" s="138" t="str">
        <f t="shared" si="20"/>
        <v/>
      </c>
      <c r="V117" s="11">
        <v>1</v>
      </c>
      <c r="W117" s="11" t="str">
        <f t="shared" si="21"/>
        <v/>
      </c>
      <c r="X117" s="11">
        <v>1</v>
      </c>
      <c r="Y117" s="11" t="str">
        <f t="shared" si="22"/>
        <v/>
      </c>
      <c r="Z117" s="115" t="str">
        <f t="shared" si="23"/>
        <v/>
      </c>
      <c r="AA117" s="171">
        <f t="shared" si="24"/>
        <v>0</v>
      </c>
      <c r="AB117" s="171" t="str">
        <f t="shared" si="17"/>
        <v/>
      </c>
      <c r="AC117" s="171" t="str">
        <f t="shared" si="17"/>
        <v/>
      </c>
      <c r="AD117" s="171">
        <f t="shared" si="25"/>
        <v>0</v>
      </c>
      <c r="AE117" s="171">
        <f t="shared" si="26"/>
        <v>0</v>
      </c>
    </row>
    <row r="118" spans="2:31">
      <c r="B118" s="10" t="str">
        <f t="shared" si="18"/>
        <v/>
      </c>
      <c r="C118" s="8"/>
      <c r="D118" s="8"/>
      <c r="E118" s="8"/>
      <c r="F118" s="209" t="str">
        <f>IF('תנאי סף'!AN118&lt;&gt;1,"",'תנאי סף'!F118)</f>
        <v/>
      </c>
      <c r="G118" s="314"/>
      <c r="H118" s="291"/>
      <c r="I118" s="318" t="str">
        <f t="shared" si="19"/>
        <v/>
      </c>
      <c r="J118" s="291"/>
      <c r="K118" s="293"/>
      <c r="L118" s="291"/>
      <c r="M118" s="293"/>
      <c r="N118" s="9"/>
      <c r="O118" s="137"/>
      <c r="P118" s="158"/>
      <c r="Q118" s="11"/>
      <c r="R118" s="11"/>
      <c r="S118" s="11"/>
      <c r="T118" s="11"/>
      <c r="U118" s="138" t="str">
        <f t="shared" si="20"/>
        <v/>
      </c>
      <c r="V118" s="11">
        <v>1</v>
      </c>
      <c r="W118" s="11" t="str">
        <f t="shared" si="21"/>
        <v/>
      </c>
      <c r="X118" s="11">
        <v>1</v>
      </c>
      <c r="Y118" s="11" t="str">
        <f t="shared" si="22"/>
        <v/>
      </c>
      <c r="Z118" s="115" t="str">
        <f t="shared" si="23"/>
        <v/>
      </c>
      <c r="AA118" s="171">
        <f t="shared" si="24"/>
        <v>0</v>
      </c>
      <c r="AB118" s="171" t="str">
        <f t="shared" si="17"/>
        <v/>
      </c>
      <c r="AC118" s="171" t="str">
        <f t="shared" si="17"/>
        <v/>
      </c>
      <c r="AD118" s="171">
        <f t="shared" si="25"/>
        <v>0</v>
      </c>
      <c r="AE118" s="171">
        <f t="shared" si="26"/>
        <v>0</v>
      </c>
    </row>
    <row r="119" spans="2:31">
      <c r="B119" s="10" t="str">
        <f t="shared" si="18"/>
        <v/>
      </c>
      <c r="C119" s="8"/>
      <c r="D119" s="8"/>
      <c r="E119" s="8"/>
      <c r="F119" s="209" t="str">
        <f>IF('תנאי סף'!AN119&lt;&gt;1,"",'תנאי סף'!F119)</f>
        <v/>
      </c>
      <c r="G119" s="314"/>
      <c r="H119" s="291"/>
      <c r="I119" s="318" t="str">
        <f t="shared" si="19"/>
        <v/>
      </c>
      <c r="J119" s="291"/>
      <c r="K119" s="293"/>
      <c r="L119" s="291"/>
      <c r="M119" s="293"/>
      <c r="N119" s="9"/>
      <c r="O119" s="137"/>
      <c r="P119" s="158"/>
      <c r="Q119" s="11"/>
      <c r="R119" s="11"/>
      <c r="S119" s="11"/>
      <c r="T119" s="11"/>
      <c r="U119" s="138" t="str">
        <f t="shared" si="20"/>
        <v/>
      </c>
      <c r="V119" s="11">
        <v>1</v>
      </c>
      <c r="W119" s="11" t="str">
        <f t="shared" si="21"/>
        <v/>
      </c>
      <c r="X119" s="11">
        <v>1</v>
      </c>
      <c r="Y119" s="11" t="str">
        <f t="shared" si="22"/>
        <v/>
      </c>
      <c r="Z119" s="115" t="str">
        <f t="shared" si="23"/>
        <v/>
      </c>
      <c r="AA119" s="171">
        <f t="shared" si="24"/>
        <v>0</v>
      </c>
      <c r="AB119" s="171" t="str">
        <f t="shared" si="17"/>
        <v/>
      </c>
      <c r="AC119" s="171" t="str">
        <f t="shared" si="17"/>
        <v/>
      </c>
      <c r="AD119" s="171">
        <f t="shared" si="25"/>
        <v>0</v>
      </c>
      <c r="AE119" s="171">
        <f t="shared" si="26"/>
        <v>0</v>
      </c>
    </row>
    <row r="120" spans="2:31">
      <c r="B120" s="10" t="str">
        <f t="shared" si="18"/>
        <v/>
      </c>
      <c r="C120" s="8"/>
      <c r="D120" s="8"/>
      <c r="E120" s="8"/>
      <c r="F120" s="209" t="str">
        <f>IF('תנאי סף'!AN120&lt;&gt;1,"",'תנאי סף'!F120)</f>
        <v/>
      </c>
      <c r="G120" s="314"/>
      <c r="H120" s="291"/>
      <c r="I120" s="318" t="str">
        <f t="shared" si="19"/>
        <v/>
      </c>
      <c r="J120" s="291"/>
      <c r="K120" s="293"/>
      <c r="L120" s="291"/>
      <c r="M120" s="293"/>
      <c r="N120" s="9"/>
      <c r="O120" s="137"/>
      <c r="P120" s="158"/>
      <c r="Q120" s="11"/>
      <c r="R120" s="11"/>
      <c r="S120" s="11"/>
      <c r="T120" s="11"/>
      <c r="U120" s="138" t="str">
        <f t="shared" si="20"/>
        <v/>
      </c>
      <c r="V120" s="11">
        <v>1</v>
      </c>
      <c r="W120" s="11" t="str">
        <f t="shared" si="21"/>
        <v/>
      </c>
      <c r="X120" s="11">
        <v>1</v>
      </c>
      <c r="Y120" s="11" t="str">
        <f t="shared" si="22"/>
        <v/>
      </c>
      <c r="Z120" s="115" t="str">
        <f t="shared" si="23"/>
        <v/>
      </c>
      <c r="AA120" s="171">
        <f t="shared" si="24"/>
        <v>0</v>
      </c>
      <c r="AB120" s="171" t="str">
        <f t="shared" si="17"/>
        <v/>
      </c>
      <c r="AC120" s="171" t="str">
        <f t="shared" si="17"/>
        <v/>
      </c>
      <c r="AD120" s="171">
        <f t="shared" si="25"/>
        <v>0</v>
      </c>
      <c r="AE120" s="171">
        <f t="shared" si="26"/>
        <v>0</v>
      </c>
    </row>
    <row r="121" spans="2:31">
      <c r="B121" s="10" t="str">
        <f t="shared" si="18"/>
        <v/>
      </c>
      <c r="C121" s="8"/>
      <c r="D121" s="8"/>
      <c r="E121" s="8"/>
      <c r="F121" s="209" t="str">
        <f>IF('תנאי סף'!AN121&lt;&gt;1,"",'תנאי סף'!F121)</f>
        <v/>
      </c>
      <c r="G121" s="314"/>
      <c r="H121" s="291"/>
      <c r="I121" s="318" t="str">
        <f t="shared" si="19"/>
        <v/>
      </c>
      <c r="J121" s="291"/>
      <c r="K121" s="293"/>
      <c r="L121" s="291"/>
      <c r="M121" s="293"/>
      <c r="N121" s="9"/>
      <c r="O121" s="137"/>
      <c r="P121" s="158"/>
      <c r="Q121" s="11"/>
      <c r="R121" s="11"/>
      <c r="S121" s="11"/>
      <c r="T121" s="11"/>
      <c r="U121" s="138" t="str">
        <f t="shared" si="20"/>
        <v/>
      </c>
      <c r="V121" s="11">
        <v>1</v>
      </c>
      <c r="W121" s="11" t="str">
        <f t="shared" si="21"/>
        <v/>
      </c>
      <c r="X121" s="11">
        <v>1</v>
      </c>
      <c r="Y121" s="11" t="str">
        <f t="shared" si="22"/>
        <v/>
      </c>
      <c r="Z121" s="115" t="str">
        <f t="shared" si="23"/>
        <v/>
      </c>
      <c r="AA121" s="171">
        <f t="shared" si="24"/>
        <v>0</v>
      </c>
      <c r="AB121" s="171" t="str">
        <f t="shared" si="17"/>
        <v/>
      </c>
      <c r="AC121" s="171" t="str">
        <f t="shared" si="17"/>
        <v/>
      </c>
      <c r="AD121" s="171">
        <f t="shared" si="25"/>
        <v>0</v>
      </c>
      <c r="AE121" s="171">
        <f t="shared" si="26"/>
        <v>0</v>
      </c>
    </row>
    <row r="122" spans="2:31">
      <c r="B122" s="10" t="str">
        <f t="shared" si="18"/>
        <v/>
      </c>
      <c r="C122" s="8"/>
      <c r="D122" s="8"/>
      <c r="E122" s="8"/>
      <c r="F122" s="209" t="str">
        <f>IF('תנאי סף'!AN122&lt;&gt;1,"",'תנאי סף'!F122)</f>
        <v/>
      </c>
      <c r="G122" s="314"/>
      <c r="H122" s="291"/>
      <c r="I122" s="318" t="str">
        <f t="shared" si="19"/>
        <v/>
      </c>
      <c r="J122" s="291"/>
      <c r="K122" s="293"/>
      <c r="L122" s="291"/>
      <c r="M122" s="293"/>
      <c r="N122" s="9"/>
      <c r="O122" s="137"/>
      <c r="P122" s="158"/>
      <c r="Q122" s="11"/>
      <c r="R122" s="11"/>
      <c r="S122" s="11"/>
      <c r="T122" s="11"/>
      <c r="U122" s="138" t="str">
        <f t="shared" si="20"/>
        <v/>
      </c>
      <c r="V122" s="11">
        <v>1</v>
      </c>
      <c r="W122" s="11" t="str">
        <f t="shared" si="21"/>
        <v/>
      </c>
      <c r="X122" s="11">
        <v>1</v>
      </c>
      <c r="Y122" s="11" t="str">
        <f t="shared" si="22"/>
        <v/>
      </c>
      <c r="Z122" s="115" t="str">
        <f t="shared" si="23"/>
        <v/>
      </c>
      <c r="AA122" s="171">
        <f t="shared" si="24"/>
        <v>0</v>
      </c>
      <c r="AB122" s="171" t="str">
        <f t="shared" si="17"/>
        <v/>
      </c>
      <c r="AC122" s="171" t="str">
        <f t="shared" si="17"/>
        <v/>
      </c>
      <c r="AD122" s="171">
        <f t="shared" si="25"/>
        <v>0</v>
      </c>
      <c r="AE122" s="171">
        <f t="shared" si="26"/>
        <v>0</v>
      </c>
    </row>
    <row r="123" spans="2:31">
      <c r="B123" s="10" t="str">
        <f t="shared" si="18"/>
        <v/>
      </c>
      <c r="C123" s="8"/>
      <c r="D123" s="8"/>
      <c r="E123" s="8"/>
      <c r="F123" s="209" t="str">
        <f>IF('תנאי סף'!AN123&lt;&gt;1,"",'תנאי סף'!F123)</f>
        <v/>
      </c>
      <c r="G123" s="314"/>
      <c r="H123" s="291"/>
      <c r="I123" s="318" t="str">
        <f t="shared" si="19"/>
        <v/>
      </c>
      <c r="J123" s="291"/>
      <c r="K123" s="293"/>
      <c r="L123" s="291"/>
      <c r="M123" s="293"/>
      <c r="N123" s="9"/>
      <c r="O123" s="137"/>
      <c r="P123" s="158"/>
      <c r="Q123" s="11"/>
      <c r="R123" s="11"/>
      <c r="S123" s="11"/>
      <c r="T123" s="11"/>
      <c r="U123" s="138" t="str">
        <f t="shared" si="20"/>
        <v/>
      </c>
      <c r="V123" s="11">
        <v>1</v>
      </c>
      <c r="W123" s="11" t="str">
        <f t="shared" si="21"/>
        <v/>
      </c>
      <c r="X123" s="11">
        <v>1</v>
      </c>
      <c r="Y123" s="11" t="str">
        <f t="shared" si="22"/>
        <v/>
      </c>
      <c r="Z123" s="115" t="str">
        <f t="shared" si="23"/>
        <v/>
      </c>
      <c r="AA123" s="171">
        <f t="shared" si="24"/>
        <v>0</v>
      </c>
      <c r="AB123" s="171" t="str">
        <f t="shared" si="17"/>
        <v/>
      </c>
      <c r="AC123" s="171" t="str">
        <f t="shared" si="17"/>
        <v/>
      </c>
      <c r="AD123" s="171">
        <f t="shared" si="25"/>
        <v>0</v>
      </c>
      <c r="AE123" s="171">
        <f t="shared" si="26"/>
        <v>0</v>
      </c>
    </row>
    <row r="124" spans="2:31">
      <c r="B124" s="10" t="str">
        <f t="shared" si="18"/>
        <v/>
      </c>
      <c r="C124" s="8"/>
      <c r="D124" s="8"/>
      <c r="E124" s="8"/>
      <c r="F124" s="209" t="str">
        <f>IF('תנאי סף'!AN124&lt;&gt;1,"",'תנאי סף'!F124)</f>
        <v/>
      </c>
      <c r="G124" s="314"/>
      <c r="H124" s="291"/>
      <c r="I124" s="318" t="str">
        <f t="shared" si="19"/>
        <v/>
      </c>
      <c r="J124" s="291"/>
      <c r="K124" s="293"/>
      <c r="L124" s="291"/>
      <c r="M124" s="293"/>
      <c r="N124" s="9"/>
      <c r="O124" s="137"/>
      <c r="P124" s="158"/>
      <c r="Q124" s="11"/>
      <c r="R124" s="11"/>
      <c r="S124" s="11"/>
      <c r="T124" s="11"/>
      <c r="U124" s="138" t="str">
        <f t="shared" si="20"/>
        <v/>
      </c>
      <c r="V124" s="11">
        <v>1</v>
      </c>
      <c r="W124" s="11" t="str">
        <f t="shared" si="21"/>
        <v/>
      </c>
      <c r="X124" s="11">
        <v>1</v>
      </c>
      <c r="Y124" s="11" t="str">
        <f t="shared" si="22"/>
        <v/>
      </c>
      <c r="Z124" s="115" t="str">
        <f t="shared" si="23"/>
        <v/>
      </c>
      <c r="AA124" s="171">
        <f t="shared" si="24"/>
        <v>0</v>
      </c>
      <c r="AB124" s="171" t="str">
        <f t="shared" si="17"/>
        <v/>
      </c>
      <c r="AC124" s="171" t="str">
        <f t="shared" si="17"/>
        <v/>
      </c>
      <c r="AD124" s="171">
        <f t="shared" si="25"/>
        <v>0</v>
      </c>
      <c r="AE124" s="171">
        <f t="shared" si="26"/>
        <v>0</v>
      </c>
    </row>
    <row r="125" spans="2:31">
      <c r="B125" s="10" t="str">
        <f t="shared" si="18"/>
        <v/>
      </c>
      <c r="C125" s="8"/>
      <c r="D125" s="8"/>
      <c r="E125" s="8"/>
      <c r="F125" s="209" t="str">
        <f>IF('תנאי סף'!AN125&lt;&gt;1,"",'תנאי סף'!F125)</f>
        <v/>
      </c>
      <c r="G125" s="314"/>
      <c r="H125" s="291"/>
      <c r="I125" s="318" t="str">
        <f t="shared" si="19"/>
        <v/>
      </c>
      <c r="J125" s="291"/>
      <c r="K125" s="293"/>
      <c r="L125" s="291"/>
      <c r="M125" s="293"/>
      <c r="N125" s="9"/>
      <c r="O125" s="137"/>
      <c r="P125" s="158"/>
      <c r="Q125" s="11"/>
      <c r="R125" s="11"/>
      <c r="S125" s="11"/>
      <c r="T125" s="11"/>
      <c r="U125" s="138" t="str">
        <f t="shared" si="20"/>
        <v/>
      </c>
      <c r="V125" s="11">
        <v>1</v>
      </c>
      <c r="W125" s="11" t="str">
        <f t="shared" si="21"/>
        <v/>
      </c>
      <c r="X125" s="11">
        <v>1</v>
      </c>
      <c r="Y125" s="11" t="str">
        <f t="shared" si="22"/>
        <v/>
      </c>
      <c r="Z125" s="115" t="str">
        <f t="shared" si="23"/>
        <v/>
      </c>
      <c r="AA125" s="171">
        <f t="shared" si="24"/>
        <v>0</v>
      </c>
      <c r="AB125" s="171" t="str">
        <f t="shared" si="17"/>
        <v/>
      </c>
      <c r="AC125" s="171" t="str">
        <f t="shared" si="17"/>
        <v/>
      </c>
      <c r="AD125" s="171">
        <f t="shared" si="25"/>
        <v>0</v>
      </c>
      <c r="AE125" s="171">
        <f t="shared" si="26"/>
        <v>0</v>
      </c>
    </row>
    <row r="126" spans="2:31">
      <c r="B126" s="10" t="str">
        <f t="shared" si="18"/>
        <v/>
      </c>
      <c r="C126" s="8"/>
      <c r="D126" s="8"/>
      <c r="E126" s="8"/>
      <c r="F126" s="209" t="str">
        <f>IF('תנאי סף'!AN126&lt;&gt;1,"",'תנאי סף'!F126)</f>
        <v/>
      </c>
      <c r="G126" s="314"/>
      <c r="H126" s="291"/>
      <c r="I126" s="318" t="str">
        <f t="shared" si="19"/>
        <v/>
      </c>
      <c r="J126" s="291"/>
      <c r="K126" s="293"/>
      <c r="L126" s="291"/>
      <c r="M126" s="293"/>
      <c r="N126" s="9"/>
      <c r="O126" s="137"/>
      <c r="P126" s="158"/>
      <c r="Q126" s="11"/>
      <c r="R126" s="11"/>
      <c r="S126" s="11"/>
      <c r="T126" s="11"/>
      <c r="U126" s="138" t="str">
        <f t="shared" si="20"/>
        <v/>
      </c>
      <c r="V126" s="11">
        <v>1</v>
      </c>
      <c r="W126" s="11" t="str">
        <f t="shared" si="21"/>
        <v/>
      </c>
      <c r="X126" s="11">
        <v>1</v>
      </c>
      <c r="Y126" s="11" t="str">
        <f t="shared" si="22"/>
        <v/>
      </c>
      <c r="Z126" s="115" t="str">
        <f t="shared" si="23"/>
        <v/>
      </c>
      <c r="AA126" s="171">
        <f t="shared" si="24"/>
        <v>0</v>
      </c>
      <c r="AB126" s="171" t="str">
        <f t="shared" si="17"/>
        <v/>
      </c>
      <c r="AC126" s="171" t="str">
        <f t="shared" si="17"/>
        <v/>
      </c>
      <c r="AD126" s="171">
        <f t="shared" si="25"/>
        <v>0</v>
      </c>
      <c r="AE126" s="171">
        <f t="shared" si="26"/>
        <v>0</v>
      </c>
    </row>
    <row r="127" spans="2:31">
      <c r="B127" s="10" t="str">
        <f t="shared" si="18"/>
        <v/>
      </c>
      <c r="C127" s="8"/>
      <c r="D127" s="8"/>
      <c r="E127" s="8"/>
      <c r="F127" s="209" t="str">
        <f>IF('תנאי סף'!AN127&lt;&gt;1,"",'תנאי סף'!F127)</f>
        <v/>
      </c>
      <c r="G127" s="314"/>
      <c r="H127" s="291"/>
      <c r="I127" s="318" t="str">
        <f t="shared" si="19"/>
        <v/>
      </c>
      <c r="J127" s="291"/>
      <c r="K127" s="293"/>
      <c r="L127" s="291"/>
      <c r="M127" s="293"/>
      <c r="N127" s="9"/>
      <c r="O127" s="137"/>
      <c r="P127" s="158"/>
      <c r="Q127" s="11"/>
      <c r="R127" s="11"/>
      <c r="S127" s="11"/>
      <c r="T127" s="11"/>
      <c r="U127" s="138" t="str">
        <f t="shared" si="20"/>
        <v/>
      </c>
      <c r="V127" s="11">
        <v>1</v>
      </c>
      <c r="W127" s="11" t="str">
        <f t="shared" si="21"/>
        <v/>
      </c>
      <c r="X127" s="11">
        <v>1</v>
      </c>
      <c r="Y127" s="11" t="str">
        <f t="shared" si="22"/>
        <v/>
      </c>
      <c r="Z127" s="115" t="str">
        <f t="shared" si="23"/>
        <v/>
      </c>
      <c r="AA127" s="171">
        <f t="shared" si="24"/>
        <v>0</v>
      </c>
      <c r="AB127" s="171" t="str">
        <f t="shared" si="17"/>
        <v/>
      </c>
      <c r="AC127" s="171" t="str">
        <f t="shared" si="17"/>
        <v/>
      </c>
      <c r="AD127" s="171">
        <f t="shared" si="25"/>
        <v>0</v>
      </c>
      <c r="AE127" s="171">
        <f t="shared" si="26"/>
        <v>0</v>
      </c>
    </row>
    <row r="128" spans="2:31">
      <c r="B128" s="10" t="str">
        <f t="shared" si="18"/>
        <v/>
      </c>
      <c r="C128" s="8"/>
      <c r="D128" s="8"/>
      <c r="E128" s="8"/>
      <c r="F128" s="209" t="str">
        <f>IF('תנאי סף'!AN128&lt;&gt;1,"",'תנאי סף'!F128)</f>
        <v/>
      </c>
      <c r="G128" s="314"/>
      <c r="H128" s="291"/>
      <c r="I128" s="318" t="str">
        <f t="shared" si="19"/>
        <v/>
      </c>
      <c r="J128" s="291"/>
      <c r="K128" s="293"/>
      <c r="L128" s="291"/>
      <c r="M128" s="293"/>
      <c r="N128" s="9"/>
      <c r="O128" s="137"/>
      <c r="P128" s="158"/>
      <c r="Q128" s="11"/>
      <c r="R128" s="11"/>
      <c r="S128" s="11"/>
      <c r="T128" s="11"/>
      <c r="U128" s="138" t="str">
        <f t="shared" si="20"/>
        <v/>
      </c>
      <c r="V128" s="11">
        <v>1</v>
      </c>
      <c r="W128" s="11" t="str">
        <f t="shared" si="21"/>
        <v/>
      </c>
      <c r="X128" s="11">
        <v>1</v>
      </c>
      <c r="Y128" s="11" t="str">
        <f t="shared" si="22"/>
        <v/>
      </c>
      <c r="Z128" s="115" t="str">
        <f t="shared" si="23"/>
        <v/>
      </c>
      <c r="AA128" s="171">
        <f t="shared" si="24"/>
        <v>0</v>
      </c>
      <c r="AB128" s="171" t="str">
        <f t="shared" si="17"/>
        <v/>
      </c>
      <c r="AC128" s="171" t="str">
        <f t="shared" si="17"/>
        <v/>
      </c>
      <c r="AD128" s="171">
        <f t="shared" si="25"/>
        <v>0</v>
      </c>
      <c r="AE128" s="171">
        <f t="shared" si="26"/>
        <v>0</v>
      </c>
    </row>
    <row r="129" spans="2:31">
      <c r="B129" s="10" t="str">
        <f t="shared" si="18"/>
        <v/>
      </c>
      <c r="C129" s="8"/>
      <c r="D129" s="8"/>
      <c r="E129" s="8"/>
      <c r="F129" s="209" t="str">
        <f>IF('תנאי סף'!AN129&lt;&gt;1,"",'תנאי סף'!F129)</f>
        <v/>
      </c>
      <c r="G129" s="314"/>
      <c r="H129" s="291"/>
      <c r="I129" s="318" t="str">
        <f t="shared" si="19"/>
        <v/>
      </c>
      <c r="J129" s="291"/>
      <c r="K129" s="293"/>
      <c r="L129" s="291"/>
      <c r="M129" s="293"/>
      <c r="N129" s="9"/>
      <c r="O129" s="137"/>
      <c r="P129" s="158"/>
      <c r="Q129" s="11"/>
      <c r="R129" s="11"/>
      <c r="S129" s="11"/>
      <c r="T129" s="11"/>
      <c r="U129" s="138" t="str">
        <f t="shared" si="20"/>
        <v/>
      </c>
      <c r="V129" s="11">
        <v>1</v>
      </c>
      <c r="W129" s="11" t="str">
        <f t="shared" si="21"/>
        <v/>
      </c>
      <c r="X129" s="11">
        <v>1</v>
      </c>
      <c r="Y129" s="11" t="str">
        <f t="shared" si="22"/>
        <v/>
      </c>
      <c r="Z129" s="115" t="str">
        <f t="shared" si="23"/>
        <v/>
      </c>
      <c r="AA129" s="171">
        <f t="shared" si="24"/>
        <v>0</v>
      </c>
      <c r="AB129" s="171" t="str">
        <f t="shared" si="17"/>
        <v/>
      </c>
      <c r="AC129" s="171" t="str">
        <f t="shared" si="17"/>
        <v/>
      </c>
      <c r="AD129" s="171">
        <f t="shared" si="25"/>
        <v>0</v>
      </c>
      <c r="AE129" s="171">
        <f t="shared" si="26"/>
        <v>0</v>
      </c>
    </row>
    <row r="130" spans="2:31" ht="16.5" thickBot="1">
      <c r="B130" s="10" t="str">
        <f t="shared" si="18"/>
        <v/>
      </c>
      <c r="C130" s="8"/>
      <c r="D130" s="8"/>
      <c r="E130" s="8"/>
      <c r="F130" s="209" t="str">
        <f>IF('תנאי סף'!AN130&lt;&gt;1,"",'תנאי סף'!F130)</f>
        <v/>
      </c>
      <c r="G130" s="314"/>
      <c r="H130" s="291"/>
      <c r="I130" s="318" t="str">
        <f t="shared" si="19"/>
        <v/>
      </c>
      <c r="J130" s="291"/>
      <c r="K130" s="293"/>
      <c r="L130" s="291"/>
      <c r="M130" s="293"/>
      <c r="N130" s="9"/>
      <c r="O130" s="137"/>
      <c r="P130" s="158"/>
      <c r="Q130" s="11"/>
      <c r="R130" s="11"/>
      <c r="S130" s="11"/>
      <c r="T130" s="11"/>
      <c r="U130" s="138" t="str">
        <f t="shared" si="20"/>
        <v/>
      </c>
      <c r="V130" s="11">
        <v>1</v>
      </c>
      <c r="W130" s="11" t="str">
        <f t="shared" si="21"/>
        <v/>
      </c>
      <c r="X130" s="11">
        <v>1</v>
      </c>
      <c r="Y130" s="11" t="str">
        <f t="shared" si="22"/>
        <v/>
      </c>
      <c r="Z130" s="115" t="str">
        <f t="shared" si="23"/>
        <v/>
      </c>
      <c r="AA130" s="171">
        <f t="shared" si="24"/>
        <v>0</v>
      </c>
      <c r="AB130" s="171" t="str">
        <f t="shared" si="17"/>
        <v/>
      </c>
      <c r="AC130" s="171" t="str">
        <f t="shared" si="17"/>
        <v/>
      </c>
      <c r="AD130" s="171">
        <f t="shared" si="25"/>
        <v>0</v>
      </c>
      <c r="AE130" s="171">
        <f t="shared" si="26"/>
        <v>0</v>
      </c>
    </row>
    <row r="131" spans="2:31" ht="19.5" thickBot="1">
      <c r="B131" s="440" t="s">
        <v>49</v>
      </c>
      <c r="C131" s="441"/>
      <c r="D131" s="441"/>
      <c r="E131" s="441"/>
      <c r="F131" s="442"/>
      <c r="G131" s="12">
        <f>SUM(G31:G130)</f>
        <v>29475159</v>
      </c>
      <c r="H131" s="12">
        <f t="shared" ref="H131:P131" si="27">SUM(H31:H130)</f>
        <v>14529625</v>
      </c>
      <c r="I131" s="12">
        <f t="shared" ca="1" si="27"/>
        <v>6.3318948966634814</v>
      </c>
      <c r="J131" s="12">
        <f t="shared" si="27"/>
        <v>0</v>
      </c>
      <c r="K131" s="12">
        <f t="shared" si="27"/>
        <v>0</v>
      </c>
      <c r="L131" s="12">
        <f t="shared" si="27"/>
        <v>0</v>
      </c>
      <c r="M131" s="12">
        <f t="shared" si="27"/>
        <v>0</v>
      </c>
      <c r="N131" s="12">
        <f t="shared" si="27"/>
        <v>0</v>
      </c>
      <c r="O131" s="12">
        <f t="shared" si="27"/>
        <v>0</v>
      </c>
      <c r="P131" s="12">
        <f t="shared" si="27"/>
        <v>0</v>
      </c>
      <c r="Q131" s="12">
        <f t="shared" ref="Q131:Z131" si="28">SUM(Q31:Q130)</f>
        <v>0</v>
      </c>
      <c r="R131" s="12">
        <f t="shared" si="28"/>
        <v>0</v>
      </c>
      <c r="S131" s="12">
        <f t="shared" si="28"/>
        <v>0</v>
      </c>
      <c r="T131" s="12">
        <f t="shared" si="28"/>
        <v>0</v>
      </c>
      <c r="U131" s="12">
        <f t="shared" ca="1" si="28"/>
        <v>37</v>
      </c>
      <c r="V131" s="12">
        <f t="shared" si="28"/>
        <v>100</v>
      </c>
      <c r="W131" s="12">
        <f t="shared" ca="1" si="28"/>
        <v>37</v>
      </c>
      <c r="X131" s="12">
        <f t="shared" si="28"/>
        <v>100</v>
      </c>
      <c r="Y131" s="12">
        <f t="shared" ca="1" si="28"/>
        <v>37</v>
      </c>
      <c r="Z131" s="116">
        <f t="shared" ca="1" si="28"/>
        <v>1</v>
      </c>
      <c r="AD131" s="172"/>
    </row>
    <row r="132" spans="2:31">
      <c r="AD132" s="172"/>
    </row>
    <row r="133" spans="2:31">
      <c r="AD133" s="172"/>
    </row>
    <row r="134" spans="2:31">
      <c r="AD134" s="172"/>
    </row>
    <row r="135" spans="2:31">
      <c r="AD135" s="172"/>
    </row>
    <row r="136" spans="2:31">
      <c r="AD136" s="172"/>
    </row>
    <row r="137" spans="2:31">
      <c r="AD137" s="172"/>
    </row>
    <row r="138" spans="2:31">
      <c r="AD138" s="172"/>
    </row>
    <row r="139" spans="2:31">
      <c r="AD139" s="172"/>
    </row>
    <row r="140" spans="2:31">
      <c r="AD140" s="172"/>
    </row>
    <row r="141" spans="2:31">
      <c r="AD141" s="172"/>
    </row>
    <row r="142" spans="2:31">
      <c r="AD142" s="172"/>
    </row>
    <row r="143" spans="2:31">
      <c r="AD143" s="172"/>
    </row>
    <row r="144" spans="2:31">
      <c r="AD144" s="172"/>
    </row>
    <row r="145" spans="30:30">
      <c r="AD145" s="172"/>
    </row>
    <row r="146" spans="30:30">
      <c r="AD146" s="172"/>
    </row>
    <row r="147" spans="30:30">
      <c r="AD147" s="172"/>
    </row>
    <row r="148" spans="30:30">
      <c r="AD148" s="172"/>
    </row>
    <row r="149" spans="30:30">
      <c r="AD149" s="172"/>
    </row>
    <row r="150" spans="30:30">
      <c r="AD150" s="172"/>
    </row>
    <row r="151" spans="30:30">
      <c r="AD151" s="172"/>
    </row>
    <row r="152" spans="30:30">
      <c r="AD152" s="172"/>
    </row>
    <row r="153" spans="30:30">
      <c r="AD153" s="172"/>
    </row>
    <row r="154" spans="30:30">
      <c r="AD154" s="172"/>
    </row>
    <row r="155" spans="30:30">
      <c r="AD155" s="172"/>
    </row>
    <row r="156" spans="30:30">
      <c r="AD156" s="172"/>
    </row>
    <row r="157" spans="30:30">
      <c r="AD157" s="172"/>
    </row>
    <row r="158" spans="30:30">
      <c r="AD158" s="172"/>
    </row>
    <row r="159" spans="30:30">
      <c r="AD159" s="172"/>
    </row>
    <row r="160" spans="30:30">
      <c r="AD160" s="172"/>
    </row>
    <row r="161" spans="30:30">
      <c r="AD161" s="172"/>
    </row>
    <row r="162" spans="30:30">
      <c r="AD162" s="172"/>
    </row>
    <row r="163" spans="30:30">
      <c r="AD163" s="172"/>
    </row>
    <row r="164" spans="30:30">
      <c r="AD164" s="172"/>
    </row>
    <row r="165" spans="30:30">
      <c r="AD165" s="172"/>
    </row>
    <row r="166" spans="30:30">
      <c r="AD166" s="172"/>
    </row>
    <row r="167" spans="30:30">
      <c r="AD167" s="172"/>
    </row>
    <row r="168" spans="30:30">
      <c r="AD168" s="172"/>
    </row>
    <row r="169" spans="30:30">
      <c r="AD169" s="172"/>
    </row>
    <row r="170" spans="30:30">
      <c r="AD170" s="172"/>
    </row>
    <row r="171" spans="30:30">
      <c r="AD171" s="172"/>
    </row>
    <row r="172" spans="30:30">
      <c r="AD172" s="172"/>
    </row>
    <row r="173" spans="30:30">
      <c r="AD173" s="172"/>
    </row>
    <row r="174" spans="30:30">
      <c r="AD174" s="172"/>
    </row>
    <row r="175" spans="30:30">
      <c r="AD175" s="172"/>
    </row>
    <row r="176" spans="30:30">
      <c r="AD176" s="172"/>
    </row>
    <row r="177" spans="30:30">
      <c r="AD177" s="172"/>
    </row>
    <row r="178" spans="30:30">
      <c r="AD178" s="172"/>
    </row>
    <row r="179" spans="30:30">
      <c r="AD179" s="172"/>
    </row>
    <row r="180" spans="30:30">
      <c r="AD180" s="172"/>
    </row>
  </sheetData>
  <sheetProtection algorithmName="SHA-512" hashValue="L85HfzNvYY9D3KZjJBpV6TeqEXunm2+bSNbpOuU54v5qzzkd8Ys867ZMlig25xezfdoxrkatWRHXsJBOfja5UQ==" saltValue="JffmpInesHQYcxapiCA2Qg==" spinCount="100000" sheet="1" scenarios="1" formatColumns="0" formatRows="0"/>
  <mergeCells count="18">
    <mergeCell ref="B131:F131"/>
    <mergeCell ref="Q29:Q30"/>
    <mergeCell ref="R29:R30"/>
    <mergeCell ref="S29:S30"/>
    <mergeCell ref="T29:T30"/>
    <mergeCell ref="I29:I30"/>
    <mergeCell ref="W29:W30"/>
    <mergeCell ref="X29:X30"/>
    <mergeCell ref="Y29:Y30"/>
    <mergeCell ref="Z29:Z30"/>
    <mergeCell ref="B1:Z1"/>
    <mergeCell ref="B29:B30"/>
    <mergeCell ref="C29:C30"/>
    <mergeCell ref="D29:D30"/>
    <mergeCell ref="E29:E30"/>
    <mergeCell ref="F29:F30"/>
    <mergeCell ref="U29:U30"/>
    <mergeCell ref="V29:V30"/>
  </mergeCells>
  <conditionalFormatting sqref="B31:Z130">
    <cfRule type="expression" dxfId="168" priority="1" stopIfTrue="1">
      <formula>AND($F31="",B31&lt;&gt;"")</formula>
    </cfRule>
    <cfRule type="expression" dxfId="167" priority="2">
      <formula>$F31=""</formula>
    </cfRule>
    <cfRule type="expression" dxfId="166" priority="3">
      <formula>B$30&lt;&gt;""</formula>
    </cfRule>
  </conditionalFormatting>
  <dataValidations count="9">
    <dataValidation type="whole" operator="greaterThan" allowBlank="1" showInputMessage="1" showErrorMessage="1" errorTitle="נתון שגוי." error="ניתן להזין רק מספר שלם גדול מ-0" sqref="M31:M130" xr:uid="{00000000-0002-0000-0900-000000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900-000001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:K130" xr:uid="{00000000-0002-0000-0900-000002000000}">
      <formula1>0</formula1>
    </dataValidation>
    <dataValidation type="decimal" operator="greaterThanOrEqual" allowBlank="1" showInputMessage="1" showErrorMessage="1" errorTitle="נתון שגוי." error="ניתן להזין רק מספר גדול או שווה ל-0." sqref="J31:J130" xr:uid="{00000000-0002-0000-0900-000003000000}">
      <formula1>0</formula1>
    </dataValidation>
    <dataValidation type="list" allowBlank="1" showInputMessage="1" showErrorMessage="1" sqref="G30:H30" xr:uid="{00000000-0002-0000-0900-000004000000}">
      <formula1>$AE$1:$AZ$1</formula1>
    </dataValidation>
    <dataValidation type="list" allowBlank="1" showInputMessage="1" showErrorMessage="1" sqref="J30:P30" xr:uid="{00000000-0002-0000-0900-000005000000}">
      <formula1>OFFSET($AE$1,0,0,1,COUNTA($AE$1:$AZ$1))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0900-000006000000}">
      <formula1>$AB31:$AC31</formula1>
    </dataValidation>
    <dataValidation type="list" allowBlank="1" showInputMessage="1" showErrorMessage="1" errorTitle="נתון לא מרשימה" error="יש לבחור מתוך הרשימה הסגורה בלבד" sqref="O31:O130" xr:uid="{00000000-0002-0000-0900-000007000000}">
      <formula1>OFFSET($BA31,0,0,1,COUNTA($BA31:$BJ31))</formula1>
    </dataValidation>
    <dataValidation type="decimal" operator="greaterThanOrEqual" allowBlank="1" showInputMessage="1" showErrorMessage="1" errorTitle="נתון שגוי" error="ניתן להזין רק מספר גדול או שווה ל-0" sqref="G31:H130" xr:uid="{00000000-0002-0000-0900-000008000000}">
      <formula1>0</formula1>
    </dataValidation>
  </dataValidations>
  <printOptions horizontalCentered="1"/>
  <pageMargins left="0.15748031496062992" right="0.27559055118110237" top="0.74803149606299213" bottom="0.74803149606299213" header="0.31496062992125984" footer="0.31496062992125984"/>
  <pageSetup paperSize="9" scale="28" orientation="landscape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5FBABBE7-10CD-4EA5-89B3-D36228131F38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Worksheet______29">
    <tabColor theme="4" tint="-0.249977111117893"/>
    <pageSetUpPr fitToPage="1"/>
  </sheetPr>
  <dimension ref="A1:BJ180"/>
  <sheetViews>
    <sheetView rightToLeft="1" view="pageBreakPreview" zoomScale="115" zoomScaleNormal="100" zoomScaleSheetLayoutView="115" workbookViewId="0">
      <pane xSplit="6" ySplit="30" topLeftCell="G31" activePane="bottomRight" state="frozen"/>
      <selection pane="topRight" activeCell="B41" sqref="A41:XFD130"/>
      <selection pane="bottomLeft" activeCell="B41" sqref="A41:XFD130"/>
      <selection pane="bottomRight" activeCell="G31" sqref="G31"/>
    </sheetView>
  </sheetViews>
  <sheetFormatPr defaultColWidth="9.140625" defaultRowHeight="15.75"/>
  <cols>
    <col min="1" max="1" width="9.140625" style="172" hidden="1" customWidth="1"/>
    <col min="2" max="2" width="6.7109375" style="172" customWidth="1"/>
    <col min="3" max="5" width="10.42578125" style="172" hidden="1" customWidth="1"/>
    <col min="6" max="6" width="33.28515625" style="172" customWidth="1"/>
    <col min="7" max="7" width="21.140625" style="172" customWidth="1"/>
    <col min="8" max="8" width="23" style="172" customWidth="1"/>
    <col min="9" max="15" width="21.42578125" style="172" hidden="1" customWidth="1"/>
    <col min="16" max="16" width="14.5703125" style="172" hidden="1" customWidth="1"/>
    <col min="17" max="19" width="21.42578125" style="172" hidden="1" customWidth="1"/>
    <col min="20" max="20" width="17.5703125" style="172" hidden="1" customWidth="1"/>
    <col min="21" max="21" width="14.85546875" style="172" customWidth="1"/>
    <col min="22" max="25" width="21.42578125" style="172" hidden="1" customWidth="1"/>
    <col min="26" max="26" width="14.28515625" style="172" customWidth="1"/>
    <col min="27" max="29" width="9.140625" style="171" hidden="1" customWidth="1"/>
    <col min="30" max="30" width="11.85546875" style="171" hidden="1" customWidth="1"/>
    <col min="31" max="32" width="9.140625" style="171" hidden="1" customWidth="1"/>
    <col min="33" max="33" width="10.140625" style="171" hidden="1" customWidth="1"/>
    <col min="34" max="34" width="16.7109375" style="171" hidden="1" customWidth="1"/>
    <col min="35" max="35" width="8.85546875" style="171" hidden="1" customWidth="1"/>
    <col min="36" max="36" width="11.85546875" style="171" hidden="1" customWidth="1"/>
    <col min="37" max="37" width="17.7109375" style="171" hidden="1" customWidth="1"/>
    <col min="38" max="48" width="9.140625" style="171" hidden="1" customWidth="1"/>
    <col min="49" max="49" width="10.7109375" style="171" hidden="1" customWidth="1"/>
    <col min="50" max="62" width="9.140625" style="171" hidden="1" customWidth="1"/>
    <col min="63" max="200" width="0" style="172" hidden="1" customWidth="1"/>
    <col min="201" max="16384" width="9.140625" style="172"/>
  </cols>
  <sheetData>
    <row r="1" spans="2:52" ht="21" customHeight="1" thickBot="1">
      <c r="B1" s="423" t="str">
        <f ca="1">MID(CELL("filename",AC2),FIND("]",CELL("filename",AC2),1)+1,99)</f>
        <v>שימור ותיעוד</v>
      </c>
      <c r="C1" s="425"/>
      <c r="D1" s="425"/>
      <c r="E1" s="425"/>
      <c r="F1" s="425"/>
      <c r="G1" s="425"/>
      <c r="H1" s="425"/>
      <c r="I1" s="425"/>
      <c r="J1" s="425"/>
      <c r="K1" s="425"/>
      <c r="L1" s="425"/>
      <c r="M1" s="425"/>
      <c r="N1" s="425"/>
      <c r="O1" s="425"/>
      <c r="P1" s="425"/>
      <c r="Q1" s="425"/>
      <c r="R1" s="425"/>
      <c r="S1" s="425"/>
      <c r="T1" s="425"/>
      <c r="U1" s="425"/>
      <c r="V1" s="425"/>
      <c r="W1" s="425"/>
      <c r="X1" s="425"/>
      <c r="Y1" s="425"/>
      <c r="Z1" s="425"/>
      <c r="AB1" s="171" t="s">
        <v>89</v>
      </c>
      <c r="AD1" s="213" t="s">
        <v>90</v>
      </c>
      <c r="AE1" s="214" t="s">
        <v>91</v>
      </c>
      <c r="AF1" s="214" t="s">
        <v>92</v>
      </c>
      <c r="AG1" s="214" t="s">
        <v>93</v>
      </c>
      <c r="AH1" s="214" t="s">
        <v>94</v>
      </c>
      <c r="AI1" s="214" t="s">
        <v>95</v>
      </c>
      <c r="AJ1" s="214" t="s">
        <v>96</v>
      </c>
      <c r="AK1" s="215" t="s">
        <v>97</v>
      </c>
      <c r="AL1" s="214" t="s">
        <v>98</v>
      </c>
      <c r="AM1" s="215" t="s">
        <v>99</v>
      </c>
      <c r="AN1" s="214"/>
      <c r="AO1" s="214"/>
      <c r="AP1" s="214"/>
      <c r="AQ1" s="214"/>
      <c r="AR1" s="214"/>
      <c r="AS1" s="214"/>
      <c r="AT1" s="214"/>
      <c r="AU1" s="214"/>
      <c r="AV1" s="214"/>
      <c r="AW1" s="214"/>
      <c r="AX1" s="214"/>
      <c r="AY1" s="214"/>
      <c r="AZ1" s="215"/>
    </row>
    <row r="2" spans="2:52" ht="20.25" customHeight="1">
      <c r="U2" s="177" t="str">
        <f>'פרמטרים לקריטריונים'!$B$4</f>
        <v>שנת תקציב</v>
      </c>
      <c r="Y2" s="177" t="str">
        <f>'פרמטרים לקריטריונים'!$B$4</f>
        <v>שנת תקציב</v>
      </c>
      <c r="Z2" s="2">
        <f>'פרמטרים לקריטריונים'!$C$4</f>
        <v>2025</v>
      </c>
      <c r="AE2" s="171">
        <f>IF(ISNA(MATCH(G31,$AB$30:$AC$30,0)),0,1)</f>
        <v>1</v>
      </c>
      <c r="AF2" s="171">
        <f>IF(IFERROR(G31*1,"bad")="bad",0,1)</f>
        <v>1</v>
      </c>
      <c r="AG2" s="171">
        <f>IF(IFERROR(IF(G31=TRUNC(G31),1,"bad"),"bad")="bad",0,1)</f>
        <v>1</v>
      </c>
      <c r="AH2" s="171">
        <f>IF(AND(IF(IFERROR(G31*1,"bad")="bad",0,1)=1,G31&gt;=0),1,0)</f>
        <v>1</v>
      </c>
      <c r="AI2" s="171">
        <f>IF(AND(IF(IFERROR(IF(G31=TRUNC(G31),1,"bad"),"bad")="bad",0,1)=1,G31&gt;=0),1,0)</f>
        <v>1</v>
      </c>
      <c r="AJ2" s="171">
        <f>IF(AND(IF(IFERROR(G31*1,"bad")="bad",0,1)=1,G31&gt;0),1,0)</f>
        <v>0</v>
      </c>
      <c r="AK2" s="171">
        <f>IF(AND(IF(IFERROR(IF(G31=TRUNC(G31),1,"bad"),"bad")="bad",0,1)=1,G31&gt;0),1,0)</f>
        <v>0</v>
      </c>
      <c r="AL2" s="171">
        <v>1</v>
      </c>
      <c r="AM2" s="171">
        <f>IF(IFERROR(HLOOKUP(G31,$BA$30:$BK$30,1,0),"bad")="bad",0,1)</f>
        <v>0</v>
      </c>
    </row>
    <row r="3" spans="2:52" ht="38.25" thickBot="1">
      <c r="F3" s="294" t="str">
        <f ca="1">IF(SUBTOTAL(102,B$31:B$130)=SUBTOTAL(2,B$31:B$130),"","ישנן שורות מוסתרות")</f>
        <v/>
      </c>
      <c r="U3" s="178" t="str">
        <f>'פרמטרים לקריטריונים'!$B$5</f>
        <v>תקציב התמיכה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1" t="s">
        <v>101</v>
      </c>
      <c r="AE3" s="171">
        <v>1</v>
      </c>
      <c r="AF3" s="171">
        <v>2</v>
      </c>
      <c r="AG3" s="171">
        <v>3</v>
      </c>
      <c r="AH3" s="171">
        <v>4</v>
      </c>
      <c r="AI3" s="171">
        <v>5</v>
      </c>
      <c r="AJ3" s="171">
        <v>6</v>
      </c>
      <c r="AK3" s="171">
        <v>7</v>
      </c>
      <c r="AL3" s="171">
        <v>8</v>
      </c>
      <c r="AM3" s="171">
        <v>9</v>
      </c>
    </row>
    <row r="4" spans="2:52" ht="16.5" thickBot="1">
      <c r="F4" s="343" t="str">
        <f>'פרמטרים לקריטריונים'!B161</f>
        <v>בעד כל תיעוד שאורכו</v>
      </c>
      <c r="G4" s="343" t="str">
        <f>'פרמטרים לקריטריונים'!C161</f>
        <v>ניקוד</v>
      </c>
      <c r="AD4" s="171" t="s">
        <v>105</v>
      </c>
      <c r="AE4" s="214" t="s">
        <v>180</v>
      </c>
      <c r="AF4" s="215" t="s">
        <v>181</v>
      </c>
      <c r="AG4" s="214"/>
      <c r="AH4" s="214"/>
      <c r="AI4" s="214"/>
      <c r="AJ4" s="214"/>
      <c r="AK4" s="214"/>
      <c r="AL4" s="214"/>
      <c r="AM4" s="214"/>
      <c r="AN4" s="215"/>
    </row>
    <row r="5" spans="2:52">
      <c r="F5" s="344" t="str">
        <f>'פרמטרים לקריטריונים'!B162</f>
        <v>30 דקות עד 50 דקות</v>
      </c>
      <c r="G5" s="345">
        <f>'פרמטרים לקריטריונים'!C162</f>
        <v>1</v>
      </c>
    </row>
    <row r="6" spans="2:52">
      <c r="F6" s="344" t="str">
        <f>'פרמטרים לקריטריונים'!B163</f>
        <v>מעל 50 דקות</v>
      </c>
      <c r="G6" s="345">
        <f>'פרמטרים לקריטריונים'!C163</f>
        <v>2</v>
      </c>
    </row>
    <row r="7" spans="2:52" hidden="1"/>
    <row r="8" spans="2:52" hidden="1"/>
    <row r="9" spans="2:52" hidden="1"/>
    <row r="10" spans="2:52" hidden="1"/>
    <row r="11" spans="2:52" hidden="1"/>
    <row r="12" spans="2:52" hidden="1"/>
    <row r="13" spans="2:52" hidden="1"/>
    <row r="14" spans="2:52" hidden="1"/>
    <row r="15" spans="2:52" hidden="1"/>
    <row r="16" spans="2:52" hidden="1"/>
    <row r="17" spans="1:54" hidden="1"/>
    <row r="18" spans="1:54" hidden="1"/>
    <row r="19" spans="1:54" hidden="1"/>
    <row r="20" spans="1:54" hidden="1"/>
    <row r="21" spans="1:54" ht="9.75" hidden="1" customHeight="1"/>
    <row r="22" spans="1:54" hidden="1"/>
    <row r="23" spans="1:54" hidden="1">
      <c r="F23" s="346">
        <f>'פרמטרים לקריטריונים'!$D$31</f>
        <v>0</v>
      </c>
      <c r="G23" s="347" t="e">
        <f ca="1">VLOOKUP(B1,'פרמטרים לקריטריונים'!$B$32:$D$46,3,0)</f>
        <v>#N/A</v>
      </c>
    </row>
    <row r="24" spans="1:54" hidden="1"/>
    <row r="25" spans="1:54" hidden="1"/>
    <row r="26" spans="1:54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54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4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AA28" s="149"/>
      <c r="AD28" s="171">
        <f>MATCH(G$30,$AE$1:$AM$1,0)</f>
        <v>5</v>
      </c>
      <c r="AE28" s="171">
        <f t="shared" ref="AE28:AV28" si="0">MATCH(H$30,$AE$1:$AM$1,0)</f>
        <v>5</v>
      </c>
      <c r="AF28" s="171" t="e">
        <f t="shared" si="0"/>
        <v>#N/A</v>
      </c>
      <c r="AG28" s="171" t="e">
        <f t="shared" si="0"/>
        <v>#N/A</v>
      </c>
      <c r="AH28" s="171" t="e">
        <f t="shared" si="0"/>
        <v>#N/A</v>
      </c>
      <c r="AI28" s="171" t="e">
        <f t="shared" si="0"/>
        <v>#N/A</v>
      </c>
      <c r="AJ28" s="171" t="e">
        <f t="shared" si="0"/>
        <v>#N/A</v>
      </c>
      <c r="AK28" s="171" t="e">
        <f t="shared" si="0"/>
        <v>#N/A</v>
      </c>
      <c r="AL28" s="171" t="e">
        <f t="shared" si="0"/>
        <v>#N/A</v>
      </c>
      <c r="AM28" s="171" t="e">
        <f t="shared" si="0"/>
        <v>#N/A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</row>
    <row r="29" spans="1:54" ht="90" customHeight="1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429" t="s">
        <v>130</v>
      </c>
      <c r="G29" s="218" t="s">
        <v>182</v>
      </c>
      <c r="H29" s="218" t="s">
        <v>183</v>
      </c>
      <c r="I29" s="211" t="s">
        <v>93</v>
      </c>
      <c r="J29" s="211" t="s">
        <v>94</v>
      </c>
      <c r="K29" s="211" t="s">
        <v>95</v>
      </c>
      <c r="L29" s="211" t="s">
        <v>96</v>
      </c>
      <c r="M29" s="211" t="s">
        <v>97</v>
      </c>
      <c r="N29" s="211" t="s">
        <v>98</v>
      </c>
      <c r="O29" s="211" t="s">
        <v>99</v>
      </c>
      <c r="P29" s="211" t="s">
        <v>91</v>
      </c>
      <c r="Q29" s="433">
        <f>COLUMN()</f>
        <v>17</v>
      </c>
      <c r="R29" s="433">
        <f>COLUMN()</f>
        <v>18</v>
      </c>
      <c r="S29" s="433">
        <f>COLUMN()</f>
        <v>19</v>
      </c>
      <c r="T29" s="433">
        <f>COLUMN()</f>
        <v>20</v>
      </c>
      <c r="U29" s="429" t="s">
        <v>168</v>
      </c>
      <c r="V29" s="433" t="s">
        <v>169</v>
      </c>
      <c r="W29" s="433" t="s">
        <v>170</v>
      </c>
      <c r="X29" s="433" t="s">
        <v>169</v>
      </c>
      <c r="Y29" s="433" t="s">
        <v>171</v>
      </c>
      <c r="Z29" s="438" t="s">
        <v>172</v>
      </c>
      <c r="AA29" s="203" t="s">
        <v>161</v>
      </c>
      <c r="AD29" s="171" t="str">
        <f>"בקרת "&amp;G29</f>
        <v>בקרת מספר "תיעודי" פעילות הקבוצה בשנת ההערכה שמשכו 30 דקות ולא יותר מ-50 דקות</v>
      </c>
      <c r="AE29" s="171" t="str">
        <f>"בקרת "&amp;H29</f>
        <v>בקרת מספר "תיעודי" פעילות הקבוצה בשנת ההערכה שמשכו 50 דקות ומעלה</v>
      </c>
      <c r="AF29" s="171" t="str">
        <f t="shared" ref="AF29:AV29" si="1">"בקרת "&amp;I29</f>
        <v>בקרת מספר שלם</v>
      </c>
      <c r="AG29" s="171" t="str">
        <f t="shared" si="1"/>
        <v>בקרת מספר שאינו שלילי</v>
      </c>
      <c r="AH29" s="171" t="str">
        <f t="shared" si="1"/>
        <v>בקרת מספר שלם שאינו שלילי</v>
      </c>
      <c r="AI29" s="171" t="str">
        <f t="shared" si="1"/>
        <v>בקרת מספר חיובי</v>
      </c>
      <c r="AJ29" s="171" t="str">
        <f t="shared" si="1"/>
        <v>בקרת מספר שלם חיובי</v>
      </c>
      <c r="AK29" s="171" t="str">
        <f t="shared" si="1"/>
        <v>בקרת טקסט</v>
      </c>
      <c r="AL29" s="171" t="str">
        <f t="shared" si="1"/>
        <v>בקרת טקסט מרשימה סגורה</v>
      </c>
      <c r="AM29" s="171" t="str">
        <f t="shared" si="1"/>
        <v>בקרת 0/1</v>
      </c>
      <c r="AN29" s="171" t="str">
        <f t="shared" si="1"/>
        <v>בקרת 17</v>
      </c>
      <c r="AO29" s="171" t="str">
        <f t="shared" si="1"/>
        <v>בקרת 18</v>
      </c>
      <c r="AP29" s="171" t="str">
        <f t="shared" si="1"/>
        <v>בקרת 19</v>
      </c>
      <c r="AQ29" s="171" t="str">
        <f t="shared" si="1"/>
        <v>בקרת 20</v>
      </c>
      <c r="AR29" s="171" t="str">
        <f t="shared" si="1"/>
        <v>בקרת סה"כ ניקוד</v>
      </c>
      <c r="AS29" s="171" t="str">
        <f t="shared" si="1"/>
        <v>בקרת נתון למכפיל1</v>
      </c>
      <c r="AT29" s="171" t="str">
        <f t="shared" si="1"/>
        <v>בקרת ניקוד לאחר מכפיל1</v>
      </c>
      <c r="AU29" s="171" t="str">
        <f t="shared" si="1"/>
        <v>בקרת נתון למכפיל1</v>
      </c>
      <c r="AV29" s="171" t="str">
        <f t="shared" si="1"/>
        <v>בקרת ניקוד לאחר מכפיל2</v>
      </c>
      <c r="BA29" s="171" t="s">
        <v>105</v>
      </c>
    </row>
    <row r="30" spans="1:54" ht="23.25" customHeight="1" thickBot="1">
      <c r="A30" s="204"/>
      <c r="B30" s="432"/>
      <c r="C30" s="434"/>
      <c r="D30" s="434"/>
      <c r="E30" s="434"/>
      <c r="F30" s="430"/>
      <c r="G30" s="219" t="s">
        <v>95</v>
      </c>
      <c r="H30" s="219" t="s">
        <v>95</v>
      </c>
      <c r="I30" s="212"/>
      <c r="J30" s="212"/>
      <c r="K30" s="212"/>
      <c r="L30" s="212"/>
      <c r="M30" s="212"/>
      <c r="N30" s="212"/>
      <c r="O30" s="212"/>
      <c r="P30" s="212"/>
      <c r="Q30" s="434"/>
      <c r="R30" s="434"/>
      <c r="S30" s="434"/>
      <c r="T30" s="434"/>
      <c r="U30" s="430"/>
      <c r="V30" s="434"/>
      <c r="W30" s="434"/>
      <c r="X30" s="434"/>
      <c r="Y30" s="434"/>
      <c r="Z30" s="439"/>
      <c r="AB30" s="171">
        <v>0</v>
      </c>
      <c r="AC30" s="171">
        <v>1</v>
      </c>
      <c r="AD30" s="171" t="str">
        <f>G30</f>
        <v>מספר שלם שאינו שלילי</v>
      </c>
      <c r="AE30" s="171" t="str">
        <f>H30</f>
        <v>מספר שלם שאינו שלילי</v>
      </c>
      <c r="AF30" s="171">
        <f t="shared" ref="AF30:AV30" si="2">I30</f>
        <v>0</v>
      </c>
      <c r="AG30" s="171">
        <f t="shared" si="2"/>
        <v>0</v>
      </c>
      <c r="AH30" s="171">
        <f t="shared" si="2"/>
        <v>0</v>
      </c>
      <c r="AI30" s="171">
        <f t="shared" si="2"/>
        <v>0</v>
      </c>
      <c r="AJ30" s="171">
        <f t="shared" si="2"/>
        <v>0</v>
      </c>
      <c r="AK30" s="171">
        <f t="shared" si="2"/>
        <v>0</v>
      </c>
      <c r="AL30" s="171">
        <f t="shared" si="2"/>
        <v>0</v>
      </c>
      <c r="AM30" s="171">
        <f t="shared" si="2"/>
        <v>0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BA30" s="171" t="str">
        <f>AE$4</f>
        <v>חלל להעלת מופעים/חזרות</v>
      </c>
      <c r="BB30" s="171" t="str">
        <f>AF$4</f>
        <v>חלל לאחסון ציוד ותפאורה</v>
      </c>
    </row>
    <row r="31" spans="1:54" ht="34.5" customHeight="1">
      <c r="B31" s="139">
        <f ca="1">IF(F31="","",ROW()-30)</f>
        <v>1</v>
      </c>
      <c r="C31" s="136"/>
      <c r="D31" s="136"/>
      <c r="E31" s="136"/>
      <c r="F31" s="220" t="str">
        <f ca="1">IF('תנאי סף'!AN31&lt;&gt;1,"",'תנאי סף'!F31)</f>
        <v>מכון תא לחזנות</v>
      </c>
      <c r="G31" s="137">
        <v>0</v>
      </c>
      <c r="H31" s="292">
        <v>1</v>
      </c>
      <c r="I31" s="292"/>
      <c r="J31" s="290"/>
      <c r="K31" s="292"/>
      <c r="L31" s="290"/>
      <c r="M31" s="292"/>
      <c r="N31" s="137"/>
      <c r="O31" s="137"/>
      <c r="P31" s="158"/>
      <c r="Q31" s="138"/>
      <c r="R31" s="138"/>
      <c r="S31" s="138"/>
      <c r="T31" s="138"/>
      <c r="U31" s="138">
        <f ca="1">IF($F31="","",IF($AA31&lt;&gt;1,$AB$1,IFERROR(MMULT(G31:H31,$G$5:$G$6),$AB$1)))</f>
        <v>2</v>
      </c>
      <c r="V31" s="138">
        <v>1</v>
      </c>
      <c r="W31" s="138">
        <f ca="1">IF($F31="","",IF($AA31&lt;&gt;1,$AB$1,IFERROR(U31*V31,$AB$1)))</f>
        <v>2</v>
      </c>
      <c r="X31" s="138">
        <v>1</v>
      </c>
      <c r="Y31" s="138">
        <f ca="1">IF($F31="","",IF($AA31&lt;&gt;1,$AB$1,IFERROR(W31*X31,$AB$1)))</f>
        <v>2</v>
      </c>
      <c r="Z31" s="140">
        <f ca="1">IF($F31="","",IF(OR($AA31&lt;&gt;1,Y31=$AB$1),$AB$1,IFERROR(Y31/SUM($Y$31:$Y$130),0)))</f>
        <v>3.8461538461538464E-2</v>
      </c>
      <c r="AA31" s="171">
        <f>IF(SUM(AD31:AV31)=COUNT(AD31:AV31),1,0)</f>
        <v>1</v>
      </c>
      <c r="AB31" s="171">
        <f ca="1">IF($F31="","",AB$30)</f>
        <v>0</v>
      </c>
      <c r="AC31" s="171">
        <f ca="1">IF($F31="","",AC$30)</f>
        <v>1</v>
      </c>
      <c r="AD31" s="171">
        <f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171">
        <f t="shared" ref="AE31:AE45" si="3">IF(H$30="",1,IF(H31="",0,IFERROR(CHOOSE(AE$28,IF(ISNA(MATCH(H31,$AB$30:$AC$30,0)),0,1),IF(ISNUMBER(H31),1,0),IF(H31=TRUNC(H31),1,0),IF(AND(H31*1=H31,H31&gt;=0),1,0),IF(AND(H31=TRUNC(H31),H31&gt;=0),1,0),IF(AND(H31*1=H31,H31&gt;0),1,0),IF(AND(H31=TRUNC(H31),H31&gt;0),1,0),1,IF(ISNA(HLOOKUP(H31,$AE$4:$AN$4,1,0)),0,1)),0)))</f>
        <v>1</v>
      </c>
      <c r="BA31" s="171" t="str">
        <f t="shared" ref="BA31:BB50" ca="1" si="4">IF($F31="","",BA$30)</f>
        <v>חלל להעלת מופעים/חזרות</v>
      </c>
      <c r="BB31" s="171" t="str">
        <f t="shared" ca="1" si="4"/>
        <v>חלל לאחסון ציוד ותפאורה</v>
      </c>
    </row>
    <row r="32" spans="1:54" ht="34.5" customHeight="1">
      <c r="B32" s="221">
        <f t="shared" ref="B32:B95" ca="1" si="5">IF(F32="","",ROW()-30)</f>
        <v>2</v>
      </c>
      <c r="C32" s="8"/>
      <c r="D32" s="8"/>
      <c r="E32" s="8"/>
      <c r="F32" s="209" t="str">
        <f ca="1">IF('תנאי סף'!AN32&lt;&gt;1,"",'תנאי סף'!F32)</f>
        <v>המרכז לתרבות אנדלוסית ולפיוט</v>
      </c>
      <c r="G32" s="9">
        <v>1</v>
      </c>
      <c r="H32" s="293">
        <v>5</v>
      </c>
      <c r="I32" s="293"/>
      <c r="J32" s="291"/>
      <c r="K32" s="293"/>
      <c r="L32" s="291"/>
      <c r="M32" s="293"/>
      <c r="N32" s="9"/>
      <c r="O32" s="137"/>
      <c r="P32" s="158"/>
      <c r="Q32" s="11"/>
      <c r="R32" s="11"/>
      <c r="S32" s="11"/>
      <c r="T32" s="11"/>
      <c r="U32" s="138">
        <f t="shared" ref="U32:U95" ca="1" si="6">IF($F32="","",IF($AA32&lt;&gt;1,$AB$1,IFERROR(MMULT(G32:H32,$G$5:$G$6),$AB$1)))</f>
        <v>11</v>
      </c>
      <c r="V32" s="11">
        <v>1</v>
      </c>
      <c r="W32" s="11">
        <f t="shared" ref="W32:W95" ca="1" si="7">IF($F32="","",IF($AA32&lt;&gt;1,$AB$1,IFERROR(U32*V32,$AB$1)))</f>
        <v>11</v>
      </c>
      <c r="X32" s="11">
        <v>1</v>
      </c>
      <c r="Y32" s="11">
        <f t="shared" ref="Y32:Y95" ca="1" si="8">IF($F32="","",IF($AA32&lt;&gt;1,$AB$1,IFERROR(W32*X32,$AB$1)))</f>
        <v>11</v>
      </c>
      <c r="Z32" s="117">
        <f t="shared" ref="Z32:Z95" ca="1" si="9">IF($F32="","",IF(OR($AA32&lt;&gt;1,Y32=$AB$1),$AB$1,IFERROR(Y32/SUM($Y$31:$Y$130),0)))</f>
        <v>0.21153846153846154</v>
      </c>
      <c r="AA32" s="171">
        <f t="shared" ref="AA32:AA95" si="10">IF(SUM(AD32:AV32)=COUNT(AD32:AV32),1,0)</f>
        <v>1</v>
      </c>
      <c r="AB32" s="171">
        <f t="shared" ref="AB32:AC63" ca="1" si="11">IF($F32="","",AB$30)</f>
        <v>0</v>
      </c>
      <c r="AC32" s="171">
        <f t="shared" ca="1" si="11"/>
        <v>1</v>
      </c>
      <c r="AD32" s="171">
        <f t="shared" ref="AD32:AD95" si="12">IF(G$30="",1,IF(G32="",0,IFERROR(CHOOSE(AD$28,IF(ISNA(MATCH(G32,$AB$30:$AC$30,0)),0,1),IF(ISNUMBER(G32),1,0),IF(G32=TRUNC(G32),1,0),IF(AND(G32*1=G32,G32&gt;=0),1,0),IF(AND(G32=TRUNC(G32),G32&gt;=0),1,0),IF(AND(G32*1=G32,G32&gt;0),1,0),IF(AND(G32=TRUNC(G32),G32&gt;0),1,0),1,IF(ISNA(HLOOKUP(G32,$AE$4:$AN$4,1,0)),0,1)),0)))</f>
        <v>1</v>
      </c>
      <c r="AE32" s="171">
        <f t="shared" si="3"/>
        <v>1</v>
      </c>
      <c r="BA32" s="171" t="str">
        <f t="shared" ca="1" si="4"/>
        <v>חלל להעלת מופעים/חזרות</v>
      </c>
      <c r="BB32" s="171" t="str">
        <f t="shared" ca="1" si="4"/>
        <v>חלל לאחסון ציוד ותפאורה</v>
      </c>
    </row>
    <row r="33" spans="2:54" ht="34.5" customHeight="1">
      <c r="B33" s="221">
        <f t="shared" ca="1" si="5"/>
        <v>3</v>
      </c>
      <c r="C33" s="8"/>
      <c r="D33" s="8"/>
      <c r="E33" s="8"/>
      <c r="F33" s="209" t="str">
        <f ca="1">IF('תנאי סף'!AN33&lt;&gt;1,"",'תנאי סף'!F33)</f>
        <v>מקהלת החזנים הירושלמית</v>
      </c>
      <c r="G33" s="9">
        <v>0</v>
      </c>
      <c r="H33" s="293">
        <v>4</v>
      </c>
      <c r="I33" s="293"/>
      <c r="J33" s="291"/>
      <c r="K33" s="293"/>
      <c r="L33" s="291"/>
      <c r="M33" s="293"/>
      <c r="N33" s="9"/>
      <c r="O33" s="137"/>
      <c r="P33" s="158"/>
      <c r="Q33" s="11"/>
      <c r="R33" s="11"/>
      <c r="S33" s="11"/>
      <c r="T33" s="11"/>
      <c r="U33" s="138">
        <f t="shared" ca="1" si="6"/>
        <v>8</v>
      </c>
      <c r="V33" s="11">
        <v>1</v>
      </c>
      <c r="W33" s="11">
        <f t="shared" ca="1" si="7"/>
        <v>8</v>
      </c>
      <c r="X33" s="11">
        <v>1</v>
      </c>
      <c r="Y33" s="11">
        <f t="shared" ca="1" si="8"/>
        <v>8</v>
      </c>
      <c r="Z33" s="117">
        <f t="shared" ca="1" si="9"/>
        <v>0.15384615384615385</v>
      </c>
      <c r="AA33" s="171">
        <f t="shared" si="10"/>
        <v>1</v>
      </c>
      <c r="AB33" s="171">
        <f t="shared" ca="1" si="11"/>
        <v>0</v>
      </c>
      <c r="AC33" s="171">
        <f t="shared" ca="1" si="11"/>
        <v>1</v>
      </c>
      <c r="AD33" s="171">
        <f t="shared" si="12"/>
        <v>1</v>
      </c>
      <c r="AE33" s="171">
        <f t="shared" si="3"/>
        <v>1</v>
      </c>
      <c r="BA33" s="171" t="str">
        <f t="shared" ca="1" si="4"/>
        <v>חלל להעלת מופעים/חזרות</v>
      </c>
      <c r="BB33" s="171" t="str">
        <f t="shared" ca="1" si="4"/>
        <v>חלל לאחסון ציוד ותפאורה</v>
      </c>
    </row>
    <row r="34" spans="2:54" ht="34.5" customHeight="1">
      <c r="B34" s="221">
        <f t="shared" ca="1" si="5"/>
        <v>4</v>
      </c>
      <c r="C34" s="8"/>
      <c r="D34" s="8"/>
      <c r="E34" s="8"/>
      <c r="F34" s="209" t="str">
        <f ca="1">IF('תנאי סף'!AN34&lt;&gt;1,"",'תנאי סף'!F34)</f>
        <v>קהילות שרות פיוט וניגון</v>
      </c>
      <c r="G34" s="9">
        <v>0</v>
      </c>
      <c r="H34" s="293">
        <v>0</v>
      </c>
      <c r="I34" s="293"/>
      <c r="J34" s="291"/>
      <c r="K34" s="293"/>
      <c r="L34" s="291"/>
      <c r="M34" s="293"/>
      <c r="N34" s="9"/>
      <c r="O34" s="137"/>
      <c r="P34" s="158"/>
      <c r="Q34" s="11"/>
      <c r="R34" s="11"/>
      <c r="S34" s="11"/>
      <c r="T34" s="11"/>
      <c r="U34" s="138">
        <f t="shared" ca="1" si="6"/>
        <v>0</v>
      </c>
      <c r="V34" s="11">
        <v>1</v>
      </c>
      <c r="W34" s="11">
        <f t="shared" ca="1" si="7"/>
        <v>0</v>
      </c>
      <c r="X34" s="11">
        <v>1</v>
      </c>
      <c r="Y34" s="11">
        <f t="shared" ca="1" si="8"/>
        <v>0</v>
      </c>
      <c r="Z34" s="117">
        <f t="shared" ca="1" si="9"/>
        <v>0</v>
      </c>
      <c r="AA34" s="171">
        <f t="shared" si="10"/>
        <v>1</v>
      </c>
      <c r="AB34" s="171">
        <f t="shared" ca="1" si="11"/>
        <v>0</v>
      </c>
      <c r="AC34" s="171">
        <f t="shared" ca="1" si="11"/>
        <v>1</v>
      </c>
      <c r="AD34" s="171">
        <f t="shared" si="12"/>
        <v>1</v>
      </c>
      <c r="AE34" s="171">
        <f t="shared" si="3"/>
        <v>1</v>
      </c>
      <c r="BA34" s="171" t="str">
        <f t="shared" ca="1" si="4"/>
        <v>חלל להעלת מופעים/חזרות</v>
      </c>
      <c r="BB34" s="171" t="str">
        <f t="shared" ca="1" si="4"/>
        <v>חלל לאחסון ציוד ותפאורה</v>
      </c>
    </row>
    <row r="35" spans="2:54" ht="34.5" customHeight="1">
      <c r="B35" s="221">
        <f t="shared" ca="1" si="5"/>
        <v>5</v>
      </c>
      <c r="C35" s="8"/>
      <c r="D35" s="8"/>
      <c r="E35" s="8"/>
      <c r="F35" s="209" t="str">
        <f ca="1">IF('תנאי סף'!AN35&lt;&gt;1,"",'תנאי סף'!F35)</f>
        <v>רננות- המכון למוסיקה יהודית</v>
      </c>
      <c r="G35" s="9">
        <v>0</v>
      </c>
      <c r="H35" s="293">
        <v>0</v>
      </c>
      <c r="I35" s="293"/>
      <c r="J35" s="291"/>
      <c r="K35" s="293"/>
      <c r="L35" s="291"/>
      <c r="M35" s="293"/>
      <c r="N35" s="9"/>
      <c r="O35" s="137"/>
      <c r="P35" s="158"/>
      <c r="Q35" s="11"/>
      <c r="R35" s="11"/>
      <c r="S35" s="11"/>
      <c r="T35" s="11"/>
      <c r="U35" s="138">
        <f t="shared" ca="1" si="6"/>
        <v>0</v>
      </c>
      <c r="V35" s="11">
        <v>1</v>
      </c>
      <c r="W35" s="11">
        <f t="shared" ca="1" si="7"/>
        <v>0</v>
      </c>
      <c r="X35" s="11">
        <v>1</v>
      </c>
      <c r="Y35" s="11">
        <f t="shared" ca="1" si="8"/>
        <v>0</v>
      </c>
      <c r="Z35" s="117">
        <f t="shared" ca="1" si="9"/>
        <v>0</v>
      </c>
      <c r="AA35" s="171">
        <f t="shared" si="10"/>
        <v>1</v>
      </c>
      <c r="AB35" s="171">
        <f t="shared" ca="1" si="11"/>
        <v>0</v>
      </c>
      <c r="AC35" s="171">
        <f t="shared" ca="1" si="11"/>
        <v>1</v>
      </c>
      <c r="AD35" s="171">
        <f t="shared" si="12"/>
        <v>1</v>
      </c>
      <c r="AE35" s="171">
        <f t="shared" si="3"/>
        <v>1</v>
      </c>
      <c r="BA35" s="171" t="str">
        <f t="shared" ca="1" si="4"/>
        <v>חלל להעלת מופעים/חזרות</v>
      </c>
      <c r="BB35" s="171" t="str">
        <f t="shared" ca="1" si="4"/>
        <v>חלל לאחסון ציוד ותפאורה</v>
      </c>
    </row>
    <row r="36" spans="2:54" ht="34.5" customHeight="1">
      <c r="B36" s="221">
        <f t="shared" ca="1" si="5"/>
        <v>6</v>
      </c>
      <c r="C36" s="8"/>
      <c r="D36" s="8"/>
      <c r="E36" s="8"/>
      <c r="F36" s="209" t="str">
        <f ca="1">IF('תנאי סף'!AN36&lt;&gt;1,"",'תנאי סף'!F36)</f>
        <v>מקהלת זמרתיה</v>
      </c>
      <c r="G36" s="9">
        <v>0</v>
      </c>
      <c r="H36" s="293">
        <v>4</v>
      </c>
      <c r="I36" s="293"/>
      <c r="J36" s="291"/>
      <c r="K36" s="293"/>
      <c r="L36" s="291"/>
      <c r="M36" s="293"/>
      <c r="N36" s="9"/>
      <c r="O36" s="137"/>
      <c r="P36" s="158"/>
      <c r="Q36" s="11"/>
      <c r="R36" s="11"/>
      <c r="S36" s="11"/>
      <c r="T36" s="11"/>
      <c r="U36" s="138">
        <f t="shared" ca="1" si="6"/>
        <v>8</v>
      </c>
      <c r="V36" s="11">
        <v>1</v>
      </c>
      <c r="W36" s="11">
        <f t="shared" ca="1" si="7"/>
        <v>8</v>
      </c>
      <c r="X36" s="11">
        <v>1</v>
      </c>
      <c r="Y36" s="11">
        <f t="shared" ca="1" si="8"/>
        <v>8</v>
      </c>
      <c r="Z36" s="117">
        <f t="shared" ca="1" si="9"/>
        <v>0.15384615384615385</v>
      </c>
      <c r="AA36" s="171">
        <f t="shared" si="10"/>
        <v>1</v>
      </c>
      <c r="AB36" s="171">
        <f t="shared" ca="1" si="11"/>
        <v>0</v>
      </c>
      <c r="AC36" s="171">
        <f t="shared" ca="1" si="11"/>
        <v>1</v>
      </c>
      <c r="AD36" s="171">
        <f t="shared" si="12"/>
        <v>1</v>
      </c>
      <c r="AE36" s="171">
        <f t="shared" si="3"/>
        <v>1</v>
      </c>
      <c r="BA36" s="171" t="str">
        <f t="shared" ca="1" si="4"/>
        <v>חלל להעלת מופעים/חזרות</v>
      </c>
      <c r="BB36" s="171" t="str">
        <f t="shared" ca="1" si="4"/>
        <v>חלל לאחסון ציוד ותפאורה</v>
      </c>
    </row>
    <row r="37" spans="2:54" ht="34.5" customHeight="1">
      <c r="B37" s="221">
        <f t="shared" ca="1" si="5"/>
        <v>7</v>
      </c>
      <c r="C37" s="8"/>
      <c r="D37" s="8"/>
      <c r="E37" s="8"/>
      <c r="F37" s="209" t="str">
        <f ca="1">IF('תנאי סף'!AN37&lt;&gt;1,"",'תנאי סף'!F37)</f>
        <v>יובל - האנסמבל הישראלי לחזנות ו</v>
      </c>
      <c r="G37" s="9">
        <v>0</v>
      </c>
      <c r="H37" s="293">
        <v>5</v>
      </c>
      <c r="I37" s="293"/>
      <c r="J37" s="291"/>
      <c r="K37" s="293"/>
      <c r="L37" s="291"/>
      <c r="M37" s="293"/>
      <c r="N37" s="9"/>
      <c r="O37" s="137"/>
      <c r="P37" s="158"/>
      <c r="Q37" s="11"/>
      <c r="R37" s="11"/>
      <c r="S37" s="11"/>
      <c r="T37" s="11"/>
      <c r="U37" s="138">
        <f t="shared" ca="1" si="6"/>
        <v>10</v>
      </c>
      <c r="V37" s="11">
        <v>1</v>
      </c>
      <c r="W37" s="11">
        <f t="shared" ca="1" si="7"/>
        <v>10</v>
      </c>
      <c r="X37" s="11">
        <v>1</v>
      </c>
      <c r="Y37" s="11">
        <f t="shared" ca="1" si="8"/>
        <v>10</v>
      </c>
      <c r="Z37" s="117">
        <f t="shared" ca="1" si="9"/>
        <v>0.19230769230769232</v>
      </c>
      <c r="AA37" s="171">
        <f t="shared" si="10"/>
        <v>1</v>
      </c>
      <c r="AB37" s="171">
        <f t="shared" ca="1" si="11"/>
        <v>0</v>
      </c>
      <c r="AC37" s="171">
        <f t="shared" ca="1" si="11"/>
        <v>1</v>
      </c>
      <c r="AD37" s="171">
        <f t="shared" si="12"/>
        <v>1</v>
      </c>
      <c r="AE37" s="171">
        <f t="shared" si="3"/>
        <v>1</v>
      </c>
      <c r="BA37" s="171" t="str">
        <f t="shared" ca="1" si="4"/>
        <v>חלל להעלת מופעים/חזרות</v>
      </c>
      <c r="BB37" s="171" t="str">
        <f t="shared" ca="1" si="4"/>
        <v>חלל לאחסון ציוד ותפאורה</v>
      </c>
    </row>
    <row r="38" spans="2:54">
      <c r="B38" s="221">
        <f t="shared" ca="1" si="5"/>
        <v>8</v>
      </c>
      <c r="C38" s="8"/>
      <c r="D38" s="8"/>
      <c r="E38" s="8"/>
      <c r="F38" s="209" t="str">
        <f ca="1">IF('תנאי סף'!AN38&lt;&gt;1,"",'תנאי סף'!F38)</f>
        <v>האגודה לטיפוח חברה ותרבות</v>
      </c>
      <c r="G38" s="9">
        <v>1</v>
      </c>
      <c r="H38" s="293">
        <v>4</v>
      </c>
      <c r="I38" s="293"/>
      <c r="J38" s="291"/>
      <c r="K38" s="293"/>
      <c r="L38" s="291"/>
      <c r="M38" s="293"/>
      <c r="N38" s="9"/>
      <c r="O38" s="137"/>
      <c r="P38" s="158"/>
      <c r="Q38" s="11"/>
      <c r="R38" s="11"/>
      <c r="S38" s="11"/>
      <c r="T38" s="11"/>
      <c r="U38" s="138">
        <f t="shared" ca="1" si="6"/>
        <v>9</v>
      </c>
      <c r="V38" s="11">
        <v>1</v>
      </c>
      <c r="W38" s="11">
        <f t="shared" ca="1" si="7"/>
        <v>9</v>
      </c>
      <c r="X38" s="11">
        <v>1</v>
      </c>
      <c r="Y38" s="11">
        <f t="shared" ca="1" si="8"/>
        <v>9</v>
      </c>
      <c r="Z38" s="117">
        <f t="shared" ca="1" si="9"/>
        <v>0.17307692307692307</v>
      </c>
      <c r="AA38" s="171">
        <f t="shared" si="10"/>
        <v>1</v>
      </c>
      <c r="AB38" s="171">
        <f t="shared" ca="1" si="11"/>
        <v>0</v>
      </c>
      <c r="AC38" s="171">
        <f t="shared" ca="1" si="11"/>
        <v>1</v>
      </c>
      <c r="AD38" s="171">
        <f t="shared" si="12"/>
        <v>1</v>
      </c>
      <c r="AE38" s="171">
        <f t="shared" si="3"/>
        <v>1</v>
      </c>
      <c r="BA38" s="171" t="str">
        <f t="shared" ca="1" si="4"/>
        <v>חלל להעלת מופעים/חזרות</v>
      </c>
      <c r="BB38" s="171" t="str">
        <f t="shared" ca="1" si="4"/>
        <v>חלל לאחסון ציוד ותפאורה</v>
      </c>
    </row>
    <row r="39" spans="2:54">
      <c r="B39" s="221">
        <f t="shared" ca="1" si="5"/>
        <v>9</v>
      </c>
      <c r="C39" s="8"/>
      <c r="D39" s="8"/>
      <c r="E39" s="8"/>
      <c r="F39" s="209" t="str">
        <f ca="1">IF('תנאי סף'!AN39&lt;&gt;1,"",'תנאי סף'!F39)</f>
        <v>אנסמבל הפיוט מכון בן צבי</v>
      </c>
      <c r="G39" s="9">
        <v>0</v>
      </c>
      <c r="H39" s="293">
        <v>2</v>
      </c>
      <c r="I39" s="293"/>
      <c r="J39" s="291"/>
      <c r="K39" s="293"/>
      <c r="L39" s="291"/>
      <c r="M39" s="293"/>
      <c r="N39" s="9"/>
      <c r="O39" s="137"/>
      <c r="P39" s="158"/>
      <c r="Q39" s="11"/>
      <c r="R39" s="11"/>
      <c r="S39" s="11"/>
      <c r="T39" s="11"/>
      <c r="U39" s="138">
        <f t="shared" ca="1" si="6"/>
        <v>4</v>
      </c>
      <c r="V39" s="11">
        <v>1</v>
      </c>
      <c r="W39" s="11">
        <f t="shared" ca="1" si="7"/>
        <v>4</v>
      </c>
      <c r="X39" s="11">
        <v>1</v>
      </c>
      <c r="Y39" s="11">
        <f t="shared" ca="1" si="8"/>
        <v>4</v>
      </c>
      <c r="Z39" s="117">
        <f t="shared" ca="1" si="9"/>
        <v>7.6923076923076927E-2</v>
      </c>
      <c r="AA39" s="171">
        <f t="shared" si="10"/>
        <v>1</v>
      </c>
      <c r="AB39" s="171">
        <f t="shared" ca="1" si="11"/>
        <v>0</v>
      </c>
      <c r="AC39" s="171">
        <f t="shared" ca="1" si="11"/>
        <v>1</v>
      </c>
      <c r="AD39" s="171">
        <f t="shared" si="12"/>
        <v>1</v>
      </c>
      <c r="AE39" s="171">
        <f t="shared" si="3"/>
        <v>1</v>
      </c>
      <c r="BA39" s="171" t="str">
        <f t="shared" ca="1" si="4"/>
        <v>חלל להעלת מופעים/חזרות</v>
      </c>
      <c r="BB39" s="171" t="str">
        <f t="shared" ca="1" si="4"/>
        <v>חלל לאחסון ציוד ותפאורה</v>
      </c>
    </row>
    <row r="40" spans="2:54">
      <c r="B40" s="222">
        <f t="shared" ca="1" si="5"/>
        <v>10</v>
      </c>
      <c r="C40" s="348"/>
      <c r="D40" s="348"/>
      <c r="E40" s="348"/>
      <c r="F40" s="349" t="str">
        <f ca="1">IF('תנאי סף'!AN40&lt;&gt;1,"",'תנאי סף'!F40)</f>
        <v>עמותת תמיד</v>
      </c>
      <c r="G40" s="352">
        <v>0</v>
      </c>
      <c r="H40" s="351">
        <v>0</v>
      </c>
      <c r="I40" s="351"/>
      <c r="J40" s="350"/>
      <c r="K40" s="351"/>
      <c r="L40" s="350"/>
      <c r="M40" s="351"/>
      <c r="N40" s="352"/>
      <c r="O40" s="353"/>
      <c r="P40" s="354"/>
      <c r="Q40" s="355"/>
      <c r="R40" s="355"/>
      <c r="S40" s="355"/>
      <c r="T40" s="355"/>
      <c r="U40" s="138">
        <f t="shared" ca="1" si="6"/>
        <v>0</v>
      </c>
      <c r="V40" s="355">
        <v>1</v>
      </c>
      <c r="W40" s="355">
        <f t="shared" ca="1" si="7"/>
        <v>0</v>
      </c>
      <c r="X40" s="355">
        <v>1</v>
      </c>
      <c r="Y40" s="355">
        <f t="shared" ca="1" si="8"/>
        <v>0</v>
      </c>
      <c r="Z40" s="356">
        <f t="shared" ca="1" si="9"/>
        <v>0</v>
      </c>
      <c r="AA40" s="171">
        <f t="shared" si="10"/>
        <v>1</v>
      </c>
      <c r="AB40" s="171">
        <f t="shared" ca="1" si="11"/>
        <v>0</v>
      </c>
      <c r="AC40" s="171">
        <f t="shared" ca="1" si="11"/>
        <v>1</v>
      </c>
      <c r="AD40" s="171">
        <f t="shared" si="12"/>
        <v>1</v>
      </c>
      <c r="AE40" s="171">
        <f t="shared" si="3"/>
        <v>1</v>
      </c>
      <c r="BA40" s="171" t="str">
        <f t="shared" ca="1" si="4"/>
        <v>חלל להעלת מופעים/חזרות</v>
      </c>
      <c r="BB40" s="171" t="str">
        <f t="shared" ca="1" si="4"/>
        <v>חלל לאחסון ציוד ותפאורה</v>
      </c>
    </row>
    <row r="41" spans="2:54">
      <c r="B41" s="10">
        <f t="shared" ca="1" si="5"/>
        <v>11</v>
      </c>
      <c r="C41" s="8"/>
      <c r="D41" s="8"/>
      <c r="E41" s="8"/>
      <c r="F41" s="209" t="str">
        <f ca="1">IF('תנאי סף'!AN41&lt;&gt;1,"",'תנאי סף'!F41)</f>
        <v>מטרוז</v>
      </c>
      <c r="G41" s="9">
        <v>0</v>
      </c>
      <c r="H41" s="293">
        <v>0</v>
      </c>
      <c r="I41" s="293"/>
      <c r="J41" s="291"/>
      <c r="K41" s="293"/>
      <c r="L41" s="291"/>
      <c r="M41" s="293"/>
      <c r="N41" s="9"/>
      <c r="O41" s="137"/>
      <c r="P41" s="158"/>
      <c r="Q41" s="11"/>
      <c r="R41" s="11"/>
      <c r="S41" s="11"/>
      <c r="T41" s="11"/>
      <c r="U41" s="138">
        <f t="shared" ca="1" si="6"/>
        <v>0</v>
      </c>
      <c r="V41" s="11">
        <v>1</v>
      </c>
      <c r="W41" s="11">
        <f t="shared" ca="1" si="7"/>
        <v>0</v>
      </c>
      <c r="X41" s="11">
        <v>1</v>
      </c>
      <c r="Y41" s="11">
        <f t="shared" ca="1" si="8"/>
        <v>0</v>
      </c>
      <c r="Z41" s="115">
        <f t="shared" ca="1" si="9"/>
        <v>0</v>
      </c>
      <c r="AA41" s="171">
        <f t="shared" si="10"/>
        <v>1</v>
      </c>
      <c r="AB41" s="171">
        <f t="shared" ca="1" si="11"/>
        <v>0</v>
      </c>
      <c r="AC41" s="171">
        <f t="shared" ca="1" si="11"/>
        <v>1</v>
      </c>
      <c r="AD41" s="171">
        <f t="shared" si="12"/>
        <v>1</v>
      </c>
      <c r="AE41" s="171">
        <f t="shared" si="3"/>
        <v>1</v>
      </c>
      <c r="BA41" s="171" t="str">
        <f t="shared" ca="1" si="4"/>
        <v>חלל להעלת מופעים/חזרות</v>
      </c>
      <c r="BB41" s="171" t="str">
        <f t="shared" ca="1" si="4"/>
        <v>חלל לאחסון ציוד ותפאורה</v>
      </c>
    </row>
    <row r="42" spans="2:54">
      <c r="B42" s="10" t="str">
        <f t="shared" si="5"/>
        <v/>
      </c>
      <c r="C42" s="8"/>
      <c r="D42" s="8"/>
      <c r="E42" s="8"/>
      <c r="F42" s="209" t="str">
        <f>IF('תנאי סף'!AN42&lt;&gt;1,"",'תנאי סף'!F42)</f>
        <v/>
      </c>
      <c r="G42" s="9"/>
      <c r="H42" s="293"/>
      <c r="I42" s="293"/>
      <c r="J42" s="291"/>
      <c r="K42" s="293"/>
      <c r="L42" s="291"/>
      <c r="M42" s="293"/>
      <c r="N42" s="9"/>
      <c r="O42" s="137"/>
      <c r="P42" s="158"/>
      <c r="Q42" s="11"/>
      <c r="R42" s="11"/>
      <c r="S42" s="11"/>
      <c r="T42" s="11"/>
      <c r="U42" s="138" t="str">
        <f t="shared" si="6"/>
        <v/>
      </c>
      <c r="V42" s="11">
        <v>1</v>
      </c>
      <c r="W42" s="11" t="str">
        <f t="shared" si="7"/>
        <v/>
      </c>
      <c r="X42" s="11">
        <v>1</v>
      </c>
      <c r="Y42" s="11" t="str">
        <f t="shared" si="8"/>
        <v/>
      </c>
      <c r="Z42" s="115" t="str">
        <f t="shared" si="9"/>
        <v/>
      </c>
      <c r="AA42" s="171">
        <f t="shared" si="10"/>
        <v>0</v>
      </c>
      <c r="AB42" s="171" t="str">
        <f t="shared" si="11"/>
        <v/>
      </c>
      <c r="AC42" s="171" t="str">
        <f t="shared" si="11"/>
        <v/>
      </c>
      <c r="AD42" s="171">
        <f t="shared" si="12"/>
        <v>0</v>
      </c>
      <c r="AE42" s="171">
        <f t="shared" si="3"/>
        <v>0</v>
      </c>
      <c r="BA42" s="171" t="str">
        <f t="shared" si="4"/>
        <v/>
      </c>
      <c r="BB42" s="171" t="str">
        <f t="shared" si="4"/>
        <v/>
      </c>
    </row>
    <row r="43" spans="2:54">
      <c r="B43" s="10" t="str">
        <f t="shared" si="5"/>
        <v/>
      </c>
      <c r="C43" s="8"/>
      <c r="D43" s="8"/>
      <c r="E43" s="8"/>
      <c r="F43" s="209" t="str">
        <f>IF('תנאי סף'!AN43&lt;&gt;1,"",'תנאי סף'!F43)</f>
        <v/>
      </c>
      <c r="G43" s="9"/>
      <c r="H43" s="293"/>
      <c r="I43" s="293"/>
      <c r="J43" s="291"/>
      <c r="K43" s="293"/>
      <c r="L43" s="291"/>
      <c r="M43" s="293"/>
      <c r="N43" s="9"/>
      <c r="O43" s="137"/>
      <c r="P43" s="158"/>
      <c r="Q43" s="11"/>
      <c r="R43" s="11"/>
      <c r="S43" s="11"/>
      <c r="T43" s="11"/>
      <c r="U43" s="138" t="str">
        <f t="shared" si="6"/>
        <v/>
      </c>
      <c r="V43" s="11">
        <v>1</v>
      </c>
      <c r="W43" s="11" t="str">
        <f t="shared" si="7"/>
        <v/>
      </c>
      <c r="X43" s="11">
        <v>1</v>
      </c>
      <c r="Y43" s="11" t="str">
        <f t="shared" si="8"/>
        <v/>
      </c>
      <c r="Z43" s="115" t="str">
        <f t="shared" si="9"/>
        <v/>
      </c>
      <c r="AA43" s="171">
        <f t="shared" si="10"/>
        <v>0</v>
      </c>
      <c r="AB43" s="171" t="str">
        <f t="shared" si="11"/>
        <v/>
      </c>
      <c r="AC43" s="171" t="str">
        <f t="shared" si="11"/>
        <v/>
      </c>
      <c r="AD43" s="171">
        <f t="shared" si="12"/>
        <v>0</v>
      </c>
      <c r="AE43" s="171">
        <f t="shared" si="3"/>
        <v>0</v>
      </c>
      <c r="BA43" s="171" t="str">
        <f t="shared" si="4"/>
        <v/>
      </c>
      <c r="BB43" s="171" t="str">
        <f t="shared" si="4"/>
        <v/>
      </c>
    </row>
    <row r="44" spans="2:54">
      <c r="B44" s="10" t="str">
        <f t="shared" si="5"/>
        <v/>
      </c>
      <c r="C44" s="8"/>
      <c r="D44" s="8"/>
      <c r="E44" s="8"/>
      <c r="F44" s="209" t="str">
        <f>IF('תנאי סף'!AN44&lt;&gt;1,"",'תנאי סף'!F44)</f>
        <v/>
      </c>
      <c r="G44" s="9"/>
      <c r="H44" s="293"/>
      <c r="I44" s="293"/>
      <c r="J44" s="291"/>
      <c r="K44" s="293"/>
      <c r="L44" s="291"/>
      <c r="M44" s="293"/>
      <c r="N44" s="9"/>
      <c r="O44" s="137"/>
      <c r="P44" s="158"/>
      <c r="Q44" s="11"/>
      <c r="R44" s="11"/>
      <c r="S44" s="11"/>
      <c r="T44" s="11"/>
      <c r="U44" s="138" t="str">
        <f t="shared" si="6"/>
        <v/>
      </c>
      <c r="V44" s="11">
        <v>1</v>
      </c>
      <c r="W44" s="11" t="str">
        <f t="shared" si="7"/>
        <v/>
      </c>
      <c r="X44" s="11">
        <v>1</v>
      </c>
      <c r="Y44" s="11" t="str">
        <f t="shared" si="8"/>
        <v/>
      </c>
      <c r="Z44" s="115" t="str">
        <f t="shared" si="9"/>
        <v/>
      </c>
      <c r="AA44" s="171">
        <f t="shared" si="10"/>
        <v>0</v>
      </c>
      <c r="AB44" s="171" t="str">
        <f t="shared" si="11"/>
        <v/>
      </c>
      <c r="AC44" s="171" t="str">
        <f t="shared" si="11"/>
        <v/>
      </c>
      <c r="AD44" s="171">
        <f t="shared" si="12"/>
        <v>0</v>
      </c>
      <c r="AE44" s="171">
        <f t="shared" si="3"/>
        <v>0</v>
      </c>
      <c r="BA44" s="171" t="str">
        <f t="shared" si="4"/>
        <v/>
      </c>
      <c r="BB44" s="171" t="str">
        <f t="shared" si="4"/>
        <v/>
      </c>
    </row>
    <row r="45" spans="2:54">
      <c r="B45" s="10" t="str">
        <f t="shared" si="5"/>
        <v/>
      </c>
      <c r="C45" s="8"/>
      <c r="D45" s="8"/>
      <c r="E45" s="8"/>
      <c r="F45" s="209" t="str">
        <f>IF('תנאי סף'!AN45&lt;&gt;1,"",'תנאי סף'!F45)</f>
        <v/>
      </c>
      <c r="G45" s="9"/>
      <c r="H45" s="293"/>
      <c r="I45" s="293"/>
      <c r="J45" s="291"/>
      <c r="K45" s="293"/>
      <c r="L45" s="291"/>
      <c r="M45" s="293"/>
      <c r="N45" s="9"/>
      <c r="O45" s="137"/>
      <c r="P45" s="158"/>
      <c r="Q45" s="11"/>
      <c r="R45" s="11"/>
      <c r="S45" s="11"/>
      <c r="T45" s="11"/>
      <c r="U45" s="138" t="str">
        <f t="shared" si="6"/>
        <v/>
      </c>
      <c r="V45" s="11">
        <v>1</v>
      </c>
      <c r="W45" s="11" t="str">
        <f t="shared" si="7"/>
        <v/>
      </c>
      <c r="X45" s="11">
        <v>1</v>
      </c>
      <c r="Y45" s="11" t="str">
        <f t="shared" si="8"/>
        <v/>
      </c>
      <c r="Z45" s="115" t="str">
        <f t="shared" si="9"/>
        <v/>
      </c>
      <c r="AA45" s="171">
        <f t="shared" si="10"/>
        <v>0</v>
      </c>
      <c r="AB45" s="171" t="str">
        <f t="shared" si="11"/>
        <v/>
      </c>
      <c r="AC45" s="171" t="str">
        <f t="shared" si="11"/>
        <v/>
      </c>
      <c r="AD45" s="171">
        <f t="shared" si="12"/>
        <v>0</v>
      </c>
      <c r="AE45" s="171">
        <f t="shared" si="3"/>
        <v>0</v>
      </c>
      <c r="BA45" s="171" t="str">
        <f t="shared" si="4"/>
        <v/>
      </c>
      <c r="BB45" s="171" t="str">
        <f t="shared" si="4"/>
        <v/>
      </c>
    </row>
    <row r="46" spans="2:54">
      <c r="B46" s="10" t="str">
        <f t="shared" si="5"/>
        <v/>
      </c>
      <c r="C46" s="8"/>
      <c r="D46" s="8"/>
      <c r="E46" s="8"/>
      <c r="F46" s="209" t="str">
        <f>IF('תנאי סף'!AN46&lt;&gt;1,"",'תנאי סף'!F46)</f>
        <v/>
      </c>
      <c r="G46" s="9"/>
      <c r="H46" s="293"/>
      <c r="I46" s="293"/>
      <c r="J46" s="291"/>
      <c r="K46" s="293"/>
      <c r="L46" s="291"/>
      <c r="M46" s="293"/>
      <c r="N46" s="9"/>
      <c r="O46" s="137"/>
      <c r="P46" s="158"/>
      <c r="Q46" s="11"/>
      <c r="R46" s="11"/>
      <c r="S46" s="11"/>
      <c r="T46" s="11"/>
      <c r="U46" s="138" t="str">
        <f t="shared" si="6"/>
        <v/>
      </c>
      <c r="V46" s="11">
        <v>1</v>
      </c>
      <c r="W46" s="11" t="str">
        <f t="shared" si="7"/>
        <v/>
      </c>
      <c r="X46" s="11">
        <v>1</v>
      </c>
      <c r="Y46" s="11" t="str">
        <f t="shared" si="8"/>
        <v/>
      </c>
      <c r="Z46" s="115" t="str">
        <f t="shared" si="9"/>
        <v/>
      </c>
      <c r="AA46" s="171">
        <f t="shared" si="10"/>
        <v>0</v>
      </c>
      <c r="AB46" s="171" t="str">
        <f t="shared" si="11"/>
        <v/>
      </c>
      <c r="AC46" s="171" t="str">
        <f t="shared" si="11"/>
        <v/>
      </c>
      <c r="AD46" s="171">
        <f t="shared" si="12"/>
        <v>0</v>
      </c>
      <c r="AE46" s="171">
        <f t="shared" ref="AE46:AE109" si="13">IF(H$30="",1,IF(H46="",0,IFERROR(CHOOSE(AE$28,IF(ISNA(MATCH(H46,$AB$30:$AC$30,0)),0,1),IF(ISNUMBER(H46),1,0),IF(H46=TRUNC(H46),1,0),IF(AND(H46*1=H46,H46&gt;=0),1,0),IF(AND(H46=TRUNC(H46),H46&gt;=0),1,0),IF(AND(H46*1=H46,H46&gt;0),1,0),IF(AND(H46=TRUNC(H46),H46&gt;0),1,0),1,IF(ISNA(HLOOKUP(H46,$AE$4:$AN$4,1,0)),0,1)),0)))</f>
        <v>0</v>
      </c>
      <c r="BA46" s="171" t="str">
        <f t="shared" si="4"/>
        <v/>
      </c>
      <c r="BB46" s="171" t="str">
        <f t="shared" si="4"/>
        <v/>
      </c>
    </row>
    <row r="47" spans="2:54">
      <c r="B47" s="10" t="str">
        <f t="shared" si="5"/>
        <v/>
      </c>
      <c r="C47" s="8"/>
      <c r="D47" s="8"/>
      <c r="E47" s="8"/>
      <c r="F47" s="209" t="str">
        <f>IF('תנאי סף'!AN47&lt;&gt;1,"",'תנאי סף'!F47)</f>
        <v/>
      </c>
      <c r="G47" s="9"/>
      <c r="H47" s="293"/>
      <c r="I47" s="293"/>
      <c r="J47" s="291"/>
      <c r="K47" s="293"/>
      <c r="L47" s="291"/>
      <c r="M47" s="293"/>
      <c r="N47" s="9"/>
      <c r="O47" s="137"/>
      <c r="P47" s="158"/>
      <c r="Q47" s="11"/>
      <c r="R47" s="11"/>
      <c r="S47" s="11"/>
      <c r="T47" s="11"/>
      <c r="U47" s="138" t="str">
        <f t="shared" si="6"/>
        <v/>
      </c>
      <c r="V47" s="11">
        <v>1</v>
      </c>
      <c r="W47" s="11" t="str">
        <f t="shared" si="7"/>
        <v/>
      </c>
      <c r="X47" s="11">
        <v>1</v>
      </c>
      <c r="Y47" s="11" t="str">
        <f t="shared" si="8"/>
        <v/>
      </c>
      <c r="Z47" s="115" t="str">
        <f t="shared" si="9"/>
        <v/>
      </c>
      <c r="AA47" s="171">
        <f t="shared" si="10"/>
        <v>0</v>
      </c>
      <c r="AB47" s="171" t="str">
        <f t="shared" si="11"/>
        <v/>
      </c>
      <c r="AC47" s="171" t="str">
        <f t="shared" si="11"/>
        <v/>
      </c>
      <c r="AD47" s="171">
        <f t="shared" si="12"/>
        <v>0</v>
      </c>
      <c r="AE47" s="171">
        <f t="shared" si="13"/>
        <v>0</v>
      </c>
      <c r="BA47" s="171" t="str">
        <f t="shared" si="4"/>
        <v/>
      </c>
      <c r="BB47" s="171" t="str">
        <f t="shared" si="4"/>
        <v/>
      </c>
    </row>
    <row r="48" spans="2:54">
      <c r="B48" s="10" t="str">
        <f t="shared" si="5"/>
        <v/>
      </c>
      <c r="C48" s="8"/>
      <c r="D48" s="8"/>
      <c r="E48" s="8"/>
      <c r="F48" s="209" t="str">
        <f>IF('תנאי סף'!AN48&lt;&gt;1,"",'תנאי סף'!F48)</f>
        <v/>
      </c>
      <c r="G48" s="9"/>
      <c r="H48" s="293"/>
      <c r="I48" s="293"/>
      <c r="J48" s="291"/>
      <c r="K48" s="293"/>
      <c r="L48" s="291"/>
      <c r="M48" s="293"/>
      <c r="N48" s="9"/>
      <c r="O48" s="137"/>
      <c r="P48" s="158"/>
      <c r="Q48" s="11"/>
      <c r="R48" s="11"/>
      <c r="S48" s="11"/>
      <c r="T48" s="11"/>
      <c r="U48" s="138" t="str">
        <f t="shared" si="6"/>
        <v/>
      </c>
      <c r="V48" s="11">
        <v>1</v>
      </c>
      <c r="W48" s="11" t="str">
        <f t="shared" si="7"/>
        <v/>
      </c>
      <c r="X48" s="11">
        <v>1</v>
      </c>
      <c r="Y48" s="11" t="str">
        <f t="shared" si="8"/>
        <v/>
      </c>
      <c r="Z48" s="115" t="str">
        <f t="shared" si="9"/>
        <v/>
      </c>
      <c r="AA48" s="171">
        <f t="shared" si="10"/>
        <v>0</v>
      </c>
      <c r="AB48" s="171" t="str">
        <f t="shared" si="11"/>
        <v/>
      </c>
      <c r="AC48" s="171" t="str">
        <f t="shared" si="11"/>
        <v/>
      </c>
      <c r="AD48" s="171">
        <f t="shared" si="12"/>
        <v>0</v>
      </c>
      <c r="AE48" s="171">
        <f t="shared" si="13"/>
        <v>0</v>
      </c>
      <c r="BA48" s="171" t="str">
        <f t="shared" si="4"/>
        <v/>
      </c>
      <c r="BB48" s="171" t="str">
        <f t="shared" si="4"/>
        <v/>
      </c>
    </row>
    <row r="49" spans="2:54">
      <c r="B49" s="10" t="str">
        <f t="shared" si="5"/>
        <v/>
      </c>
      <c r="C49" s="8"/>
      <c r="D49" s="8"/>
      <c r="E49" s="8"/>
      <c r="F49" s="209" t="str">
        <f>IF('תנאי סף'!AN49&lt;&gt;1,"",'תנאי סף'!F49)</f>
        <v/>
      </c>
      <c r="G49" s="9"/>
      <c r="H49" s="293"/>
      <c r="I49" s="293"/>
      <c r="J49" s="291"/>
      <c r="K49" s="293"/>
      <c r="L49" s="291"/>
      <c r="M49" s="293"/>
      <c r="N49" s="9"/>
      <c r="O49" s="137"/>
      <c r="P49" s="158"/>
      <c r="Q49" s="11"/>
      <c r="R49" s="11"/>
      <c r="S49" s="11"/>
      <c r="T49" s="11"/>
      <c r="U49" s="138" t="str">
        <f t="shared" si="6"/>
        <v/>
      </c>
      <c r="V49" s="11">
        <v>1</v>
      </c>
      <c r="W49" s="11" t="str">
        <f t="shared" si="7"/>
        <v/>
      </c>
      <c r="X49" s="11">
        <v>1</v>
      </c>
      <c r="Y49" s="11" t="str">
        <f t="shared" si="8"/>
        <v/>
      </c>
      <c r="Z49" s="115" t="str">
        <f t="shared" si="9"/>
        <v/>
      </c>
      <c r="AA49" s="171">
        <f t="shared" si="10"/>
        <v>0</v>
      </c>
      <c r="AB49" s="171" t="str">
        <f t="shared" si="11"/>
        <v/>
      </c>
      <c r="AC49" s="171" t="str">
        <f t="shared" si="11"/>
        <v/>
      </c>
      <c r="AD49" s="171">
        <f t="shared" si="12"/>
        <v>0</v>
      </c>
      <c r="AE49" s="171">
        <f t="shared" si="13"/>
        <v>0</v>
      </c>
      <c r="BA49" s="171" t="str">
        <f t="shared" si="4"/>
        <v/>
      </c>
      <c r="BB49" s="171" t="str">
        <f t="shared" si="4"/>
        <v/>
      </c>
    </row>
    <row r="50" spans="2:54">
      <c r="B50" s="10" t="str">
        <f t="shared" si="5"/>
        <v/>
      </c>
      <c r="C50" s="8"/>
      <c r="D50" s="8"/>
      <c r="E50" s="8"/>
      <c r="F50" s="209" t="str">
        <f>IF('תנאי סף'!AN50&lt;&gt;1,"",'תנאי סף'!F50)</f>
        <v/>
      </c>
      <c r="G50" s="9"/>
      <c r="H50" s="293"/>
      <c r="I50" s="293"/>
      <c r="J50" s="291"/>
      <c r="K50" s="293"/>
      <c r="L50" s="291"/>
      <c r="M50" s="293"/>
      <c r="N50" s="9"/>
      <c r="O50" s="137"/>
      <c r="P50" s="158"/>
      <c r="Q50" s="11"/>
      <c r="R50" s="11"/>
      <c r="S50" s="11"/>
      <c r="T50" s="11"/>
      <c r="U50" s="138" t="str">
        <f t="shared" si="6"/>
        <v/>
      </c>
      <c r="V50" s="11">
        <v>1</v>
      </c>
      <c r="W50" s="11" t="str">
        <f t="shared" si="7"/>
        <v/>
      </c>
      <c r="X50" s="11">
        <v>1</v>
      </c>
      <c r="Y50" s="11" t="str">
        <f t="shared" si="8"/>
        <v/>
      </c>
      <c r="Z50" s="115" t="str">
        <f t="shared" si="9"/>
        <v/>
      </c>
      <c r="AA50" s="171">
        <f t="shared" si="10"/>
        <v>0</v>
      </c>
      <c r="AB50" s="171" t="str">
        <f t="shared" si="11"/>
        <v/>
      </c>
      <c r="AC50" s="171" t="str">
        <f t="shared" si="11"/>
        <v/>
      </c>
      <c r="AD50" s="171">
        <f t="shared" si="12"/>
        <v>0</v>
      </c>
      <c r="AE50" s="171">
        <f t="shared" si="13"/>
        <v>0</v>
      </c>
      <c r="BA50" s="171" t="str">
        <f t="shared" si="4"/>
        <v/>
      </c>
      <c r="BB50" s="171" t="str">
        <f t="shared" si="4"/>
        <v/>
      </c>
    </row>
    <row r="51" spans="2:54">
      <c r="B51" s="10" t="str">
        <f t="shared" si="5"/>
        <v/>
      </c>
      <c r="C51" s="8"/>
      <c r="D51" s="8"/>
      <c r="E51" s="8"/>
      <c r="F51" s="209" t="str">
        <f>IF('תנאי סף'!AN51&lt;&gt;1,"",'תנאי סף'!F51)</f>
        <v/>
      </c>
      <c r="G51" s="9"/>
      <c r="H51" s="293"/>
      <c r="I51" s="293"/>
      <c r="J51" s="291"/>
      <c r="K51" s="293"/>
      <c r="L51" s="291"/>
      <c r="M51" s="293"/>
      <c r="N51" s="9"/>
      <c r="O51" s="137"/>
      <c r="P51" s="158"/>
      <c r="Q51" s="11"/>
      <c r="R51" s="11"/>
      <c r="S51" s="11"/>
      <c r="T51" s="11"/>
      <c r="U51" s="138" t="str">
        <f t="shared" si="6"/>
        <v/>
      </c>
      <c r="V51" s="11">
        <v>1</v>
      </c>
      <c r="W51" s="11" t="str">
        <f t="shared" si="7"/>
        <v/>
      </c>
      <c r="X51" s="11">
        <v>1</v>
      </c>
      <c r="Y51" s="11" t="str">
        <f t="shared" si="8"/>
        <v/>
      </c>
      <c r="Z51" s="115" t="str">
        <f t="shared" si="9"/>
        <v/>
      </c>
      <c r="AA51" s="171">
        <f t="shared" si="10"/>
        <v>0</v>
      </c>
      <c r="AB51" s="171" t="str">
        <f t="shared" si="11"/>
        <v/>
      </c>
      <c r="AC51" s="171" t="str">
        <f t="shared" si="11"/>
        <v/>
      </c>
      <c r="AD51" s="171">
        <f t="shared" si="12"/>
        <v>0</v>
      </c>
      <c r="AE51" s="171">
        <f t="shared" si="13"/>
        <v>0</v>
      </c>
      <c r="BA51" s="171" t="str">
        <f t="shared" ref="BA51:BB70" si="14">IF($F51="","",BA$30)</f>
        <v/>
      </c>
      <c r="BB51" s="171" t="str">
        <f t="shared" si="14"/>
        <v/>
      </c>
    </row>
    <row r="52" spans="2:54">
      <c r="B52" s="10" t="str">
        <f t="shared" si="5"/>
        <v/>
      </c>
      <c r="C52" s="8"/>
      <c r="D52" s="8"/>
      <c r="E52" s="8"/>
      <c r="F52" s="209" t="str">
        <f>IF('תנאי סף'!AN52&lt;&gt;1,"",'תנאי סף'!F52)</f>
        <v/>
      </c>
      <c r="G52" s="9"/>
      <c r="H52" s="293"/>
      <c r="I52" s="293"/>
      <c r="J52" s="291"/>
      <c r="K52" s="293"/>
      <c r="L52" s="291"/>
      <c r="M52" s="293"/>
      <c r="N52" s="9"/>
      <c r="O52" s="137"/>
      <c r="P52" s="158"/>
      <c r="Q52" s="11"/>
      <c r="R52" s="11"/>
      <c r="S52" s="11"/>
      <c r="T52" s="11"/>
      <c r="U52" s="138" t="str">
        <f t="shared" si="6"/>
        <v/>
      </c>
      <c r="V52" s="11">
        <v>1</v>
      </c>
      <c r="W52" s="11" t="str">
        <f t="shared" si="7"/>
        <v/>
      </c>
      <c r="X52" s="11">
        <v>1</v>
      </c>
      <c r="Y52" s="11" t="str">
        <f t="shared" si="8"/>
        <v/>
      </c>
      <c r="Z52" s="115" t="str">
        <f t="shared" si="9"/>
        <v/>
      </c>
      <c r="AA52" s="171">
        <f t="shared" si="10"/>
        <v>0</v>
      </c>
      <c r="AB52" s="171" t="str">
        <f t="shared" si="11"/>
        <v/>
      </c>
      <c r="AC52" s="171" t="str">
        <f t="shared" si="11"/>
        <v/>
      </c>
      <c r="AD52" s="171">
        <f t="shared" si="12"/>
        <v>0</v>
      </c>
      <c r="AE52" s="171">
        <f t="shared" si="13"/>
        <v>0</v>
      </c>
      <c r="BA52" s="171" t="str">
        <f t="shared" si="14"/>
        <v/>
      </c>
      <c r="BB52" s="171" t="str">
        <f t="shared" si="14"/>
        <v/>
      </c>
    </row>
    <row r="53" spans="2:54">
      <c r="B53" s="10" t="str">
        <f t="shared" si="5"/>
        <v/>
      </c>
      <c r="C53" s="8"/>
      <c r="D53" s="8"/>
      <c r="E53" s="8"/>
      <c r="F53" s="209" t="str">
        <f>IF('תנאי סף'!AN53&lt;&gt;1,"",'תנאי סף'!F53)</f>
        <v/>
      </c>
      <c r="G53" s="9"/>
      <c r="H53" s="293"/>
      <c r="I53" s="293"/>
      <c r="J53" s="291"/>
      <c r="K53" s="293"/>
      <c r="L53" s="291"/>
      <c r="M53" s="293"/>
      <c r="N53" s="9"/>
      <c r="O53" s="137"/>
      <c r="P53" s="158"/>
      <c r="Q53" s="11"/>
      <c r="R53" s="11"/>
      <c r="S53" s="11"/>
      <c r="T53" s="11"/>
      <c r="U53" s="138" t="str">
        <f t="shared" si="6"/>
        <v/>
      </c>
      <c r="V53" s="11">
        <v>1</v>
      </c>
      <c r="W53" s="11" t="str">
        <f t="shared" si="7"/>
        <v/>
      </c>
      <c r="X53" s="11">
        <v>1</v>
      </c>
      <c r="Y53" s="11" t="str">
        <f t="shared" si="8"/>
        <v/>
      </c>
      <c r="Z53" s="115" t="str">
        <f t="shared" si="9"/>
        <v/>
      </c>
      <c r="AA53" s="171">
        <f t="shared" si="10"/>
        <v>0</v>
      </c>
      <c r="AB53" s="171" t="str">
        <f t="shared" si="11"/>
        <v/>
      </c>
      <c r="AC53" s="171" t="str">
        <f t="shared" si="11"/>
        <v/>
      </c>
      <c r="AD53" s="171">
        <f t="shared" si="12"/>
        <v>0</v>
      </c>
      <c r="AE53" s="171">
        <f t="shared" si="13"/>
        <v>0</v>
      </c>
      <c r="BA53" s="171" t="str">
        <f t="shared" si="14"/>
        <v/>
      </c>
      <c r="BB53" s="171" t="str">
        <f t="shared" si="14"/>
        <v/>
      </c>
    </row>
    <row r="54" spans="2:54">
      <c r="B54" s="10" t="str">
        <f t="shared" si="5"/>
        <v/>
      </c>
      <c r="C54" s="8"/>
      <c r="D54" s="8"/>
      <c r="E54" s="8"/>
      <c r="F54" s="209" t="str">
        <f>IF('תנאי סף'!AN54&lt;&gt;1,"",'תנאי סף'!F54)</f>
        <v/>
      </c>
      <c r="G54" s="9"/>
      <c r="H54" s="293"/>
      <c r="I54" s="293"/>
      <c r="J54" s="291"/>
      <c r="K54" s="293"/>
      <c r="L54" s="291"/>
      <c r="M54" s="293"/>
      <c r="N54" s="9"/>
      <c r="O54" s="137"/>
      <c r="P54" s="158"/>
      <c r="Q54" s="11"/>
      <c r="R54" s="11"/>
      <c r="S54" s="11"/>
      <c r="T54" s="11"/>
      <c r="U54" s="138" t="str">
        <f t="shared" si="6"/>
        <v/>
      </c>
      <c r="V54" s="11">
        <v>1</v>
      </c>
      <c r="W54" s="11" t="str">
        <f t="shared" si="7"/>
        <v/>
      </c>
      <c r="X54" s="11">
        <v>1</v>
      </c>
      <c r="Y54" s="11" t="str">
        <f t="shared" si="8"/>
        <v/>
      </c>
      <c r="Z54" s="115" t="str">
        <f t="shared" si="9"/>
        <v/>
      </c>
      <c r="AA54" s="171">
        <f t="shared" si="10"/>
        <v>0</v>
      </c>
      <c r="AB54" s="171" t="str">
        <f t="shared" si="11"/>
        <v/>
      </c>
      <c r="AC54" s="171" t="str">
        <f t="shared" si="11"/>
        <v/>
      </c>
      <c r="AD54" s="171">
        <f t="shared" si="12"/>
        <v>0</v>
      </c>
      <c r="AE54" s="171">
        <f t="shared" si="13"/>
        <v>0</v>
      </c>
      <c r="BA54" s="171" t="str">
        <f t="shared" si="14"/>
        <v/>
      </c>
      <c r="BB54" s="171" t="str">
        <f t="shared" si="14"/>
        <v/>
      </c>
    </row>
    <row r="55" spans="2:54">
      <c r="B55" s="10" t="str">
        <f t="shared" si="5"/>
        <v/>
      </c>
      <c r="C55" s="8"/>
      <c r="D55" s="8"/>
      <c r="E55" s="8"/>
      <c r="F55" s="209" t="str">
        <f>IF('תנאי סף'!AN55&lt;&gt;1,"",'תנאי סף'!F55)</f>
        <v/>
      </c>
      <c r="G55" s="9"/>
      <c r="H55" s="293"/>
      <c r="I55" s="293"/>
      <c r="J55" s="291"/>
      <c r="K55" s="293"/>
      <c r="L55" s="291"/>
      <c r="M55" s="293"/>
      <c r="N55" s="9"/>
      <c r="O55" s="137"/>
      <c r="P55" s="158"/>
      <c r="Q55" s="11"/>
      <c r="R55" s="11"/>
      <c r="S55" s="11"/>
      <c r="T55" s="11"/>
      <c r="U55" s="138" t="str">
        <f t="shared" si="6"/>
        <v/>
      </c>
      <c r="V55" s="11">
        <v>1</v>
      </c>
      <c r="W55" s="11" t="str">
        <f t="shared" si="7"/>
        <v/>
      </c>
      <c r="X55" s="11">
        <v>1</v>
      </c>
      <c r="Y55" s="11" t="str">
        <f t="shared" si="8"/>
        <v/>
      </c>
      <c r="Z55" s="115" t="str">
        <f t="shared" si="9"/>
        <v/>
      </c>
      <c r="AA55" s="171">
        <f t="shared" si="10"/>
        <v>0</v>
      </c>
      <c r="AB55" s="171" t="str">
        <f t="shared" si="11"/>
        <v/>
      </c>
      <c r="AC55" s="171" t="str">
        <f t="shared" si="11"/>
        <v/>
      </c>
      <c r="AD55" s="171">
        <f t="shared" si="12"/>
        <v>0</v>
      </c>
      <c r="AE55" s="171">
        <f t="shared" si="13"/>
        <v>0</v>
      </c>
      <c r="BA55" s="171" t="str">
        <f t="shared" si="14"/>
        <v/>
      </c>
      <c r="BB55" s="171" t="str">
        <f t="shared" si="14"/>
        <v/>
      </c>
    </row>
    <row r="56" spans="2:54">
      <c r="B56" s="10" t="str">
        <f t="shared" si="5"/>
        <v/>
      </c>
      <c r="C56" s="8"/>
      <c r="D56" s="8"/>
      <c r="E56" s="8"/>
      <c r="F56" s="209" t="str">
        <f>IF('תנאי סף'!AN56&lt;&gt;1,"",'תנאי סף'!F56)</f>
        <v/>
      </c>
      <c r="G56" s="9"/>
      <c r="H56" s="293"/>
      <c r="I56" s="293"/>
      <c r="J56" s="291"/>
      <c r="K56" s="293"/>
      <c r="L56" s="291"/>
      <c r="M56" s="293"/>
      <c r="N56" s="9"/>
      <c r="O56" s="137"/>
      <c r="P56" s="158"/>
      <c r="Q56" s="11"/>
      <c r="R56" s="11"/>
      <c r="S56" s="11"/>
      <c r="T56" s="11"/>
      <c r="U56" s="138" t="str">
        <f t="shared" si="6"/>
        <v/>
      </c>
      <c r="V56" s="11">
        <v>1</v>
      </c>
      <c r="W56" s="11" t="str">
        <f t="shared" si="7"/>
        <v/>
      </c>
      <c r="X56" s="11">
        <v>1</v>
      </c>
      <c r="Y56" s="11" t="str">
        <f t="shared" si="8"/>
        <v/>
      </c>
      <c r="Z56" s="115" t="str">
        <f t="shared" si="9"/>
        <v/>
      </c>
      <c r="AA56" s="171">
        <f t="shared" si="10"/>
        <v>0</v>
      </c>
      <c r="AB56" s="171" t="str">
        <f t="shared" si="11"/>
        <v/>
      </c>
      <c r="AC56" s="171" t="str">
        <f t="shared" si="11"/>
        <v/>
      </c>
      <c r="AD56" s="171">
        <f t="shared" si="12"/>
        <v>0</v>
      </c>
      <c r="AE56" s="171">
        <f t="shared" si="13"/>
        <v>0</v>
      </c>
      <c r="BA56" s="171" t="str">
        <f t="shared" si="14"/>
        <v/>
      </c>
      <c r="BB56" s="171" t="str">
        <f t="shared" si="14"/>
        <v/>
      </c>
    </row>
    <row r="57" spans="2:54">
      <c r="B57" s="10" t="str">
        <f t="shared" si="5"/>
        <v/>
      </c>
      <c r="C57" s="8"/>
      <c r="D57" s="8"/>
      <c r="E57" s="8"/>
      <c r="F57" s="209" t="str">
        <f>IF('תנאי סף'!AN57&lt;&gt;1,"",'תנאי סף'!F57)</f>
        <v/>
      </c>
      <c r="G57" s="9"/>
      <c r="H57" s="293"/>
      <c r="I57" s="293"/>
      <c r="J57" s="291"/>
      <c r="K57" s="293"/>
      <c r="L57" s="291"/>
      <c r="M57" s="293"/>
      <c r="N57" s="9"/>
      <c r="O57" s="137"/>
      <c r="P57" s="158"/>
      <c r="Q57" s="11"/>
      <c r="R57" s="11"/>
      <c r="S57" s="11"/>
      <c r="T57" s="11"/>
      <c r="U57" s="138" t="str">
        <f t="shared" si="6"/>
        <v/>
      </c>
      <c r="V57" s="11">
        <v>1</v>
      </c>
      <c r="W57" s="11" t="str">
        <f t="shared" si="7"/>
        <v/>
      </c>
      <c r="X57" s="11">
        <v>1</v>
      </c>
      <c r="Y57" s="11" t="str">
        <f t="shared" si="8"/>
        <v/>
      </c>
      <c r="Z57" s="115" t="str">
        <f t="shared" si="9"/>
        <v/>
      </c>
      <c r="AA57" s="171">
        <f t="shared" si="10"/>
        <v>0</v>
      </c>
      <c r="AB57" s="171" t="str">
        <f t="shared" si="11"/>
        <v/>
      </c>
      <c r="AC57" s="171" t="str">
        <f t="shared" si="11"/>
        <v/>
      </c>
      <c r="AD57" s="171">
        <f t="shared" si="12"/>
        <v>0</v>
      </c>
      <c r="AE57" s="171">
        <f t="shared" si="13"/>
        <v>0</v>
      </c>
      <c r="BA57" s="171" t="str">
        <f t="shared" si="14"/>
        <v/>
      </c>
      <c r="BB57" s="171" t="str">
        <f t="shared" si="14"/>
        <v/>
      </c>
    </row>
    <row r="58" spans="2:54">
      <c r="B58" s="10" t="str">
        <f t="shared" si="5"/>
        <v/>
      </c>
      <c r="C58" s="8"/>
      <c r="D58" s="8"/>
      <c r="E58" s="8"/>
      <c r="F58" s="209" t="str">
        <f>IF('תנאי סף'!AN58&lt;&gt;1,"",'תנאי סף'!F58)</f>
        <v/>
      </c>
      <c r="G58" s="9"/>
      <c r="H58" s="293"/>
      <c r="I58" s="293"/>
      <c r="J58" s="291"/>
      <c r="K58" s="293"/>
      <c r="L58" s="291"/>
      <c r="M58" s="293"/>
      <c r="N58" s="9"/>
      <c r="O58" s="137"/>
      <c r="P58" s="158"/>
      <c r="Q58" s="11"/>
      <c r="R58" s="11"/>
      <c r="S58" s="11"/>
      <c r="T58" s="11"/>
      <c r="U58" s="138" t="str">
        <f t="shared" si="6"/>
        <v/>
      </c>
      <c r="V58" s="11">
        <v>1</v>
      </c>
      <c r="W58" s="11" t="str">
        <f t="shared" si="7"/>
        <v/>
      </c>
      <c r="X58" s="11">
        <v>1</v>
      </c>
      <c r="Y58" s="11" t="str">
        <f t="shared" si="8"/>
        <v/>
      </c>
      <c r="Z58" s="115" t="str">
        <f t="shared" si="9"/>
        <v/>
      </c>
      <c r="AA58" s="171">
        <f t="shared" si="10"/>
        <v>0</v>
      </c>
      <c r="AB58" s="171" t="str">
        <f t="shared" si="11"/>
        <v/>
      </c>
      <c r="AC58" s="171" t="str">
        <f t="shared" si="11"/>
        <v/>
      </c>
      <c r="AD58" s="171">
        <f t="shared" si="12"/>
        <v>0</v>
      </c>
      <c r="AE58" s="171">
        <f t="shared" si="13"/>
        <v>0</v>
      </c>
      <c r="BA58" s="171" t="str">
        <f t="shared" si="14"/>
        <v/>
      </c>
      <c r="BB58" s="171" t="str">
        <f t="shared" si="14"/>
        <v/>
      </c>
    </row>
    <row r="59" spans="2:54">
      <c r="B59" s="10" t="str">
        <f t="shared" si="5"/>
        <v/>
      </c>
      <c r="C59" s="8"/>
      <c r="D59" s="8"/>
      <c r="E59" s="8"/>
      <c r="F59" s="209" t="str">
        <f>IF('תנאי סף'!AN59&lt;&gt;1,"",'תנאי סף'!F59)</f>
        <v/>
      </c>
      <c r="G59" s="9"/>
      <c r="H59" s="293"/>
      <c r="I59" s="293"/>
      <c r="J59" s="291"/>
      <c r="K59" s="293"/>
      <c r="L59" s="291"/>
      <c r="M59" s="293"/>
      <c r="N59" s="9"/>
      <c r="O59" s="137"/>
      <c r="P59" s="158"/>
      <c r="Q59" s="11"/>
      <c r="R59" s="11"/>
      <c r="S59" s="11"/>
      <c r="T59" s="11"/>
      <c r="U59" s="138" t="str">
        <f t="shared" si="6"/>
        <v/>
      </c>
      <c r="V59" s="11">
        <v>1</v>
      </c>
      <c r="W59" s="11" t="str">
        <f t="shared" si="7"/>
        <v/>
      </c>
      <c r="X59" s="11">
        <v>1</v>
      </c>
      <c r="Y59" s="11" t="str">
        <f t="shared" si="8"/>
        <v/>
      </c>
      <c r="Z59" s="115" t="str">
        <f t="shared" si="9"/>
        <v/>
      </c>
      <c r="AA59" s="171">
        <f t="shared" si="10"/>
        <v>0</v>
      </c>
      <c r="AB59" s="171" t="str">
        <f t="shared" si="11"/>
        <v/>
      </c>
      <c r="AC59" s="171" t="str">
        <f t="shared" si="11"/>
        <v/>
      </c>
      <c r="AD59" s="171">
        <f t="shared" si="12"/>
        <v>0</v>
      </c>
      <c r="AE59" s="171">
        <f t="shared" si="13"/>
        <v>0</v>
      </c>
      <c r="BA59" s="171" t="str">
        <f t="shared" si="14"/>
        <v/>
      </c>
      <c r="BB59" s="171" t="str">
        <f t="shared" si="14"/>
        <v/>
      </c>
    </row>
    <row r="60" spans="2:54">
      <c r="B60" s="10" t="str">
        <f t="shared" si="5"/>
        <v/>
      </c>
      <c r="C60" s="8"/>
      <c r="D60" s="8"/>
      <c r="E60" s="8"/>
      <c r="F60" s="209" t="str">
        <f>IF('תנאי סף'!AN60&lt;&gt;1,"",'תנאי סף'!F60)</f>
        <v/>
      </c>
      <c r="G60" s="9"/>
      <c r="H60" s="293"/>
      <c r="I60" s="293"/>
      <c r="J60" s="291"/>
      <c r="K60" s="293"/>
      <c r="L60" s="291"/>
      <c r="M60" s="293"/>
      <c r="N60" s="9"/>
      <c r="O60" s="137"/>
      <c r="P60" s="158"/>
      <c r="Q60" s="11"/>
      <c r="R60" s="11"/>
      <c r="S60" s="11"/>
      <c r="T60" s="11"/>
      <c r="U60" s="138" t="str">
        <f t="shared" si="6"/>
        <v/>
      </c>
      <c r="V60" s="11">
        <v>1</v>
      </c>
      <c r="W60" s="11" t="str">
        <f t="shared" si="7"/>
        <v/>
      </c>
      <c r="X60" s="11">
        <v>1</v>
      </c>
      <c r="Y60" s="11" t="str">
        <f t="shared" si="8"/>
        <v/>
      </c>
      <c r="Z60" s="115" t="str">
        <f t="shared" si="9"/>
        <v/>
      </c>
      <c r="AA60" s="171">
        <f t="shared" si="10"/>
        <v>0</v>
      </c>
      <c r="AB60" s="171" t="str">
        <f t="shared" si="11"/>
        <v/>
      </c>
      <c r="AC60" s="171" t="str">
        <f t="shared" si="11"/>
        <v/>
      </c>
      <c r="AD60" s="171">
        <f t="shared" si="12"/>
        <v>0</v>
      </c>
      <c r="AE60" s="171">
        <f t="shared" si="13"/>
        <v>0</v>
      </c>
      <c r="BA60" s="171" t="str">
        <f t="shared" si="14"/>
        <v/>
      </c>
      <c r="BB60" s="171" t="str">
        <f t="shared" si="14"/>
        <v/>
      </c>
    </row>
    <row r="61" spans="2:54">
      <c r="B61" s="10" t="str">
        <f t="shared" si="5"/>
        <v/>
      </c>
      <c r="C61" s="8"/>
      <c r="D61" s="8"/>
      <c r="E61" s="8"/>
      <c r="F61" s="209" t="str">
        <f>IF('תנאי סף'!AN61&lt;&gt;1,"",'תנאי סף'!F61)</f>
        <v/>
      </c>
      <c r="G61" s="9"/>
      <c r="H61" s="293"/>
      <c r="I61" s="293"/>
      <c r="J61" s="291"/>
      <c r="K61" s="293"/>
      <c r="L61" s="291"/>
      <c r="M61" s="293"/>
      <c r="N61" s="9"/>
      <c r="O61" s="137"/>
      <c r="P61" s="158"/>
      <c r="Q61" s="11"/>
      <c r="R61" s="11"/>
      <c r="S61" s="11"/>
      <c r="T61" s="11"/>
      <c r="U61" s="138" t="str">
        <f t="shared" si="6"/>
        <v/>
      </c>
      <c r="V61" s="11">
        <v>1</v>
      </c>
      <c r="W61" s="11" t="str">
        <f t="shared" si="7"/>
        <v/>
      </c>
      <c r="X61" s="11">
        <v>1</v>
      </c>
      <c r="Y61" s="11" t="str">
        <f t="shared" si="8"/>
        <v/>
      </c>
      <c r="Z61" s="115" t="str">
        <f t="shared" si="9"/>
        <v/>
      </c>
      <c r="AA61" s="171">
        <f t="shared" si="10"/>
        <v>0</v>
      </c>
      <c r="AB61" s="171" t="str">
        <f t="shared" si="11"/>
        <v/>
      </c>
      <c r="AC61" s="171" t="str">
        <f t="shared" si="11"/>
        <v/>
      </c>
      <c r="AD61" s="171">
        <f t="shared" si="12"/>
        <v>0</v>
      </c>
      <c r="AE61" s="171">
        <f t="shared" si="13"/>
        <v>0</v>
      </c>
      <c r="BA61" s="171" t="str">
        <f t="shared" si="14"/>
        <v/>
      </c>
      <c r="BB61" s="171" t="str">
        <f t="shared" si="14"/>
        <v/>
      </c>
    </row>
    <row r="62" spans="2:54">
      <c r="B62" s="10" t="str">
        <f t="shared" si="5"/>
        <v/>
      </c>
      <c r="C62" s="8"/>
      <c r="D62" s="8"/>
      <c r="E62" s="8"/>
      <c r="F62" s="209" t="str">
        <f>IF('תנאי סף'!AN62&lt;&gt;1,"",'תנאי סף'!F62)</f>
        <v/>
      </c>
      <c r="G62" s="9"/>
      <c r="H62" s="293"/>
      <c r="I62" s="293"/>
      <c r="J62" s="291"/>
      <c r="K62" s="293"/>
      <c r="L62" s="291"/>
      <c r="M62" s="293"/>
      <c r="N62" s="9"/>
      <c r="O62" s="137"/>
      <c r="P62" s="158"/>
      <c r="Q62" s="11"/>
      <c r="R62" s="11"/>
      <c r="S62" s="11"/>
      <c r="T62" s="11"/>
      <c r="U62" s="138" t="str">
        <f t="shared" si="6"/>
        <v/>
      </c>
      <c r="V62" s="11">
        <v>1</v>
      </c>
      <c r="W62" s="11" t="str">
        <f t="shared" si="7"/>
        <v/>
      </c>
      <c r="X62" s="11">
        <v>1</v>
      </c>
      <c r="Y62" s="11" t="str">
        <f t="shared" si="8"/>
        <v/>
      </c>
      <c r="Z62" s="115" t="str">
        <f t="shared" si="9"/>
        <v/>
      </c>
      <c r="AA62" s="171">
        <f t="shared" si="10"/>
        <v>0</v>
      </c>
      <c r="AB62" s="171" t="str">
        <f t="shared" si="11"/>
        <v/>
      </c>
      <c r="AC62" s="171" t="str">
        <f t="shared" si="11"/>
        <v/>
      </c>
      <c r="AD62" s="171">
        <f t="shared" si="12"/>
        <v>0</v>
      </c>
      <c r="AE62" s="171">
        <f t="shared" si="13"/>
        <v>0</v>
      </c>
      <c r="BA62" s="171" t="str">
        <f t="shared" si="14"/>
        <v/>
      </c>
      <c r="BB62" s="171" t="str">
        <f t="shared" si="14"/>
        <v/>
      </c>
    </row>
    <row r="63" spans="2:54">
      <c r="B63" s="10" t="str">
        <f t="shared" si="5"/>
        <v/>
      </c>
      <c r="C63" s="8"/>
      <c r="D63" s="8"/>
      <c r="E63" s="8"/>
      <c r="F63" s="209" t="str">
        <f>IF('תנאי סף'!AN63&lt;&gt;1,"",'תנאי סף'!F63)</f>
        <v/>
      </c>
      <c r="G63" s="9"/>
      <c r="H63" s="293"/>
      <c r="I63" s="293"/>
      <c r="J63" s="291"/>
      <c r="K63" s="293"/>
      <c r="L63" s="291"/>
      <c r="M63" s="293"/>
      <c r="N63" s="9"/>
      <c r="O63" s="137"/>
      <c r="P63" s="158"/>
      <c r="Q63" s="11"/>
      <c r="R63" s="11"/>
      <c r="S63" s="11"/>
      <c r="T63" s="11"/>
      <c r="U63" s="138" t="str">
        <f t="shared" si="6"/>
        <v/>
      </c>
      <c r="V63" s="11">
        <v>1</v>
      </c>
      <c r="W63" s="11" t="str">
        <f t="shared" si="7"/>
        <v/>
      </c>
      <c r="X63" s="11">
        <v>1</v>
      </c>
      <c r="Y63" s="11" t="str">
        <f t="shared" si="8"/>
        <v/>
      </c>
      <c r="Z63" s="115" t="str">
        <f t="shared" si="9"/>
        <v/>
      </c>
      <c r="AA63" s="171">
        <f t="shared" si="10"/>
        <v>0</v>
      </c>
      <c r="AB63" s="171" t="str">
        <f t="shared" si="11"/>
        <v/>
      </c>
      <c r="AC63" s="171" t="str">
        <f t="shared" si="11"/>
        <v/>
      </c>
      <c r="AD63" s="171">
        <f t="shared" si="12"/>
        <v>0</v>
      </c>
      <c r="AE63" s="171">
        <f t="shared" si="13"/>
        <v>0</v>
      </c>
      <c r="BA63" s="171" t="str">
        <f t="shared" si="14"/>
        <v/>
      </c>
      <c r="BB63" s="171" t="str">
        <f t="shared" si="14"/>
        <v/>
      </c>
    </row>
    <row r="64" spans="2:54">
      <c r="B64" s="10" t="str">
        <f t="shared" si="5"/>
        <v/>
      </c>
      <c r="C64" s="8"/>
      <c r="D64" s="8"/>
      <c r="E64" s="8"/>
      <c r="F64" s="209" t="str">
        <f>IF('תנאי סף'!AN64&lt;&gt;1,"",'תנאי סף'!F64)</f>
        <v/>
      </c>
      <c r="G64" s="9"/>
      <c r="H64" s="293"/>
      <c r="I64" s="293"/>
      <c r="J64" s="291"/>
      <c r="K64" s="293"/>
      <c r="L64" s="291"/>
      <c r="M64" s="293"/>
      <c r="N64" s="9"/>
      <c r="O64" s="137"/>
      <c r="P64" s="158"/>
      <c r="Q64" s="11"/>
      <c r="R64" s="11"/>
      <c r="S64" s="11"/>
      <c r="T64" s="11"/>
      <c r="U64" s="138" t="str">
        <f t="shared" si="6"/>
        <v/>
      </c>
      <c r="V64" s="11">
        <v>1</v>
      </c>
      <c r="W64" s="11" t="str">
        <f t="shared" si="7"/>
        <v/>
      </c>
      <c r="X64" s="11">
        <v>1</v>
      </c>
      <c r="Y64" s="11" t="str">
        <f t="shared" si="8"/>
        <v/>
      </c>
      <c r="Z64" s="115" t="str">
        <f t="shared" si="9"/>
        <v/>
      </c>
      <c r="AA64" s="171">
        <f t="shared" si="10"/>
        <v>0</v>
      </c>
      <c r="AB64" s="171" t="str">
        <f t="shared" ref="AB64:AC91" si="15">IF($F64="","",AB$30)</f>
        <v/>
      </c>
      <c r="AC64" s="171" t="str">
        <f t="shared" si="15"/>
        <v/>
      </c>
      <c r="AD64" s="171">
        <f t="shared" si="12"/>
        <v>0</v>
      </c>
      <c r="AE64" s="171">
        <f t="shared" si="13"/>
        <v>0</v>
      </c>
      <c r="BA64" s="171" t="str">
        <f t="shared" si="14"/>
        <v/>
      </c>
      <c r="BB64" s="171" t="str">
        <f t="shared" si="14"/>
        <v/>
      </c>
    </row>
    <row r="65" spans="2:54">
      <c r="B65" s="10" t="str">
        <f t="shared" si="5"/>
        <v/>
      </c>
      <c r="C65" s="8"/>
      <c r="D65" s="8"/>
      <c r="E65" s="8"/>
      <c r="F65" s="209" t="str">
        <f>IF('תנאי סף'!AN65&lt;&gt;1,"",'תנאי סף'!F65)</f>
        <v/>
      </c>
      <c r="G65" s="9"/>
      <c r="H65" s="293"/>
      <c r="I65" s="293"/>
      <c r="J65" s="291"/>
      <c r="K65" s="293"/>
      <c r="L65" s="291"/>
      <c r="M65" s="293"/>
      <c r="N65" s="9"/>
      <c r="O65" s="137"/>
      <c r="P65" s="158"/>
      <c r="Q65" s="11"/>
      <c r="R65" s="11"/>
      <c r="S65" s="11"/>
      <c r="T65" s="11"/>
      <c r="U65" s="138" t="str">
        <f t="shared" si="6"/>
        <v/>
      </c>
      <c r="V65" s="11">
        <v>1</v>
      </c>
      <c r="W65" s="11" t="str">
        <f t="shared" si="7"/>
        <v/>
      </c>
      <c r="X65" s="11">
        <v>1</v>
      </c>
      <c r="Y65" s="11" t="str">
        <f t="shared" si="8"/>
        <v/>
      </c>
      <c r="Z65" s="115" t="str">
        <f t="shared" si="9"/>
        <v/>
      </c>
      <c r="AA65" s="171">
        <f t="shared" si="10"/>
        <v>0</v>
      </c>
      <c r="AB65" s="171" t="str">
        <f t="shared" si="15"/>
        <v/>
      </c>
      <c r="AC65" s="171" t="str">
        <f t="shared" si="15"/>
        <v/>
      </c>
      <c r="AD65" s="171">
        <f t="shared" si="12"/>
        <v>0</v>
      </c>
      <c r="AE65" s="171">
        <f t="shared" si="13"/>
        <v>0</v>
      </c>
      <c r="BA65" s="171" t="str">
        <f t="shared" si="14"/>
        <v/>
      </c>
      <c r="BB65" s="171" t="str">
        <f t="shared" si="14"/>
        <v/>
      </c>
    </row>
    <row r="66" spans="2:54">
      <c r="B66" s="10" t="str">
        <f t="shared" si="5"/>
        <v/>
      </c>
      <c r="C66" s="8"/>
      <c r="D66" s="8"/>
      <c r="E66" s="8"/>
      <c r="F66" s="209" t="str">
        <f>IF('תנאי סף'!AN66&lt;&gt;1,"",'תנאי סף'!F66)</f>
        <v/>
      </c>
      <c r="G66" s="9"/>
      <c r="H66" s="293"/>
      <c r="I66" s="293"/>
      <c r="J66" s="291"/>
      <c r="K66" s="293"/>
      <c r="L66" s="291"/>
      <c r="M66" s="293"/>
      <c r="N66" s="9"/>
      <c r="O66" s="137"/>
      <c r="P66" s="158"/>
      <c r="Q66" s="11"/>
      <c r="R66" s="11"/>
      <c r="S66" s="11"/>
      <c r="T66" s="11"/>
      <c r="U66" s="138" t="str">
        <f t="shared" si="6"/>
        <v/>
      </c>
      <c r="V66" s="11">
        <v>1</v>
      </c>
      <c r="W66" s="11" t="str">
        <f t="shared" si="7"/>
        <v/>
      </c>
      <c r="X66" s="11">
        <v>1</v>
      </c>
      <c r="Y66" s="11" t="str">
        <f t="shared" si="8"/>
        <v/>
      </c>
      <c r="Z66" s="115" t="str">
        <f t="shared" si="9"/>
        <v/>
      </c>
      <c r="AA66" s="171">
        <f t="shared" si="10"/>
        <v>0</v>
      </c>
      <c r="AB66" s="171" t="str">
        <f t="shared" si="15"/>
        <v/>
      </c>
      <c r="AC66" s="171" t="str">
        <f t="shared" si="15"/>
        <v/>
      </c>
      <c r="AD66" s="171">
        <f t="shared" si="12"/>
        <v>0</v>
      </c>
      <c r="AE66" s="171">
        <f t="shared" si="13"/>
        <v>0</v>
      </c>
      <c r="BA66" s="171" t="str">
        <f t="shared" si="14"/>
        <v/>
      </c>
      <c r="BB66" s="171" t="str">
        <f t="shared" si="14"/>
        <v/>
      </c>
    </row>
    <row r="67" spans="2:54">
      <c r="B67" s="10" t="str">
        <f t="shared" si="5"/>
        <v/>
      </c>
      <c r="C67" s="8"/>
      <c r="D67" s="8"/>
      <c r="E67" s="8"/>
      <c r="F67" s="209" t="str">
        <f>IF('תנאי סף'!AN67&lt;&gt;1,"",'תנאי סף'!F67)</f>
        <v/>
      </c>
      <c r="G67" s="9"/>
      <c r="H67" s="293"/>
      <c r="I67" s="293"/>
      <c r="J67" s="291"/>
      <c r="K67" s="293"/>
      <c r="L67" s="291"/>
      <c r="M67" s="293"/>
      <c r="N67" s="9"/>
      <c r="O67" s="137"/>
      <c r="P67" s="158"/>
      <c r="Q67" s="11"/>
      <c r="R67" s="11"/>
      <c r="S67" s="11"/>
      <c r="T67" s="11"/>
      <c r="U67" s="138" t="str">
        <f t="shared" si="6"/>
        <v/>
      </c>
      <c r="V67" s="11">
        <v>1</v>
      </c>
      <c r="W67" s="11" t="str">
        <f t="shared" si="7"/>
        <v/>
      </c>
      <c r="X67" s="11">
        <v>1</v>
      </c>
      <c r="Y67" s="11" t="str">
        <f t="shared" si="8"/>
        <v/>
      </c>
      <c r="Z67" s="115" t="str">
        <f t="shared" si="9"/>
        <v/>
      </c>
      <c r="AA67" s="171">
        <f t="shared" si="10"/>
        <v>0</v>
      </c>
      <c r="AB67" s="171" t="str">
        <f t="shared" si="15"/>
        <v/>
      </c>
      <c r="AC67" s="171" t="str">
        <f t="shared" si="15"/>
        <v/>
      </c>
      <c r="AD67" s="171">
        <f t="shared" si="12"/>
        <v>0</v>
      </c>
      <c r="AE67" s="171">
        <f t="shared" si="13"/>
        <v>0</v>
      </c>
      <c r="BA67" s="171" t="str">
        <f t="shared" si="14"/>
        <v/>
      </c>
      <c r="BB67" s="171" t="str">
        <f t="shared" si="14"/>
        <v/>
      </c>
    </row>
    <row r="68" spans="2:54">
      <c r="B68" s="10" t="str">
        <f t="shared" si="5"/>
        <v/>
      </c>
      <c r="C68" s="8"/>
      <c r="D68" s="8"/>
      <c r="E68" s="8"/>
      <c r="F68" s="209" t="str">
        <f>IF('תנאי סף'!AN68&lt;&gt;1,"",'תנאי סף'!F68)</f>
        <v/>
      </c>
      <c r="G68" s="9"/>
      <c r="H68" s="293"/>
      <c r="I68" s="293"/>
      <c r="J68" s="291"/>
      <c r="K68" s="293"/>
      <c r="L68" s="291"/>
      <c r="M68" s="293"/>
      <c r="N68" s="9"/>
      <c r="O68" s="137"/>
      <c r="P68" s="158"/>
      <c r="Q68" s="11"/>
      <c r="R68" s="11"/>
      <c r="S68" s="11"/>
      <c r="T68" s="11"/>
      <c r="U68" s="138" t="str">
        <f t="shared" si="6"/>
        <v/>
      </c>
      <c r="V68" s="11">
        <v>1</v>
      </c>
      <c r="W68" s="11" t="str">
        <f t="shared" si="7"/>
        <v/>
      </c>
      <c r="X68" s="11">
        <v>1</v>
      </c>
      <c r="Y68" s="11" t="str">
        <f t="shared" si="8"/>
        <v/>
      </c>
      <c r="Z68" s="115" t="str">
        <f t="shared" si="9"/>
        <v/>
      </c>
      <c r="AA68" s="171">
        <f t="shared" si="10"/>
        <v>0</v>
      </c>
      <c r="AB68" s="171" t="str">
        <f t="shared" si="15"/>
        <v/>
      </c>
      <c r="AC68" s="171" t="str">
        <f t="shared" si="15"/>
        <v/>
      </c>
      <c r="AD68" s="171">
        <f t="shared" si="12"/>
        <v>0</v>
      </c>
      <c r="AE68" s="171">
        <f t="shared" si="13"/>
        <v>0</v>
      </c>
      <c r="BA68" s="171" t="str">
        <f t="shared" si="14"/>
        <v/>
      </c>
      <c r="BB68" s="171" t="str">
        <f t="shared" si="14"/>
        <v/>
      </c>
    </row>
    <row r="69" spans="2:54">
      <c r="B69" s="10" t="str">
        <f t="shared" si="5"/>
        <v/>
      </c>
      <c r="C69" s="8"/>
      <c r="D69" s="8"/>
      <c r="E69" s="8"/>
      <c r="F69" s="209" t="str">
        <f>IF('תנאי סף'!AN69&lt;&gt;1,"",'תנאי סף'!F69)</f>
        <v/>
      </c>
      <c r="G69" s="9"/>
      <c r="H69" s="293"/>
      <c r="I69" s="293"/>
      <c r="J69" s="291"/>
      <c r="K69" s="293"/>
      <c r="L69" s="291"/>
      <c r="M69" s="293"/>
      <c r="N69" s="9"/>
      <c r="O69" s="137"/>
      <c r="P69" s="158"/>
      <c r="Q69" s="11"/>
      <c r="R69" s="11"/>
      <c r="S69" s="11"/>
      <c r="T69" s="11"/>
      <c r="U69" s="138" t="str">
        <f t="shared" si="6"/>
        <v/>
      </c>
      <c r="V69" s="11">
        <v>1</v>
      </c>
      <c r="W69" s="11" t="str">
        <f t="shared" si="7"/>
        <v/>
      </c>
      <c r="X69" s="11">
        <v>1</v>
      </c>
      <c r="Y69" s="11" t="str">
        <f t="shared" si="8"/>
        <v/>
      </c>
      <c r="Z69" s="115" t="str">
        <f t="shared" si="9"/>
        <v/>
      </c>
      <c r="AA69" s="171">
        <f t="shared" si="10"/>
        <v>0</v>
      </c>
      <c r="AB69" s="171" t="str">
        <f t="shared" si="15"/>
        <v/>
      </c>
      <c r="AC69" s="171" t="str">
        <f t="shared" si="15"/>
        <v/>
      </c>
      <c r="AD69" s="171">
        <f t="shared" si="12"/>
        <v>0</v>
      </c>
      <c r="AE69" s="171">
        <f t="shared" si="13"/>
        <v>0</v>
      </c>
      <c r="BA69" s="171" t="str">
        <f t="shared" si="14"/>
        <v/>
      </c>
      <c r="BB69" s="171" t="str">
        <f t="shared" si="14"/>
        <v/>
      </c>
    </row>
    <row r="70" spans="2:54">
      <c r="B70" s="10" t="str">
        <f t="shared" si="5"/>
        <v/>
      </c>
      <c r="C70" s="8"/>
      <c r="D70" s="8"/>
      <c r="E70" s="8"/>
      <c r="F70" s="209" t="str">
        <f>IF('תנאי סף'!AN70&lt;&gt;1,"",'תנאי סף'!F70)</f>
        <v/>
      </c>
      <c r="G70" s="9"/>
      <c r="H70" s="293"/>
      <c r="I70" s="293"/>
      <c r="J70" s="291"/>
      <c r="K70" s="293"/>
      <c r="L70" s="291"/>
      <c r="M70" s="293"/>
      <c r="N70" s="9"/>
      <c r="O70" s="137"/>
      <c r="P70" s="158"/>
      <c r="Q70" s="11"/>
      <c r="R70" s="11"/>
      <c r="S70" s="11"/>
      <c r="T70" s="11"/>
      <c r="U70" s="138" t="str">
        <f t="shared" si="6"/>
        <v/>
      </c>
      <c r="V70" s="11">
        <v>1</v>
      </c>
      <c r="W70" s="11" t="str">
        <f t="shared" si="7"/>
        <v/>
      </c>
      <c r="X70" s="11">
        <v>1</v>
      </c>
      <c r="Y70" s="11" t="str">
        <f t="shared" si="8"/>
        <v/>
      </c>
      <c r="Z70" s="115" t="str">
        <f t="shared" si="9"/>
        <v/>
      </c>
      <c r="AA70" s="171">
        <f t="shared" si="10"/>
        <v>0</v>
      </c>
      <c r="AB70" s="171" t="str">
        <f t="shared" si="15"/>
        <v/>
      </c>
      <c r="AC70" s="171" t="str">
        <f t="shared" si="15"/>
        <v/>
      </c>
      <c r="AD70" s="171">
        <f t="shared" si="12"/>
        <v>0</v>
      </c>
      <c r="AE70" s="171">
        <f t="shared" si="13"/>
        <v>0</v>
      </c>
      <c r="BA70" s="171" t="str">
        <f t="shared" si="14"/>
        <v/>
      </c>
      <c r="BB70" s="171" t="str">
        <f t="shared" si="14"/>
        <v/>
      </c>
    </row>
    <row r="71" spans="2:54">
      <c r="B71" s="10" t="str">
        <f t="shared" si="5"/>
        <v/>
      </c>
      <c r="C71" s="8"/>
      <c r="D71" s="8"/>
      <c r="E71" s="8"/>
      <c r="F71" s="209" t="str">
        <f>IF('תנאי סף'!AN71&lt;&gt;1,"",'תנאי סף'!F71)</f>
        <v/>
      </c>
      <c r="G71" s="9"/>
      <c r="H71" s="293"/>
      <c r="I71" s="293"/>
      <c r="J71" s="291"/>
      <c r="K71" s="293"/>
      <c r="L71" s="291"/>
      <c r="M71" s="293"/>
      <c r="N71" s="9"/>
      <c r="O71" s="137"/>
      <c r="P71" s="158"/>
      <c r="Q71" s="11"/>
      <c r="R71" s="11"/>
      <c r="S71" s="11"/>
      <c r="T71" s="11"/>
      <c r="U71" s="138" t="str">
        <f t="shared" si="6"/>
        <v/>
      </c>
      <c r="V71" s="11">
        <v>1</v>
      </c>
      <c r="W71" s="11" t="str">
        <f t="shared" si="7"/>
        <v/>
      </c>
      <c r="X71" s="11">
        <v>1</v>
      </c>
      <c r="Y71" s="11" t="str">
        <f t="shared" si="8"/>
        <v/>
      </c>
      <c r="Z71" s="115" t="str">
        <f t="shared" si="9"/>
        <v/>
      </c>
      <c r="AA71" s="171">
        <f t="shared" si="10"/>
        <v>0</v>
      </c>
      <c r="AB71" s="171" t="str">
        <f t="shared" si="15"/>
        <v/>
      </c>
      <c r="AC71" s="171" t="str">
        <f t="shared" si="15"/>
        <v/>
      </c>
      <c r="AD71" s="171">
        <f t="shared" si="12"/>
        <v>0</v>
      </c>
      <c r="AE71" s="171">
        <f t="shared" si="13"/>
        <v>0</v>
      </c>
      <c r="BA71" s="171" t="str">
        <f t="shared" ref="BA71:BB90" si="16">IF($F71="","",BA$30)</f>
        <v/>
      </c>
      <c r="BB71" s="171" t="str">
        <f t="shared" si="16"/>
        <v/>
      </c>
    </row>
    <row r="72" spans="2:54">
      <c r="B72" s="10" t="str">
        <f t="shared" si="5"/>
        <v/>
      </c>
      <c r="C72" s="8"/>
      <c r="D72" s="8"/>
      <c r="E72" s="8"/>
      <c r="F72" s="209" t="str">
        <f>IF('תנאי סף'!AN72&lt;&gt;1,"",'תנאי סף'!F72)</f>
        <v/>
      </c>
      <c r="G72" s="9"/>
      <c r="H72" s="293"/>
      <c r="I72" s="293"/>
      <c r="J72" s="291"/>
      <c r="K72" s="293"/>
      <c r="L72" s="291"/>
      <c r="M72" s="293"/>
      <c r="N72" s="9"/>
      <c r="O72" s="137"/>
      <c r="P72" s="158"/>
      <c r="Q72" s="11"/>
      <c r="R72" s="11"/>
      <c r="S72" s="11"/>
      <c r="T72" s="11"/>
      <c r="U72" s="138" t="str">
        <f t="shared" si="6"/>
        <v/>
      </c>
      <c r="V72" s="11">
        <v>1</v>
      </c>
      <c r="W72" s="11" t="str">
        <f t="shared" si="7"/>
        <v/>
      </c>
      <c r="X72" s="11">
        <v>1</v>
      </c>
      <c r="Y72" s="11" t="str">
        <f t="shared" si="8"/>
        <v/>
      </c>
      <c r="Z72" s="115" t="str">
        <f t="shared" si="9"/>
        <v/>
      </c>
      <c r="AA72" s="171">
        <f t="shared" si="10"/>
        <v>0</v>
      </c>
      <c r="AB72" s="171" t="str">
        <f t="shared" si="15"/>
        <v/>
      </c>
      <c r="AC72" s="171" t="str">
        <f t="shared" si="15"/>
        <v/>
      </c>
      <c r="AD72" s="171">
        <f t="shared" si="12"/>
        <v>0</v>
      </c>
      <c r="AE72" s="171">
        <f t="shared" si="13"/>
        <v>0</v>
      </c>
      <c r="BA72" s="171" t="str">
        <f t="shared" si="16"/>
        <v/>
      </c>
      <c r="BB72" s="171" t="str">
        <f t="shared" si="16"/>
        <v/>
      </c>
    </row>
    <row r="73" spans="2:54">
      <c r="B73" s="10" t="str">
        <f t="shared" si="5"/>
        <v/>
      </c>
      <c r="C73" s="8"/>
      <c r="D73" s="8"/>
      <c r="E73" s="8"/>
      <c r="F73" s="209" t="str">
        <f>IF('תנאי סף'!AN73&lt;&gt;1,"",'תנאי סף'!F73)</f>
        <v/>
      </c>
      <c r="G73" s="9"/>
      <c r="H73" s="293"/>
      <c r="I73" s="293"/>
      <c r="J73" s="291"/>
      <c r="K73" s="293"/>
      <c r="L73" s="291"/>
      <c r="M73" s="293"/>
      <c r="N73" s="9"/>
      <c r="O73" s="137"/>
      <c r="P73" s="158"/>
      <c r="Q73" s="11"/>
      <c r="R73" s="11"/>
      <c r="S73" s="11"/>
      <c r="T73" s="11"/>
      <c r="U73" s="138" t="str">
        <f t="shared" si="6"/>
        <v/>
      </c>
      <c r="V73" s="11">
        <v>1</v>
      </c>
      <c r="W73" s="11" t="str">
        <f t="shared" si="7"/>
        <v/>
      </c>
      <c r="X73" s="11">
        <v>1</v>
      </c>
      <c r="Y73" s="11" t="str">
        <f t="shared" si="8"/>
        <v/>
      </c>
      <c r="Z73" s="115" t="str">
        <f t="shared" si="9"/>
        <v/>
      </c>
      <c r="AA73" s="171">
        <f t="shared" si="10"/>
        <v>0</v>
      </c>
      <c r="AB73" s="171" t="str">
        <f t="shared" si="15"/>
        <v/>
      </c>
      <c r="AC73" s="171" t="str">
        <f t="shared" si="15"/>
        <v/>
      </c>
      <c r="AD73" s="171">
        <f t="shared" si="12"/>
        <v>0</v>
      </c>
      <c r="AE73" s="171">
        <f t="shared" si="13"/>
        <v>0</v>
      </c>
      <c r="BA73" s="171" t="str">
        <f t="shared" si="16"/>
        <v/>
      </c>
      <c r="BB73" s="171" t="str">
        <f t="shared" si="16"/>
        <v/>
      </c>
    </row>
    <row r="74" spans="2:54">
      <c r="B74" s="10" t="str">
        <f t="shared" si="5"/>
        <v/>
      </c>
      <c r="C74" s="8"/>
      <c r="D74" s="8"/>
      <c r="E74" s="8"/>
      <c r="F74" s="209" t="str">
        <f>IF('תנאי סף'!AN74&lt;&gt;1,"",'תנאי סף'!F74)</f>
        <v/>
      </c>
      <c r="G74" s="9"/>
      <c r="H74" s="293"/>
      <c r="I74" s="293"/>
      <c r="J74" s="291"/>
      <c r="K74" s="293"/>
      <c r="L74" s="291"/>
      <c r="M74" s="293"/>
      <c r="N74" s="9"/>
      <c r="O74" s="137"/>
      <c r="P74" s="158"/>
      <c r="Q74" s="11"/>
      <c r="R74" s="11"/>
      <c r="S74" s="11"/>
      <c r="T74" s="11"/>
      <c r="U74" s="138" t="str">
        <f t="shared" si="6"/>
        <v/>
      </c>
      <c r="V74" s="11">
        <v>1</v>
      </c>
      <c r="W74" s="11" t="str">
        <f t="shared" si="7"/>
        <v/>
      </c>
      <c r="X74" s="11">
        <v>1</v>
      </c>
      <c r="Y74" s="11" t="str">
        <f t="shared" si="8"/>
        <v/>
      </c>
      <c r="Z74" s="115" t="str">
        <f t="shared" si="9"/>
        <v/>
      </c>
      <c r="AA74" s="171">
        <f t="shared" si="10"/>
        <v>0</v>
      </c>
      <c r="AB74" s="171" t="str">
        <f t="shared" si="15"/>
        <v/>
      </c>
      <c r="AC74" s="171" t="str">
        <f t="shared" si="15"/>
        <v/>
      </c>
      <c r="AD74" s="171">
        <f t="shared" si="12"/>
        <v>0</v>
      </c>
      <c r="AE74" s="171">
        <f t="shared" si="13"/>
        <v>0</v>
      </c>
      <c r="BA74" s="171" t="str">
        <f t="shared" si="16"/>
        <v/>
      </c>
      <c r="BB74" s="171" t="str">
        <f t="shared" si="16"/>
        <v/>
      </c>
    </row>
    <row r="75" spans="2:54">
      <c r="B75" s="10" t="str">
        <f t="shared" si="5"/>
        <v/>
      </c>
      <c r="C75" s="8"/>
      <c r="D75" s="8"/>
      <c r="E75" s="8"/>
      <c r="F75" s="209" t="str">
        <f>IF('תנאי סף'!AN75&lt;&gt;1,"",'תנאי סף'!F75)</f>
        <v/>
      </c>
      <c r="G75" s="9"/>
      <c r="H75" s="293"/>
      <c r="I75" s="293"/>
      <c r="J75" s="291"/>
      <c r="K75" s="293"/>
      <c r="L75" s="291"/>
      <c r="M75" s="293"/>
      <c r="N75" s="9"/>
      <c r="O75" s="137"/>
      <c r="P75" s="158"/>
      <c r="Q75" s="11"/>
      <c r="R75" s="11"/>
      <c r="S75" s="11"/>
      <c r="T75" s="11"/>
      <c r="U75" s="138" t="str">
        <f t="shared" si="6"/>
        <v/>
      </c>
      <c r="V75" s="11">
        <v>1</v>
      </c>
      <c r="W75" s="11" t="str">
        <f t="shared" si="7"/>
        <v/>
      </c>
      <c r="X75" s="11">
        <v>1</v>
      </c>
      <c r="Y75" s="11" t="str">
        <f t="shared" si="8"/>
        <v/>
      </c>
      <c r="Z75" s="115" t="str">
        <f t="shared" si="9"/>
        <v/>
      </c>
      <c r="AA75" s="171">
        <f t="shared" si="10"/>
        <v>0</v>
      </c>
      <c r="AB75" s="171" t="str">
        <f t="shared" si="15"/>
        <v/>
      </c>
      <c r="AC75" s="171" t="str">
        <f t="shared" si="15"/>
        <v/>
      </c>
      <c r="AD75" s="171">
        <f t="shared" si="12"/>
        <v>0</v>
      </c>
      <c r="AE75" s="171">
        <f t="shared" si="13"/>
        <v>0</v>
      </c>
      <c r="BA75" s="171" t="str">
        <f t="shared" si="16"/>
        <v/>
      </c>
      <c r="BB75" s="171" t="str">
        <f t="shared" si="16"/>
        <v/>
      </c>
    </row>
    <row r="76" spans="2:54">
      <c r="B76" s="10" t="str">
        <f t="shared" si="5"/>
        <v/>
      </c>
      <c r="C76" s="8"/>
      <c r="D76" s="8"/>
      <c r="E76" s="8"/>
      <c r="F76" s="209" t="str">
        <f>IF('תנאי סף'!AN76&lt;&gt;1,"",'תנאי סף'!F76)</f>
        <v/>
      </c>
      <c r="G76" s="9"/>
      <c r="H76" s="293"/>
      <c r="I76" s="293"/>
      <c r="J76" s="291"/>
      <c r="K76" s="293"/>
      <c r="L76" s="291"/>
      <c r="M76" s="293"/>
      <c r="N76" s="9"/>
      <c r="O76" s="137"/>
      <c r="P76" s="158"/>
      <c r="Q76" s="11"/>
      <c r="R76" s="11"/>
      <c r="S76" s="11"/>
      <c r="T76" s="11"/>
      <c r="U76" s="138" t="str">
        <f t="shared" si="6"/>
        <v/>
      </c>
      <c r="V76" s="11">
        <v>1</v>
      </c>
      <c r="W76" s="11" t="str">
        <f t="shared" si="7"/>
        <v/>
      </c>
      <c r="X76" s="11">
        <v>1</v>
      </c>
      <c r="Y76" s="11" t="str">
        <f t="shared" si="8"/>
        <v/>
      </c>
      <c r="Z76" s="115" t="str">
        <f t="shared" si="9"/>
        <v/>
      </c>
      <c r="AA76" s="171">
        <f t="shared" si="10"/>
        <v>0</v>
      </c>
      <c r="AB76" s="171" t="str">
        <f t="shared" si="15"/>
        <v/>
      </c>
      <c r="AC76" s="171" t="str">
        <f t="shared" si="15"/>
        <v/>
      </c>
      <c r="AD76" s="171">
        <f t="shared" si="12"/>
        <v>0</v>
      </c>
      <c r="AE76" s="171">
        <f t="shared" si="13"/>
        <v>0</v>
      </c>
      <c r="BA76" s="171" t="str">
        <f t="shared" si="16"/>
        <v/>
      </c>
      <c r="BB76" s="171" t="str">
        <f t="shared" si="16"/>
        <v/>
      </c>
    </row>
    <row r="77" spans="2:54">
      <c r="B77" s="10" t="str">
        <f t="shared" si="5"/>
        <v/>
      </c>
      <c r="C77" s="8"/>
      <c r="D77" s="8"/>
      <c r="E77" s="8"/>
      <c r="F77" s="209" t="str">
        <f>IF('תנאי סף'!AN77&lt;&gt;1,"",'תנאי סף'!F77)</f>
        <v/>
      </c>
      <c r="G77" s="9"/>
      <c r="H77" s="293"/>
      <c r="I77" s="293"/>
      <c r="J77" s="291"/>
      <c r="K77" s="293"/>
      <c r="L77" s="291"/>
      <c r="M77" s="293"/>
      <c r="N77" s="9"/>
      <c r="O77" s="137"/>
      <c r="P77" s="158"/>
      <c r="Q77" s="11"/>
      <c r="R77" s="11"/>
      <c r="S77" s="11"/>
      <c r="T77" s="11"/>
      <c r="U77" s="138" t="str">
        <f t="shared" si="6"/>
        <v/>
      </c>
      <c r="V77" s="11">
        <v>1</v>
      </c>
      <c r="W77" s="11" t="str">
        <f t="shared" si="7"/>
        <v/>
      </c>
      <c r="X77" s="11">
        <v>1</v>
      </c>
      <c r="Y77" s="11" t="str">
        <f t="shared" si="8"/>
        <v/>
      </c>
      <c r="Z77" s="115" t="str">
        <f t="shared" si="9"/>
        <v/>
      </c>
      <c r="AA77" s="171">
        <f t="shared" si="10"/>
        <v>0</v>
      </c>
      <c r="AB77" s="171" t="str">
        <f t="shared" si="15"/>
        <v/>
      </c>
      <c r="AC77" s="171" t="str">
        <f t="shared" si="15"/>
        <v/>
      </c>
      <c r="AD77" s="171">
        <f t="shared" si="12"/>
        <v>0</v>
      </c>
      <c r="AE77" s="171">
        <f t="shared" si="13"/>
        <v>0</v>
      </c>
      <c r="BA77" s="171" t="str">
        <f t="shared" si="16"/>
        <v/>
      </c>
      <c r="BB77" s="171" t="str">
        <f t="shared" si="16"/>
        <v/>
      </c>
    </row>
    <row r="78" spans="2:54">
      <c r="B78" s="10" t="str">
        <f t="shared" si="5"/>
        <v/>
      </c>
      <c r="C78" s="8"/>
      <c r="D78" s="8"/>
      <c r="E78" s="8"/>
      <c r="F78" s="209" t="str">
        <f>IF('תנאי סף'!AN78&lt;&gt;1,"",'תנאי סף'!F78)</f>
        <v/>
      </c>
      <c r="G78" s="9"/>
      <c r="H78" s="293"/>
      <c r="I78" s="293"/>
      <c r="J78" s="291"/>
      <c r="K78" s="293"/>
      <c r="L78" s="291"/>
      <c r="M78" s="293"/>
      <c r="N78" s="9"/>
      <c r="O78" s="137"/>
      <c r="P78" s="158"/>
      <c r="Q78" s="11"/>
      <c r="R78" s="11"/>
      <c r="S78" s="11"/>
      <c r="T78" s="11"/>
      <c r="U78" s="138" t="str">
        <f t="shared" si="6"/>
        <v/>
      </c>
      <c r="V78" s="11">
        <v>1</v>
      </c>
      <c r="W78" s="11" t="str">
        <f t="shared" si="7"/>
        <v/>
      </c>
      <c r="X78" s="11">
        <v>1</v>
      </c>
      <c r="Y78" s="11" t="str">
        <f t="shared" si="8"/>
        <v/>
      </c>
      <c r="Z78" s="115" t="str">
        <f t="shared" si="9"/>
        <v/>
      </c>
      <c r="AA78" s="171">
        <f t="shared" si="10"/>
        <v>0</v>
      </c>
      <c r="AB78" s="171" t="str">
        <f t="shared" si="15"/>
        <v/>
      </c>
      <c r="AC78" s="171" t="str">
        <f t="shared" si="15"/>
        <v/>
      </c>
      <c r="AD78" s="171">
        <f t="shared" si="12"/>
        <v>0</v>
      </c>
      <c r="AE78" s="171">
        <f t="shared" si="13"/>
        <v>0</v>
      </c>
      <c r="BA78" s="171" t="str">
        <f t="shared" si="16"/>
        <v/>
      </c>
      <c r="BB78" s="171" t="str">
        <f t="shared" si="16"/>
        <v/>
      </c>
    </row>
    <row r="79" spans="2:54">
      <c r="B79" s="10" t="str">
        <f t="shared" si="5"/>
        <v/>
      </c>
      <c r="C79" s="8"/>
      <c r="D79" s="8"/>
      <c r="E79" s="8"/>
      <c r="F79" s="209" t="str">
        <f>IF('תנאי סף'!AN79&lt;&gt;1,"",'תנאי סף'!F79)</f>
        <v/>
      </c>
      <c r="G79" s="9"/>
      <c r="H79" s="293"/>
      <c r="I79" s="293"/>
      <c r="J79" s="291"/>
      <c r="K79" s="293"/>
      <c r="L79" s="291"/>
      <c r="M79" s="293"/>
      <c r="N79" s="9"/>
      <c r="O79" s="137"/>
      <c r="P79" s="158"/>
      <c r="Q79" s="11"/>
      <c r="R79" s="11"/>
      <c r="S79" s="11"/>
      <c r="T79" s="11"/>
      <c r="U79" s="138" t="str">
        <f t="shared" si="6"/>
        <v/>
      </c>
      <c r="V79" s="11">
        <v>1</v>
      </c>
      <c r="W79" s="11" t="str">
        <f t="shared" si="7"/>
        <v/>
      </c>
      <c r="X79" s="11">
        <v>1</v>
      </c>
      <c r="Y79" s="11" t="str">
        <f t="shared" si="8"/>
        <v/>
      </c>
      <c r="Z79" s="115" t="str">
        <f t="shared" si="9"/>
        <v/>
      </c>
      <c r="AA79" s="171">
        <f t="shared" si="10"/>
        <v>0</v>
      </c>
      <c r="AB79" s="171" t="str">
        <f t="shared" si="15"/>
        <v/>
      </c>
      <c r="AC79" s="171" t="str">
        <f t="shared" si="15"/>
        <v/>
      </c>
      <c r="AD79" s="171">
        <f t="shared" si="12"/>
        <v>0</v>
      </c>
      <c r="AE79" s="171">
        <f t="shared" si="13"/>
        <v>0</v>
      </c>
      <c r="BA79" s="171" t="str">
        <f t="shared" si="16"/>
        <v/>
      </c>
      <c r="BB79" s="171" t="str">
        <f t="shared" si="16"/>
        <v/>
      </c>
    </row>
    <row r="80" spans="2:54">
      <c r="B80" s="10" t="str">
        <f t="shared" si="5"/>
        <v/>
      </c>
      <c r="C80" s="8"/>
      <c r="D80" s="8"/>
      <c r="E80" s="8"/>
      <c r="F80" s="209" t="str">
        <f>IF('תנאי סף'!AN80&lt;&gt;1,"",'תנאי סף'!F80)</f>
        <v/>
      </c>
      <c r="G80" s="9"/>
      <c r="H80" s="293"/>
      <c r="I80" s="293"/>
      <c r="J80" s="291"/>
      <c r="K80" s="293"/>
      <c r="L80" s="291"/>
      <c r="M80" s="293"/>
      <c r="N80" s="9"/>
      <c r="O80" s="137"/>
      <c r="P80" s="158"/>
      <c r="Q80" s="11"/>
      <c r="R80" s="11"/>
      <c r="S80" s="11"/>
      <c r="T80" s="11"/>
      <c r="U80" s="138" t="str">
        <f t="shared" si="6"/>
        <v/>
      </c>
      <c r="V80" s="11">
        <v>1</v>
      </c>
      <c r="W80" s="11" t="str">
        <f t="shared" si="7"/>
        <v/>
      </c>
      <c r="X80" s="11">
        <v>1</v>
      </c>
      <c r="Y80" s="11" t="str">
        <f t="shared" si="8"/>
        <v/>
      </c>
      <c r="Z80" s="115" t="str">
        <f t="shared" si="9"/>
        <v/>
      </c>
      <c r="AA80" s="171">
        <f t="shared" si="10"/>
        <v>0</v>
      </c>
      <c r="AB80" s="171" t="str">
        <f t="shared" si="15"/>
        <v/>
      </c>
      <c r="AC80" s="171" t="str">
        <f t="shared" si="15"/>
        <v/>
      </c>
      <c r="AD80" s="171">
        <f t="shared" si="12"/>
        <v>0</v>
      </c>
      <c r="AE80" s="171">
        <f t="shared" si="13"/>
        <v>0</v>
      </c>
      <c r="BA80" s="171" t="str">
        <f t="shared" si="16"/>
        <v/>
      </c>
      <c r="BB80" s="171" t="str">
        <f t="shared" si="16"/>
        <v/>
      </c>
    </row>
    <row r="81" spans="2:54">
      <c r="B81" s="10" t="str">
        <f t="shared" si="5"/>
        <v/>
      </c>
      <c r="C81" s="8"/>
      <c r="D81" s="8"/>
      <c r="E81" s="8"/>
      <c r="F81" s="209" t="str">
        <f>IF('תנאי סף'!AN81&lt;&gt;1,"",'תנאי סף'!F81)</f>
        <v/>
      </c>
      <c r="G81" s="9"/>
      <c r="H81" s="293"/>
      <c r="I81" s="293"/>
      <c r="J81" s="291"/>
      <c r="K81" s="293"/>
      <c r="L81" s="291"/>
      <c r="M81" s="293"/>
      <c r="N81" s="9"/>
      <c r="O81" s="137"/>
      <c r="P81" s="158"/>
      <c r="Q81" s="11"/>
      <c r="R81" s="11"/>
      <c r="S81" s="11"/>
      <c r="T81" s="11"/>
      <c r="U81" s="138" t="str">
        <f t="shared" si="6"/>
        <v/>
      </c>
      <c r="V81" s="11">
        <v>1</v>
      </c>
      <c r="W81" s="11" t="str">
        <f t="shared" si="7"/>
        <v/>
      </c>
      <c r="X81" s="11">
        <v>1</v>
      </c>
      <c r="Y81" s="11" t="str">
        <f t="shared" si="8"/>
        <v/>
      </c>
      <c r="Z81" s="115" t="str">
        <f t="shared" si="9"/>
        <v/>
      </c>
      <c r="AA81" s="171">
        <f t="shared" si="10"/>
        <v>0</v>
      </c>
      <c r="AB81" s="171" t="str">
        <f t="shared" si="15"/>
        <v/>
      </c>
      <c r="AC81" s="171" t="str">
        <f t="shared" si="15"/>
        <v/>
      </c>
      <c r="AD81" s="171">
        <f t="shared" si="12"/>
        <v>0</v>
      </c>
      <c r="AE81" s="171">
        <f t="shared" si="13"/>
        <v>0</v>
      </c>
      <c r="BA81" s="171" t="str">
        <f t="shared" si="16"/>
        <v/>
      </c>
      <c r="BB81" s="171" t="str">
        <f t="shared" si="16"/>
        <v/>
      </c>
    </row>
    <row r="82" spans="2:54">
      <c r="B82" s="10" t="str">
        <f t="shared" si="5"/>
        <v/>
      </c>
      <c r="C82" s="8"/>
      <c r="D82" s="8"/>
      <c r="E82" s="8"/>
      <c r="F82" s="209" t="str">
        <f>IF('תנאי סף'!AN82&lt;&gt;1,"",'תנאי סף'!F82)</f>
        <v/>
      </c>
      <c r="G82" s="9"/>
      <c r="H82" s="293"/>
      <c r="I82" s="293"/>
      <c r="J82" s="291"/>
      <c r="K82" s="293"/>
      <c r="L82" s="291"/>
      <c r="M82" s="293"/>
      <c r="N82" s="9"/>
      <c r="O82" s="137"/>
      <c r="P82" s="158"/>
      <c r="Q82" s="11"/>
      <c r="R82" s="11"/>
      <c r="S82" s="11"/>
      <c r="T82" s="11"/>
      <c r="U82" s="138" t="str">
        <f t="shared" si="6"/>
        <v/>
      </c>
      <c r="V82" s="11">
        <v>1</v>
      </c>
      <c r="W82" s="11" t="str">
        <f t="shared" si="7"/>
        <v/>
      </c>
      <c r="X82" s="11">
        <v>1</v>
      </c>
      <c r="Y82" s="11" t="str">
        <f t="shared" si="8"/>
        <v/>
      </c>
      <c r="Z82" s="115" t="str">
        <f t="shared" si="9"/>
        <v/>
      </c>
      <c r="AA82" s="171">
        <f t="shared" si="10"/>
        <v>0</v>
      </c>
      <c r="AB82" s="171" t="str">
        <f t="shared" si="15"/>
        <v/>
      </c>
      <c r="AC82" s="171" t="str">
        <f t="shared" si="15"/>
        <v/>
      </c>
      <c r="AD82" s="171">
        <f t="shared" si="12"/>
        <v>0</v>
      </c>
      <c r="AE82" s="171">
        <f t="shared" si="13"/>
        <v>0</v>
      </c>
      <c r="BA82" s="171" t="str">
        <f t="shared" si="16"/>
        <v/>
      </c>
      <c r="BB82" s="171" t="str">
        <f t="shared" si="16"/>
        <v/>
      </c>
    </row>
    <row r="83" spans="2:54">
      <c r="B83" s="10" t="str">
        <f t="shared" si="5"/>
        <v/>
      </c>
      <c r="C83" s="8"/>
      <c r="D83" s="8"/>
      <c r="E83" s="8"/>
      <c r="F83" s="209" t="str">
        <f>IF('תנאי סף'!AN83&lt;&gt;1,"",'תנאי סף'!F83)</f>
        <v/>
      </c>
      <c r="G83" s="9"/>
      <c r="H83" s="293"/>
      <c r="I83" s="293"/>
      <c r="J83" s="291"/>
      <c r="K83" s="293"/>
      <c r="L83" s="291"/>
      <c r="M83" s="293"/>
      <c r="N83" s="9"/>
      <c r="O83" s="137"/>
      <c r="P83" s="158"/>
      <c r="Q83" s="11"/>
      <c r="R83" s="11"/>
      <c r="S83" s="11"/>
      <c r="T83" s="11"/>
      <c r="U83" s="138" t="str">
        <f t="shared" si="6"/>
        <v/>
      </c>
      <c r="V83" s="11">
        <v>1</v>
      </c>
      <c r="W83" s="11" t="str">
        <f t="shared" si="7"/>
        <v/>
      </c>
      <c r="X83" s="11">
        <v>1</v>
      </c>
      <c r="Y83" s="11" t="str">
        <f t="shared" si="8"/>
        <v/>
      </c>
      <c r="Z83" s="115" t="str">
        <f t="shared" si="9"/>
        <v/>
      </c>
      <c r="AA83" s="171">
        <f t="shared" si="10"/>
        <v>0</v>
      </c>
      <c r="AB83" s="171" t="str">
        <f t="shared" si="15"/>
        <v/>
      </c>
      <c r="AC83" s="171" t="str">
        <f t="shared" si="15"/>
        <v/>
      </c>
      <c r="AD83" s="171">
        <f t="shared" si="12"/>
        <v>0</v>
      </c>
      <c r="AE83" s="171">
        <f t="shared" si="13"/>
        <v>0</v>
      </c>
      <c r="BA83" s="171" t="str">
        <f t="shared" si="16"/>
        <v/>
      </c>
      <c r="BB83" s="171" t="str">
        <f t="shared" si="16"/>
        <v/>
      </c>
    </row>
    <row r="84" spans="2:54">
      <c r="B84" s="10" t="str">
        <f t="shared" si="5"/>
        <v/>
      </c>
      <c r="C84" s="8"/>
      <c r="D84" s="8"/>
      <c r="E84" s="8"/>
      <c r="F84" s="209" t="str">
        <f>IF('תנאי סף'!AN84&lt;&gt;1,"",'תנאי סף'!F84)</f>
        <v/>
      </c>
      <c r="G84" s="9"/>
      <c r="H84" s="293"/>
      <c r="I84" s="293"/>
      <c r="J84" s="291"/>
      <c r="K84" s="293"/>
      <c r="L84" s="291"/>
      <c r="M84" s="293"/>
      <c r="N84" s="9"/>
      <c r="O84" s="137"/>
      <c r="P84" s="158"/>
      <c r="Q84" s="11"/>
      <c r="R84" s="11"/>
      <c r="S84" s="11"/>
      <c r="T84" s="11"/>
      <c r="U84" s="138" t="str">
        <f t="shared" si="6"/>
        <v/>
      </c>
      <c r="V84" s="11">
        <v>1</v>
      </c>
      <c r="W84" s="11" t="str">
        <f t="shared" si="7"/>
        <v/>
      </c>
      <c r="X84" s="11">
        <v>1</v>
      </c>
      <c r="Y84" s="11" t="str">
        <f t="shared" si="8"/>
        <v/>
      </c>
      <c r="Z84" s="115" t="str">
        <f t="shared" si="9"/>
        <v/>
      </c>
      <c r="AA84" s="171">
        <f t="shared" si="10"/>
        <v>0</v>
      </c>
      <c r="AB84" s="171" t="str">
        <f t="shared" si="15"/>
        <v/>
      </c>
      <c r="AC84" s="171" t="str">
        <f t="shared" si="15"/>
        <v/>
      </c>
      <c r="AD84" s="171">
        <f t="shared" si="12"/>
        <v>0</v>
      </c>
      <c r="AE84" s="171">
        <f t="shared" si="13"/>
        <v>0</v>
      </c>
      <c r="BA84" s="171" t="str">
        <f t="shared" si="16"/>
        <v/>
      </c>
      <c r="BB84" s="171" t="str">
        <f t="shared" si="16"/>
        <v/>
      </c>
    </row>
    <row r="85" spans="2:54">
      <c r="B85" s="10" t="str">
        <f t="shared" si="5"/>
        <v/>
      </c>
      <c r="C85" s="8"/>
      <c r="D85" s="8"/>
      <c r="E85" s="8"/>
      <c r="F85" s="209" t="str">
        <f>IF('תנאי סף'!AN85&lt;&gt;1,"",'תנאי סף'!F85)</f>
        <v/>
      </c>
      <c r="G85" s="9"/>
      <c r="H85" s="293"/>
      <c r="I85" s="293"/>
      <c r="J85" s="291"/>
      <c r="K85" s="293"/>
      <c r="L85" s="291"/>
      <c r="M85" s="293"/>
      <c r="N85" s="9"/>
      <c r="O85" s="137"/>
      <c r="P85" s="158"/>
      <c r="Q85" s="11"/>
      <c r="R85" s="11"/>
      <c r="S85" s="11"/>
      <c r="T85" s="11"/>
      <c r="U85" s="138" t="str">
        <f t="shared" si="6"/>
        <v/>
      </c>
      <c r="V85" s="11">
        <v>1</v>
      </c>
      <c r="W85" s="11" t="str">
        <f t="shared" si="7"/>
        <v/>
      </c>
      <c r="X85" s="11">
        <v>1</v>
      </c>
      <c r="Y85" s="11" t="str">
        <f t="shared" si="8"/>
        <v/>
      </c>
      <c r="Z85" s="115" t="str">
        <f t="shared" si="9"/>
        <v/>
      </c>
      <c r="AA85" s="171">
        <f t="shared" si="10"/>
        <v>0</v>
      </c>
      <c r="AB85" s="171" t="str">
        <f t="shared" si="15"/>
        <v/>
      </c>
      <c r="AC85" s="171" t="str">
        <f t="shared" si="15"/>
        <v/>
      </c>
      <c r="AD85" s="171">
        <f t="shared" si="12"/>
        <v>0</v>
      </c>
      <c r="AE85" s="171">
        <f t="shared" si="13"/>
        <v>0</v>
      </c>
      <c r="BA85" s="171" t="str">
        <f t="shared" si="16"/>
        <v/>
      </c>
      <c r="BB85" s="171" t="str">
        <f t="shared" si="16"/>
        <v/>
      </c>
    </row>
    <row r="86" spans="2:54">
      <c r="B86" s="10" t="str">
        <f t="shared" si="5"/>
        <v/>
      </c>
      <c r="C86" s="8"/>
      <c r="D86" s="8"/>
      <c r="E86" s="8"/>
      <c r="F86" s="209" t="str">
        <f>IF('תנאי סף'!AN86&lt;&gt;1,"",'תנאי סף'!F86)</f>
        <v/>
      </c>
      <c r="G86" s="9"/>
      <c r="H86" s="293"/>
      <c r="I86" s="293"/>
      <c r="J86" s="291"/>
      <c r="K86" s="293"/>
      <c r="L86" s="291"/>
      <c r="M86" s="293"/>
      <c r="N86" s="9"/>
      <c r="O86" s="137"/>
      <c r="P86" s="158"/>
      <c r="Q86" s="11"/>
      <c r="R86" s="11"/>
      <c r="S86" s="11"/>
      <c r="T86" s="11"/>
      <c r="U86" s="138" t="str">
        <f t="shared" si="6"/>
        <v/>
      </c>
      <c r="V86" s="11">
        <v>1</v>
      </c>
      <c r="W86" s="11" t="str">
        <f t="shared" si="7"/>
        <v/>
      </c>
      <c r="X86" s="11">
        <v>1</v>
      </c>
      <c r="Y86" s="11" t="str">
        <f t="shared" si="8"/>
        <v/>
      </c>
      <c r="Z86" s="115" t="str">
        <f t="shared" si="9"/>
        <v/>
      </c>
      <c r="AA86" s="171">
        <f t="shared" si="10"/>
        <v>0</v>
      </c>
      <c r="AB86" s="171" t="str">
        <f t="shared" si="15"/>
        <v/>
      </c>
      <c r="AC86" s="171" t="str">
        <f t="shared" si="15"/>
        <v/>
      </c>
      <c r="AD86" s="171">
        <f t="shared" si="12"/>
        <v>0</v>
      </c>
      <c r="AE86" s="171">
        <f t="shared" si="13"/>
        <v>0</v>
      </c>
      <c r="BA86" s="171" t="str">
        <f t="shared" si="16"/>
        <v/>
      </c>
      <c r="BB86" s="171" t="str">
        <f t="shared" si="16"/>
        <v/>
      </c>
    </row>
    <row r="87" spans="2:54">
      <c r="B87" s="10" t="str">
        <f t="shared" si="5"/>
        <v/>
      </c>
      <c r="C87" s="8"/>
      <c r="D87" s="8"/>
      <c r="E87" s="8"/>
      <c r="F87" s="209" t="str">
        <f>IF('תנאי סף'!AN87&lt;&gt;1,"",'תנאי סף'!F87)</f>
        <v/>
      </c>
      <c r="G87" s="9"/>
      <c r="H87" s="293"/>
      <c r="I87" s="293"/>
      <c r="J87" s="291"/>
      <c r="K87" s="293"/>
      <c r="L87" s="291"/>
      <c r="M87" s="293"/>
      <c r="N87" s="9"/>
      <c r="O87" s="137"/>
      <c r="P87" s="158"/>
      <c r="Q87" s="11"/>
      <c r="R87" s="11"/>
      <c r="S87" s="11"/>
      <c r="T87" s="11"/>
      <c r="U87" s="138" t="str">
        <f t="shared" si="6"/>
        <v/>
      </c>
      <c r="V87" s="11">
        <v>1</v>
      </c>
      <c r="W87" s="11" t="str">
        <f t="shared" si="7"/>
        <v/>
      </c>
      <c r="X87" s="11">
        <v>1</v>
      </c>
      <c r="Y87" s="11" t="str">
        <f t="shared" si="8"/>
        <v/>
      </c>
      <c r="Z87" s="115" t="str">
        <f t="shared" si="9"/>
        <v/>
      </c>
      <c r="AA87" s="171">
        <f t="shared" si="10"/>
        <v>0</v>
      </c>
      <c r="AB87" s="171" t="str">
        <f t="shared" si="15"/>
        <v/>
      </c>
      <c r="AC87" s="171" t="str">
        <f t="shared" si="15"/>
        <v/>
      </c>
      <c r="AD87" s="171">
        <f t="shared" si="12"/>
        <v>0</v>
      </c>
      <c r="AE87" s="171">
        <f t="shared" si="13"/>
        <v>0</v>
      </c>
      <c r="BA87" s="171" t="str">
        <f t="shared" si="16"/>
        <v/>
      </c>
      <c r="BB87" s="171" t="str">
        <f t="shared" si="16"/>
        <v/>
      </c>
    </row>
    <row r="88" spans="2:54">
      <c r="B88" s="10" t="str">
        <f t="shared" si="5"/>
        <v/>
      </c>
      <c r="C88" s="8"/>
      <c r="D88" s="8"/>
      <c r="E88" s="8"/>
      <c r="F88" s="209" t="str">
        <f>IF('תנאי סף'!AN88&lt;&gt;1,"",'תנאי סף'!F88)</f>
        <v/>
      </c>
      <c r="G88" s="9"/>
      <c r="H88" s="293"/>
      <c r="I88" s="293"/>
      <c r="J88" s="291"/>
      <c r="K88" s="293"/>
      <c r="L88" s="291"/>
      <c r="M88" s="293"/>
      <c r="N88" s="9"/>
      <c r="O88" s="137"/>
      <c r="P88" s="158"/>
      <c r="Q88" s="11"/>
      <c r="R88" s="11"/>
      <c r="S88" s="11"/>
      <c r="T88" s="11"/>
      <c r="U88" s="138" t="str">
        <f t="shared" si="6"/>
        <v/>
      </c>
      <c r="V88" s="11">
        <v>1</v>
      </c>
      <c r="W88" s="11" t="str">
        <f t="shared" si="7"/>
        <v/>
      </c>
      <c r="X88" s="11">
        <v>1</v>
      </c>
      <c r="Y88" s="11" t="str">
        <f t="shared" si="8"/>
        <v/>
      </c>
      <c r="Z88" s="115" t="str">
        <f t="shared" si="9"/>
        <v/>
      </c>
      <c r="AA88" s="171">
        <f t="shared" si="10"/>
        <v>0</v>
      </c>
      <c r="AB88" s="171" t="str">
        <f t="shared" si="15"/>
        <v/>
      </c>
      <c r="AC88" s="171" t="str">
        <f t="shared" si="15"/>
        <v/>
      </c>
      <c r="AD88" s="171">
        <f t="shared" si="12"/>
        <v>0</v>
      </c>
      <c r="AE88" s="171">
        <f t="shared" si="13"/>
        <v>0</v>
      </c>
      <c r="BA88" s="171" t="str">
        <f t="shared" si="16"/>
        <v/>
      </c>
      <c r="BB88" s="171" t="str">
        <f t="shared" si="16"/>
        <v/>
      </c>
    </row>
    <row r="89" spans="2:54">
      <c r="B89" s="10" t="str">
        <f t="shared" si="5"/>
        <v/>
      </c>
      <c r="C89" s="8"/>
      <c r="D89" s="8"/>
      <c r="E89" s="8"/>
      <c r="F89" s="209" t="str">
        <f>IF('תנאי סף'!AN89&lt;&gt;1,"",'תנאי סף'!F89)</f>
        <v/>
      </c>
      <c r="G89" s="9"/>
      <c r="H89" s="293"/>
      <c r="I89" s="293"/>
      <c r="J89" s="291"/>
      <c r="K89" s="293"/>
      <c r="L89" s="291"/>
      <c r="M89" s="293"/>
      <c r="N89" s="9"/>
      <c r="O89" s="137"/>
      <c r="P89" s="158"/>
      <c r="Q89" s="11"/>
      <c r="R89" s="11"/>
      <c r="S89" s="11"/>
      <c r="T89" s="11"/>
      <c r="U89" s="138" t="str">
        <f t="shared" si="6"/>
        <v/>
      </c>
      <c r="V89" s="11">
        <v>1</v>
      </c>
      <c r="W89" s="11" t="str">
        <f t="shared" si="7"/>
        <v/>
      </c>
      <c r="X89" s="11">
        <v>1</v>
      </c>
      <c r="Y89" s="11" t="str">
        <f t="shared" si="8"/>
        <v/>
      </c>
      <c r="Z89" s="115" t="str">
        <f t="shared" si="9"/>
        <v/>
      </c>
      <c r="AA89" s="171">
        <f t="shared" si="10"/>
        <v>0</v>
      </c>
      <c r="AB89" s="171" t="str">
        <f t="shared" si="15"/>
        <v/>
      </c>
      <c r="AC89" s="171" t="str">
        <f t="shared" si="15"/>
        <v/>
      </c>
      <c r="AD89" s="171">
        <f t="shared" si="12"/>
        <v>0</v>
      </c>
      <c r="AE89" s="171">
        <f t="shared" si="13"/>
        <v>0</v>
      </c>
      <c r="BA89" s="171" t="str">
        <f t="shared" si="16"/>
        <v/>
      </c>
      <c r="BB89" s="171" t="str">
        <f t="shared" si="16"/>
        <v/>
      </c>
    </row>
    <row r="90" spans="2:54">
      <c r="B90" s="10" t="str">
        <f t="shared" si="5"/>
        <v/>
      </c>
      <c r="C90" s="8"/>
      <c r="D90" s="8"/>
      <c r="E90" s="8"/>
      <c r="F90" s="209" t="str">
        <f>IF('תנאי סף'!AN90&lt;&gt;1,"",'תנאי סף'!F90)</f>
        <v/>
      </c>
      <c r="G90" s="9"/>
      <c r="H90" s="293"/>
      <c r="I90" s="293"/>
      <c r="J90" s="291"/>
      <c r="K90" s="293"/>
      <c r="L90" s="291"/>
      <c r="M90" s="293"/>
      <c r="N90" s="9"/>
      <c r="O90" s="137"/>
      <c r="P90" s="158"/>
      <c r="Q90" s="11"/>
      <c r="R90" s="11"/>
      <c r="S90" s="11"/>
      <c r="T90" s="11"/>
      <c r="U90" s="138" t="str">
        <f t="shared" si="6"/>
        <v/>
      </c>
      <c r="V90" s="11">
        <v>1</v>
      </c>
      <c r="W90" s="11" t="str">
        <f t="shared" si="7"/>
        <v/>
      </c>
      <c r="X90" s="11">
        <v>1</v>
      </c>
      <c r="Y90" s="11" t="str">
        <f t="shared" si="8"/>
        <v/>
      </c>
      <c r="Z90" s="115" t="str">
        <f t="shared" si="9"/>
        <v/>
      </c>
      <c r="AA90" s="171">
        <f t="shared" si="10"/>
        <v>0</v>
      </c>
      <c r="AB90" s="171" t="str">
        <f t="shared" si="15"/>
        <v/>
      </c>
      <c r="AC90" s="171" t="str">
        <f t="shared" si="15"/>
        <v/>
      </c>
      <c r="AD90" s="171">
        <f t="shared" si="12"/>
        <v>0</v>
      </c>
      <c r="AE90" s="171">
        <f t="shared" si="13"/>
        <v>0</v>
      </c>
      <c r="BA90" s="171" t="str">
        <f t="shared" si="16"/>
        <v/>
      </c>
      <c r="BB90" s="171" t="str">
        <f t="shared" si="16"/>
        <v/>
      </c>
    </row>
    <row r="91" spans="2:54">
      <c r="B91" s="10" t="str">
        <f t="shared" si="5"/>
        <v/>
      </c>
      <c r="C91" s="8"/>
      <c r="D91" s="8"/>
      <c r="E91" s="8"/>
      <c r="F91" s="209" t="str">
        <f>IF('תנאי סף'!AN91&lt;&gt;1,"",'תנאי סף'!F91)</f>
        <v/>
      </c>
      <c r="G91" s="9"/>
      <c r="H91" s="293"/>
      <c r="I91" s="293"/>
      <c r="J91" s="291"/>
      <c r="K91" s="293"/>
      <c r="L91" s="291"/>
      <c r="M91" s="293"/>
      <c r="N91" s="9"/>
      <c r="O91" s="137"/>
      <c r="P91" s="158"/>
      <c r="Q91" s="11"/>
      <c r="R91" s="11"/>
      <c r="S91" s="11"/>
      <c r="T91" s="11"/>
      <c r="U91" s="138" t="str">
        <f t="shared" si="6"/>
        <v/>
      </c>
      <c r="V91" s="11">
        <v>1</v>
      </c>
      <c r="W91" s="11" t="str">
        <f t="shared" si="7"/>
        <v/>
      </c>
      <c r="X91" s="11">
        <v>1</v>
      </c>
      <c r="Y91" s="11" t="str">
        <f t="shared" si="8"/>
        <v/>
      </c>
      <c r="Z91" s="115" t="str">
        <f t="shared" si="9"/>
        <v/>
      </c>
      <c r="AA91" s="171">
        <f t="shared" si="10"/>
        <v>0</v>
      </c>
      <c r="AB91" s="171" t="str">
        <f t="shared" si="15"/>
        <v/>
      </c>
      <c r="AC91" s="171" t="str">
        <f t="shared" si="15"/>
        <v/>
      </c>
      <c r="AD91" s="171">
        <f t="shared" si="12"/>
        <v>0</v>
      </c>
      <c r="AE91" s="171">
        <f t="shared" si="13"/>
        <v>0</v>
      </c>
      <c r="BA91" s="171" t="str">
        <f t="shared" ref="BA91:BB110" si="17">IF($F91="","",BA$30)</f>
        <v/>
      </c>
      <c r="BB91" s="171" t="str">
        <f t="shared" si="17"/>
        <v/>
      </c>
    </row>
    <row r="92" spans="2:54">
      <c r="B92" s="10" t="str">
        <f t="shared" si="5"/>
        <v/>
      </c>
      <c r="C92" s="8"/>
      <c r="D92" s="8"/>
      <c r="E92" s="8"/>
      <c r="F92" s="209" t="str">
        <f>IF('תנאי סף'!AN92&lt;&gt;1,"",'תנאי סף'!F92)</f>
        <v/>
      </c>
      <c r="G92" s="9"/>
      <c r="H92" s="293"/>
      <c r="I92" s="293"/>
      <c r="J92" s="291"/>
      <c r="K92" s="293"/>
      <c r="L92" s="291"/>
      <c r="M92" s="293"/>
      <c r="N92" s="9"/>
      <c r="O92" s="137"/>
      <c r="P92" s="158"/>
      <c r="Q92" s="11"/>
      <c r="R92" s="11"/>
      <c r="S92" s="11"/>
      <c r="T92" s="11"/>
      <c r="U92" s="138" t="str">
        <f t="shared" si="6"/>
        <v/>
      </c>
      <c r="V92" s="11">
        <v>1</v>
      </c>
      <c r="W92" s="11" t="str">
        <f t="shared" si="7"/>
        <v/>
      </c>
      <c r="X92" s="11">
        <v>1</v>
      </c>
      <c r="Y92" s="11" t="str">
        <f t="shared" si="8"/>
        <v/>
      </c>
      <c r="Z92" s="115" t="str">
        <f t="shared" si="9"/>
        <v/>
      </c>
      <c r="AA92" s="171">
        <f t="shared" si="10"/>
        <v>0</v>
      </c>
      <c r="AB92" s="171" t="str">
        <f t="shared" ref="AB92:AC130" si="18">IF($F92="","",AB$30)</f>
        <v/>
      </c>
      <c r="AC92" s="171" t="str">
        <f t="shared" si="18"/>
        <v/>
      </c>
      <c r="AD92" s="171">
        <f t="shared" si="12"/>
        <v>0</v>
      </c>
      <c r="AE92" s="171">
        <f t="shared" si="13"/>
        <v>0</v>
      </c>
      <c r="BA92" s="171" t="str">
        <f t="shared" si="17"/>
        <v/>
      </c>
      <c r="BB92" s="171" t="str">
        <f t="shared" si="17"/>
        <v/>
      </c>
    </row>
    <row r="93" spans="2:54">
      <c r="B93" s="10" t="str">
        <f t="shared" si="5"/>
        <v/>
      </c>
      <c r="C93" s="8"/>
      <c r="D93" s="8"/>
      <c r="E93" s="8"/>
      <c r="F93" s="209" t="str">
        <f>IF('תנאי סף'!AN93&lt;&gt;1,"",'תנאי סף'!F93)</f>
        <v/>
      </c>
      <c r="G93" s="9"/>
      <c r="H93" s="293"/>
      <c r="I93" s="293"/>
      <c r="J93" s="291"/>
      <c r="K93" s="293"/>
      <c r="L93" s="291"/>
      <c r="M93" s="293"/>
      <c r="N93" s="9"/>
      <c r="O93" s="137"/>
      <c r="P93" s="158"/>
      <c r="Q93" s="11"/>
      <c r="R93" s="11"/>
      <c r="S93" s="11"/>
      <c r="T93" s="11"/>
      <c r="U93" s="138" t="str">
        <f t="shared" si="6"/>
        <v/>
      </c>
      <c r="V93" s="11">
        <v>1</v>
      </c>
      <c r="W93" s="11" t="str">
        <f t="shared" si="7"/>
        <v/>
      </c>
      <c r="X93" s="11">
        <v>1</v>
      </c>
      <c r="Y93" s="11" t="str">
        <f t="shared" si="8"/>
        <v/>
      </c>
      <c r="Z93" s="115" t="str">
        <f t="shared" si="9"/>
        <v/>
      </c>
      <c r="AA93" s="171">
        <f t="shared" si="10"/>
        <v>0</v>
      </c>
      <c r="AB93" s="171" t="str">
        <f t="shared" si="18"/>
        <v/>
      </c>
      <c r="AC93" s="171" t="str">
        <f t="shared" si="18"/>
        <v/>
      </c>
      <c r="AD93" s="171">
        <f t="shared" si="12"/>
        <v>0</v>
      </c>
      <c r="AE93" s="171">
        <f t="shared" si="13"/>
        <v>0</v>
      </c>
      <c r="BA93" s="171" t="str">
        <f t="shared" si="17"/>
        <v/>
      </c>
      <c r="BB93" s="171" t="str">
        <f t="shared" si="17"/>
        <v/>
      </c>
    </row>
    <row r="94" spans="2:54">
      <c r="B94" s="10" t="str">
        <f t="shared" si="5"/>
        <v/>
      </c>
      <c r="C94" s="8"/>
      <c r="D94" s="8"/>
      <c r="E94" s="8"/>
      <c r="F94" s="209" t="str">
        <f>IF('תנאי סף'!AN94&lt;&gt;1,"",'תנאי סף'!F94)</f>
        <v/>
      </c>
      <c r="G94" s="9"/>
      <c r="H94" s="293"/>
      <c r="I94" s="293"/>
      <c r="J94" s="291"/>
      <c r="K94" s="293"/>
      <c r="L94" s="291"/>
      <c r="M94" s="293"/>
      <c r="N94" s="9"/>
      <c r="O94" s="137"/>
      <c r="P94" s="158"/>
      <c r="Q94" s="11"/>
      <c r="R94" s="11"/>
      <c r="S94" s="11"/>
      <c r="T94" s="11"/>
      <c r="U94" s="138" t="str">
        <f t="shared" si="6"/>
        <v/>
      </c>
      <c r="V94" s="11">
        <v>1</v>
      </c>
      <c r="W94" s="11" t="str">
        <f t="shared" si="7"/>
        <v/>
      </c>
      <c r="X94" s="11">
        <v>1</v>
      </c>
      <c r="Y94" s="11" t="str">
        <f t="shared" si="8"/>
        <v/>
      </c>
      <c r="Z94" s="115" t="str">
        <f t="shared" si="9"/>
        <v/>
      </c>
      <c r="AA94" s="171">
        <f t="shared" si="10"/>
        <v>0</v>
      </c>
      <c r="AB94" s="171" t="str">
        <f t="shared" si="18"/>
        <v/>
      </c>
      <c r="AC94" s="171" t="str">
        <f t="shared" si="18"/>
        <v/>
      </c>
      <c r="AD94" s="171">
        <f t="shared" si="12"/>
        <v>0</v>
      </c>
      <c r="AE94" s="171">
        <f t="shared" si="13"/>
        <v>0</v>
      </c>
      <c r="BA94" s="171" t="str">
        <f t="shared" si="17"/>
        <v/>
      </c>
      <c r="BB94" s="171" t="str">
        <f t="shared" si="17"/>
        <v/>
      </c>
    </row>
    <row r="95" spans="2:54">
      <c r="B95" s="10" t="str">
        <f t="shared" si="5"/>
        <v/>
      </c>
      <c r="C95" s="8"/>
      <c r="D95" s="8"/>
      <c r="E95" s="8"/>
      <c r="F95" s="209" t="str">
        <f>IF('תנאי סף'!AN95&lt;&gt;1,"",'תנאי סף'!F95)</f>
        <v/>
      </c>
      <c r="G95" s="9"/>
      <c r="H95" s="293"/>
      <c r="I95" s="293"/>
      <c r="J95" s="291"/>
      <c r="K95" s="293"/>
      <c r="L95" s="291"/>
      <c r="M95" s="293"/>
      <c r="N95" s="9"/>
      <c r="O95" s="137"/>
      <c r="P95" s="158"/>
      <c r="Q95" s="11"/>
      <c r="R95" s="11"/>
      <c r="S95" s="11"/>
      <c r="T95" s="11"/>
      <c r="U95" s="138" t="str">
        <f t="shared" si="6"/>
        <v/>
      </c>
      <c r="V95" s="11">
        <v>1</v>
      </c>
      <c r="W95" s="11" t="str">
        <f t="shared" si="7"/>
        <v/>
      </c>
      <c r="X95" s="11">
        <v>1</v>
      </c>
      <c r="Y95" s="11" t="str">
        <f t="shared" si="8"/>
        <v/>
      </c>
      <c r="Z95" s="115" t="str">
        <f t="shared" si="9"/>
        <v/>
      </c>
      <c r="AA95" s="171">
        <f t="shared" si="10"/>
        <v>0</v>
      </c>
      <c r="AB95" s="171" t="str">
        <f t="shared" si="18"/>
        <v/>
      </c>
      <c r="AC95" s="171" t="str">
        <f t="shared" si="18"/>
        <v/>
      </c>
      <c r="AD95" s="171">
        <f t="shared" si="12"/>
        <v>0</v>
      </c>
      <c r="AE95" s="171">
        <f t="shared" si="13"/>
        <v>0</v>
      </c>
      <c r="BA95" s="171" t="str">
        <f t="shared" si="17"/>
        <v/>
      </c>
      <c r="BB95" s="171" t="str">
        <f t="shared" si="17"/>
        <v/>
      </c>
    </row>
    <row r="96" spans="2:54">
      <c r="B96" s="10" t="str">
        <f t="shared" ref="B96:B130" si="19">IF(F96="","",ROW()-30)</f>
        <v/>
      </c>
      <c r="C96" s="8"/>
      <c r="D96" s="8"/>
      <c r="E96" s="8"/>
      <c r="F96" s="209" t="str">
        <f>IF('תנאי סף'!AN96&lt;&gt;1,"",'תנאי סף'!F96)</f>
        <v/>
      </c>
      <c r="G96" s="9"/>
      <c r="H96" s="293"/>
      <c r="I96" s="293"/>
      <c r="J96" s="291"/>
      <c r="K96" s="293"/>
      <c r="L96" s="291"/>
      <c r="M96" s="293"/>
      <c r="N96" s="9"/>
      <c r="O96" s="137"/>
      <c r="P96" s="158"/>
      <c r="Q96" s="11"/>
      <c r="R96" s="11"/>
      <c r="S96" s="11"/>
      <c r="T96" s="11"/>
      <c r="U96" s="138" t="str">
        <f t="shared" ref="U96:U130" si="20">IF($F96="","",IF($AA96&lt;&gt;1,$AB$1,IFERROR(MMULT(G96:H96,$G$5:$G$6),$AB$1)))</f>
        <v/>
      </c>
      <c r="V96" s="11">
        <v>1</v>
      </c>
      <c r="W96" s="11" t="str">
        <f t="shared" ref="W96:W130" si="21">IF($F96="","",IF($AA96&lt;&gt;1,$AB$1,IFERROR(U96*V96,$AB$1)))</f>
        <v/>
      </c>
      <c r="X96" s="11">
        <v>1</v>
      </c>
      <c r="Y96" s="11" t="str">
        <f t="shared" ref="Y96:Y130" si="22">IF($F96="","",IF($AA96&lt;&gt;1,$AB$1,IFERROR(W96*X96,$AB$1)))</f>
        <v/>
      </c>
      <c r="Z96" s="115" t="str">
        <f t="shared" ref="Z96:Z130" si="23">IF($F96="","",IF(OR($AA96&lt;&gt;1,Y96=$AB$1),$AB$1,IFERROR(Y96/SUM($Y$31:$Y$130),0)))</f>
        <v/>
      </c>
      <c r="AA96" s="171">
        <f t="shared" ref="AA96:AA130" si="24">IF(SUM(AD96:AV96)=COUNT(AD96:AV96),1,0)</f>
        <v>0</v>
      </c>
      <c r="AB96" s="171" t="str">
        <f t="shared" si="18"/>
        <v/>
      </c>
      <c r="AC96" s="171" t="str">
        <f t="shared" si="18"/>
        <v/>
      </c>
      <c r="AD96" s="171">
        <f t="shared" ref="AD96:AD130" si="25">IF(G$30="",1,IF(G96="",0,IFERROR(CHOOSE(AD$28,IF(ISNA(MATCH(G96,$AB$30:$AC$30,0)),0,1),IF(ISNUMBER(G96),1,0),IF(G96=TRUNC(G96),1,0),IF(AND(G96*1=G96,G96&gt;=0),1,0),IF(AND(G96=TRUNC(G96),G96&gt;=0),1,0),IF(AND(G96*1=G96,G96&gt;0),1,0),IF(AND(G96=TRUNC(G96),G96&gt;0),1,0),1,IF(ISNA(HLOOKUP(G96,$AE$4:$AN$4,1,0)),0,1)),0)))</f>
        <v>0</v>
      </c>
      <c r="AE96" s="171">
        <f t="shared" si="13"/>
        <v>0</v>
      </c>
      <c r="BA96" s="171" t="str">
        <f t="shared" si="17"/>
        <v/>
      </c>
      <c r="BB96" s="171" t="str">
        <f t="shared" si="17"/>
        <v/>
      </c>
    </row>
    <row r="97" spans="2:54">
      <c r="B97" s="10" t="str">
        <f t="shared" si="19"/>
        <v/>
      </c>
      <c r="C97" s="8"/>
      <c r="D97" s="8"/>
      <c r="E97" s="8"/>
      <c r="F97" s="209" t="str">
        <f>IF('תנאי סף'!AN97&lt;&gt;1,"",'תנאי סף'!F97)</f>
        <v/>
      </c>
      <c r="G97" s="9"/>
      <c r="H97" s="293"/>
      <c r="I97" s="293"/>
      <c r="J97" s="291"/>
      <c r="K97" s="293"/>
      <c r="L97" s="291"/>
      <c r="M97" s="293"/>
      <c r="N97" s="9"/>
      <c r="O97" s="137"/>
      <c r="P97" s="158"/>
      <c r="Q97" s="11"/>
      <c r="R97" s="11"/>
      <c r="S97" s="11"/>
      <c r="T97" s="11"/>
      <c r="U97" s="138" t="str">
        <f t="shared" si="20"/>
        <v/>
      </c>
      <c r="V97" s="11">
        <v>1</v>
      </c>
      <c r="W97" s="11" t="str">
        <f t="shared" si="21"/>
        <v/>
      </c>
      <c r="X97" s="11">
        <v>1</v>
      </c>
      <c r="Y97" s="11" t="str">
        <f t="shared" si="22"/>
        <v/>
      </c>
      <c r="Z97" s="115" t="str">
        <f t="shared" si="23"/>
        <v/>
      </c>
      <c r="AA97" s="171">
        <f t="shared" si="24"/>
        <v>0</v>
      </c>
      <c r="AB97" s="171" t="str">
        <f t="shared" si="18"/>
        <v/>
      </c>
      <c r="AC97" s="171" t="str">
        <f t="shared" si="18"/>
        <v/>
      </c>
      <c r="AD97" s="171">
        <f t="shared" si="25"/>
        <v>0</v>
      </c>
      <c r="AE97" s="171">
        <f t="shared" si="13"/>
        <v>0</v>
      </c>
      <c r="BA97" s="171" t="str">
        <f t="shared" si="17"/>
        <v/>
      </c>
      <c r="BB97" s="171" t="str">
        <f t="shared" si="17"/>
        <v/>
      </c>
    </row>
    <row r="98" spans="2:54">
      <c r="B98" s="10" t="str">
        <f t="shared" si="19"/>
        <v/>
      </c>
      <c r="C98" s="8"/>
      <c r="D98" s="8"/>
      <c r="E98" s="8"/>
      <c r="F98" s="209" t="str">
        <f>IF('תנאי סף'!AN98&lt;&gt;1,"",'תנאי סף'!F98)</f>
        <v/>
      </c>
      <c r="G98" s="9"/>
      <c r="H98" s="293"/>
      <c r="I98" s="293"/>
      <c r="J98" s="291"/>
      <c r="K98" s="293"/>
      <c r="L98" s="291"/>
      <c r="M98" s="293"/>
      <c r="N98" s="9"/>
      <c r="O98" s="137"/>
      <c r="P98" s="158"/>
      <c r="Q98" s="11"/>
      <c r="R98" s="11"/>
      <c r="S98" s="11"/>
      <c r="T98" s="11"/>
      <c r="U98" s="138" t="str">
        <f t="shared" si="20"/>
        <v/>
      </c>
      <c r="V98" s="11">
        <v>1</v>
      </c>
      <c r="W98" s="11" t="str">
        <f t="shared" si="21"/>
        <v/>
      </c>
      <c r="X98" s="11">
        <v>1</v>
      </c>
      <c r="Y98" s="11" t="str">
        <f t="shared" si="22"/>
        <v/>
      </c>
      <c r="Z98" s="115" t="str">
        <f t="shared" si="23"/>
        <v/>
      </c>
      <c r="AA98" s="171">
        <f t="shared" si="24"/>
        <v>0</v>
      </c>
      <c r="AB98" s="171" t="str">
        <f t="shared" si="18"/>
        <v/>
      </c>
      <c r="AC98" s="171" t="str">
        <f t="shared" si="18"/>
        <v/>
      </c>
      <c r="AD98" s="171">
        <f t="shared" si="25"/>
        <v>0</v>
      </c>
      <c r="AE98" s="171">
        <f t="shared" si="13"/>
        <v>0</v>
      </c>
      <c r="BA98" s="171" t="str">
        <f t="shared" si="17"/>
        <v/>
      </c>
      <c r="BB98" s="171" t="str">
        <f t="shared" si="17"/>
        <v/>
      </c>
    </row>
    <row r="99" spans="2:54">
      <c r="B99" s="10" t="str">
        <f t="shared" si="19"/>
        <v/>
      </c>
      <c r="C99" s="8"/>
      <c r="D99" s="8"/>
      <c r="E99" s="8"/>
      <c r="F99" s="209" t="str">
        <f>IF('תנאי סף'!AN99&lt;&gt;1,"",'תנאי סף'!F99)</f>
        <v/>
      </c>
      <c r="G99" s="9"/>
      <c r="H99" s="293"/>
      <c r="I99" s="293"/>
      <c r="J99" s="291"/>
      <c r="K99" s="293"/>
      <c r="L99" s="291"/>
      <c r="M99" s="293"/>
      <c r="N99" s="9"/>
      <c r="O99" s="137"/>
      <c r="P99" s="158"/>
      <c r="Q99" s="11"/>
      <c r="R99" s="11"/>
      <c r="S99" s="11"/>
      <c r="T99" s="11"/>
      <c r="U99" s="138" t="str">
        <f t="shared" si="20"/>
        <v/>
      </c>
      <c r="V99" s="11">
        <v>1</v>
      </c>
      <c r="W99" s="11" t="str">
        <f t="shared" si="21"/>
        <v/>
      </c>
      <c r="X99" s="11">
        <v>1</v>
      </c>
      <c r="Y99" s="11" t="str">
        <f t="shared" si="22"/>
        <v/>
      </c>
      <c r="Z99" s="115" t="str">
        <f t="shared" si="23"/>
        <v/>
      </c>
      <c r="AA99" s="171">
        <f t="shared" si="24"/>
        <v>0</v>
      </c>
      <c r="AB99" s="171" t="str">
        <f t="shared" si="18"/>
        <v/>
      </c>
      <c r="AC99" s="171" t="str">
        <f t="shared" si="18"/>
        <v/>
      </c>
      <c r="AD99" s="171">
        <f t="shared" si="25"/>
        <v>0</v>
      </c>
      <c r="AE99" s="171">
        <f t="shared" si="13"/>
        <v>0</v>
      </c>
      <c r="BA99" s="171" t="str">
        <f t="shared" si="17"/>
        <v/>
      </c>
      <c r="BB99" s="171" t="str">
        <f t="shared" si="17"/>
        <v/>
      </c>
    </row>
    <row r="100" spans="2:54">
      <c r="B100" s="10" t="str">
        <f t="shared" si="19"/>
        <v/>
      </c>
      <c r="C100" s="8"/>
      <c r="D100" s="8"/>
      <c r="E100" s="8"/>
      <c r="F100" s="209" t="str">
        <f>IF('תנאי סף'!AN100&lt;&gt;1,"",'תנאי סף'!F100)</f>
        <v/>
      </c>
      <c r="G100" s="9"/>
      <c r="H100" s="293"/>
      <c r="I100" s="293"/>
      <c r="J100" s="291"/>
      <c r="K100" s="293"/>
      <c r="L100" s="291"/>
      <c r="M100" s="293"/>
      <c r="N100" s="9"/>
      <c r="O100" s="137"/>
      <c r="P100" s="158"/>
      <c r="Q100" s="11"/>
      <c r="R100" s="11"/>
      <c r="S100" s="11"/>
      <c r="T100" s="11"/>
      <c r="U100" s="138" t="str">
        <f t="shared" si="20"/>
        <v/>
      </c>
      <c r="V100" s="11">
        <v>1</v>
      </c>
      <c r="W100" s="11" t="str">
        <f t="shared" si="21"/>
        <v/>
      </c>
      <c r="X100" s="11">
        <v>1</v>
      </c>
      <c r="Y100" s="11" t="str">
        <f t="shared" si="22"/>
        <v/>
      </c>
      <c r="Z100" s="115" t="str">
        <f t="shared" si="23"/>
        <v/>
      </c>
      <c r="AA100" s="171">
        <f t="shared" si="24"/>
        <v>0</v>
      </c>
      <c r="AB100" s="171" t="str">
        <f t="shared" si="18"/>
        <v/>
      </c>
      <c r="AC100" s="171" t="str">
        <f t="shared" si="18"/>
        <v/>
      </c>
      <c r="AD100" s="171">
        <f t="shared" si="25"/>
        <v>0</v>
      </c>
      <c r="AE100" s="171">
        <f t="shared" si="13"/>
        <v>0</v>
      </c>
      <c r="BA100" s="171" t="str">
        <f t="shared" si="17"/>
        <v/>
      </c>
      <c r="BB100" s="171" t="str">
        <f t="shared" si="17"/>
        <v/>
      </c>
    </row>
    <row r="101" spans="2:54">
      <c r="B101" s="10" t="str">
        <f t="shared" si="19"/>
        <v/>
      </c>
      <c r="C101" s="8"/>
      <c r="D101" s="8"/>
      <c r="E101" s="8"/>
      <c r="F101" s="209" t="str">
        <f>IF('תנאי סף'!AN101&lt;&gt;1,"",'תנאי סף'!F101)</f>
        <v/>
      </c>
      <c r="G101" s="9"/>
      <c r="H101" s="293"/>
      <c r="I101" s="293"/>
      <c r="J101" s="291"/>
      <c r="K101" s="293"/>
      <c r="L101" s="291"/>
      <c r="M101" s="293"/>
      <c r="N101" s="9"/>
      <c r="O101" s="137"/>
      <c r="P101" s="158"/>
      <c r="Q101" s="11"/>
      <c r="R101" s="11"/>
      <c r="S101" s="11"/>
      <c r="T101" s="11"/>
      <c r="U101" s="138" t="str">
        <f t="shared" si="20"/>
        <v/>
      </c>
      <c r="V101" s="11">
        <v>1</v>
      </c>
      <c r="W101" s="11" t="str">
        <f t="shared" si="21"/>
        <v/>
      </c>
      <c r="X101" s="11">
        <v>1</v>
      </c>
      <c r="Y101" s="11" t="str">
        <f t="shared" si="22"/>
        <v/>
      </c>
      <c r="Z101" s="115" t="str">
        <f t="shared" si="23"/>
        <v/>
      </c>
      <c r="AA101" s="171">
        <f t="shared" si="24"/>
        <v>0</v>
      </c>
      <c r="AB101" s="171" t="str">
        <f t="shared" si="18"/>
        <v/>
      </c>
      <c r="AC101" s="171" t="str">
        <f t="shared" si="18"/>
        <v/>
      </c>
      <c r="AD101" s="171">
        <f t="shared" si="25"/>
        <v>0</v>
      </c>
      <c r="AE101" s="171">
        <f t="shared" si="13"/>
        <v>0</v>
      </c>
      <c r="BA101" s="171" t="str">
        <f t="shared" si="17"/>
        <v/>
      </c>
      <c r="BB101" s="171" t="str">
        <f t="shared" si="17"/>
        <v/>
      </c>
    </row>
    <row r="102" spans="2:54">
      <c r="B102" s="10" t="str">
        <f t="shared" si="19"/>
        <v/>
      </c>
      <c r="C102" s="8"/>
      <c r="D102" s="8"/>
      <c r="E102" s="8"/>
      <c r="F102" s="209" t="str">
        <f>IF('תנאי סף'!AN102&lt;&gt;1,"",'תנאי סף'!F102)</f>
        <v/>
      </c>
      <c r="G102" s="9"/>
      <c r="H102" s="293"/>
      <c r="I102" s="293"/>
      <c r="J102" s="291"/>
      <c r="K102" s="293"/>
      <c r="L102" s="291"/>
      <c r="M102" s="293"/>
      <c r="N102" s="9"/>
      <c r="O102" s="137"/>
      <c r="P102" s="158"/>
      <c r="Q102" s="11"/>
      <c r="R102" s="11"/>
      <c r="S102" s="11"/>
      <c r="T102" s="11"/>
      <c r="U102" s="138" t="str">
        <f t="shared" si="20"/>
        <v/>
      </c>
      <c r="V102" s="11">
        <v>1</v>
      </c>
      <c r="W102" s="11" t="str">
        <f t="shared" si="21"/>
        <v/>
      </c>
      <c r="X102" s="11">
        <v>1</v>
      </c>
      <c r="Y102" s="11" t="str">
        <f t="shared" si="22"/>
        <v/>
      </c>
      <c r="Z102" s="115" t="str">
        <f t="shared" si="23"/>
        <v/>
      </c>
      <c r="AA102" s="171">
        <f t="shared" si="24"/>
        <v>0</v>
      </c>
      <c r="AB102" s="171" t="str">
        <f t="shared" si="18"/>
        <v/>
      </c>
      <c r="AC102" s="171" t="str">
        <f t="shared" si="18"/>
        <v/>
      </c>
      <c r="AD102" s="171">
        <f t="shared" si="25"/>
        <v>0</v>
      </c>
      <c r="AE102" s="171">
        <f t="shared" si="13"/>
        <v>0</v>
      </c>
      <c r="BA102" s="171" t="str">
        <f t="shared" si="17"/>
        <v/>
      </c>
      <c r="BB102" s="171" t="str">
        <f t="shared" si="17"/>
        <v/>
      </c>
    </row>
    <row r="103" spans="2:54">
      <c r="B103" s="10" t="str">
        <f t="shared" si="19"/>
        <v/>
      </c>
      <c r="C103" s="8"/>
      <c r="D103" s="8"/>
      <c r="E103" s="8"/>
      <c r="F103" s="209" t="str">
        <f>IF('תנאי סף'!AN103&lt;&gt;1,"",'תנאי סף'!F103)</f>
        <v/>
      </c>
      <c r="G103" s="9"/>
      <c r="H103" s="293"/>
      <c r="I103" s="293"/>
      <c r="J103" s="291"/>
      <c r="K103" s="293"/>
      <c r="L103" s="291"/>
      <c r="M103" s="293"/>
      <c r="N103" s="9"/>
      <c r="O103" s="137"/>
      <c r="P103" s="158"/>
      <c r="Q103" s="11"/>
      <c r="R103" s="11"/>
      <c r="S103" s="11"/>
      <c r="T103" s="11"/>
      <c r="U103" s="138" t="str">
        <f t="shared" si="20"/>
        <v/>
      </c>
      <c r="V103" s="11">
        <v>1</v>
      </c>
      <c r="W103" s="11" t="str">
        <f t="shared" si="21"/>
        <v/>
      </c>
      <c r="X103" s="11">
        <v>1</v>
      </c>
      <c r="Y103" s="11" t="str">
        <f t="shared" si="22"/>
        <v/>
      </c>
      <c r="Z103" s="115" t="str">
        <f t="shared" si="23"/>
        <v/>
      </c>
      <c r="AA103" s="171">
        <f t="shared" si="24"/>
        <v>0</v>
      </c>
      <c r="AB103" s="171" t="str">
        <f t="shared" si="18"/>
        <v/>
      </c>
      <c r="AC103" s="171" t="str">
        <f t="shared" si="18"/>
        <v/>
      </c>
      <c r="AD103" s="171">
        <f t="shared" si="25"/>
        <v>0</v>
      </c>
      <c r="AE103" s="171">
        <f t="shared" si="13"/>
        <v>0</v>
      </c>
      <c r="BA103" s="171" t="str">
        <f t="shared" si="17"/>
        <v/>
      </c>
      <c r="BB103" s="171" t="str">
        <f t="shared" si="17"/>
        <v/>
      </c>
    </row>
    <row r="104" spans="2:54">
      <c r="B104" s="10" t="str">
        <f t="shared" si="19"/>
        <v/>
      </c>
      <c r="C104" s="8"/>
      <c r="D104" s="8"/>
      <c r="E104" s="8"/>
      <c r="F104" s="209" t="str">
        <f>IF('תנאי סף'!AN104&lt;&gt;1,"",'תנאי סף'!F104)</f>
        <v/>
      </c>
      <c r="G104" s="9"/>
      <c r="H104" s="293"/>
      <c r="I104" s="293"/>
      <c r="J104" s="291"/>
      <c r="K104" s="293"/>
      <c r="L104" s="291"/>
      <c r="M104" s="293"/>
      <c r="N104" s="9"/>
      <c r="O104" s="137"/>
      <c r="P104" s="158"/>
      <c r="Q104" s="11"/>
      <c r="R104" s="11"/>
      <c r="S104" s="11"/>
      <c r="T104" s="11"/>
      <c r="U104" s="138" t="str">
        <f t="shared" si="20"/>
        <v/>
      </c>
      <c r="V104" s="11">
        <v>1</v>
      </c>
      <c r="W104" s="11" t="str">
        <f t="shared" si="21"/>
        <v/>
      </c>
      <c r="X104" s="11">
        <v>1</v>
      </c>
      <c r="Y104" s="11" t="str">
        <f t="shared" si="22"/>
        <v/>
      </c>
      <c r="Z104" s="115" t="str">
        <f t="shared" si="23"/>
        <v/>
      </c>
      <c r="AA104" s="171">
        <f t="shared" si="24"/>
        <v>0</v>
      </c>
      <c r="AB104" s="171" t="str">
        <f t="shared" si="18"/>
        <v/>
      </c>
      <c r="AC104" s="171" t="str">
        <f t="shared" si="18"/>
        <v/>
      </c>
      <c r="AD104" s="171">
        <f t="shared" si="25"/>
        <v>0</v>
      </c>
      <c r="AE104" s="171">
        <f t="shared" si="13"/>
        <v>0</v>
      </c>
      <c r="BA104" s="171" t="str">
        <f t="shared" si="17"/>
        <v/>
      </c>
      <c r="BB104" s="171" t="str">
        <f t="shared" si="17"/>
        <v/>
      </c>
    </row>
    <row r="105" spans="2:54">
      <c r="B105" s="10" t="str">
        <f t="shared" si="19"/>
        <v/>
      </c>
      <c r="C105" s="8"/>
      <c r="D105" s="8"/>
      <c r="E105" s="8"/>
      <c r="F105" s="209" t="str">
        <f>IF('תנאי סף'!AN105&lt;&gt;1,"",'תנאי סף'!F105)</f>
        <v/>
      </c>
      <c r="G105" s="9"/>
      <c r="H105" s="293"/>
      <c r="I105" s="293"/>
      <c r="J105" s="291"/>
      <c r="K105" s="293"/>
      <c r="L105" s="291"/>
      <c r="M105" s="293"/>
      <c r="N105" s="9"/>
      <c r="O105" s="137"/>
      <c r="P105" s="158"/>
      <c r="Q105" s="11"/>
      <c r="R105" s="11"/>
      <c r="S105" s="11"/>
      <c r="T105" s="11"/>
      <c r="U105" s="138" t="str">
        <f t="shared" si="20"/>
        <v/>
      </c>
      <c r="V105" s="11">
        <v>1</v>
      </c>
      <c r="W105" s="11" t="str">
        <f t="shared" si="21"/>
        <v/>
      </c>
      <c r="X105" s="11">
        <v>1</v>
      </c>
      <c r="Y105" s="11" t="str">
        <f t="shared" si="22"/>
        <v/>
      </c>
      <c r="Z105" s="115" t="str">
        <f t="shared" si="23"/>
        <v/>
      </c>
      <c r="AA105" s="171">
        <f t="shared" si="24"/>
        <v>0</v>
      </c>
      <c r="AB105" s="171" t="str">
        <f t="shared" si="18"/>
        <v/>
      </c>
      <c r="AC105" s="171" t="str">
        <f t="shared" si="18"/>
        <v/>
      </c>
      <c r="AD105" s="171">
        <f t="shared" si="25"/>
        <v>0</v>
      </c>
      <c r="AE105" s="171">
        <f t="shared" si="13"/>
        <v>0</v>
      </c>
      <c r="BA105" s="171" t="str">
        <f t="shared" si="17"/>
        <v/>
      </c>
      <c r="BB105" s="171" t="str">
        <f t="shared" si="17"/>
        <v/>
      </c>
    </row>
    <row r="106" spans="2:54">
      <c r="B106" s="10" t="str">
        <f t="shared" si="19"/>
        <v/>
      </c>
      <c r="C106" s="8"/>
      <c r="D106" s="8"/>
      <c r="E106" s="8"/>
      <c r="F106" s="209" t="str">
        <f>IF('תנאי סף'!AN106&lt;&gt;1,"",'תנאי סף'!F106)</f>
        <v/>
      </c>
      <c r="G106" s="9"/>
      <c r="H106" s="293"/>
      <c r="I106" s="293"/>
      <c r="J106" s="291"/>
      <c r="K106" s="293"/>
      <c r="L106" s="291"/>
      <c r="M106" s="293"/>
      <c r="N106" s="9"/>
      <c r="O106" s="137"/>
      <c r="P106" s="158"/>
      <c r="Q106" s="11"/>
      <c r="R106" s="11"/>
      <c r="S106" s="11"/>
      <c r="T106" s="11"/>
      <c r="U106" s="138" t="str">
        <f t="shared" si="20"/>
        <v/>
      </c>
      <c r="V106" s="11">
        <v>1</v>
      </c>
      <c r="W106" s="11" t="str">
        <f t="shared" si="21"/>
        <v/>
      </c>
      <c r="X106" s="11">
        <v>1</v>
      </c>
      <c r="Y106" s="11" t="str">
        <f t="shared" si="22"/>
        <v/>
      </c>
      <c r="Z106" s="115" t="str">
        <f t="shared" si="23"/>
        <v/>
      </c>
      <c r="AA106" s="171">
        <f t="shared" si="24"/>
        <v>0</v>
      </c>
      <c r="AB106" s="171" t="str">
        <f t="shared" si="18"/>
        <v/>
      </c>
      <c r="AC106" s="171" t="str">
        <f t="shared" si="18"/>
        <v/>
      </c>
      <c r="AD106" s="171">
        <f t="shared" si="25"/>
        <v>0</v>
      </c>
      <c r="AE106" s="171">
        <f t="shared" si="13"/>
        <v>0</v>
      </c>
      <c r="BA106" s="171" t="str">
        <f t="shared" si="17"/>
        <v/>
      </c>
      <c r="BB106" s="171" t="str">
        <f t="shared" si="17"/>
        <v/>
      </c>
    </row>
    <row r="107" spans="2:54">
      <c r="B107" s="10" t="str">
        <f t="shared" si="19"/>
        <v/>
      </c>
      <c r="C107" s="8"/>
      <c r="D107" s="8"/>
      <c r="E107" s="8"/>
      <c r="F107" s="209" t="str">
        <f>IF('תנאי סף'!AN107&lt;&gt;1,"",'תנאי סף'!F107)</f>
        <v/>
      </c>
      <c r="G107" s="9"/>
      <c r="H107" s="293"/>
      <c r="I107" s="293"/>
      <c r="J107" s="291"/>
      <c r="K107" s="293"/>
      <c r="L107" s="291"/>
      <c r="M107" s="293"/>
      <c r="N107" s="9"/>
      <c r="O107" s="137"/>
      <c r="P107" s="158"/>
      <c r="Q107" s="11"/>
      <c r="R107" s="11"/>
      <c r="S107" s="11"/>
      <c r="T107" s="11"/>
      <c r="U107" s="138" t="str">
        <f t="shared" si="20"/>
        <v/>
      </c>
      <c r="V107" s="11">
        <v>1</v>
      </c>
      <c r="W107" s="11" t="str">
        <f t="shared" si="21"/>
        <v/>
      </c>
      <c r="X107" s="11">
        <v>1</v>
      </c>
      <c r="Y107" s="11" t="str">
        <f t="shared" si="22"/>
        <v/>
      </c>
      <c r="Z107" s="115" t="str">
        <f t="shared" si="23"/>
        <v/>
      </c>
      <c r="AA107" s="171">
        <f t="shared" si="24"/>
        <v>0</v>
      </c>
      <c r="AB107" s="171" t="str">
        <f t="shared" si="18"/>
        <v/>
      </c>
      <c r="AC107" s="171" t="str">
        <f t="shared" si="18"/>
        <v/>
      </c>
      <c r="AD107" s="171">
        <f t="shared" si="25"/>
        <v>0</v>
      </c>
      <c r="AE107" s="171">
        <f t="shared" si="13"/>
        <v>0</v>
      </c>
      <c r="BA107" s="171" t="str">
        <f t="shared" si="17"/>
        <v/>
      </c>
      <c r="BB107" s="171" t="str">
        <f t="shared" si="17"/>
        <v/>
      </c>
    </row>
    <row r="108" spans="2:54">
      <c r="B108" s="10" t="str">
        <f t="shared" si="19"/>
        <v/>
      </c>
      <c r="C108" s="8"/>
      <c r="D108" s="8"/>
      <c r="E108" s="8"/>
      <c r="F108" s="209" t="str">
        <f>IF('תנאי סף'!AN108&lt;&gt;1,"",'תנאי סף'!F108)</f>
        <v/>
      </c>
      <c r="G108" s="9"/>
      <c r="H108" s="293"/>
      <c r="I108" s="293"/>
      <c r="J108" s="291"/>
      <c r="K108" s="293"/>
      <c r="L108" s="291"/>
      <c r="M108" s="293"/>
      <c r="N108" s="9"/>
      <c r="O108" s="137"/>
      <c r="P108" s="158"/>
      <c r="Q108" s="11"/>
      <c r="R108" s="11"/>
      <c r="S108" s="11"/>
      <c r="T108" s="11"/>
      <c r="U108" s="138" t="str">
        <f t="shared" si="20"/>
        <v/>
      </c>
      <c r="V108" s="11">
        <v>1</v>
      </c>
      <c r="W108" s="11" t="str">
        <f t="shared" si="21"/>
        <v/>
      </c>
      <c r="X108" s="11">
        <v>1</v>
      </c>
      <c r="Y108" s="11" t="str">
        <f t="shared" si="22"/>
        <v/>
      </c>
      <c r="Z108" s="115" t="str">
        <f t="shared" si="23"/>
        <v/>
      </c>
      <c r="AA108" s="171">
        <f t="shared" si="24"/>
        <v>0</v>
      </c>
      <c r="AB108" s="171" t="str">
        <f t="shared" si="18"/>
        <v/>
      </c>
      <c r="AC108" s="171" t="str">
        <f t="shared" si="18"/>
        <v/>
      </c>
      <c r="AD108" s="171">
        <f t="shared" si="25"/>
        <v>0</v>
      </c>
      <c r="AE108" s="171">
        <f t="shared" si="13"/>
        <v>0</v>
      </c>
      <c r="BA108" s="171" t="str">
        <f t="shared" si="17"/>
        <v/>
      </c>
      <c r="BB108" s="171" t="str">
        <f t="shared" si="17"/>
        <v/>
      </c>
    </row>
    <row r="109" spans="2:54">
      <c r="B109" s="10" t="str">
        <f t="shared" si="19"/>
        <v/>
      </c>
      <c r="C109" s="8"/>
      <c r="D109" s="8"/>
      <c r="E109" s="8"/>
      <c r="F109" s="209" t="str">
        <f>IF('תנאי סף'!AN109&lt;&gt;1,"",'תנאי סף'!F109)</f>
        <v/>
      </c>
      <c r="G109" s="9"/>
      <c r="H109" s="293"/>
      <c r="I109" s="293"/>
      <c r="J109" s="291"/>
      <c r="K109" s="293"/>
      <c r="L109" s="291"/>
      <c r="M109" s="293"/>
      <c r="N109" s="9"/>
      <c r="O109" s="137"/>
      <c r="P109" s="158"/>
      <c r="Q109" s="11"/>
      <c r="R109" s="11"/>
      <c r="S109" s="11"/>
      <c r="T109" s="11"/>
      <c r="U109" s="138" t="str">
        <f t="shared" si="20"/>
        <v/>
      </c>
      <c r="V109" s="11">
        <v>1</v>
      </c>
      <c r="W109" s="11" t="str">
        <f t="shared" si="21"/>
        <v/>
      </c>
      <c r="X109" s="11">
        <v>1</v>
      </c>
      <c r="Y109" s="11" t="str">
        <f t="shared" si="22"/>
        <v/>
      </c>
      <c r="Z109" s="115" t="str">
        <f t="shared" si="23"/>
        <v/>
      </c>
      <c r="AA109" s="171">
        <f t="shared" si="24"/>
        <v>0</v>
      </c>
      <c r="AB109" s="171" t="str">
        <f t="shared" si="18"/>
        <v/>
      </c>
      <c r="AC109" s="171" t="str">
        <f t="shared" si="18"/>
        <v/>
      </c>
      <c r="AD109" s="171">
        <f t="shared" si="25"/>
        <v>0</v>
      </c>
      <c r="AE109" s="171">
        <f t="shared" si="13"/>
        <v>0</v>
      </c>
      <c r="BA109" s="171" t="str">
        <f t="shared" si="17"/>
        <v/>
      </c>
      <c r="BB109" s="171" t="str">
        <f t="shared" si="17"/>
        <v/>
      </c>
    </row>
    <row r="110" spans="2:54">
      <c r="B110" s="10" t="str">
        <f t="shared" si="19"/>
        <v/>
      </c>
      <c r="C110" s="8"/>
      <c r="D110" s="8"/>
      <c r="E110" s="8"/>
      <c r="F110" s="209" t="str">
        <f>IF('תנאי סף'!AN110&lt;&gt;1,"",'תנאי סף'!F110)</f>
        <v/>
      </c>
      <c r="G110" s="9"/>
      <c r="H110" s="293"/>
      <c r="I110" s="293"/>
      <c r="J110" s="291"/>
      <c r="K110" s="293"/>
      <c r="L110" s="291"/>
      <c r="M110" s="293"/>
      <c r="N110" s="9"/>
      <c r="O110" s="137"/>
      <c r="P110" s="158"/>
      <c r="Q110" s="11"/>
      <c r="R110" s="11"/>
      <c r="S110" s="11"/>
      <c r="T110" s="11"/>
      <c r="U110" s="138" t="str">
        <f t="shared" si="20"/>
        <v/>
      </c>
      <c r="V110" s="11">
        <v>1</v>
      </c>
      <c r="W110" s="11" t="str">
        <f t="shared" si="21"/>
        <v/>
      </c>
      <c r="X110" s="11">
        <v>1</v>
      </c>
      <c r="Y110" s="11" t="str">
        <f t="shared" si="22"/>
        <v/>
      </c>
      <c r="Z110" s="115" t="str">
        <f t="shared" si="23"/>
        <v/>
      </c>
      <c r="AA110" s="171">
        <f t="shared" si="24"/>
        <v>0</v>
      </c>
      <c r="AB110" s="171" t="str">
        <f t="shared" si="18"/>
        <v/>
      </c>
      <c r="AC110" s="171" t="str">
        <f t="shared" si="18"/>
        <v/>
      </c>
      <c r="AD110" s="171">
        <f t="shared" si="25"/>
        <v>0</v>
      </c>
      <c r="AE110" s="171">
        <f t="shared" ref="AE110:AE130" si="26">IF(H$30="",1,IF(H110="",0,IFERROR(CHOOSE(AE$28,IF(ISNA(MATCH(H110,$AB$30:$AC$30,0)),0,1),IF(ISNUMBER(H110),1,0),IF(H110=TRUNC(H110),1,0),IF(AND(H110*1=H110,H110&gt;=0),1,0),IF(AND(H110=TRUNC(H110),H110&gt;=0),1,0),IF(AND(H110*1=H110,H110&gt;0),1,0),IF(AND(H110=TRUNC(H110),H110&gt;0),1,0),1,IF(ISNA(HLOOKUP(H110,$AE$4:$AN$4,1,0)),0,1)),0)))</f>
        <v>0</v>
      </c>
      <c r="BA110" s="171" t="str">
        <f t="shared" si="17"/>
        <v/>
      </c>
      <c r="BB110" s="171" t="str">
        <f t="shared" si="17"/>
        <v/>
      </c>
    </row>
    <row r="111" spans="2:54">
      <c r="B111" s="10" t="str">
        <f t="shared" si="19"/>
        <v/>
      </c>
      <c r="C111" s="8"/>
      <c r="D111" s="8"/>
      <c r="E111" s="8"/>
      <c r="F111" s="209" t="str">
        <f>IF('תנאי סף'!AN111&lt;&gt;1,"",'תנאי סף'!F111)</f>
        <v/>
      </c>
      <c r="G111" s="9"/>
      <c r="H111" s="293"/>
      <c r="I111" s="293"/>
      <c r="J111" s="291"/>
      <c r="K111" s="293"/>
      <c r="L111" s="291"/>
      <c r="M111" s="293"/>
      <c r="N111" s="9"/>
      <c r="O111" s="137"/>
      <c r="P111" s="158"/>
      <c r="Q111" s="11"/>
      <c r="R111" s="11"/>
      <c r="S111" s="11"/>
      <c r="T111" s="11"/>
      <c r="U111" s="138" t="str">
        <f t="shared" si="20"/>
        <v/>
      </c>
      <c r="V111" s="11">
        <v>1</v>
      </c>
      <c r="W111" s="11" t="str">
        <f t="shared" si="21"/>
        <v/>
      </c>
      <c r="X111" s="11">
        <v>1</v>
      </c>
      <c r="Y111" s="11" t="str">
        <f t="shared" si="22"/>
        <v/>
      </c>
      <c r="Z111" s="115" t="str">
        <f t="shared" si="23"/>
        <v/>
      </c>
      <c r="AA111" s="171">
        <f t="shared" si="24"/>
        <v>0</v>
      </c>
      <c r="AB111" s="171" t="str">
        <f t="shared" si="18"/>
        <v/>
      </c>
      <c r="AC111" s="171" t="str">
        <f t="shared" si="18"/>
        <v/>
      </c>
      <c r="AD111" s="171">
        <f t="shared" si="25"/>
        <v>0</v>
      </c>
      <c r="AE111" s="171">
        <f t="shared" si="26"/>
        <v>0</v>
      </c>
      <c r="BA111" s="171" t="str">
        <f t="shared" ref="BA111:BB130" si="27">IF($F111="","",BA$30)</f>
        <v/>
      </c>
      <c r="BB111" s="171" t="str">
        <f t="shared" si="27"/>
        <v/>
      </c>
    </row>
    <row r="112" spans="2:54">
      <c r="B112" s="10" t="str">
        <f t="shared" si="19"/>
        <v/>
      </c>
      <c r="C112" s="8"/>
      <c r="D112" s="8"/>
      <c r="E112" s="8"/>
      <c r="F112" s="209" t="str">
        <f>IF('תנאי סף'!AN112&lt;&gt;1,"",'תנאי סף'!F112)</f>
        <v/>
      </c>
      <c r="G112" s="9"/>
      <c r="H112" s="293"/>
      <c r="I112" s="293"/>
      <c r="J112" s="291"/>
      <c r="K112" s="293"/>
      <c r="L112" s="291"/>
      <c r="M112" s="293"/>
      <c r="N112" s="9"/>
      <c r="O112" s="137"/>
      <c r="P112" s="158"/>
      <c r="Q112" s="11"/>
      <c r="R112" s="11"/>
      <c r="S112" s="11"/>
      <c r="T112" s="11"/>
      <c r="U112" s="138" t="str">
        <f t="shared" si="20"/>
        <v/>
      </c>
      <c r="V112" s="11">
        <v>1</v>
      </c>
      <c r="W112" s="11" t="str">
        <f t="shared" si="21"/>
        <v/>
      </c>
      <c r="X112" s="11">
        <v>1</v>
      </c>
      <c r="Y112" s="11" t="str">
        <f t="shared" si="22"/>
        <v/>
      </c>
      <c r="Z112" s="115" t="str">
        <f t="shared" si="23"/>
        <v/>
      </c>
      <c r="AA112" s="171">
        <f t="shared" si="24"/>
        <v>0</v>
      </c>
      <c r="AB112" s="171" t="str">
        <f t="shared" si="18"/>
        <v/>
      </c>
      <c r="AC112" s="171" t="str">
        <f t="shared" si="18"/>
        <v/>
      </c>
      <c r="AD112" s="171">
        <f t="shared" si="25"/>
        <v>0</v>
      </c>
      <c r="AE112" s="171">
        <f t="shared" si="26"/>
        <v>0</v>
      </c>
      <c r="BA112" s="171" t="str">
        <f t="shared" si="27"/>
        <v/>
      </c>
      <c r="BB112" s="171" t="str">
        <f t="shared" si="27"/>
        <v/>
      </c>
    </row>
    <row r="113" spans="2:54">
      <c r="B113" s="10" t="str">
        <f t="shared" si="19"/>
        <v/>
      </c>
      <c r="C113" s="8"/>
      <c r="D113" s="8"/>
      <c r="E113" s="8"/>
      <c r="F113" s="209" t="str">
        <f>IF('תנאי סף'!AN113&lt;&gt;1,"",'תנאי סף'!F113)</f>
        <v/>
      </c>
      <c r="G113" s="9"/>
      <c r="H113" s="293"/>
      <c r="I113" s="293"/>
      <c r="J113" s="291"/>
      <c r="K113" s="293"/>
      <c r="L113" s="291"/>
      <c r="M113" s="293"/>
      <c r="N113" s="9"/>
      <c r="O113" s="137"/>
      <c r="P113" s="158"/>
      <c r="Q113" s="11"/>
      <c r="R113" s="11"/>
      <c r="S113" s="11"/>
      <c r="T113" s="11"/>
      <c r="U113" s="138" t="str">
        <f t="shared" si="20"/>
        <v/>
      </c>
      <c r="V113" s="11">
        <v>1</v>
      </c>
      <c r="W113" s="11" t="str">
        <f t="shared" si="21"/>
        <v/>
      </c>
      <c r="X113" s="11">
        <v>1</v>
      </c>
      <c r="Y113" s="11" t="str">
        <f t="shared" si="22"/>
        <v/>
      </c>
      <c r="Z113" s="115" t="str">
        <f t="shared" si="23"/>
        <v/>
      </c>
      <c r="AA113" s="171">
        <f t="shared" si="24"/>
        <v>0</v>
      </c>
      <c r="AB113" s="171" t="str">
        <f t="shared" si="18"/>
        <v/>
      </c>
      <c r="AC113" s="171" t="str">
        <f t="shared" si="18"/>
        <v/>
      </c>
      <c r="AD113" s="171">
        <f t="shared" si="25"/>
        <v>0</v>
      </c>
      <c r="AE113" s="171">
        <f t="shared" si="26"/>
        <v>0</v>
      </c>
      <c r="BA113" s="171" t="str">
        <f t="shared" si="27"/>
        <v/>
      </c>
      <c r="BB113" s="171" t="str">
        <f t="shared" si="27"/>
        <v/>
      </c>
    </row>
    <row r="114" spans="2:54">
      <c r="B114" s="10" t="str">
        <f t="shared" si="19"/>
        <v/>
      </c>
      <c r="C114" s="8"/>
      <c r="D114" s="8"/>
      <c r="E114" s="8"/>
      <c r="F114" s="209" t="str">
        <f>IF('תנאי סף'!AN114&lt;&gt;1,"",'תנאי סף'!F114)</f>
        <v/>
      </c>
      <c r="G114" s="9"/>
      <c r="H114" s="293"/>
      <c r="I114" s="293"/>
      <c r="J114" s="291"/>
      <c r="K114" s="293"/>
      <c r="L114" s="291"/>
      <c r="M114" s="293"/>
      <c r="N114" s="9"/>
      <c r="O114" s="137"/>
      <c r="P114" s="158"/>
      <c r="Q114" s="11"/>
      <c r="R114" s="11"/>
      <c r="S114" s="11"/>
      <c r="T114" s="11"/>
      <c r="U114" s="138" t="str">
        <f t="shared" si="20"/>
        <v/>
      </c>
      <c r="V114" s="11">
        <v>1</v>
      </c>
      <c r="W114" s="11" t="str">
        <f t="shared" si="21"/>
        <v/>
      </c>
      <c r="X114" s="11">
        <v>1</v>
      </c>
      <c r="Y114" s="11" t="str">
        <f t="shared" si="22"/>
        <v/>
      </c>
      <c r="Z114" s="115" t="str">
        <f t="shared" si="23"/>
        <v/>
      </c>
      <c r="AA114" s="171">
        <f t="shared" si="24"/>
        <v>0</v>
      </c>
      <c r="AB114" s="171" t="str">
        <f t="shared" si="18"/>
        <v/>
      </c>
      <c r="AC114" s="171" t="str">
        <f t="shared" si="18"/>
        <v/>
      </c>
      <c r="AD114" s="171">
        <f t="shared" si="25"/>
        <v>0</v>
      </c>
      <c r="AE114" s="171">
        <f t="shared" si="26"/>
        <v>0</v>
      </c>
      <c r="BA114" s="171" t="str">
        <f t="shared" si="27"/>
        <v/>
      </c>
      <c r="BB114" s="171" t="str">
        <f t="shared" si="27"/>
        <v/>
      </c>
    </row>
    <row r="115" spans="2:54">
      <c r="B115" s="10" t="str">
        <f t="shared" si="19"/>
        <v/>
      </c>
      <c r="C115" s="8"/>
      <c r="D115" s="8"/>
      <c r="E115" s="8"/>
      <c r="F115" s="209" t="str">
        <f>IF('תנאי סף'!AN115&lt;&gt;1,"",'תנאי סף'!F115)</f>
        <v/>
      </c>
      <c r="G115" s="9"/>
      <c r="H115" s="293"/>
      <c r="I115" s="293"/>
      <c r="J115" s="291"/>
      <c r="K115" s="293"/>
      <c r="L115" s="291"/>
      <c r="M115" s="293"/>
      <c r="N115" s="9"/>
      <c r="O115" s="137"/>
      <c r="P115" s="158"/>
      <c r="Q115" s="11"/>
      <c r="R115" s="11"/>
      <c r="S115" s="11"/>
      <c r="T115" s="11"/>
      <c r="U115" s="138" t="str">
        <f t="shared" si="20"/>
        <v/>
      </c>
      <c r="V115" s="11">
        <v>1</v>
      </c>
      <c r="W115" s="11" t="str">
        <f t="shared" si="21"/>
        <v/>
      </c>
      <c r="X115" s="11">
        <v>1</v>
      </c>
      <c r="Y115" s="11" t="str">
        <f t="shared" si="22"/>
        <v/>
      </c>
      <c r="Z115" s="115" t="str">
        <f t="shared" si="23"/>
        <v/>
      </c>
      <c r="AA115" s="171">
        <f t="shared" si="24"/>
        <v>0</v>
      </c>
      <c r="AB115" s="171" t="str">
        <f t="shared" si="18"/>
        <v/>
      </c>
      <c r="AC115" s="171" t="str">
        <f t="shared" si="18"/>
        <v/>
      </c>
      <c r="AD115" s="171">
        <f t="shared" si="25"/>
        <v>0</v>
      </c>
      <c r="AE115" s="171">
        <f t="shared" si="26"/>
        <v>0</v>
      </c>
      <c r="BA115" s="171" t="str">
        <f t="shared" si="27"/>
        <v/>
      </c>
      <c r="BB115" s="171" t="str">
        <f t="shared" si="27"/>
        <v/>
      </c>
    </row>
    <row r="116" spans="2:54">
      <c r="B116" s="10" t="str">
        <f t="shared" si="19"/>
        <v/>
      </c>
      <c r="C116" s="8"/>
      <c r="D116" s="8"/>
      <c r="E116" s="8"/>
      <c r="F116" s="209" t="str">
        <f>IF('תנאי סף'!AN116&lt;&gt;1,"",'תנאי סף'!F116)</f>
        <v/>
      </c>
      <c r="G116" s="9"/>
      <c r="H116" s="293"/>
      <c r="I116" s="293"/>
      <c r="J116" s="291"/>
      <c r="K116" s="293"/>
      <c r="L116" s="291"/>
      <c r="M116" s="293"/>
      <c r="N116" s="9"/>
      <c r="O116" s="137"/>
      <c r="P116" s="158"/>
      <c r="Q116" s="11"/>
      <c r="R116" s="11"/>
      <c r="S116" s="11"/>
      <c r="T116" s="11"/>
      <c r="U116" s="138" t="str">
        <f t="shared" si="20"/>
        <v/>
      </c>
      <c r="V116" s="11">
        <v>1</v>
      </c>
      <c r="W116" s="11" t="str">
        <f t="shared" si="21"/>
        <v/>
      </c>
      <c r="X116" s="11">
        <v>1</v>
      </c>
      <c r="Y116" s="11" t="str">
        <f t="shared" si="22"/>
        <v/>
      </c>
      <c r="Z116" s="115" t="str">
        <f t="shared" si="23"/>
        <v/>
      </c>
      <c r="AA116" s="171">
        <f t="shared" si="24"/>
        <v>0</v>
      </c>
      <c r="AB116" s="171" t="str">
        <f t="shared" si="18"/>
        <v/>
      </c>
      <c r="AC116" s="171" t="str">
        <f t="shared" si="18"/>
        <v/>
      </c>
      <c r="AD116" s="171">
        <f t="shared" si="25"/>
        <v>0</v>
      </c>
      <c r="AE116" s="171">
        <f t="shared" si="26"/>
        <v>0</v>
      </c>
      <c r="BA116" s="171" t="str">
        <f t="shared" si="27"/>
        <v/>
      </c>
      <c r="BB116" s="171" t="str">
        <f t="shared" si="27"/>
        <v/>
      </c>
    </row>
    <row r="117" spans="2:54">
      <c r="B117" s="10" t="str">
        <f t="shared" si="19"/>
        <v/>
      </c>
      <c r="C117" s="8"/>
      <c r="D117" s="8"/>
      <c r="E117" s="8"/>
      <c r="F117" s="209" t="str">
        <f>IF('תנאי סף'!AN117&lt;&gt;1,"",'תנאי סף'!F117)</f>
        <v/>
      </c>
      <c r="G117" s="9"/>
      <c r="H117" s="293"/>
      <c r="I117" s="293"/>
      <c r="J117" s="291"/>
      <c r="K117" s="293"/>
      <c r="L117" s="291"/>
      <c r="M117" s="293"/>
      <c r="N117" s="9"/>
      <c r="O117" s="137"/>
      <c r="P117" s="158"/>
      <c r="Q117" s="11"/>
      <c r="R117" s="11"/>
      <c r="S117" s="11"/>
      <c r="T117" s="11"/>
      <c r="U117" s="138" t="str">
        <f t="shared" si="20"/>
        <v/>
      </c>
      <c r="V117" s="11">
        <v>1</v>
      </c>
      <c r="W117" s="11" t="str">
        <f t="shared" si="21"/>
        <v/>
      </c>
      <c r="X117" s="11">
        <v>1</v>
      </c>
      <c r="Y117" s="11" t="str">
        <f t="shared" si="22"/>
        <v/>
      </c>
      <c r="Z117" s="115" t="str">
        <f t="shared" si="23"/>
        <v/>
      </c>
      <c r="AA117" s="171">
        <f t="shared" si="24"/>
        <v>0</v>
      </c>
      <c r="AB117" s="171" t="str">
        <f t="shared" si="18"/>
        <v/>
      </c>
      <c r="AC117" s="171" t="str">
        <f t="shared" si="18"/>
        <v/>
      </c>
      <c r="AD117" s="171">
        <f t="shared" si="25"/>
        <v>0</v>
      </c>
      <c r="AE117" s="171">
        <f t="shared" si="26"/>
        <v>0</v>
      </c>
      <c r="BA117" s="171" t="str">
        <f t="shared" si="27"/>
        <v/>
      </c>
      <c r="BB117" s="171" t="str">
        <f t="shared" si="27"/>
        <v/>
      </c>
    </row>
    <row r="118" spans="2:54">
      <c r="B118" s="10" t="str">
        <f t="shared" si="19"/>
        <v/>
      </c>
      <c r="C118" s="8"/>
      <c r="D118" s="8"/>
      <c r="E118" s="8"/>
      <c r="F118" s="209" t="str">
        <f>IF('תנאי סף'!AN118&lt;&gt;1,"",'תנאי סף'!F118)</f>
        <v/>
      </c>
      <c r="G118" s="9"/>
      <c r="H118" s="293"/>
      <c r="I118" s="293"/>
      <c r="J118" s="291"/>
      <c r="K118" s="293"/>
      <c r="L118" s="291"/>
      <c r="M118" s="293"/>
      <c r="N118" s="9"/>
      <c r="O118" s="137"/>
      <c r="P118" s="158"/>
      <c r="Q118" s="11"/>
      <c r="R118" s="11"/>
      <c r="S118" s="11"/>
      <c r="T118" s="11"/>
      <c r="U118" s="138" t="str">
        <f t="shared" si="20"/>
        <v/>
      </c>
      <c r="V118" s="11">
        <v>1</v>
      </c>
      <c r="W118" s="11" t="str">
        <f t="shared" si="21"/>
        <v/>
      </c>
      <c r="X118" s="11">
        <v>1</v>
      </c>
      <c r="Y118" s="11" t="str">
        <f t="shared" si="22"/>
        <v/>
      </c>
      <c r="Z118" s="115" t="str">
        <f t="shared" si="23"/>
        <v/>
      </c>
      <c r="AA118" s="171">
        <f t="shared" si="24"/>
        <v>0</v>
      </c>
      <c r="AB118" s="171" t="str">
        <f t="shared" si="18"/>
        <v/>
      </c>
      <c r="AC118" s="171" t="str">
        <f t="shared" si="18"/>
        <v/>
      </c>
      <c r="AD118" s="171">
        <f t="shared" si="25"/>
        <v>0</v>
      </c>
      <c r="AE118" s="171">
        <f t="shared" si="26"/>
        <v>0</v>
      </c>
      <c r="BA118" s="171" t="str">
        <f t="shared" si="27"/>
        <v/>
      </c>
      <c r="BB118" s="171" t="str">
        <f t="shared" si="27"/>
        <v/>
      </c>
    </row>
    <row r="119" spans="2:54">
      <c r="B119" s="10" t="str">
        <f t="shared" si="19"/>
        <v/>
      </c>
      <c r="C119" s="8"/>
      <c r="D119" s="8"/>
      <c r="E119" s="8"/>
      <c r="F119" s="209" t="str">
        <f>IF('תנאי סף'!AN119&lt;&gt;1,"",'תנאי סף'!F119)</f>
        <v/>
      </c>
      <c r="G119" s="9"/>
      <c r="H119" s="293"/>
      <c r="I119" s="293"/>
      <c r="J119" s="291"/>
      <c r="K119" s="293"/>
      <c r="L119" s="291"/>
      <c r="M119" s="293"/>
      <c r="N119" s="9"/>
      <c r="O119" s="137"/>
      <c r="P119" s="158"/>
      <c r="Q119" s="11"/>
      <c r="R119" s="11"/>
      <c r="S119" s="11"/>
      <c r="T119" s="11"/>
      <c r="U119" s="138" t="str">
        <f t="shared" si="20"/>
        <v/>
      </c>
      <c r="V119" s="11">
        <v>1</v>
      </c>
      <c r="W119" s="11" t="str">
        <f t="shared" si="21"/>
        <v/>
      </c>
      <c r="X119" s="11">
        <v>1</v>
      </c>
      <c r="Y119" s="11" t="str">
        <f t="shared" si="22"/>
        <v/>
      </c>
      <c r="Z119" s="115" t="str">
        <f t="shared" si="23"/>
        <v/>
      </c>
      <c r="AA119" s="171">
        <f t="shared" si="24"/>
        <v>0</v>
      </c>
      <c r="AB119" s="171" t="str">
        <f t="shared" si="18"/>
        <v/>
      </c>
      <c r="AC119" s="171" t="str">
        <f t="shared" si="18"/>
        <v/>
      </c>
      <c r="AD119" s="171">
        <f t="shared" si="25"/>
        <v>0</v>
      </c>
      <c r="AE119" s="171">
        <f t="shared" si="26"/>
        <v>0</v>
      </c>
      <c r="BA119" s="171" t="str">
        <f t="shared" si="27"/>
        <v/>
      </c>
      <c r="BB119" s="171" t="str">
        <f t="shared" si="27"/>
        <v/>
      </c>
    </row>
    <row r="120" spans="2:54">
      <c r="B120" s="10" t="str">
        <f t="shared" si="19"/>
        <v/>
      </c>
      <c r="C120" s="8"/>
      <c r="D120" s="8"/>
      <c r="E120" s="8"/>
      <c r="F120" s="209" t="str">
        <f>IF('תנאי סף'!AN120&lt;&gt;1,"",'תנאי סף'!F120)</f>
        <v/>
      </c>
      <c r="G120" s="9"/>
      <c r="H120" s="293"/>
      <c r="I120" s="293"/>
      <c r="J120" s="291"/>
      <c r="K120" s="293"/>
      <c r="L120" s="291"/>
      <c r="M120" s="293"/>
      <c r="N120" s="9"/>
      <c r="O120" s="137"/>
      <c r="P120" s="158"/>
      <c r="Q120" s="11"/>
      <c r="R120" s="11"/>
      <c r="S120" s="11"/>
      <c r="T120" s="11"/>
      <c r="U120" s="138" t="str">
        <f t="shared" si="20"/>
        <v/>
      </c>
      <c r="V120" s="11">
        <v>1</v>
      </c>
      <c r="W120" s="11" t="str">
        <f t="shared" si="21"/>
        <v/>
      </c>
      <c r="X120" s="11">
        <v>1</v>
      </c>
      <c r="Y120" s="11" t="str">
        <f t="shared" si="22"/>
        <v/>
      </c>
      <c r="Z120" s="115" t="str">
        <f t="shared" si="23"/>
        <v/>
      </c>
      <c r="AA120" s="171">
        <f t="shared" si="24"/>
        <v>0</v>
      </c>
      <c r="AB120" s="171" t="str">
        <f t="shared" si="18"/>
        <v/>
      </c>
      <c r="AC120" s="171" t="str">
        <f t="shared" si="18"/>
        <v/>
      </c>
      <c r="AD120" s="171">
        <f t="shared" si="25"/>
        <v>0</v>
      </c>
      <c r="AE120" s="171">
        <f t="shared" si="26"/>
        <v>0</v>
      </c>
      <c r="BA120" s="171" t="str">
        <f t="shared" si="27"/>
        <v/>
      </c>
      <c r="BB120" s="171" t="str">
        <f t="shared" si="27"/>
        <v/>
      </c>
    </row>
    <row r="121" spans="2:54">
      <c r="B121" s="10" t="str">
        <f t="shared" si="19"/>
        <v/>
      </c>
      <c r="C121" s="8"/>
      <c r="D121" s="8"/>
      <c r="E121" s="8"/>
      <c r="F121" s="209" t="str">
        <f>IF('תנאי סף'!AN121&lt;&gt;1,"",'תנאי סף'!F121)</f>
        <v/>
      </c>
      <c r="G121" s="9"/>
      <c r="H121" s="293"/>
      <c r="I121" s="293"/>
      <c r="J121" s="291"/>
      <c r="K121" s="293"/>
      <c r="L121" s="291"/>
      <c r="M121" s="293"/>
      <c r="N121" s="9"/>
      <c r="O121" s="137"/>
      <c r="P121" s="158"/>
      <c r="Q121" s="11"/>
      <c r="R121" s="11"/>
      <c r="S121" s="11"/>
      <c r="T121" s="11"/>
      <c r="U121" s="138" t="str">
        <f t="shared" si="20"/>
        <v/>
      </c>
      <c r="V121" s="11">
        <v>1</v>
      </c>
      <c r="W121" s="11" t="str">
        <f t="shared" si="21"/>
        <v/>
      </c>
      <c r="X121" s="11">
        <v>1</v>
      </c>
      <c r="Y121" s="11" t="str">
        <f t="shared" si="22"/>
        <v/>
      </c>
      <c r="Z121" s="115" t="str">
        <f t="shared" si="23"/>
        <v/>
      </c>
      <c r="AA121" s="171">
        <f t="shared" si="24"/>
        <v>0</v>
      </c>
      <c r="AB121" s="171" t="str">
        <f t="shared" si="18"/>
        <v/>
      </c>
      <c r="AC121" s="171" t="str">
        <f t="shared" si="18"/>
        <v/>
      </c>
      <c r="AD121" s="171">
        <f t="shared" si="25"/>
        <v>0</v>
      </c>
      <c r="AE121" s="171">
        <f t="shared" si="26"/>
        <v>0</v>
      </c>
      <c r="BA121" s="171" t="str">
        <f t="shared" si="27"/>
        <v/>
      </c>
      <c r="BB121" s="171" t="str">
        <f t="shared" si="27"/>
        <v/>
      </c>
    </row>
    <row r="122" spans="2:54">
      <c r="B122" s="10" t="str">
        <f t="shared" si="19"/>
        <v/>
      </c>
      <c r="C122" s="8"/>
      <c r="D122" s="8"/>
      <c r="E122" s="8"/>
      <c r="F122" s="209" t="str">
        <f>IF('תנאי סף'!AN122&lt;&gt;1,"",'תנאי סף'!F122)</f>
        <v/>
      </c>
      <c r="G122" s="9"/>
      <c r="H122" s="293"/>
      <c r="I122" s="293"/>
      <c r="J122" s="291"/>
      <c r="K122" s="293"/>
      <c r="L122" s="291"/>
      <c r="M122" s="293"/>
      <c r="N122" s="9"/>
      <c r="O122" s="137"/>
      <c r="P122" s="158"/>
      <c r="Q122" s="11"/>
      <c r="R122" s="11"/>
      <c r="S122" s="11"/>
      <c r="T122" s="11"/>
      <c r="U122" s="138" t="str">
        <f t="shared" si="20"/>
        <v/>
      </c>
      <c r="V122" s="11">
        <v>1</v>
      </c>
      <c r="W122" s="11" t="str">
        <f t="shared" si="21"/>
        <v/>
      </c>
      <c r="X122" s="11">
        <v>1</v>
      </c>
      <c r="Y122" s="11" t="str">
        <f t="shared" si="22"/>
        <v/>
      </c>
      <c r="Z122" s="115" t="str">
        <f t="shared" si="23"/>
        <v/>
      </c>
      <c r="AA122" s="171">
        <f t="shared" si="24"/>
        <v>0</v>
      </c>
      <c r="AB122" s="171" t="str">
        <f t="shared" si="18"/>
        <v/>
      </c>
      <c r="AC122" s="171" t="str">
        <f t="shared" si="18"/>
        <v/>
      </c>
      <c r="AD122" s="171">
        <f t="shared" si="25"/>
        <v>0</v>
      </c>
      <c r="AE122" s="171">
        <f t="shared" si="26"/>
        <v>0</v>
      </c>
      <c r="BA122" s="171" t="str">
        <f t="shared" si="27"/>
        <v/>
      </c>
      <c r="BB122" s="171" t="str">
        <f t="shared" si="27"/>
        <v/>
      </c>
    </row>
    <row r="123" spans="2:54">
      <c r="B123" s="10" t="str">
        <f t="shared" si="19"/>
        <v/>
      </c>
      <c r="C123" s="8"/>
      <c r="D123" s="8"/>
      <c r="E123" s="8"/>
      <c r="F123" s="209" t="str">
        <f>IF('תנאי סף'!AN123&lt;&gt;1,"",'תנאי סף'!F123)</f>
        <v/>
      </c>
      <c r="G123" s="9"/>
      <c r="H123" s="293"/>
      <c r="I123" s="293"/>
      <c r="J123" s="291"/>
      <c r="K123" s="293"/>
      <c r="L123" s="291"/>
      <c r="M123" s="293"/>
      <c r="N123" s="9"/>
      <c r="O123" s="137"/>
      <c r="P123" s="158"/>
      <c r="Q123" s="11"/>
      <c r="R123" s="11"/>
      <c r="S123" s="11"/>
      <c r="T123" s="11"/>
      <c r="U123" s="138" t="str">
        <f t="shared" si="20"/>
        <v/>
      </c>
      <c r="V123" s="11">
        <v>1</v>
      </c>
      <c r="W123" s="11" t="str">
        <f t="shared" si="21"/>
        <v/>
      </c>
      <c r="X123" s="11">
        <v>1</v>
      </c>
      <c r="Y123" s="11" t="str">
        <f t="shared" si="22"/>
        <v/>
      </c>
      <c r="Z123" s="115" t="str">
        <f t="shared" si="23"/>
        <v/>
      </c>
      <c r="AA123" s="171">
        <f t="shared" si="24"/>
        <v>0</v>
      </c>
      <c r="AB123" s="171" t="str">
        <f t="shared" si="18"/>
        <v/>
      </c>
      <c r="AC123" s="171" t="str">
        <f t="shared" si="18"/>
        <v/>
      </c>
      <c r="AD123" s="171">
        <f t="shared" si="25"/>
        <v>0</v>
      </c>
      <c r="AE123" s="171">
        <f t="shared" si="26"/>
        <v>0</v>
      </c>
      <c r="BA123" s="171" t="str">
        <f t="shared" si="27"/>
        <v/>
      </c>
      <c r="BB123" s="171" t="str">
        <f t="shared" si="27"/>
        <v/>
      </c>
    </row>
    <row r="124" spans="2:54">
      <c r="B124" s="10" t="str">
        <f t="shared" si="19"/>
        <v/>
      </c>
      <c r="C124" s="8"/>
      <c r="D124" s="8"/>
      <c r="E124" s="8"/>
      <c r="F124" s="209" t="str">
        <f>IF('תנאי סף'!AN124&lt;&gt;1,"",'תנאי סף'!F124)</f>
        <v/>
      </c>
      <c r="G124" s="9"/>
      <c r="H124" s="293"/>
      <c r="I124" s="293"/>
      <c r="J124" s="291"/>
      <c r="K124" s="293"/>
      <c r="L124" s="291"/>
      <c r="M124" s="293"/>
      <c r="N124" s="9"/>
      <c r="O124" s="137"/>
      <c r="P124" s="158"/>
      <c r="Q124" s="11"/>
      <c r="R124" s="11"/>
      <c r="S124" s="11"/>
      <c r="T124" s="11"/>
      <c r="U124" s="138" t="str">
        <f t="shared" si="20"/>
        <v/>
      </c>
      <c r="V124" s="11">
        <v>1</v>
      </c>
      <c r="W124" s="11" t="str">
        <f t="shared" si="21"/>
        <v/>
      </c>
      <c r="X124" s="11">
        <v>1</v>
      </c>
      <c r="Y124" s="11" t="str">
        <f t="shared" si="22"/>
        <v/>
      </c>
      <c r="Z124" s="115" t="str">
        <f t="shared" si="23"/>
        <v/>
      </c>
      <c r="AA124" s="171">
        <f t="shared" si="24"/>
        <v>0</v>
      </c>
      <c r="AB124" s="171" t="str">
        <f t="shared" si="18"/>
        <v/>
      </c>
      <c r="AC124" s="171" t="str">
        <f t="shared" si="18"/>
        <v/>
      </c>
      <c r="AD124" s="171">
        <f t="shared" si="25"/>
        <v>0</v>
      </c>
      <c r="AE124" s="171">
        <f t="shared" si="26"/>
        <v>0</v>
      </c>
      <c r="BA124" s="171" t="str">
        <f t="shared" si="27"/>
        <v/>
      </c>
      <c r="BB124" s="171" t="str">
        <f t="shared" si="27"/>
        <v/>
      </c>
    </row>
    <row r="125" spans="2:54">
      <c r="B125" s="10" t="str">
        <f t="shared" si="19"/>
        <v/>
      </c>
      <c r="C125" s="8"/>
      <c r="D125" s="8"/>
      <c r="E125" s="8"/>
      <c r="F125" s="209" t="str">
        <f>IF('תנאי סף'!AN125&lt;&gt;1,"",'תנאי סף'!F125)</f>
        <v/>
      </c>
      <c r="G125" s="9"/>
      <c r="H125" s="293"/>
      <c r="I125" s="293"/>
      <c r="J125" s="291"/>
      <c r="K125" s="293"/>
      <c r="L125" s="291"/>
      <c r="M125" s="293"/>
      <c r="N125" s="9"/>
      <c r="O125" s="137"/>
      <c r="P125" s="158"/>
      <c r="Q125" s="11"/>
      <c r="R125" s="11"/>
      <c r="S125" s="11"/>
      <c r="T125" s="11"/>
      <c r="U125" s="138" t="str">
        <f t="shared" si="20"/>
        <v/>
      </c>
      <c r="V125" s="11">
        <v>1</v>
      </c>
      <c r="W125" s="11" t="str">
        <f t="shared" si="21"/>
        <v/>
      </c>
      <c r="X125" s="11">
        <v>1</v>
      </c>
      <c r="Y125" s="11" t="str">
        <f t="shared" si="22"/>
        <v/>
      </c>
      <c r="Z125" s="115" t="str">
        <f t="shared" si="23"/>
        <v/>
      </c>
      <c r="AA125" s="171">
        <f t="shared" si="24"/>
        <v>0</v>
      </c>
      <c r="AB125" s="171" t="str">
        <f t="shared" si="18"/>
        <v/>
      </c>
      <c r="AC125" s="171" t="str">
        <f t="shared" si="18"/>
        <v/>
      </c>
      <c r="AD125" s="171">
        <f t="shared" si="25"/>
        <v>0</v>
      </c>
      <c r="AE125" s="171">
        <f t="shared" si="26"/>
        <v>0</v>
      </c>
      <c r="BA125" s="171" t="str">
        <f t="shared" si="27"/>
        <v/>
      </c>
      <c r="BB125" s="171" t="str">
        <f t="shared" si="27"/>
        <v/>
      </c>
    </row>
    <row r="126" spans="2:54">
      <c r="B126" s="10" t="str">
        <f t="shared" si="19"/>
        <v/>
      </c>
      <c r="C126" s="8"/>
      <c r="D126" s="8"/>
      <c r="E126" s="8"/>
      <c r="F126" s="209" t="str">
        <f>IF('תנאי סף'!AN126&lt;&gt;1,"",'תנאי סף'!F126)</f>
        <v/>
      </c>
      <c r="G126" s="9"/>
      <c r="H126" s="293"/>
      <c r="I126" s="293"/>
      <c r="J126" s="291"/>
      <c r="K126" s="293"/>
      <c r="L126" s="291"/>
      <c r="M126" s="293"/>
      <c r="N126" s="9"/>
      <c r="O126" s="137"/>
      <c r="P126" s="158"/>
      <c r="Q126" s="11"/>
      <c r="R126" s="11"/>
      <c r="S126" s="11"/>
      <c r="T126" s="11"/>
      <c r="U126" s="138" t="str">
        <f t="shared" si="20"/>
        <v/>
      </c>
      <c r="V126" s="11">
        <v>1</v>
      </c>
      <c r="W126" s="11" t="str">
        <f t="shared" si="21"/>
        <v/>
      </c>
      <c r="X126" s="11">
        <v>1</v>
      </c>
      <c r="Y126" s="11" t="str">
        <f t="shared" si="22"/>
        <v/>
      </c>
      <c r="Z126" s="115" t="str">
        <f t="shared" si="23"/>
        <v/>
      </c>
      <c r="AA126" s="171">
        <f t="shared" si="24"/>
        <v>0</v>
      </c>
      <c r="AB126" s="171" t="str">
        <f t="shared" si="18"/>
        <v/>
      </c>
      <c r="AC126" s="171" t="str">
        <f t="shared" si="18"/>
        <v/>
      </c>
      <c r="AD126" s="171">
        <f t="shared" si="25"/>
        <v>0</v>
      </c>
      <c r="AE126" s="171">
        <f t="shared" si="26"/>
        <v>0</v>
      </c>
      <c r="BA126" s="171" t="str">
        <f t="shared" si="27"/>
        <v/>
      </c>
      <c r="BB126" s="171" t="str">
        <f t="shared" si="27"/>
        <v/>
      </c>
    </row>
    <row r="127" spans="2:54">
      <c r="B127" s="10" t="str">
        <f t="shared" si="19"/>
        <v/>
      </c>
      <c r="C127" s="8"/>
      <c r="D127" s="8"/>
      <c r="E127" s="8"/>
      <c r="F127" s="209" t="str">
        <f>IF('תנאי סף'!AN127&lt;&gt;1,"",'תנאי סף'!F127)</f>
        <v/>
      </c>
      <c r="G127" s="9"/>
      <c r="H127" s="293"/>
      <c r="I127" s="293"/>
      <c r="J127" s="291"/>
      <c r="K127" s="293"/>
      <c r="L127" s="291"/>
      <c r="M127" s="293"/>
      <c r="N127" s="9"/>
      <c r="O127" s="137"/>
      <c r="P127" s="158"/>
      <c r="Q127" s="11"/>
      <c r="R127" s="11"/>
      <c r="S127" s="11"/>
      <c r="T127" s="11"/>
      <c r="U127" s="138" t="str">
        <f t="shared" si="20"/>
        <v/>
      </c>
      <c r="V127" s="11">
        <v>1</v>
      </c>
      <c r="W127" s="11" t="str">
        <f t="shared" si="21"/>
        <v/>
      </c>
      <c r="X127" s="11">
        <v>1</v>
      </c>
      <c r="Y127" s="11" t="str">
        <f t="shared" si="22"/>
        <v/>
      </c>
      <c r="Z127" s="115" t="str">
        <f t="shared" si="23"/>
        <v/>
      </c>
      <c r="AA127" s="171">
        <f t="shared" si="24"/>
        <v>0</v>
      </c>
      <c r="AB127" s="171" t="str">
        <f t="shared" si="18"/>
        <v/>
      </c>
      <c r="AC127" s="171" t="str">
        <f t="shared" si="18"/>
        <v/>
      </c>
      <c r="AD127" s="171">
        <f t="shared" si="25"/>
        <v>0</v>
      </c>
      <c r="AE127" s="171">
        <f t="shared" si="26"/>
        <v>0</v>
      </c>
      <c r="BA127" s="171" t="str">
        <f t="shared" si="27"/>
        <v/>
      </c>
      <c r="BB127" s="171" t="str">
        <f t="shared" si="27"/>
        <v/>
      </c>
    </row>
    <row r="128" spans="2:54">
      <c r="B128" s="10" t="str">
        <f t="shared" si="19"/>
        <v/>
      </c>
      <c r="C128" s="8"/>
      <c r="D128" s="8"/>
      <c r="E128" s="8"/>
      <c r="F128" s="209" t="str">
        <f>IF('תנאי סף'!AN128&lt;&gt;1,"",'תנאי סף'!F128)</f>
        <v/>
      </c>
      <c r="G128" s="9"/>
      <c r="H128" s="293"/>
      <c r="I128" s="293"/>
      <c r="J128" s="291"/>
      <c r="K128" s="293"/>
      <c r="L128" s="291"/>
      <c r="M128" s="293"/>
      <c r="N128" s="9"/>
      <c r="O128" s="137"/>
      <c r="P128" s="158"/>
      <c r="Q128" s="11"/>
      <c r="R128" s="11"/>
      <c r="S128" s="11"/>
      <c r="T128" s="11"/>
      <c r="U128" s="138" t="str">
        <f t="shared" si="20"/>
        <v/>
      </c>
      <c r="V128" s="11">
        <v>1</v>
      </c>
      <c r="W128" s="11" t="str">
        <f t="shared" si="21"/>
        <v/>
      </c>
      <c r="X128" s="11">
        <v>1</v>
      </c>
      <c r="Y128" s="11" t="str">
        <f t="shared" si="22"/>
        <v/>
      </c>
      <c r="Z128" s="115" t="str">
        <f t="shared" si="23"/>
        <v/>
      </c>
      <c r="AA128" s="171">
        <f t="shared" si="24"/>
        <v>0</v>
      </c>
      <c r="AB128" s="171" t="str">
        <f t="shared" si="18"/>
        <v/>
      </c>
      <c r="AC128" s="171" t="str">
        <f t="shared" si="18"/>
        <v/>
      </c>
      <c r="AD128" s="171">
        <f t="shared" si="25"/>
        <v>0</v>
      </c>
      <c r="AE128" s="171">
        <f t="shared" si="26"/>
        <v>0</v>
      </c>
      <c r="BA128" s="171" t="str">
        <f t="shared" si="27"/>
        <v/>
      </c>
      <c r="BB128" s="171" t="str">
        <f t="shared" si="27"/>
        <v/>
      </c>
    </row>
    <row r="129" spans="2:54">
      <c r="B129" s="10" t="str">
        <f t="shared" si="19"/>
        <v/>
      </c>
      <c r="C129" s="8"/>
      <c r="D129" s="8"/>
      <c r="E129" s="8"/>
      <c r="F129" s="209" t="str">
        <f>IF('תנאי סף'!AN129&lt;&gt;1,"",'תנאי סף'!F129)</f>
        <v/>
      </c>
      <c r="G129" s="9"/>
      <c r="H129" s="293"/>
      <c r="I129" s="293"/>
      <c r="J129" s="291"/>
      <c r="K129" s="293"/>
      <c r="L129" s="291"/>
      <c r="M129" s="293"/>
      <c r="N129" s="9"/>
      <c r="O129" s="137"/>
      <c r="P129" s="158"/>
      <c r="Q129" s="11"/>
      <c r="R129" s="11"/>
      <c r="S129" s="11"/>
      <c r="T129" s="11"/>
      <c r="U129" s="138" t="str">
        <f t="shared" si="20"/>
        <v/>
      </c>
      <c r="V129" s="11">
        <v>1</v>
      </c>
      <c r="W129" s="11" t="str">
        <f t="shared" si="21"/>
        <v/>
      </c>
      <c r="X129" s="11">
        <v>1</v>
      </c>
      <c r="Y129" s="11" t="str">
        <f t="shared" si="22"/>
        <v/>
      </c>
      <c r="Z129" s="115" t="str">
        <f t="shared" si="23"/>
        <v/>
      </c>
      <c r="AA129" s="171">
        <f t="shared" si="24"/>
        <v>0</v>
      </c>
      <c r="AB129" s="171" t="str">
        <f t="shared" si="18"/>
        <v/>
      </c>
      <c r="AC129" s="171" t="str">
        <f t="shared" si="18"/>
        <v/>
      </c>
      <c r="AD129" s="171">
        <f t="shared" si="25"/>
        <v>0</v>
      </c>
      <c r="AE129" s="171">
        <f t="shared" si="26"/>
        <v>0</v>
      </c>
      <c r="BA129" s="171" t="str">
        <f t="shared" si="27"/>
        <v/>
      </c>
      <c r="BB129" s="171" t="str">
        <f t="shared" si="27"/>
        <v/>
      </c>
    </row>
    <row r="130" spans="2:54" ht="16.5" thickBot="1">
      <c r="B130" s="10" t="str">
        <f t="shared" si="19"/>
        <v/>
      </c>
      <c r="C130" s="8"/>
      <c r="D130" s="8"/>
      <c r="E130" s="8"/>
      <c r="F130" s="209" t="str">
        <f>IF('תנאי סף'!AN130&lt;&gt;1,"",'תנאי סף'!F130)</f>
        <v/>
      </c>
      <c r="G130" s="9"/>
      <c r="H130" s="293"/>
      <c r="I130" s="293"/>
      <c r="J130" s="291"/>
      <c r="K130" s="293"/>
      <c r="L130" s="291"/>
      <c r="M130" s="293"/>
      <c r="N130" s="9"/>
      <c r="O130" s="137"/>
      <c r="P130" s="158"/>
      <c r="Q130" s="11"/>
      <c r="R130" s="11"/>
      <c r="S130" s="11"/>
      <c r="T130" s="11"/>
      <c r="U130" s="138" t="str">
        <f t="shared" si="20"/>
        <v/>
      </c>
      <c r="V130" s="11">
        <v>1</v>
      </c>
      <c r="W130" s="11" t="str">
        <f t="shared" si="21"/>
        <v/>
      </c>
      <c r="X130" s="11">
        <v>1</v>
      </c>
      <c r="Y130" s="11" t="str">
        <f t="shared" si="22"/>
        <v/>
      </c>
      <c r="Z130" s="115" t="str">
        <f t="shared" si="23"/>
        <v/>
      </c>
      <c r="AA130" s="171">
        <f t="shared" si="24"/>
        <v>0</v>
      </c>
      <c r="AB130" s="171" t="str">
        <f t="shared" si="18"/>
        <v/>
      </c>
      <c r="AC130" s="171" t="str">
        <f t="shared" si="18"/>
        <v/>
      </c>
      <c r="AD130" s="171">
        <f t="shared" si="25"/>
        <v>0</v>
      </c>
      <c r="AE130" s="171">
        <f t="shared" si="26"/>
        <v>0</v>
      </c>
      <c r="BA130" s="171" t="str">
        <f t="shared" si="27"/>
        <v/>
      </c>
      <c r="BB130" s="171" t="str">
        <f t="shared" si="27"/>
        <v/>
      </c>
    </row>
    <row r="131" spans="2:54" ht="19.5" thickBot="1">
      <c r="B131" s="440" t="s">
        <v>49</v>
      </c>
      <c r="C131" s="441"/>
      <c r="D131" s="441"/>
      <c r="E131" s="441"/>
      <c r="F131" s="442"/>
      <c r="G131" s="12">
        <f>SUM(G31:G130)</f>
        <v>2</v>
      </c>
      <c r="H131" s="12">
        <f t="shared" ref="H131:P131" si="28">SUM(H31:H130)</f>
        <v>25</v>
      </c>
      <c r="I131" s="12">
        <f t="shared" si="28"/>
        <v>0</v>
      </c>
      <c r="J131" s="12">
        <f t="shared" si="28"/>
        <v>0</v>
      </c>
      <c r="K131" s="12">
        <f t="shared" si="28"/>
        <v>0</v>
      </c>
      <c r="L131" s="12">
        <f t="shared" si="28"/>
        <v>0</v>
      </c>
      <c r="M131" s="12">
        <f t="shared" si="28"/>
        <v>0</v>
      </c>
      <c r="N131" s="12">
        <f t="shared" si="28"/>
        <v>0</v>
      </c>
      <c r="O131" s="12">
        <f t="shared" si="28"/>
        <v>0</v>
      </c>
      <c r="P131" s="12">
        <f t="shared" si="28"/>
        <v>0</v>
      </c>
      <c r="Q131" s="12">
        <f t="shared" ref="Q131:Z131" si="29">SUM(Q31:Q130)</f>
        <v>0</v>
      </c>
      <c r="R131" s="12">
        <f t="shared" si="29"/>
        <v>0</v>
      </c>
      <c r="S131" s="12">
        <f t="shared" si="29"/>
        <v>0</v>
      </c>
      <c r="T131" s="12">
        <f t="shared" si="29"/>
        <v>0</v>
      </c>
      <c r="U131" s="12">
        <f t="shared" ca="1" si="29"/>
        <v>52</v>
      </c>
      <c r="V131" s="12">
        <f t="shared" si="29"/>
        <v>100</v>
      </c>
      <c r="W131" s="12">
        <f t="shared" ca="1" si="29"/>
        <v>52</v>
      </c>
      <c r="X131" s="12">
        <f t="shared" si="29"/>
        <v>100</v>
      </c>
      <c r="Y131" s="12">
        <f t="shared" ca="1" si="29"/>
        <v>52</v>
      </c>
      <c r="Z131" s="116">
        <f t="shared" ca="1" si="29"/>
        <v>1</v>
      </c>
      <c r="AD131" s="172"/>
      <c r="AE131" s="172"/>
    </row>
    <row r="132" spans="2:54">
      <c r="AD132" s="172"/>
      <c r="AE132" s="172"/>
    </row>
    <row r="133" spans="2:54">
      <c r="AD133" s="172"/>
      <c r="AE133" s="172"/>
    </row>
    <row r="134" spans="2:54">
      <c r="AD134" s="172"/>
      <c r="AE134" s="172"/>
    </row>
    <row r="135" spans="2:54">
      <c r="AD135" s="172"/>
      <c r="AE135" s="172"/>
    </row>
    <row r="136" spans="2:54">
      <c r="AD136" s="172"/>
      <c r="AE136" s="172"/>
    </row>
    <row r="137" spans="2:54">
      <c r="AD137" s="172"/>
      <c r="AE137" s="172"/>
    </row>
    <row r="138" spans="2:54">
      <c r="AD138" s="172"/>
      <c r="AE138" s="172"/>
    </row>
    <row r="139" spans="2:54">
      <c r="AD139" s="172"/>
      <c r="AE139" s="172"/>
    </row>
    <row r="140" spans="2:54">
      <c r="AD140" s="172"/>
      <c r="AE140" s="172"/>
    </row>
    <row r="141" spans="2:54">
      <c r="AD141" s="172"/>
      <c r="AE141" s="172"/>
    </row>
    <row r="142" spans="2:54">
      <c r="AD142" s="172"/>
      <c r="AE142" s="172"/>
    </row>
    <row r="143" spans="2:54">
      <c r="AD143" s="172"/>
      <c r="AE143" s="172"/>
    </row>
    <row r="144" spans="2:54">
      <c r="AD144" s="172"/>
      <c r="AE144" s="172"/>
    </row>
    <row r="145" spans="30:31">
      <c r="AD145" s="172"/>
      <c r="AE145" s="172"/>
    </row>
    <row r="146" spans="30:31">
      <c r="AD146" s="172"/>
      <c r="AE146" s="172"/>
    </row>
    <row r="147" spans="30:31">
      <c r="AD147" s="172"/>
      <c r="AE147" s="172"/>
    </row>
    <row r="148" spans="30:31">
      <c r="AD148" s="172"/>
      <c r="AE148" s="172"/>
    </row>
    <row r="149" spans="30:31">
      <c r="AD149" s="172"/>
      <c r="AE149" s="172"/>
    </row>
    <row r="150" spans="30:31">
      <c r="AD150" s="172"/>
      <c r="AE150" s="172"/>
    </row>
    <row r="151" spans="30:31">
      <c r="AD151" s="172"/>
      <c r="AE151" s="172"/>
    </row>
    <row r="152" spans="30:31">
      <c r="AD152" s="172"/>
      <c r="AE152" s="172"/>
    </row>
    <row r="153" spans="30:31">
      <c r="AD153" s="172"/>
      <c r="AE153" s="172"/>
    </row>
    <row r="154" spans="30:31">
      <c r="AD154" s="172"/>
      <c r="AE154" s="172"/>
    </row>
    <row r="155" spans="30:31">
      <c r="AD155" s="172"/>
      <c r="AE155" s="172"/>
    </row>
    <row r="156" spans="30:31">
      <c r="AD156" s="172"/>
      <c r="AE156" s="172"/>
    </row>
    <row r="157" spans="30:31">
      <c r="AD157" s="172"/>
      <c r="AE157" s="172"/>
    </row>
    <row r="158" spans="30:31">
      <c r="AD158" s="172"/>
      <c r="AE158" s="172"/>
    </row>
    <row r="159" spans="30:31">
      <c r="AD159" s="172"/>
      <c r="AE159" s="172"/>
    </row>
    <row r="160" spans="30:31">
      <c r="AD160" s="172"/>
      <c r="AE160" s="172"/>
    </row>
    <row r="161" spans="30:31">
      <c r="AD161" s="172"/>
      <c r="AE161" s="172"/>
    </row>
    <row r="162" spans="30:31">
      <c r="AD162" s="172"/>
      <c r="AE162" s="172"/>
    </row>
    <row r="163" spans="30:31">
      <c r="AD163" s="172"/>
      <c r="AE163" s="172"/>
    </row>
    <row r="164" spans="30:31">
      <c r="AD164" s="172"/>
      <c r="AE164" s="172"/>
    </row>
    <row r="165" spans="30:31">
      <c r="AD165" s="172"/>
      <c r="AE165" s="172"/>
    </row>
    <row r="166" spans="30:31">
      <c r="AD166" s="172"/>
      <c r="AE166" s="172"/>
    </row>
    <row r="167" spans="30:31">
      <c r="AD167" s="172"/>
      <c r="AE167" s="172"/>
    </row>
    <row r="168" spans="30:31">
      <c r="AD168" s="172"/>
      <c r="AE168" s="172"/>
    </row>
    <row r="169" spans="30:31">
      <c r="AD169" s="172"/>
      <c r="AE169" s="172"/>
    </row>
    <row r="170" spans="30:31">
      <c r="AD170" s="172"/>
      <c r="AE170" s="172"/>
    </row>
    <row r="171" spans="30:31">
      <c r="AD171" s="172"/>
      <c r="AE171" s="172"/>
    </row>
    <row r="172" spans="30:31">
      <c r="AD172" s="172"/>
      <c r="AE172" s="172"/>
    </row>
    <row r="173" spans="30:31">
      <c r="AD173" s="172"/>
      <c r="AE173" s="172"/>
    </row>
    <row r="174" spans="30:31">
      <c r="AD174" s="172"/>
      <c r="AE174" s="172"/>
    </row>
    <row r="175" spans="30:31">
      <c r="AD175" s="172"/>
      <c r="AE175" s="172"/>
    </row>
    <row r="176" spans="30:31">
      <c r="AD176" s="172"/>
      <c r="AE176" s="172"/>
    </row>
    <row r="177" spans="30:31">
      <c r="AD177" s="172"/>
      <c r="AE177" s="172"/>
    </row>
    <row r="178" spans="30:31">
      <c r="AD178" s="172"/>
      <c r="AE178" s="172"/>
    </row>
    <row r="179" spans="30:31">
      <c r="AD179" s="172"/>
      <c r="AE179" s="172"/>
    </row>
    <row r="180" spans="30:31">
      <c r="AD180" s="172"/>
      <c r="AE180" s="172"/>
    </row>
  </sheetData>
  <sheetProtection algorithmName="SHA-512" hashValue="s/HIoxRilUgyrrTlyb2SD1jRcEsPBN73T9vtLXsbPYLuBnXv28mkIEDIL+JSEb0H5bgfeWXjDdZaIPYmwobgXA==" saltValue="jAdm9WyM3HB8YOUtf66etg==" spinCount="100000" sheet="1" scenarios="1" formatColumns="0" formatRows="0"/>
  <mergeCells count="17">
    <mergeCell ref="B131:F131"/>
    <mergeCell ref="W29:W30"/>
    <mergeCell ref="X29:X30"/>
    <mergeCell ref="Y29:Y30"/>
    <mergeCell ref="Z29:Z30"/>
    <mergeCell ref="Q29:Q30"/>
    <mergeCell ref="R29:R30"/>
    <mergeCell ref="S29:S30"/>
    <mergeCell ref="T29:T30"/>
    <mergeCell ref="B1:Z1"/>
    <mergeCell ref="B29:B30"/>
    <mergeCell ref="C29:C30"/>
    <mergeCell ref="D29:D30"/>
    <mergeCell ref="E29:E30"/>
    <mergeCell ref="F29:F30"/>
    <mergeCell ref="U29:U30"/>
    <mergeCell ref="V29:V30"/>
  </mergeCells>
  <conditionalFormatting sqref="B31:Z130">
    <cfRule type="expression" dxfId="164" priority="1" stopIfTrue="1">
      <formula>AND($F31="",B31&lt;&gt;"")</formula>
    </cfRule>
    <cfRule type="expression" dxfId="163" priority="2">
      <formula>$F31=""</formula>
    </cfRule>
    <cfRule type="expression" dxfId="162" priority="3">
      <formula>B$30&lt;&gt;""</formula>
    </cfRule>
  </conditionalFormatting>
  <dataValidations count="10">
    <dataValidation type="whole" operator="notBetween" allowBlank="1" showInputMessage="1" showErrorMessage="1" errorTitle="נתון שגוי." error="ניתן להזין רק מספר שלם" sqref="I31:I130" xr:uid="{00000000-0002-0000-0A00-000000000000}">
      <formula1>-999999999</formula1>
      <formula2>-999999998</formula2>
    </dataValidation>
    <dataValidation type="decimal" operator="greaterThanOrEqual" allowBlank="1" showInputMessage="1" showErrorMessage="1" errorTitle="נתון שגוי." error="ניתן להזין רק מספר גדול או שווה ל-0." sqref="J31:J130" xr:uid="{00000000-0002-0000-0A00-000001000000}">
      <formula1>0</formula1>
    </dataValidation>
    <dataValidation type="whole" operator="greaterThanOrEqual" allowBlank="1" showInputMessage="1" showErrorMessage="1" errorTitle="נתון שגוי." error="ניתן להזין רק מספר שלם גדול או שווה ל-0." sqref="K31:K130" xr:uid="{00000000-0002-0000-0A00-000002000000}">
      <formula1>0</formula1>
    </dataValidation>
    <dataValidation type="decimal" operator="greaterThan" allowBlank="1" showInputMessage="1" showErrorMessage="1" errorTitle="נתון שגוי." error="ניתן להזין רק מספר גדול מ-0" sqref="L31:L130" xr:uid="{00000000-0002-0000-0A00-000003000000}">
      <formula1>0</formula1>
    </dataValidation>
    <dataValidation type="whole" operator="greaterThan" allowBlank="1" showInputMessage="1" showErrorMessage="1" errorTitle="נתון שגוי." error="ניתן להזין רק מספר שלם גדול מ-0" sqref="M31:M130" xr:uid="{00000000-0002-0000-0A00-000004000000}">
      <formula1>0</formula1>
    </dataValidation>
    <dataValidation type="list" allowBlank="1" showInputMessage="1" showErrorMessage="1" sqref="H30:P30" xr:uid="{00000000-0002-0000-0A00-000005000000}">
      <formula1>OFFSET($AE$1,0,0,1,COUNTA($AE$1:$AZ$1))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0A00-000006000000}">
      <formula1>$AB31:$AC31</formula1>
    </dataValidation>
    <dataValidation type="list" allowBlank="1" showInputMessage="1" showErrorMessage="1" errorTitle="נתון לא מרשימה" error="יש לבחור מתוך הרשימה הסגורה בלבד" sqref="O31:O130" xr:uid="{00000000-0002-0000-0A00-000007000000}">
      <formula1>OFFSET($BA31,0,0,1,COUNTA($BA31:$BJ31))</formula1>
    </dataValidation>
    <dataValidation type="list" allowBlank="1" showInputMessage="1" showErrorMessage="1" sqref="G30" xr:uid="{00000000-0002-0000-0A00-000008000000}">
      <formula1>$AE$1:$AZ$1</formula1>
    </dataValidation>
    <dataValidation type="whole" operator="greaterThanOrEqual" allowBlank="1" showInputMessage="1" showErrorMessage="1" errorTitle="נתון שגוי" error="ניתן להזין רק מספר שלם גדול או שווה ל-0" sqref="G31:H130" xr:uid="{00000000-0002-0000-0A00-000009000000}">
      <formula1>0</formula1>
    </dataValidation>
  </dataValidations>
  <printOptions horizontalCentered="1"/>
  <pageMargins left="0.39" right="0.28999999999999998" top="0.74803149606299213" bottom="0.74803149606299213" header="0.31496062992125984" footer="0.31496062992125984"/>
  <pageSetup paperSize="9" scale="27" orientation="landscape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56556B37-BCCD-4FA0-83BF-19F185B8C31E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Worksheet______7">
    <tabColor theme="4" tint="-0.249977111117893"/>
  </sheetPr>
  <dimension ref="A1:BG131"/>
  <sheetViews>
    <sheetView rightToLeft="1" view="pageBreakPreview" topLeftCell="B1" zoomScaleNormal="100" zoomScaleSheetLayoutView="100" workbookViewId="0">
      <pane xSplit="2" ySplit="30" topLeftCell="D31" activePane="bottomRight" state="frozen"/>
      <selection pane="topRight" activeCell="B41" sqref="A41:XFD130"/>
      <selection pane="bottomLeft" activeCell="B41" sqref="A41:XFD130"/>
      <selection pane="bottomRight" activeCell="D31" sqref="D31"/>
    </sheetView>
  </sheetViews>
  <sheetFormatPr defaultColWidth="9.140625" defaultRowHeight="12.75"/>
  <cols>
    <col min="1" max="1" width="0" style="223" hidden="1" customWidth="1"/>
    <col min="2" max="2" width="8.85546875" style="223" customWidth="1"/>
    <col min="3" max="3" width="32.85546875" style="223" customWidth="1"/>
    <col min="4" max="4" width="15" style="223" customWidth="1"/>
    <col min="5" max="5" width="12.7109375" style="223" customWidth="1"/>
    <col min="6" max="6" width="14" style="223" customWidth="1"/>
    <col min="7" max="7" width="14.85546875" style="223" customWidth="1"/>
    <col min="8" max="8" width="14" style="223" customWidth="1"/>
    <col min="9" max="9" width="13.7109375" style="223" customWidth="1"/>
    <col min="10" max="10" width="13.140625" style="223" hidden="1" customWidth="1"/>
    <col min="11" max="11" width="14.140625" style="223" hidden="1" customWidth="1"/>
    <col min="12" max="12" width="12.85546875" style="223" hidden="1" customWidth="1"/>
    <col min="13" max="29" width="10.7109375" style="223" hidden="1" customWidth="1"/>
    <col min="30" max="30" width="13.28515625" style="223" customWidth="1"/>
    <col min="31" max="31" width="14.85546875" style="223" customWidth="1"/>
    <col min="32" max="32" width="14" style="223" bestFit="1" customWidth="1"/>
    <col min="33" max="33" width="9.140625" style="223" hidden="1" customWidth="1"/>
    <col min="34" max="34" width="8.85546875" style="223" hidden="1" customWidth="1"/>
    <col min="35" max="59" width="1.85546875" style="223" hidden="1" customWidth="1"/>
    <col min="60" max="200" width="0" style="223" hidden="1" customWidth="1"/>
    <col min="201" max="16384" width="9.140625" style="223"/>
  </cols>
  <sheetData>
    <row r="1" spans="3:38" ht="34.5" customHeight="1">
      <c r="AE1" s="177" t="str">
        <f>'פרמטרים לקריטריונים'!$B$4</f>
        <v>שנת תקציב</v>
      </c>
      <c r="AF1" s="2">
        <f>'פרמטרים לקריטריונים'!$C$4</f>
        <v>2025</v>
      </c>
      <c r="AH1" s="112" t="s">
        <v>89</v>
      </c>
      <c r="AI1" s="112"/>
      <c r="AJ1" s="112"/>
      <c r="AK1" s="112"/>
      <c r="AL1" s="112"/>
    </row>
    <row r="2" spans="3:38" ht="38.25" thickBot="1">
      <c r="C2" s="294" t="str">
        <f ca="1">IF(SUBTOTAL(103,C$31:C$130)=SUBTOTAL(3,C$31:C$130),"","ישנן שורות מוסתרות")</f>
        <v/>
      </c>
      <c r="AE2" s="178" t="str">
        <f>'פרמטרים לקריטריונים'!$B$5</f>
        <v>תקציב התמיכה</v>
      </c>
      <c r="AF2" s="6">
        <f>'פרמטרים לקריטריונים'!$C$5</f>
        <v>4026034</v>
      </c>
    </row>
    <row r="3" spans="3:38" hidden="1"/>
    <row r="4" spans="3:38" hidden="1"/>
    <row r="5" spans="3:38" hidden="1"/>
    <row r="6" spans="3:38" hidden="1"/>
    <row r="7" spans="3:38" hidden="1"/>
    <row r="8" spans="3:38" hidden="1"/>
    <row r="9" spans="3:38" hidden="1"/>
    <row r="10" spans="3:38" hidden="1"/>
    <row r="11" spans="3:38" hidden="1"/>
    <row r="12" spans="3:38" hidden="1"/>
    <row r="13" spans="3:38" hidden="1"/>
    <row r="14" spans="3:38" hidden="1"/>
    <row r="15" spans="3:38" hidden="1"/>
    <row r="16" spans="3:38" hidden="1"/>
    <row r="17" spans="1:59" hidden="1"/>
    <row r="18" spans="1:59" hidden="1"/>
    <row r="19" spans="1:59" hidden="1"/>
    <row r="20" spans="1:59" hidden="1"/>
    <row r="21" spans="1:59" hidden="1"/>
    <row r="22" spans="1:59" hidden="1"/>
    <row r="23" spans="1:59" hidden="1"/>
    <row r="24" spans="1:59" hidden="1"/>
    <row r="25" spans="1:59" hidden="1"/>
    <row r="26" spans="1:59" hidden="1"/>
    <row r="27" spans="1:59" ht="13.5" thickBot="1"/>
    <row r="28" spans="1:59" ht="19.5" thickBot="1">
      <c r="B28" s="440" t="s">
        <v>184</v>
      </c>
      <c r="C28" s="441"/>
      <c r="D28" s="441"/>
      <c r="E28" s="441"/>
      <c r="F28" s="441"/>
      <c r="G28" s="441"/>
      <c r="H28" s="441"/>
      <c r="I28" s="441"/>
      <c r="J28" s="441"/>
      <c r="K28" s="441"/>
      <c r="L28" s="441"/>
      <c r="M28" s="441"/>
      <c r="N28" s="441"/>
      <c r="O28" s="441"/>
      <c r="P28" s="441"/>
      <c r="Q28" s="441"/>
      <c r="R28" s="441"/>
      <c r="S28" s="441"/>
      <c r="T28" s="441"/>
      <c r="U28" s="441"/>
      <c r="V28" s="441"/>
      <c r="W28" s="441"/>
      <c r="X28" s="441"/>
      <c r="Y28" s="441"/>
      <c r="Z28" s="441"/>
      <c r="AA28" s="441"/>
      <c r="AB28" s="441"/>
      <c r="AC28" s="441"/>
      <c r="AD28" s="441"/>
      <c r="AE28" s="441"/>
      <c r="AF28" s="441"/>
    </row>
    <row r="29" spans="1:59" ht="57.75" customHeight="1">
      <c r="A29" s="224"/>
      <c r="B29" s="429" t="s">
        <v>185</v>
      </c>
      <c r="C29" s="429" t="s">
        <v>130</v>
      </c>
      <c r="D29" s="225" t="str">
        <f t="array" ref="D29:AD29">TRANSPOSE('פרמטרים לקריטריונים'!$B$32:$B$58)</f>
        <v>משתנה מספר המבצעים</v>
      </c>
      <c r="E29" s="113" t="str">
        <v>משתנה מספר הקונצרטים</v>
      </c>
      <c r="F29" s="113" t="str">
        <v>משתנה רמת הביצוע</v>
      </c>
      <c r="G29" s="113" t="str">
        <v>משתנה מסלולים</v>
      </c>
      <c r="H29" s="113" t="str">
        <v>משתנה הכנסות עצמיות</v>
      </c>
      <c r="I29" s="113" t="str">
        <v>משתנה שימור ותיעוד</v>
      </c>
      <c r="J29" s="113">
        <v>0</v>
      </c>
      <c r="K29" s="113">
        <v>0</v>
      </c>
      <c r="L29" s="113">
        <v>0</v>
      </c>
      <c r="M29" s="113">
        <v>0</v>
      </c>
      <c r="N29" s="113">
        <v>0</v>
      </c>
      <c r="O29" s="113">
        <v>0</v>
      </c>
      <c r="P29" s="113">
        <v>0</v>
      </c>
      <c r="Q29" s="113">
        <v>0</v>
      </c>
      <c r="R29" s="113">
        <v>0</v>
      </c>
      <c r="S29" s="113">
        <v>0</v>
      </c>
      <c r="T29" s="113">
        <v>0</v>
      </c>
      <c r="U29" s="113">
        <v>0</v>
      </c>
      <c r="V29" s="113">
        <v>0</v>
      </c>
      <c r="W29" s="113">
        <v>0</v>
      </c>
      <c r="X29" s="113">
        <v>0</v>
      </c>
      <c r="Y29" s="113">
        <v>0</v>
      </c>
      <c r="Z29" s="113">
        <v>0</v>
      </c>
      <c r="AA29" s="113">
        <v>0</v>
      </c>
      <c r="AB29" s="113">
        <v>0</v>
      </c>
      <c r="AC29" s="113">
        <v>0</v>
      </c>
      <c r="AD29" s="113" t="str">
        <v>סה"כ</v>
      </c>
      <c r="AE29" s="225" t="s">
        <v>186</v>
      </c>
      <c r="AF29" s="202" t="s">
        <v>187</v>
      </c>
    </row>
    <row r="30" spans="1:59" ht="15.75">
      <c r="A30" s="358"/>
      <c r="B30" s="443"/>
      <c r="C30" s="443"/>
      <c r="D30" s="359">
        <f t="array" ref="D30:AD30">TRANSPOSE('פרמטרים לקריטריונים'!$C$32:$C$58)</f>
        <v>0.25</v>
      </c>
      <c r="E30" s="359">
        <v>0.25</v>
      </c>
      <c r="F30" s="359">
        <v>0.1</v>
      </c>
      <c r="G30" s="359">
        <v>0.2</v>
      </c>
      <c r="H30" s="359">
        <v>0.15</v>
      </c>
      <c r="I30" s="359">
        <v>0.05</v>
      </c>
      <c r="J30" s="359">
        <v>0</v>
      </c>
      <c r="K30" s="359">
        <v>0</v>
      </c>
      <c r="L30" s="359">
        <v>0</v>
      </c>
      <c r="M30" s="359">
        <v>0</v>
      </c>
      <c r="N30" s="359">
        <v>0</v>
      </c>
      <c r="O30" s="359">
        <v>0</v>
      </c>
      <c r="P30" s="359">
        <v>0</v>
      </c>
      <c r="Q30" s="359">
        <v>0</v>
      </c>
      <c r="R30" s="359">
        <v>0</v>
      </c>
      <c r="S30" s="359">
        <v>0</v>
      </c>
      <c r="T30" s="359">
        <v>0</v>
      </c>
      <c r="U30" s="359">
        <v>0</v>
      </c>
      <c r="V30" s="359">
        <v>0</v>
      </c>
      <c r="W30" s="359">
        <v>0</v>
      </c>
      <c r="X30" s="359">
        <v>0</v>
      </c>
      <c r="Y30" s="359">
        <v>0</v>
      </c>
      <c r="Z30" s="359">
        <v>0</v>
      </c>
      <c r="AA30" s="359">
        <v>0</v>
      </c>
      <c r="AB30" s="359">
        <v>0</v>
      </c>
      <c r="AC30" s="359">
        <v>0</v>
      </c>
      <c r="AD30" s="359">
        <v>1</v>
      </c>
      <c r="AE30" s="359">
        <f>SUM(D30:AC30)</f>
        <v>1</v>
      </c>
      <c r="AF30" s="360">
        <f>AF2</f>
        <v>4026034</v>
      </c>
    </row>
    <row r="31" spans="1:59" ht="27" customHeight="1">
      <c r="A31" s="361"/>
      <c r="B31" s="362">
        <f ca="1">IF(C31="","",ROW()-30)</f>
        <v>1</v>
      </c>
      <c r="C31" s="363" t="str">
        <f ca="1">IF('תנאי סף'!AN31&lt;&gt;1,"",'תנאי סף'!F31)</f>
        <v>מכון תא לחזנות</v>
      </c>
      <c r="D31" s="364">
        <f ca="1">'מספר המבצעים'!$Z31</f>
        <v>1.4784658238697236E-2</v>
      </c>
      <c r="E31" s="364">
        <f ca="1">'מספר הקונצרטים'!Z31</f>
        <v>1.3553560947273729E-2</v>
      </c>
      <c r="F31" s="364">
        <f ca="1">'רמת הביצוע'!Z31</f>
        <v>0.1111111111111111</v>
      </c>
      <c r="G31" s="364">
        <f ca="1">מסלולים!Z31</f>
        <v>7.8947368421052627E-2</v>
      </c>
      <c r="H31" s="364">
        <f ca="1">'הכנסות עצמיות'!Z31</f>
        <v>0</v>
      </c>
      <c r="I31" s="364">
        <f ca="1">'שימור ותיעוד'!Z31</f>
        <v>3.8461538461538464E-2</v>
      </c>
      <c r="J31" s="364"/>
      <c r="K31" s="364"/>
      <c r="L31" s="364"/>
      <c r="M31" s="364"/>
      <c r="N31" s="364"/>
      <c r="O31" s="364"/>
      <c r="P31" s="364"/>
      <c r="Q31" s="364"/>
      <c r="R31" s="365"/>
      <c r="S31" s="365"/>
      <c r="T31" s="365"/>
      <c r="U31" s="365"/>
      <c r="V31" s="365"/>
      <c r="W31" s="365"/>
      <c r="X31" s="365"/>
      <c r="Y31" s="365"/>
      <c r="Z31" s="365"/>
      <c r="AA31" s="365"/>
      <c r="AB31" s="365"/>
      <c r="AC31" s="365"/>
      <c r="AD31" s="365">
        <f ca="1">IF($C31="","",IF(AG31&lt;&gt;1,$AH$1,SUMPRODUCT($D$30:$AC$30,D31:AC31)))</f>
        <v>3.5908216514891303E-2</v>
      </c>
      <c r="AE31" s="365">
        <f ca="1">IF($C31="","",IF(AG31&lt;&gt;1,$AH$1,IFERROR(AD31/$AD$131,0)))</f>
        <v>3.5908216514891303E-2</v>
      </c>
      <c r="AF31" s="366">
        <f ca="1">IF($C31="","",IF(AG31&lt;&gt;1,$AH$1,AE31*$AF$30))</f>
        <v>144567.70056831389</v>
      </c>
      <c r="AG31" s="223">
        <f ca="1">IF(SUM(AH31:BG31)=COUNT(AH31:BG31),1,0)</f>
        <v>1</v>
      </c>
      <c r="AH31" s="223">
        <f ca="1">IF(D31=$AH$1,0,1)</f>
        <v>1</v>
      </c>
      <c r="AI31" s="223">
        <f t="shared" ref="AI31:BG31" ca="1" si="0">IF(E31=$AH$1,0,1)</f>
        <v>1</v>
      </c>
      <c r="AJ31" s="223">
        <f t="shared" ca="1" si="0"/>
        <v>1</v>
      </c>
      <c r="AK31" s="223">
        <f t="shared" ca="1" si="0"/>
        <v>1</v>
      </c>
      <c r="AL31" s="223">
        <f t="shared" ca="1" si="0"/>
        <v>1</v>
      </c>
      <c r="AM31" s="223">
        <f t="shared" ca="1" si="0"/>
        <v>1</v>
      </c>
      <c r="AN31" s="223">
        <f t="shared" si="0"/>
        <v>1</v>
      </c>
      <c r="AO31" s="223">
        <f t="shared" si="0"/>
        <v>1</v>
      </c>
      <c r="AP31" s="223">
        <f t="shared" si="0"/>
        <v>1</v>
      </c>
      <c r="AQ31" s="223">
        <f t="shared" si="0"/>
        <v>1</v>
      </c>
      <c r="AR31" s="223">
        <f t="shared" si="0"/>
        <v>1</v>
      </c>
      <c r="AS31" s="223">
        <f t="shared" si="0"/>
        <v>1</v>
      </c>
      <c r="AT31" s="223">
        <f t="shared" si="0"/>
        <v>1</v>
      </c>
      <c r="AU31" s="223">
        <f t="shared" si="0"/>
        <v>1</v>
      </c>
      <c r="AV31" s="223">
        <f t="shared" si="0"/>
        <v>1</v>
      </c>
      <c r="AW31" s="223">
        <f t="shared" si="0"/>
        <v>1</v>
      </c>
      <c r="AX31" s="223">
        <f t="shared" si="0"/>
        <v>1</v>
      </c>
      <c r="AY31" s="223">
        <f t="shared" si="0"/>
        <v>1</v>
      </c>
      <c r="AZ31" s="223">
        <f t="shared" si="0"/>
        <v>1</v>
      </c>
      <c r="BA31" s="223">
        <f t="shared" si="0"/>
        <v>1</v>
      </c>
      <c r="BB31" s="223">
        <f t="shared" si="0"/>
        <v>1</v>
      </c>
      <c r="BC31" s="223">
        <f t="shared" si="0"/>
        <v>1</v>
      </c>
      <c r="BD31" s="223">
        <f t="shared" si="0"/>
        <v>1</v>
      </c>
      <c r="BE31" s="223">
        <f t="shared" si="0"/>
        <v>1</v>
      </c>
      <c r="BF31" s="223">
        <f t="shared" si="0"/>
        <v>1</v>
      </c>
      <c r="BG31" s="223">
        <f t="shared" si="0"/>
        <v>1</v>
      </c>
    </row>
    <row r="32" spans="1:59" ht="27" customHeight="1">
      <c r="A32" s="361"/>
      <c r="B32" s="362">
        <f t="shared" ref="B32:B95" ca="1" si="1">IF(C32="","",ROW()-30)</f>
        <v>2</v>
      </c>
      <c r="C32" s="363" t="str">
        <f ca="1">IF('תנאי סף'!AN32&lt;&gt;1,"",'תנאי סף'!F32)</f>
        <v>המרכז לתרבות אנדלוסית ולפיוט</v>
      </c>
      <c r="D32" s="364">
        <f ca="1">'מספר המבצעים'!Z32</f>
        <v>0.29355046068137991</v>
      </c>
      <c r="E32" s="364">
        <f ca="1">'מספר הקונצרטים'!Z32</f>
        <v>0.2135004770054606</v>
      </c>
      <c r="F32" s="364">
        <f ca="1">'רמת הביצוע'!Z32</f>
        <v>8.3333333333333329E-2</v>
      </c>
      <c r="G32" s="364">
        <f ca="1">מסלולים!Z32</f>
        <v>0.39473684210526316</v>
      </c>
      <c r="H32" s="364">
        <f ca="1">'הכנסות עצמיות'!Z32</f>
        <v>2.7027027027027029E-2</v>
      </c>
      <c r="I32" s="364">
        <f ca="1">'שימור ותיעוד'!Z32</f>
        <v>0.21153846153846154</v>
      </c>
      <c r="J32" s="364"/>
      <c r="K32" s="364"/>
      <c r="L32" s="364"/>
      <c r="M32" s="364"/>
      <c r="N32" s="364"/>
      <c r="O32" s="364"/>
      <c r="P32" s="364"/>
      <c r="Q32" s="364"/>
      <c r="R32" s="365"/>
      <c r="S32" s="365"/>
      <c r="T32" s="365"/>
      <c r="U32" s="365"/>
      <c r="V32" s="365"/>
      <c r="W32" s="365"/>
      <c r="X32" s="365"/>
      <c r="Y32" s="365"/>
      <c r="Z32" s="365"/>
      <c r="AA32" s="365"/>
      <c r="AB32" s="365"/>
      <c r="AC32" s="365"/>
      <c r="AD32" s="365">
        <f t="shared" ref="AD32:AD95" ca="1" si="2">IF($C32="","",IF(AG32&lt;&gt;1,$AH$1,SUMPRODUCT($D$30:$AC$30,D32:AC32)))</f>
        <v>0.22867441330707325</v>
      </c>
      <c r="AE32" s="365">
        <f t="shared" ref="AE32:AE95" ca="1" si="3">IF($C32="","",IF(AG32&lt;&gt;1,$AH$1,IFERROR(AD32/$AD$131,0)))</f>
        <v>0.22867441330707325</v>
      </c>
      <c r="AF32" s="366">
        <f t="shared" ref="AF32:AF95" ca="1" si="4">IF($C32="","",IF(AG32&lt;&gt;1,$AH$1,AE32*$AF$30))</f>
        <v>920650.9629043293</v>
      </c>
      <c r="AG32" s="223">
        <f t="shared" ref="AG32:AG95" ca="1" si="5">IF(SUM(AH32:BG32)=COUNT(AH32:BG32),1,0)</f>
        <v>1</v>
      </c>
      <c r="AH32" s="223">
        <f t="shared" ref="AH32:AH95" ca="1" si="6">IF(D32=$AH$1,0,1)</f>
        <v>1</v>
      </c>
      <c r="AI32" s="223">
        <f t="shared" ref="AI32:AI95" ca="1" si="7">IF(E32=$AH$1,0,1)</f>
        <v>1</v>
      </c>
      <c r="AJ32" s="223">
        <f t="shared" ref="AJ32:AJ95" ca="1" si="8">IF(F32=$AH$1,0,1)</f>
        <v>1</v>
      </c>
      <c r="AK32" s="223">
        <f t="shared" ref="AK32:AK95" ca="1" si="9">IF(G32=$AH$1,0,1)</f>
        <v>1</v>
      </c>
      <c r="AL32" s="223">
        <f t="shared" ref="AL32:AL95" ca="1" si="10">IF(H32=$AH$1,0,1)</f>
        <v>1</v>
      </c>
      <c r="AM32" s="223">
        <f t="shared" ref="AM32:AM95" ca="1" si="11">IF(I32=$AH$1,0,1)</f>
        <v>1</v>
      </c>
      <c r="AN32" s="223">
        <f t="shared" ref="AN32:AN95" si="12">IF(J32=$AH$1,0,1)</f>
        <v>1</v>
      </c>
      <c r="AO32" s="223">
        <f t="shared" ref="AO32:AO95" si="13">IF(K32=$AH$1,0,1)</f>
        <v>1</v>
      </c>
      <c r="AP32" s="223">
        <f t="shared" ref="AP32:AP95" si="14">IF(L32=$AH$1,0,1)</f>
        <v>1</v>
      </c>
      <c r="AQ32" s="223">
        <f t="shared" ref="AQ32:AQ95" si="15">IF(M32=$AH$1,0,1)</f>
        <v>1</v>
      </c>
      <c r="AR32" s="223">
        <f t="shared" ref="AR32:AR95" si="16">IF(N32=$AH$1,0,1)</f>
        <v>1</v>
      </c>
      <c r="AS32" s="223">
        <f t="shared" ref="AS32:AS95" si="17">IF(O32=$AH$1,0,1)</f>
        <v>1</v>
      </c>
      <c r="AT32" s="223">
        <f t="shared" ref="AT32:AT95" si="18">IF(P32=$AH$1,0,1)</f>
        <v>1</v>
      </c>
      <c r="AU32" s="223">
        <f t="shared" ref="AU32:AU95" si="19">IF(Q32=$AH$1,0,1)</f>
        <v>1</v>
      </c>
      <c r="AV32" s="223">
        <f t="shared" ref="AV32:AV95" si="20">IF(R32=$AH$1,0,1)</f>
        <v>1</v>
      </c>
      <c r="AW32" s="223">
        <f t="shared" ref="AW32:AW95" si="21">IF(S32=$AH$1,0,1)</f>
        <v>1</v>
      </c>
      <c r="AX32" s="223">
        <f t="shared" ref="AX32:AX95" si="22">IF(T32=$AH$1,0,1)</f>
        <v>1</v>
      </c>
      <c r="AY32" s="223">
        <f t="shared" ref="AY32:AY95" si="23">IF(U32=$AH$1,0,1)</f>
        <v>1</v>
      </c>
      <c r="AZ32" s="223">
        <f t="shared" ref="AZ32:AZ95" si="24">IF(V32=$AH$1,0,1)</f>
        <v>1</v>
      </c>
      <c r="BA32" s="223">
        <f t="shared" ref="BA32:BA95" si="25">IF(W32=$AH$1,0,1)</f>
        <v>1</v>
      </c>
      <c r="BB32" s="223">
        <f t="shared" ref="BB32:BB95" si="26">IF(X32=$AH$1,0,1)</f>
        <v>1</v>
      </c>
      <c r="BC32" s="223">
        <f t="shared" ref="BC32:BC95" si="27">IF(Y32=$AH$1,0,1)</f>
        <v>1</v>
      </c>
      <c r="BD32" s="223">
        <f t="shared" ref="BD32:BD95" si="28">IF(Z32=$AH$1,0,1)</f>
        <v>1</v>
      </c>
      <c r="BE32" s="223">
        <f t="shared" ref="BE32:BE95" si="29">IF(AA32=$AH$1,0,1)</f>
        <v>1</v>
      </c>
      <c r="BF32" s="223">
        <f t="shared" ref="BF32:BF95" si="30">IF(AB32=$AH$1,0,1)</f>
        <v>1</v>
      </c>
      <c r="BG32" s="223">
        <f t="shared" ref="BG32:BG95" si="31">IF(AC32=$AH$1,0,1)</f>
        <v>1</v>
      </c>
    </row>
    <row r="33" spans="1:59" ht="27" customHeight="1">
      <c r="A33" s="361"/>
      <c r="B33" s="362">
        <f t="shared" ca="1" si="1"/>
        <v>3</v>
      </c>
      <c r="C33" s="363" t="str">
        <f ca="1">IF('תנאי סף'!AN33&lt;&gt;1,"",'תנאי סף'!F33)</f>
        <v>מקהלת החזנים הירושלמית</v>
      </c>
      <c r="D33" s="364">
        <f ca="1">'מספר המבצעים'!Z33</f>
        <v>0.12749089350760659</v>
      </c>
      <c r="E33" s="364">
        <f ca="1">'מספר הקונצרטים'!Z33</f>
        <v>7.8999740652229894E-2</v>
      </c>
      <c r="F33" s="364">
        <f ca="1">'רמת הביצוע'!Z33</f>
        <v>8.3333333333333329E-2</v>
      </c>
      <c r="G33" s="364">
        <f ca="1">מסלולים!Z33</f>
        <v>0</v>
      </c>
      <c r="H33" s="364">
        <f ca="1">'הכנסות עצמיות'!Z33</f>
        <v>0</v>
      </c>
      <c r="I33" s="364">
        <f ca="1">'שימור ותיעוד'!Z33</f>
        <v>0.15384615384615385</v>
      </c>
      <c r="J33" s="364"/>
      <c r="K33" s="364"/>
      <c r="L33" s="364"/>
      <c r="M33" s="364"/>
      <c r="N33" s="364"/>
      <c r="O33" s="364"/>
      <c r="P33" s="364"/>
      <c r="Q33" s="364"/>
      <c r="R33" s="365"/>
      <c r="S33" s="365"/>
      <c r="T33" s="365"/>
      <c r="U33" s="365"/>
      <c r="V33" s="365"/>
      <c r="W33" s="365"/>
      <c r="X33" s="365"/>
      <c r="Y33" s="365"/>
      <c r="Z33" s="365"/>
      <c r="AA33" s="365"/>
      <c r="AB33" s="365"/>
      <c r="AC33" s="365"/>
      <c r="AD33" s="365">
        <f t="shared" ca="1" si="2"/>
        <v>6.7648299565600145E-2</v>
      </c>
      <c r="AE33" s="365">
        <f t="shared" ca="1" si="3"/>
        <v>6.7648299565600145E-2</v>
      </c>
      <c r="AF33" s="366">
        <f t="shared" ca="1" si="4"/>
        <v>272354.35409329139</v>
      </c>
      <c r="AG33" s="223">
        <f t="shared" ca="1" si="5"/>
        <v>1</v>
      </c>
      <c r="AH33" s="223">
        <f t="shared" ca="1" si="6"/>
        <v>1</v>
      </c>
      <c r="AI33" s="223">
        <f t="shared" ca="1" si="7"/>
        <v>1</v>
      </c>
      <c r="AJ33" s="223">
        <f t="shared" ca="1" si="8"/>
        <v>1</v>
      </c>
      <c r="AK33" s="223">
        <f t="shared" ca="1" si="9"/>
        <v>1</v>
      </c>
      <c r="AL33" s="223">
        <f t="shared" ca="1" si="10"/>
        <v>1</v>
      </c>
      <c r="AM33" s="223">
        <f t="shared" ca="1" si="11"/>
        <v>1</v>
      </c>
      <c r="AN33" s="223">
        <f t="shared" si="12"/>
        <v>1</v>
      </c>
      <c r="AO33" s="223">
        <f t="shared" si="13"/>
        <v>1</v>
      </c>
      <c r="AP33" s="223">
        <f t="shared" si="14"/>
        <v>1</v>
      </c>
      <c r="AQ33" s="223">
        <f t="shared" si="15"/>
        <v>1</v>
      </c>
      <c r="AR33" s="223">
        <f t="shared" si="16"/>
        <v>1</v>
      </c>
      <c r="AS33" s="223">
        <f t="shared" si="17"/>
        <v>1</v>
      </c>
      <c r="AT33" s="223">
        <f t="shared" si="18"/>
        <v>1</v>
      </c>
      <c r="AU33" s="223">
        <f t="shared" si="19"/>
        <v>1</v>
      </c>
      <c r="AV33" s="223">
        <f t="shared" si="20"/>
        <v>1</v>
      </c>
      <c r="AW33" s="223">
        <f t="shared" si="21"/>
        <v>1</v>
      </c>
      <c r="AX33" s="223">
        <f t="shared" si="22"/>
        <v>1</v>
      </c>
      <c r="AY33" s="223">
        <f t="shared" si="23"/>
        <v>1</v>
      </c>
      <c r="AZ33" s="223">
        <f t="shared" si="24"/>
        <v>1</v>
      </c>
      <c r="BA33" s="223">
        <f t="shared" si="25"/>
        <v>1</v>
      </c>
      <c r="BB33" s="223">
        <f t="shared" si="26"/>
        <v>1</v>
      </c>
      <c r="BC33" s="223">
        <f t="shared" si="27"/>
        <v>1</v>
      </c>
      <c r="BD33" s="223">
        <f t="shared" si="28"/>
        <v>1</v>
      </c>
      <c r="BE33" s="223">
        <f t="shared" si="29"/>
        <v>1</v>
      </c>
      <c r="BF33" s="223">
        <f t="shared" si="30"/>
        <v>1</v>
      </c>
      <c r="BG33" s="223">
        <f t="shared" si="31"/>
        <v>1</v>
      </c>
    </row>
    <row r="34" spans="1:59" ht="27" customHeight="1">
      <c r="A34" s="361"/>
      <c r="B34" s="362">
        <f t="shared" ca="1" si="1"/>
        <v>4</v>
      </c>
      <c r="C34" s="363" t="str">
        <f ca="1">IF('תנאי סף'!AN34&lt;&gt;1,"",'תנאי סף'!F34)</f>
        <v>קהילות שרות פיוט וניגון</v>
      </c>
      <c r="D34" s="364">
        <f ca="1">'מספר המבצעים'!Z34</f>
        <v>0.12984786800942791</v>
      </c>
      <c r="E34" s="364">
        <f ca="1">'מספר הקונצרטים'!Z34</f>
        <v>0.24292082117867492</v>
      </c>
      <c r="F34" s="364">
        <f ca="1">'רמת הביצוע'!Z34</f>
        <v>0.1111111111111111</v>
      </c>
      <c r="G34" s="364">
        <f ca="1">מסלולים!Z34</f>
        <v>0.34210526315789475</v>
      </c>
      <c r="H34" s="364">
        <f ca="1">'הכנסות עצמיות'!Z34</f>
        <v>2.7027027027027029E-2</v>
      </c>
      <c r="I34" s="364">
        <f ca="1">'שימור ותיעוד'!Z34</f>
        <v>0</v>
      </c>
      <c r="J34" s="364"/>
      <c r="K34" s="364"/>
      <c r="L34" s="364"/>
      <c r="M34" s="364"/>
      <c r="N34" s="364"/>
      <c r="O34" s="364"/>
      <c r="P34" s="364"/>
      <c r="Q34" s="364"/>
      <c r="R34" s="365"/>
      <c r="S34" s="365"/>
      <c r="T34" s="365"/>
      <c r="U34" s="365"/>
      <c r="V34" s="365"/>
      <c r="W34" s="365"/>
      <c r="X34" s="365"/>
      <c r="Y34" s="365"/>
      <c r="Z34" s="365"/>
      <c r="AA34" s="365"/>
      <c r="AB34" s="365"/>
      <c r="AC34" s="365"/>
      <c r="AD34" s="365">
        <f t="shared" ca="1" si="2"/>
        <v>0.17677839009376983</v>
      </c>
      <c r="AE34" s="365">
        <f t="shared" ca="1" si="3"/>
        <v>0.17677839009376983</v>
      </c>
      <c r="AF34" s="366">
        <f t="shared" ca="1" si="4"/>
        <v>711715.80898278055</v>
      </c>
      <c r="AG34" s="223">
        <f t="shared" ca="1" si="5"/>
        <v>1</v>
      </c>
      <c r="AH34" s="223">
        <f t="shared" ca="1" si="6"/>
        <v>1</v>
      </c>
      <c r="AI34" s="223">
        <f t="shared" ca="1" si="7"/>
        <v>1</v>
      </c>
      <c r="AJ34" s="223">
        <f t="shared" ca="1" si="8"/>
        <v>1</v>
      </c>
      <c r="AK34" s="223">
        <f t="shared" ca="1" si="9"/>
        <v>1</v>
      </c>
      <c r="AL34" s="223">
        <f t="shared" ca="1" si="10"/>
        <v>1</v>
      </c>
      <c r="AM34" s="223">
        <f t="shared" ca="1" si="11"/>
        <v>1</v>
      </c>
      <c r="AN34" s="223">
        <f t="shared" si="12"/>
        <v>1</v>
      </c>
      <c r="AO34" s="223">
        <f t="shared" si="13"/>
        <v>1</v>
      </c>
      <c r="AP34" s="223">
        <f t="shared" si="14"/>
        <v>1</v>
      </c>
      <c r="AQ34" s="223">
        <f t="shared" si="15"/>
        <v>1</v>
      </c>
      <c r="AR34" s="223">
        <f t="shared" si="16"/>
        <v>1</v>
      </c>
      <c r="AS34" s="223">
        <f t="shared" si="17"/>
        <v>1</v>
      </c>
      <c r="AT34" s="223">
        <f t="shared" si="18"/>
        <v>1</v>
      </c>
      <c r="AU34" s="223">
        <f t="shared" si="19"/>
        <v>1</v>
      </c>
      <c r="AV34" s="223">
        <f t="shared" si="20"/>
        <v>1</v>
      </c>
      <c r="AW34" s="223">
        <f t="shared" si="21"/>
        <v>1</v>
      </c>
      <c r="AX34" s="223">
        <f t="shared" si="22"/>
        <v>1</v>
      </c>
      <c r="AY34" s="223">
        <f t="shared" si="23"/>
        <v>1</v>
      </c>
      <c r="AZ34" s="223">
        <f t="shared" si="24"/>
        <v>1</v>
      </c>
      <c r="BA34" s="223">
        <f t="shared" si="25"/>
        <v>1</v>
      </c>
      <c r="BB34" s="223">
        <f t="shared" si="26"/>
        <v>1</v>
      </c>
      <c r="BC34" s="223">
        <f t="shared" si="27"/>
        <v>1</v>
      </c>
      <c r="BD34" s="223">
        <f t="shared" si="28"/>
        <v>1</v>
      </c>
      <c r="BE34" s="223">
        <f t="shared" si="29"/>
        <v>1</v>
      </c>
      <c r="BF34" s="223">
        <f t="shared" si="30"/>
        <v>1</v>
      </c>
      <c r="BG34" s="223">
        <f t="shared" si="31"/>
        <v>1</v>
      </c>
    </row>
    <row r="35" spans="1:59" ht="27" customHeight="1">
      <c r="A35" s="361"/>
      <c r="B35" s="362">
        <f t="shared" ca="1" si="1"/>
        <v>5</v>
      </c>
      <c r="C35" s="363" t="str">
        <f ca="1">IF('תנאי סף'!AN35&lt;&gt;1,"",'תנאי סף'!F35)</f>
        <v>רננות- המכון למוסיקה יהודית</v>
      </c>
      <c r="D35" s="364">
        <f ca="1">'מספר המבצעים'!Z35</f>
        <v>4.3496893079065783E-2</v>
      </c>
      <c r="E35" s="364">
        <f ca="1">'מספר הקונצרטים'!Z35</f>
        <v>5.6244259460369657E-2</v>
      </c>
      <c r="F35" s="364">
        <f ca="1">'רמת הביצוע'!Z35</f>
        <v>8.3333333333333329E-2</v>
      </c>
      <c r="G35" s="364">
        <f ca="1">מסלולים!Z35</f>
        <v>0.13157894736842105</v>
      </c>
      <c r="H35" s="364">
        <f ca="1">'הכנסות עצמיות'!Z35</f>
        <v>0.16216216216216217</v>
      </c>
      <c r="I35" s="364">
        <f ca="1">'שימור ותיעוד'!Z35</f>
        <v>0</v>
      </c>
      <c r="J35" s="364"/>
      <c r="K35" s="364"/>
      <c r="L35" s="364"/>
      <c r="M35" s="364"/>
      <c r="N35" s="364"/>
      <c r="O35" s="364"/>
      <c r="P35" s="364"/>
      <c r="Q35" s="364"/>
      <c r="R35" s="365"/>
      <c r="S35" s="365"/>
      <c r="T35" s="365"/>
      <c r="U35" s="365"/>
      <c r="V35" s="365"/>
      <c r="W35" s="365"/>
      <c r="X35" s="365"/>
      <c r="Y35" s="365"/>
      <c r="Z35" s="365"/>
      <c r="AA35" s="365"/>
      <c r="AB35" s="365"/>
      <c r="AC35" s="365"/>
      <c r="AD35" s="365">
        <f t="shared" ca="1" si="2"/>
        <v>8.3908735266200726E-2</v>
      </c>
      <c r="AE35" s="365">
        <f t="shared" ca="1" si="3"/>
        <v>8.3908735266200726E-2</v>
      </c>
      <c r="AF35" s="366">
        <f t="shared" ca="1" si="4"/>
        <v>337819.42107872316</v>
      </c>
      <c r="AG35" s="223">
        <f t="shared" ca="1" si="5"/>
        <v>1</v>
      </c>
      <c r="AH35" s="223">
        <f t="shared" ca="1" si="6"/>
        <v>1</v>
      </c>
      <c r="AI35" s="223">
        <f t="shared" ca="1" si="7"/>
        <v>1</v>
      </c>
      <c r="AJ35" s="223">
        <f t="shared" ca="1" si="8"/>
        <v>1</v>
      </c>
      <c r="AK35" s="223">
        <f t="shared" ca="1" si="9"/>
        <v>1</v>
      </c>
      <c r="AL35" s="223">
        <f t="shared" ca="1" si="10"/>
        <v>1</v>
      </c>
      <c r="AM35" s="223">
        <f t="shared" ca="1" si="11"/>
        <v>1</v>
      </c>
      <c r="AN35" s="223">
        <f t="shared" si="12"/>
        <v>1</v>
      </c>
      <c r="AO35" s="223">
        <f t="shared" si="13"/>
        <v>1</v>
      </c>
      <c r="AP35" s="223">
        <f t="shared" si="14"/>
        <v>1</v>
      </c>
      <c r="AQ35" s="223">
        <f t="shared" si="15"/>
        <v>1</v>
      </c>
      <c r="AR35" s="223">
        <f t="shared" si="16"/>
        <v>1</v>
      </c>
      <c r="AS35" s="223">
        <f t="shared" si="17"/>
        <v>1</v>
      </c>
      <c r="AT35" s="223">
        <f t="shared" si="18"/>
        <v>1</v>
      </c>
      <c r="AU35" s="223">
        <f t="shared" si="19"/>
        <v>1</v>
      </c>
      <c r="AV35" s="223">
        <f t="shared" si="20"/>
        <v>1</v>
      </c>
      <c r="AW35" s="223">
        <f t="shared" si="21"/>
        <v>1</v>
      </c>
      <c r="AX35" s="223">
        <f t="shared" si="22"/>
        <v>1</v>
      </c>
      <c r="AY35" s="223">
        <f t="shared" si="23"/>
        <v>1</v>
      </c>
      <c r="AZ35" s="223">
        <f t="shared" si="24"/>
        <v>1</v>
      </c>
      <c r="BA35" s="223">
        <f t="shared" si="25"/>
        <v>1</v>
      </c>
      <c r="BB35" s="223">
        <f t="shared" si="26"/>
        <v>1</v>
      </c>
      <c r="BC35" s="223">
        <f t="shared" si="27"/>
        <v>1</v>
      </c>
      <c r="BD35" s="223">
        <f t="shared" si="28"/>
        <v>1</v>
      </c>
      <c r="BE35" s="223">
        <f t="shared" si="29"/>
        <v>1</v>
      </c>
      <c r="BF35" s="223">
        <f t="shared" si="30"/>
        <v>1</v>
      </c>
      <c r="BG35" s="223">
        <f t="shared" si="31"/>
        <v>1</v>
      </c>
    </row>
    <row r="36" spans="1:59" ht="27" customHeight="1">
      <c r="A36" s="361"/>
      <c r="B36" s="362">
        <f t="shared" ca="1" si="1"/>
        <v>6</v>
      </c>
      <c r="C36" s="363" t="str">
        <f ca="1">IF('תנאי סף'!AN36&lt;&gt;1,"",'תנאי סף'!F36)</f>
        <v>מקהלת זמרתיה</v>
      </c>
      <c r="D36" s="364">
        <f ca="1">'מספר המבצעים'!Z36</f>
        <v>5.7853010499250054E-2</v>
      </c>
      <c r="E36" s="364">
        <f ca="1">'מספר הקונצרטים'!Z36</f>
        <v>2.2888648677743893E-2</v>
      </c>
      <c r="F36" s="364">
        <f ca="1">'רמת הביצוע'!Z36</f>
        <v>5.5555555555555552E-2</v>
      </c>
      <c r="G36" s="364">
        <f ca="1">מסלולים!Z36</f>
        <v>0</v>
      </c>
      <c r="H36" s="364">
        <f ca="1">'הכנסות עצמיות'!Z36</f>
        <v>0</v>
      </c>
      <c r="I36" s="364">
        <f ca="1">'שימור ותיעוד'!Z36</f>
        <v>0.15384615384615385</v>
      </c>
      <c r="J36" s="364"/>
      <c r="K36" s="364"/>
      <c r="L36" s="364"/>
      <c r="M36" s="364"/>
      <c r="N36" s="364"/>
      <c r="O36" s="364"/>
      <c r="P36" s="364"/>
      <c r="Q36" s="364"/>
      <c r="R36" s="365"/>
      <c r="S36" s="365"/>
      <c r="T36" s="365"/>
      <c r="U36" s="365"/>
      <c r="V36" s="365"/>
      <c r="W36" s="365"/>
      <c r="X36" s="365"/>
      <c r="Y36" s="365"/>
      <c r="Z36" s="365"/>
      <c r="AA36" s="365"/>
      <c r="AB36" s="365"/>
      <c r="AC36" s="365"/>
      <c r="AD36" s="365">
        <f t="shared" ca="1" si="2"/>
        <v>3.3433278042111735E-2</v>
      </c>
      <c r="AE36" s="365">
        <f t="shared" ca="1" si="3"/>
        <v>3.3433278042111735E-2</v>
      </c>
      <c r="AF36" s="366">
        <f t="shared" ca="1" si="4"/>
        <v>134603.51412899527</v>
      </c>
      <c r="AG36" s="223">
        <f t="shared" ca="1" si="5"/>
        <v>1</v>
      </c>
      <c r="AH36" s="223">
        <f t="shared" ca="1" si="6"/>
        <v>1</v>
      </c>
      <c r="AI36" s="223">
        <f t="shared" ca="1" si="7"/>
        <v>1</v>
      </c>
      <c r="AJ36" s="223">
        <f t="shared" ca="1" si="8"/>
        <v>1</v>
      </c>
      <c r="AK36" s="223">
        <f t="shared" ca="1" si="9"/>
        <v>1</v>
      </c>
      <c r="AL36" s="223">
        <f t="shared" ca="1" si="10"/>
        <v>1</v>
      </c>
      <c r="AM36" s="223">
        <f t="shared" ca="1" si="11"/>
        <v>1</v>
      </c>
      <c r="AN36" s="223">
        <f t="shared" si="12"/>
        <v>1</v>
      </c>
      <c r="AO36" s="223">
        <f t="shared" si="13"/>
        <v>1</v>
      </c>
      <c r="AP36" s="223">
        <f t="shared" si="14"/>
        <v>1</v>
      </c>
      <c r="AQ36" s="223">
        <f t="shared" si="15"/>
        <v>1</v>
      </c>
      <c r="AR36" s="223">
        <f t="shared" si="16"/>
        <v>1</v>
      </c>
      <c r="AS36" s="223">
        <f t="shared" si="17"/>
        <v>1</v>
      </c>
      <c r="AT36" s="223">
        <f t="shared" si="18"/>
        <v>1</v>
      </c>
      <c r="AU36" s="223">
        <f t="shared" si="19"/>
        <v>1</v>
      </c>
      <c r="AV36" s="223">
        <f t="shared" si="20"/>
        <v>1</v>
      </c>
      <c r="AW36" s="223">
        <f t="shared" si="21"/>
        <v>1</v>
      </c>
      <c r="AX36" s="223">
        <f t="shared" si="22"/>
        <v>1</v>
      </c>
      <c r="AY36" s="223">
        <f t="shared" si="23"/>
        <v>1</v>
      </c>
      <c r="AZ36" s="223">
        <f t="shared" si="24"/>
        <v>1</v>
      </c>
      <c r="BA36" s="223">
        <f t="shared" si="25"/>
        <v>1</v>
      </c>
      <c r="BB36" s="223">
        <f t="shared" si="26"/>
        <v>1</v>
      </c>
      <c r="BC36" s="223">
        <f t="shared" si="27"/>
        <v>1</v>
      </c>
      <c r="BD36" s="223">
        <f t="shared" si="28"/>
        <v>1</v>
      </c>
      <c r="BE36" s="223">
        <f t="shared" si="29"/>
        <v>1</v>
      </c>
      <c r="BF36" s="223">
        <f t="shared" si="30"/>
        <v>1</v>
      </c>
      <c r="BG36" s="223">
        <f t="shared" si="31"/>
        <v>1</v>
      </c>
    </row>
    <row r="37" spans="1:59" ht="27" customHeight="1">
      <c r="A37" s="361"/>
      <c r="B37" s="362">
        <f t="shared" ca="1" si="1"/>
        <v>7</v>
      </c>
      <c r="C37" s="363" t="str">
        <f ca="1">IF('תנאי סף'!AN37&lt;&gt;1,"",'תנאי סף'!F37)</f>
        <v>יובל - האנסמבל הישראלי לחזנות ו</v>
      </c>
      <c r="D37" s="364">
        <f ca="1">'מספר המבצעים'!Z37</f>
        <v>7.3280479965716738E-2</v>
      </c>
      <c r="E37" s="364">
        <f ca="1">'מספר הקונצרטים'!Z37</f>
        <v>2.8375773164096146E-2</v>
      </c>
      <c r="F37" s="364">
        <f ca="1">'רמת הביצוע'!Z37</f>
        <v>0.1111111111111111</v>
      </c>
      <c r="G37" s="364">
        <f ca="1">מסלולים!Z37</f>
        <v>0</v>
      </c>
      <c r="H37" s="364">
        <f ca="1">'הכנסות עצמיות'!Z37</f>
        <v>0.16216216216216217</v>
      </c>
      <c r="I37" s="364">
        <f ca="1">'שימור ותיעוד'!Z37</f>
        <v>0.19230769230769232</v>
      </c>
      <c r="J37" s="364"/>
      <c r="K37" s="364"/>
      <c r="L37" s="364"/>
      <c r="M37" s="364"/>
      <c r="N37" s="364"/>
      <c r="O37" s="364"/>
      <c r="P37" s="364"/>
      <c r="Q37" s="364"/>
      <c r="R37" s="365"/>
      <c r="S37" s="365"/>
      <c r="T37" s="365"/>
      <c r="U37" s="365"/>
      <c r="V37" s="365"/>
      <c r="W37" s="365"/>
      <c r="X37" s="365"/>
      <c r="Y37" s="365"/>
      <c r="Z37" s="365"/>
      <c r="AA37" s="365"/>
      <c r="AB37" s="365"/>
      <c r="AC37" s="365"/>
      <c r="AD37" s="365">
        <f t="shared" ca="1" si="2"/>
        <v>7.0464883333273276E-2</v>
      </c>
      <c r="AE37" s="365">
        <f t="shared" ca="1" si="3"/>
        <v>7.0464883333273276E-2</v>
      </c>
      <c r="AF37" s="366">
        <f t="shared" ca="1" si="4"/>
        <v>283694.01610579155</v>
      </c>
      <c r="AG37" s="223">
        <f t="shared" ca="1" si="5"/>
        <v>1</v>
      </c>
      <c r="AH37" s="223">
        <f t="shared" ca="1" si="6"/>
        <v>1</v>
      </c>
      <c r="AI37" s="223">
        <f t="shared" ca="1" si="7"/>
        <v>1</v>
      </c>
      <c r="AJ37" s="223">
        <f t="shared" ca="1" si="8"/>
        <v>1</v>
      </c>
      <c r="AK37" s="223">
        <f t="shared" ca="1" si="9"/>
        <v>1</v>
      </c>
      <c r="AL37" s="223">
        <f t="shared" ca="1" si="10"/>
        <v>1</v>
      </c>
      <c r="AM37" s="223">
        <f t="shared" ca="1" si="11"/>
        <v>1</v>
      </c>
      <c r="AN37" s="223">
        <f t="shared" si="12"/>
        <v>1</v>
      </c>
      <c r="AO37" s="223">
        <f t="shared" si="13"/>
        <v>1</v>
      </c>
      <c r="AP37" s="223">
        <f t="shared" si="14"/>
        <v>1</v>
      </c>
      <c r="AQ37" s="223">
        <f t="shared" si="15"/>
        <v>1</v>
      </c>
      <c r="AR37" s="223">
        <f t="shared" si="16"/>
        <v>1</v>
      </c>
      <c r="AS37" s="223">
        <f t="shared" si="17"/>
        <v>1</v>
      </c>
      <c r="AT37" s="223">
        <f t="shared" si="18"/>
        <v>1</v>
      </c>
      <c r="AU37" s="223">
        <f t="shared" si="19"/>
        <v>1</v>
      </c>
      <c r="AV37" s="223">
        <f t="shared" si="20"/>
        <v>1</v>
      </c>
      <c r="AW37" s="223">
        <f t="shared" si="21"/>
        <v>1</v>
      </c>
      <c r="AX37" s="223">
        <f t="shared" si="22"/>
        <v>1</v>
      </c>
      <c r="AY37" s="223">
        <f t="shared" si="23"/>
        <v>1</v>
      </c>
      <c r="AZ37" s="223">
        <f t="shared" si="24"/>
        <v>1</v>
      </c>
      <c r="BA37" s="223">
        <f t="shared" si="25"/>
        <v>1</v>
      </c>
      <c r="BB37" s="223">
        <f t="shared" si="26"/>
        <v>1</v>
      </c>
      <c r="BC37" s="223">
        <f t="shared" si="27"/>
        <v>1</v>
      </c>
      <c r="BD37" s="223">
        <f t="shared" si="28"/>
        <v>1</v>
      </c>
      <c r="BE37" s="223">
        <f t="shared" si="29"/>
        <v>1</v>
      </c>
      <c r="BF37" s="223">
        <f t="shared" si="30"/>
        <v>1</v>
      </c>
      <c r="BG37" s="223">
        <f t="shared" si="31"/>
        <v>1</v>
      </c>
    </row>
    <row r="38" spans="1:59" ht="15.75">
      <c r="A38" s="361"/>
      <c r="B38" s="362">
        <f t="shared" ca="1" si="1"/>
        <v>8</v>
      </c>
      <c r="C38" s="363" t="str">
        <f ca="1">IF('תנאי סף'!AN38&lt;&gt;1,"",'תנאי סף'!F38)</f>
        <v>האגודה לטיפוח חברה ותרבות</v>
      </c>
      <c r="D38" s="364">
        <f ca="1">'מספר המבצעים'!Z38</f>
        <v>2.656953074780373E-2</v>
      </c>
      <c r="E38" s="364">
        <f ca="1">'מספר הקונצרטים'!Z38</f>
        <v>5.8552447882184021E-2</v>
      </c>
      <c r="F38" s="364">
        <f ca="1">'רמת הביצוע'!Z38</f>
        <v>0.1111111111111111</v>
      </c>
      <c r="G38" s="364">
        <f ca="1">מסלולים!Z38</f>
        <v>0</v>
      </c>
      <c r="H38" s="364">
        <f ca="1">'הכנסות עצמיות'!Z38</f>
        <v>0.13513513513513514</v>
      </c>
      <c r="I38" s="364">
        <f ca="1">'שימור ותיעוד'!Z38</f>
        <v>0.17307692307692307</v>
      </c>
      <c r="J38" s="364"/>
      <c r="K38" s="364"/>
      <c r="L38" s="364"/>
      <c r="M38" s="364"/>
      <c r="N38" s="364"/>
      <c r="O38" s="364"/>
      <c r="P38" s="364"/>
      <c r="Q38" s="364"/>
      <c r="R38" s="365"/>
      <c r="S38" s="365"/>
      <c r="T38" s="365"/>
      <c r="U38" s="365"/>
      <c r="V38" s="365"/>
      <c r="W38" s="365"/>
      <c r="X38" s="365"/>
      <c r="Y38" s="365"/>
      <c r="Z38" s="365"/>
      <c r="AA38" s="365"/>
      <c r="AB38" s="365"/>
      <c r="AC38" s="365"/>
      <c r="AD38" s="365">
        <f t="shared" ca="1" si="2"/>
        <v>6.1315722192724478E-2</v>
      </c>
      <c r="AE38" s="365">
        <f t="shared" ca="1" si="3"/>
        <v>6.1315722192724478E-2</v>
      </c>
      <c r="AF38" s="366">
        <f t="shared" ca="1" si="4"/>
        <v>246859.1822824633</v>
      </c>
      <c r="AG38" s="223">
        <f t="shared" ca="1" si="5"/>
        <v>1</v>
      </c>
      <c r="AH38" s="223">
        <f t="shared" ca="1" si="6"/>
        <v>1</v>
      </c>
      <c r="AI38" s="223">
        <f t="shared" ca="1" si="7"/>
        <v>1</v>
      </c>
      <c r="AJ38" s="223">
        <f t="shared" ca="1" si="8"/>
        <v>1</v>
      </c>
      <c r="AK38" s="223">
        <f t="shared" ca="1" si="9"/>
        <v>1</v>
      </c>
      <c r="AL38" s="223">
        <f t="shared" ca="1" si="10"/>
        <v>1</v>
      </c>
      <c r="AM38" s="223">
        <f t="shared" ca="1" si="11"/>
        <v>1</v>
      </c>
      <c r="AN38" s="223">
        <f t="shared" si="12"/>
        <v>1</v>
      </c>
      <c r="AO38" s="223">
        <f t="shared" si="13"/>
        <v>1</v>
      </c>
      <c r="AP38" s="223">
        <f t="shared" si="14"/>
        <v>1</v>
      </c>
      <c r="AQ38" s="223">
        <f t="shared" si="15"/>
        <v>1</v>
      </c>
      <c r="AR38" s="223">
        <f t="shared" si="16"/>
        <v>1</v>
      </c>
      <c r="AS38" s="223">
        <f t="shared" si="17"/>
        <v>1</v>
      </c>
      <c r="AT38" s="223">
        <f t="shared" si="18"/>
        <v>1</v>
      </c>
      <c r="AU38" s="223">
        <f t="shared" si="19"/>
        <v>1</v>
      </c>
      <c r="AV38" s="223">
        <f t="shared" si="20"/>
        <v>1</v>
      </c>
      <c r="AW38" s="223">
        <f t="shared" si="21"/>
        <v>1</v>
      </c>
      <c r="AX38" s="223">
        <f t="shared" si="22"/>
        <v>1</v>
      </c>
      <c r="AY38" s="223">
        <f t="shared" si="23"/>
        <v>1</v>
      </c>
      <c r="AZ38" s="223">
        <f t="shared" si="24"/>
        <v>1</v>
      </c>
      <c r="BA38" s="223">
        <f t="shared" si="25"/>
        <v>1</v>
      </c>
      <c r="BB38" s="223">
        <f t="shared" si="26"/>
        <v>1</v>
      </c>
      <c r="BC38" s="223">
        <f t="shared" si="27"/>
        <v>1</v>
      </c>
      <c r="BD38" s="223">
        <f t="shared" si="28"/>
        <v>1</v>
      </c>
      <c r="BE38" s="223">
        <f t="shared" si="29"/>
        <v>1</v>
      </c>
      <c r="BF38" s="223">
        <f t="shared" si="30"/>
        <v>1</v>
      </c>
      <c r="BG38" s="223">
        <f t="shared" si="31"/>
        <v>1</v>
      </c>
    </row>
    <row r="39" spans="1:59" ht="15.75">
      <c r="A39" s="361"/>
      <c r="B39" s="362">
        <f t="shared" ca="1" si="1"/>
        <v>9</v>
      </c>
      <c r="C39" s="363" t="str">
        <f ca="1">IF('תנאי סף'!AN39&lt;&gt;1,"",'תנאי סף'!F39)</f>
        <v>אנסמבל הפיוט מכון בן צבי</v>
      </c>
      <c r="D39" s="364">
        <f ca="1">'מספר המבצעים'!Z39</f>
        <v>6.5138204413970432E-2</v>
      </c>
      <c r="E39" s="364">
        <f ca="1">'מספר הקונצרטים'!Z39</f>
        <v>7.1427617074614536E-2</v>
      </c>
      <c r="F39" s="364">
        <f ca="1">'רמת הביצוע'!Z39</f>
        <v>0.1111111111111111</v>
      </c>
      <c r="G39" s="364">
        <f ca="1">מסלולים!Z39</f>
        <v>0</v>
      </c>
      <c r="H39" s="364">
        <f ca="1">'הכנסות עצמיות'!Z39</f>
        <v>0.16216216216216217</v>
      </c>
      <c r="I39" s="364">
        <f ca="1">'שימור ותיעוד'!Z39</f>
        <v>7.6923076923076927E-2</v>
      </c>
      <c r="J39" s="364"/>
      <c r="K39" s="364"/>
      <c r="L39" s="364"/>
      <c r="M39" s="364"/>
      <c r="N39" s="364"/>
      <c r="O39" s="364"/>
      <c r="P39" s="364"/>
      <c r="Q39" s="364"/>
      <c r="R39" s="365"/>
      <c r="S39" s="365"/>
      <c r="T39" s="365"/>
      <c r="U39" s="365"/>
      <c r="V39" s="365"/>
      <c r="W39" s="365"/>
      <c r="X39" s="365"/>
      <c r="Y39" s="365"/>
      <c r="Z39" s="365"/>
      <c r="AA39" s="365"/>
      <c r="AB39" s="365"/>
      <c r="AC39" s="365"/>
      <c r="AD39" s="365">
        <f t="shared" ca="1" si="2"/>
        <v>7.3423044653735531E-2</v>
      </c>
      <c r="AE39" s="365">
        <f t="shared" ca="1" si="3"/>
        <v>7.3423044653735531E-2</v>
      </c>
      <c r="AF39" s="366">
        <f t="shared" ca="1" si="4"/>
        <v>295603.6741594575</v>
      </c>
      <c r="AG39" s="223">
        <f t="shared" ca="1" si="5"/>
        <v>1</v>
      </c>
      <c r="AH39" s="223">
        <f t="shared" ca="1" si="6"/>
        <v>1</v>
      </c>
      <c r="AI39" s="223">
        <f t="shared" ca="1" si="7"/>
        <v>1</v>
      </c>
      <c r="AJ39" s="223">
        <f t="shared" ca="1" si="8"/>
        <v>1</v>
      </c>
      <c r="AK39" s="223">
        <f t="shared" ca="1" si="9"/>
        <v>1</v>
      </c>
      <c r="AL39" s="223">
        <f t="shared" ca="1" si="10"/>
        <v>1</v>
      </c>
      <c r="AM39" s="223">
        <f t="shared" ca="1" si="11"/>
        <v>1</v>
      </c>
      <c r="AN39" s="223">
        <f t="shared" si="12"/>
        <v>1</v>
      </c>
      <c r="AO39" s="223">
        <f t="shared" si="13"/>
        <v>1</v>
      </c>
      <c r="AP39" s="223">
        <f t="shared" si="14"/>
        <v>1</v>
      </c>
      <c r="AQ39" s="223">
        <f t="shared" si="15"/>
        <v>1</v>
      </c>
      <c r="AR39" s="223">
        <f t="shared" si="16"/>
        <v>1</v>
      </c>
      <c r="AS39" s="223">
        <f t="shared" si="17"/>
        <v>1</v>
      </c>
      <c r="AT39" s="223">
        <f t="shared" si="18"/>
        <v>1</v>
      </c>
      <c r="AU39" s="223">
        <f t="shared" si="19"/>
        <v>1</v>
      </c>
      <c r="AV39" s="223">
        <f t="shared" si="20"/>
        <v>1</v>
      </c>
      <c r="AW39" s="223">
        <f t="shared" si="21"/>
        <v>1</v>
      </c>
      <c r="AX39" s="223">
        <f t="shared" si="22"/>
        <v>1</v>
      </c>
      <c r="AY39" s="223">
        <f t="shared" si="23"/>
        <v>1</v>
      </c>
      <c r="AZ39" s="223">
        <f t="shared" si="24"/>
        <v>1</v>
      </c>
      <c r="BA39" s="223">
        <f t="shared" si="25"/>
        <v>1</v>
      </c>
      <c r="BB39" s="223">
        <f t="shared" si="26"/>
        <v>1</v>
      </c>
      <c r="BC39" s="223">
        <f t="shared" si="27"/>
        <v>1</v>
      </c>
      <c r="BD39" s="223">
        <f t="shared" si="28"/>
        <v>1</v>
      </c>
      <c r="BE39" s="223">
        <f t="shared" si="29"/>
        <v>1</v>
      </c>
      <c r="BF39" s="223">
        <f t="shared" si="30"/>
        <v>1</v>
      </c>
      <c r="BG39" s="223">
        <f t="shared" si="31"/>
        <v>1</v>
      </c>
    </row>
    <row r="40" spans="1:59" ht="15.75">
      <c r="A40" s="361"/>
      <c r="B40" s="362">
        <f t="shared" ca="1" si="1"/>
        <v>10</v>
      </c>
      <c r="C40" s="363" t="str">
        <f ca="1">IF('תנאי סף'!AN40&lt;&gt;1,"",'תנאי סף'!F40)</f>
        <v>עמותת תמיד</v>
      </c>
      <c r="D40" s="364">
        <f ca="1">'מספר המבצעים'!Z40</f>
        <v>5.3139061495607459E-2</v>
      </c>
      <c r="E40" s="364">
        <f ca="1">'מספר הקונצרטים'!Z40</f>
        <v>2.9772048296344399E-2</v>
      </c>
      <c r="F40" s="364">
        <f ca="1">'רמת הביצוע'!Z40</f>
        <v>8.3333333333333329E-2</v>
      </c>
      <c r="G40" s="364">
        <f ca="1">מסלולים!Z40</f>
        <v>0</v>
      </c>
      <c r="H40" s="364">
        <f ca="1">'הכנסות עצמיות'!Z40</f>
        <v>0.16216216216216217</v>
      </c>
      <c r="I40" s="364">
        <f ca="1">'שימור ותיעוד'!Z40</f>
        <v>0</v>
      </c>
      <c r="J40" s="364"/>
      <c r="K40" s="364"/>
      <c r="L40" s="364"/>
      <c r="M40" s="364"/>
      <c r="N40" s="364"/>
      <c r="O40" s="364"/>
      <c r="P40" s="364"/>
      <c r="Q40" s="364"/>
      <c r="R40" s="365"/>
      <c r="S40" s="365"/>
      <c r="T40" s="365"/>
      <c r="U40" s="365"/>
      <c r="V40" s="365"/>
      <c r="W40" s="365"/>
      <c r="X40" s="365"/>
      <c r="Y40" s="365"/>
      <c r="Z40" s="365"/>
      <c r="AA40" s="365"/>
      <c r="AB40" s="365"/>
      <c r="AC40" s="365"/>
      <c r="AD40" s="365">
        <f t="shared" ca="1" si="2"/>
        <v>5.3385435105645626E-2</v>
      </c>
      <c r="AE40" s="365">
        <f t="shared" ca="1" si="3"/>
        <v>5.3385435105645626E-2</v>
      </c>
      <c r="AF40" s="366">
        <f t="shared" ca="1" si="4"/>
        <v>214931.57684012287</v>
      </c>
      <c r="AG40" s="223">
        <f t="shared" ca="1" si="5"/>
        <v>1</v>
      </c>
      <c r="AH40" s="223">
        <f t="shared" ca="1" si="6"/>
        <v>1</v>
      </c>
      <c r="AI40" s="223">
        <f t="shared" ca="1" si="7"/>
        <v>1</v>
      </c>
      <c r="AJ40" s="223">
        <f t="shared" ca="1" si="8"/>
        <v>1</v>
      </c>
      <c r="AK40" s="223">
        <f t="shared" ca="1" si="9"/>
        <v>1</v>
      </c>
      <c r="AL40" s="223">
        <f t="shared" ca="1" si="10"/>
        <v>1</v>
      </c>
      <c r="AM40" s="223">
        <f t="shared" ca="1" si="11"/>
        <v>1</v>
      </c>
      <c r="AN40" s="223">
        <f t="shared" si="12"/>
        <v>1</v>
      </c>
      <c r="AO40" s="223">
        <f t="shared" si="13"/>
        <v>1</v>
      </c>
      <c r="AP40" s="223">
        <f t="shared" si="14"/>
        <v>1</v>
      </c>
      <c r="AQ40" s="223">
        <f t="shared" si="15"/>
        <v>1</v>
      </c>
      <c r="AR40" s="223">
        <f t="shared" si="16"/>
        <v>1</v>
      </c>
      <c r="AS40" s="223">
        <f t="shared" si="17"/>
        <v>1</v>
      </c>
      <c r="AT40" s="223">
        <f t="shared" si="18"/>
        <v>1</v>
      </c>
      <c r="AU40" s="223">
        <f t="shared" si="19"/>
        <v>1</v>
      </c>
      <c r="AV40" s="223">
        <f t="shared" si="20"/>
        <v>1</v>
      </c>
      <c r="AW40" s="223">
        <f t="shared" si="21"/>
        <v>1</v>
      </c>
      <c r="AX40" s="223">
        <f t="shared" si="22"/>
        <v>1</v>
      </c>
      <c r="AY40" s="223">
        <f t="shared" si="23"/>
        <v>1</v>
      </c>
      <c r="AZ40" s="223">
        <f t="shared" si="24"/>
        <v>1</v>
      </c>
      <c r="BA40" s="223">
        <f t="shared" si="25"/>
        <v>1</v>
      </c>
      <c r="BB40" s="223">
        <f t="shared" si="26"/>
        <v>1</v>
      </c>
      <c r="BC40" s="223">
        <f t="shared" si="27"/>
        <v>1</v>
      </c>
      <c r="BD40" s="223">
        <f t="shared" si="28"/>
        <v>1</v>
      </c>
      <c r="BE40" s="223">
        <f t="shared" si="29"/>
        <v>1</v>
      </c>
      <c r="BF40" s="223">
        <f t="shared" si="30"/>
        <v>1</v>
      </c>
      <c r="BG40" s="223">
        <f t="shared" si="31"/>
        <v>1</v>
      </c>
    </row>
    <row r="41" spans="1:59" ht="15.75">
      <c r="A41" s="361"/>
      <c r="B41" s="362">
        <f t="shared" ca="1" si="1"/>
        <v>11</v>
      </c>
      <c r="C41" s="363" t="str">
        <f ca="1">IF('תנאי סף'!AN41&lt;&gt;1,"",'תנאי סף'!F41)</f>
        <v>מטרוז</v>
      </c>
      <c r="D41" s="364">
        <f ca="1">'מספר המבצעים'!Z41</f>
        <v>0.11484893936147418</v>
      </c>
      <c r="E41" s="364">
        <f ca="1">'מספר הקונצרטים'!Z41</f>
        <v>0.18376460566100819</v>
      </c>
      <c r="F41" s="364">
        <f ca="1">'רמת הביצוע'!Z41</f>
        <v>5.5555555555555552E-2</v>
      </c>
      <c r="G41" s="364">
        <f ca="1">מסלולים!Z41</f>
        <v>5.2631578947368418E-2</v>
      </c>
      <c r="H41" s="364">
        <f ca="1">'הכנסות עצמיות'!Z41</f>
        <v>0.16216216216216217</v>
      </c>
      <c r="I41" s="364">
        <f ca="1">'שימור ותיעוד'!Z41</f>
        <v>0</v>
      </c>
      <c r="J41" s="364"/>
      <c r="K41" s="364"/>
      <c r="L41" s="364"/>
      <c r="M41" s="364"/>
      <c r="N41" s="364"/>
      <c r="O41" s="364"/>
      <c r="P41" s="364"/>
      <c r="Q41" s="364"/>
      <c r="R41" s="365"/>
      <c r="S41" s="365"/>
      <c r="T41" s="365"/>
      <c r="U41" s="365"/>
      <c r="V41" s="365"/>
      <c r="W41" s="365"/>
      <c r="X41" s="365"/>
      <c r="Y41" s="365"/>
      <c r="Z41" s="365"/>
      <c r="AA41" s="365"/>
      <c r="AB41" s="365"/>
      <c r="AC41" s="365"/>
      <c r="AD41" s="365">
        <f t="shared" ca="1" si="2"/>
        <v>0.11505958192497416</v>
      </c>
      <c r="AE41" s="365">
        <f t="shared" ca="1" si="3"/>
        <v>0.11505958192497416</v>
      </c>
      <c r="AF41" s="366">
        <f t="shared" ca="1" si="4"/>
        <v>463233.78885573143</v>
      </c>
      <c r="AG41" s="223">
        <f t="shared" ca="1" si="5"/>
        <v>1</v>
      </c>
      <c r="AH41" s="223">
        <f t="shared" ca="1" si="6"/>
        <v>1</v>
      </c>
      <c r="AI41" s="223">
        <f t="shared" ca="1" si="7"/>
        <v>1</v>
      </c>
      <c r="AJ41" s="223">
        <f t="shared" ca="1" si="8"/>
        <v>1</v>
      </c>
      <c r="AK41" s="223">
        <f t="shared" ca="1" si="9"/>
        <v>1</v>
      </c>
      <c r="AL41" s="223">
        <f t="shared" ca="1" si="10"/>
        <v>1</v>
      </c>
      <c r="AM41" s="223">
        <f t="shared" ca="1" si="11"/>
        <v>1</v>
      </c>
      <c r="AN41" s="223">
        <f t="shared" si="12"/>
        <v>1</v>
      </c>
      <c r="AO41" s="223">
        <f t="shared" si="13"/>
        <v>1</v>
      </c>
      <c r="AP41" s="223">
        <f t="shared" si="14"/>
        <v>1</v>
      </c>
      <c r="AQ41" s="223">
        <f t="shared" si="15"/>
        <v>1</v>
      </c>
      <c r="AR41" s="223">
        <f t="shared" si="16"/>
        <v>1</v>
      </c>
      <c r="AS41" s="223">
        <f t="shared" si="17"/>
        <v>1</v>
      </c>
      <c r="AT41" s="223">
        <f t="shared" si="18"/>
        <v>1</v>
      </c>
      <c r="AU41" s="223">
        <f t="shared" si="19"/>
        <v>1</v>
      </c>
      <c r="AV41" s="223">
        <f t="shared" si="20"/>
        <v>1</v>
      </c>
      <c r="AW41" s="223">
        <f t="shared" si="21"/>
        <v>1</v>
      </c>
      <c r="AX41" s="223">
        <f t="shared" si="22"/>
        <v>1</v>
      </c>
      <c r="AY41" s="223">
        <f t="shared" si="23"/>
        <v>1</v>
      </c>
      <c r="AZ41" s="223">
        <f t="shared" si="24"/>
        <v>1</v>
      </c>
      <c r="BA41" s="223">
        <f t="shared" si="25"/>
        <v>1</v>
      </c>
      <c r="BB41" s="223">
        <f t="shared" si="26"/>
        <v>1</v>
      </c>
      <c r="BC41" s="223">
        <f t="shared" si="27"/>
        <v>1</v>
      </c>
      <c r="BD41" s="223">
        <f t="shared" si="28"/>
        <v>1</v>
      </c>
      <c r="BE41" s="223">
        <f t="shared" si="29"/>
        <v>1</v>
      </c>
      <c r="BF41" s="223">
        <f t="shared" si="30"/>
        <v>1</v>
      </c>
      <c r="BG41" s="223">
        <f t="shared" si="31"/>
        <v>1</v>
      </c>
    </row>
    <row r="42" spans="1:59" ht="15.75">
      <c r="A42" s="361"/>
      <c r="B42" s="362" t="str">
        <f t="shared" si="1"/>
        <v/>
      </c>
      <c r="C42" s="363" t="str">
        <f>IF('תנאי סף'!AN42&lt;&gt;1,"",'תנאי סף'!F42)</f>
        <v/>
      </c>
      <c r="D42" s="364" t="str">
        <f>'מספר המבצעים'!Z42</f>
        <v/>
      </c>
      <c r="E42" s="364" t="str">
        <f>'מספר הקונצרטים'!Z42</f>
        <v/>
      </c>
      <c r="F42" s="364" t="str">
        <f>'רמת הביצוע'!Z42</f>
        <v/>
      </c>
      <c r="G42" s="364" t="str">
        <f>מסלולים!Z42</f>
        <v/>
      </c>
      <c r="H42" s="364" t="str">
        <f>'הכנסות עצמיות'!Z42</f>
        <v/>
      </c>
      <c r="I42" s="364" t="str">
        <f>'שימור ותיעוד'!Z42</f>
        <v/>
      </c>
      <c r="J42" s="364"/>
      <c r="K42" s="364"/>
      <c r="L42" s="364"/>
      <c r="M42" s="364"/>
      <c r="N42" s="364"/>
      <c r="O42" s="364"/>
      <c r="P42" s="364"/>
      <c r="Q42" s="364"/>
      <c r="R42" s="365"/>
      <c r="S42" s="365"/>
      <c r="T42" s="365"/>
      <c r="U42" s="365"/>
      <c r="V42" s="365"/>
      <c r="W42" s="365"/>
      <c r="X42" s="365"/>
      <c r="Y42" s="365"/>
      <c r="Z42" s="365"/>
      <c r="AA42" s="365"/>
      <c r="AB42" s="365"/>
      <c r="AC42" s="365"/>
      <c r="AD42" s="365" t="str">
        <f t="shared" si="2"/>
        <v/>
      </c>
      <c r="AE42" s="365" t="str">
        <f t="shared" si="3"/>
        <v/>
      </c>
      <c r="AF42" s="366" t="str">
        <f t="shared" si="4"/>
        <v/>
      </c>
      <c r="AG42" s="223">
        <f t="shared" si="5"/>
        <v>1</v>
      </c>
      <c r="AH42" s="223">
        <f t="shared" si="6"/>
        <v>1</v>
      </c>
      <c r="AI42" s="223">
        <f t="shared" si="7"/>
        <v>1</v>
      </c>
      <c r="AJ42" s="223">
        <f t="shared" si="8"/>
        <v>1</v>
      </c>
      <c r="AK42" s="223">
        <f t="shared" si="9"/>
        <v>1</v>
      </c>
      <c r="AL42" s="223">
        <f t="shared" si="10"/>
        <v>1</v>
      </c>
      <c r="AM42" s="223">
        <f t="shared" si="11"/>
        <v>1</v>
      </c>
      <c r="AN42" s="223">
        <f t="shared" si="12"/>
        <v>1</v>
      </c>
      <c r="AO42" s="223">
        <f t="shared" si="13"/>
        <v>1</v>
      </c>
      <c r="AP42" s="223">
        <f t="shared" si="14"/>
        <v>1</v>
      </c>
      <c r="AQ42" s="223">
        <f t="shared" si="15"/>
        <v>1</v>
      </c>
      <c r="AR42" s="223">
        <f t="shared" si="16"/>
        <v>1</v>
      </c>
      <c r="AS42" s="223">
        <f t="shared" si="17"/>
        <v>1</v>
      </c>
      <c r="AT42" s="223">
        <f t="shared" si="18"/>
        <v>1</v>
      </c>
      <c r="AU42" s="223">
        <f t="shared" si="19"/>
        <v>1</v>
      </c>
      <c r="AV42" s="223">
        <f t="shared" si="20"/>
        <v>1</v>
      </c>
      <c r="AW42" s="223">
        <f t="shared" si="21"/>
        <v>1</v>
      </c>
      <c r="AX42" s="223">
        <f t="shared" si="22"/>
        <v>1</v>
      </c>
      <c r="AY42" s="223">
        <f t="shared" si="23"/>
        <v>1</v>
      </c>
      <c r="AZ42" s="223">
        <f t="shared" si="24"/>
        <v>1</v>
      </c>
      <c r="BA42" s="223">
        <f t="shared" si="25"/>
        <v>1</v>
      </c>
      <c r="BB42" s="223">
        <f t="shared" si="26"/>
        <v>1</v>
      </c>
      <c r="BC42" s="223">
        <f t="shared" si="27"/>
        <v>1</v>
      </c>
      <c r="BD42" s="223">
        <f t="shared" si="28"/>
        <v>1</v>
      </c>
      <c r="BE42" s="223">
        <f t="shared" si="29"/>
        <v>1</v>
      </c>
      <c r="BF42" s="223">
        <f t="shared" si="30"/>
        <v>1</v>
      </c>
      <c r="BG42" s="223">
        <f t="shared" si="31"/>
        <v>1</v>
      </c>
    </row>
    <row r="43" spans="1:59" ht="15.75">
      <c r="A43" s="361"/>
      <c r="B43" s="362" t="str">
        <f t="shared" si="1"/>
        <v/>
      </c>
      <c r="C43" s="363" t="str">
        <f>IF('תנאי סף'!AN43&lt;&gt;1,"",'תנאי סף'!F43)</f>
        <v/>
      </c>
      <c r="D43" s="364" t="str">
        <f>'מספר המבצעים'!Z43</f>
        <v/>
      </c>
      <c r="E43" s="364" t="str">
        <f>'מספר הקונצרטים'!Z43</f>
        <v/>
      </c>
      <c r="F43" s="364" t="str">
        <f>'רמת הביצוע'!Z43</f>
        <v/>
      </c>
      <c r="G43" s="364" t="str">
        <f>מסלולים!Z43</f>
        <v/>
      </c>
      <c r="H43" s="364" t="str">
        <f>'הכנסות עצמיות'!Z43</f>
        <v/>
      </c>
      <c r="I43" s="364" t="str">
        <f>'שימור ותיעוד'!Z43</f>
        <v/>
      </c>
      <c r="J43" s="364"/>
      <c r="K43" s="364"/>
      <c r="L43" s="364"/>
      <c r="M43" s="364"/>
      <c r="N43" s="364"/>
      <c r="O43" s="364"/>
      <c r="P43" s="364"/>
      <c r="Q43" s="364"/>
      <c r="R43" s="365"/>
      <c r="S43" s="365"/>
      <c r="T43" s="365"/>
      <c r="U43" s="365"/>
      <c r="V43" s="365"/>
      <c r="W43" s="365"/>
      <c r="X43" s="365"/>
      <c r="Y43" s="365"/>
      <c r="Z43" s="365"/>
      <c r="AA43" s="365"/>
      <c r="AB43" s="365"/>
      <c r="AC43" s="365"/>
      <c r="AD43" s="365" t="str">
        <f t="shared" si="2"/>
        <v/>
      </c>
      <c r="AE43" s="365" t="str">
        <f t="shared" si="3"/>
        <v/>
      </c>
      <c r="AF43" s="366" t="str">
        <f t="shared" si="4"/>
        <v/>
      </c>
      <c r="AG43" s="223">
        <f t="shared" si="5"/>
        <v>1</v>
      </c>
      <c r="AH43" s="223">
        <f t="shared" si="6"/>
        <v>1</v>
      </c>
      <c r="AI43" s="223">
        <f t="shared" si="7"/>
        <v>1</v>
      </c>
      <c r="AJ43" s="223">
        <f t="shared" si="8"/>
        <v>1</v>
      </c>
      <c r="AK43" s="223">
        <f t="shared" si="9"/>
        <v>1</v>
      </c>
      <c r="AL43" s="223">
        <f t="shared" si="10"/>
        <v>1</v>
      </c>
      <c r="AM43" s="223">
        <f t="shared" si="11"/>
        <v>1</v>
      </c>
      <c r="AN43" s="223">
        <f t="shared" si="12"/>
        <v>1</v>
      </c>
      <c r="AO43" s="223">
        <f t="shared" si="13"/>
        <v>1</v>
      </c>
      <c r="AP43" s="223">
        <f t="shared" si="14"/>
        <v>1</v>
      </c>
      <c r="AQ43" s="223">
        <f t="shared" si="15"/>
        <v>1</v>
      </c>
      <c r="AR43" s="223">
        <f t="shared" si="16"/>
        <v>1</v>
      </c>
      <c r="AS43" s="223">
        <f t="shared" si="17"/>
        <v>1</v>
      </c>
      <c r="AT43" s="223">
        <f t="shared" si="18"/>
        <v>1</v>
      </c>
      <c r="AU43" s="223">
        <f t="shared" si="19"/>
        <v>1</v>
      </c>
      <c r="AV43" s="223">
        <f t="shared" si="20"/>
        <v>1</v>
      </c>
      <c r="AW43" s="223">
        <f t="shared" si="21"/>
        <v>1</v>
      </c>
      <c r="AX43" s="223">
        <f t="shared" si="22"/>
        <v>1</v>
      </c>
      <c r="AY43" s="223">
        <f t="shared" si="23"/>
        <v>1</v>
      </c>
      <c r="AZ43" s="223">
        <f t="shared" si="24"/>
        <v>1</v>
      </c>
      <c r="BA43" s="223">
        <f t="shared" si="25"/>
        <v>1</v>
      </c>
      <c r="BB43" s="223">
        <f t="shared" si="26"/>
        <v>1</v>
      </c>
      <c r="BC43" s="223">
        <f t="shared" si="27"/>
        <v>1</v>
      </c>
      <c r="BD43" s="223">
        <f t="shared" si="28"/>
        <v>1</v>
      </c>
      <c r="BE43" s="223">
        <f t="shared" si="29"/>
        <v>1</v>
      </c>
      <c r="BF43" s="223">
        <f t="shared" si="30"/>
        <v>1</v>
      </c>
      <c r="BG43" s="223">
        <f t="shared" si="31"/>
        <v>1</v>
      </c>
    </row>
    <row r="44" spans="1:59" ht="15.75">
      <c r="A44" s="361"/>
      <c r="B44" s="362" t="str">
        <f t="shared" si="1"/>
        <v/>
      </c>
      <c r="C44" s="363" t="str">
        <f>IF('תנאי סף'!AN44&lt;&gt;1,"",'תנאי סף'!F44)</f>
        <v/>
      </c>
      <c r="D44" s="364" t="str">
        <f>'מספר המבצעים'!Z44</f>
        <v/>
      </c>
      <c r="E44" s="364" t="str">
        <f>'מספר הקונצרטים'!Z44</f>
        <v/>
      </c>
      <c r="F44" s="364" t="str">
        <f>'רמת הביצוע'!Z44</f>
        <v/>
      </c>
      <c r="G44" s="364" t="str">
        <f>מסלולים!Z44</f>
        <v/>
      </c>
      <c r="H44" s="364" t="str">
        <f>'הכנסות עצמיות'!Z44</f>
        <v/>
      </c>
      <c r="I44" s="364" t="str">
        <f>'שימור ותיעוד'!Z44</f>
        <v/>
      </c>
      <c r="J44" s="364"/>
      <c r="K44" s="364"/>
      <c r="L44" s="364"/>
      <c r="M44" s="364"/>
      <c r="N44" s="364"/>
      <c r="O44" s="364"/>
      <c r="P44" s="364"/>
      <c r="Q44" s="364"/>
      <c r="R44" s="365"/>
      <c r="S44" s="365"/>
      <c r="T44" s="365"/>
      <c r="U44" s="365"/>
      <c r="V44" s="365"/>
      <c r="W44" s="365"/>
      <c r="X44" s="365"/>
      <c r="Y44" s="365"/>
      <c r="Z44" s="365"/>
      <c r="AA44" s="365"/>
      <c r="AB44" s="365"/>
      <c r="AC44" s="365"/>
      <c r="AD44" s="365" t="str">
        <f t="shared" si="2"/>
        <v/>
      </c>
      <c r="AE44" s="365" t="str">
        <f t="shared" si="3"/>
        <v/>
      </c>
      <c r="AF44" s="366" t="str">
        <f t="shared" si="4"/>
        <v/>
      </c>
      <c r="AG44" s="223">
        <f t="shared" si="5"/>
        <v>1</v>
      </c>
      <c r="AH44" s="223">
        <f t="shared" si="6"/>
        <v>1</v>
      </c>
      <c r="AI44" s="223">
        <f t="shared" si="7"/>
        <v>1</v>
      </c>
      <c r="AJ44" s="223">
        <f t="shared" si="8"/>
        <v>1</v>
      </c>
      <c r="AK44" s="223">
        <f t="shared" si="9"/>
        <v>1</v>
      </c>
      <c r="AL44" s="223">
        <f t="shared" si="10"/>
        <v>1</v>
      </c>
      <c r="AM44" s="223">
        <f t="shared" si="11"/>
        <v>1</v>
      </c>
      <c r="AN44" s="223">
        <f t="shared" si="12"/>
        <v>1</v>
      </c>
      <c r="AO44" s="223">
        <f t="shared" si="13"/>
        <v>1</v>
      </c>
      <c r="AP44" s="223">
        <f t="shared" si="14"/>
        <v>1</v>
      </c>
      <c r="AQ44" s="223">
        <f t="shared" si="15"/>
        <v>1</v>
      </c>
      <c r="AR44" s="223">
        <f t="shared" si="16"/>
        <v>1</v>
      </c>
      <c r="AS44" s="223">
        <f t="shared" si="17"/>
        <v>1</v>
      </c>
      <c r="AT44" s="223">
        <f t="shared" si="18"/>
        <v>1</v>
      </c>
      <c r="AU44" s="223">
        <f t="shared" si="19"/>
        <v>1</v>
      </c>
      <c r="AV44" s="223">
        <f t="shared" si="20"/>
        <v>1</v>
      </c>
      <c r="AW44" s="223">
        <f t="shared" si="21"/>
        <v>1</v>
      </c>
      <c r="AX44" s="223">
        <f t="shared" si="22"/>
        <v>1</v>
      </c>
      <c r="AY44" s="223">
        <f t="shared" si="23"/>
        <v>1</v>
      </c>
      <c r="AZ44" s="223">
        <f t="shared" si="24"/>
        <v>1</v>
      </c>
      <c r="BA44" s="223">
        <f t="shared" si="25"/>
        <v>1</v>
      </c>
      <c r="BB44" s="223">
        <f t="shared" si="26"/>
        <v>1</v>
      </c>
      <c r="BC44" s="223">
        <f t="shared" si="27"/>
        <v>1</v>
      </c>
      <c r="BD44" s="223">
        <f t="shared" si="28"/>
        <v>1</v>
      </c>
      <c r="BE44" s="223">
        <f t="shared" si="29"/>
        <v>1</v>
      </c>
      <c r="BF44" s="223">
        <f t="shared" si="30"/>
        <v>1</v>
      </c>
      <c r="BG44" s="223">
        <f t="shared" si="31"/>
        <v>1</v>
      </c>
    </row>
    <row r="45" spans="1:59" ht="15.75">
      <c r="A45" s="361"/>
      <c r="B45" s="362" t="str">
        <f t="shared" si="1"/>
        <v/>
      </c>
      <c r="C45" s="363" t="str">
        <f>IF('תנאי סף'!AN45&lt;&gt;1,"",'תנאי סף'!F45)</f>
        <v/>
      </c>
      <c r="D45" s="364" t="str">
        <f>'מספר המבצעים'!Z45</f>
        <v/>
      </c>
      <c r="E45" s="364" t="str">
        <f>'מספר הקונצרטים'!Z45</f>
        <v/>
      </c>
      <c r="F45" s="364" t="str">
        <f>'רמת הביצוע'!Z45</f>
        <v/>
      </c>
      <c r="G45" s="364" t="str">
        <f>מסלולים!Z45</f>
        <v/>
      </c>
      <c r="H45" s="364" t="str">
        <f>'הכנסות עצמיות'!Z45</f>
        <v/>
      </c>
      <c r="I45" s="364" t="str">
        <f>'שימור ותיעוד'!Z45</f>
        <v/>
      </c>
      <c r="J45" s="364"/>
      <c r="K45" s="364"/>
      <c r="L45" s="364"/>
      <c r="M45" s="364"/>
      <c r="N45" s="364"/>
      <c r="O45" s="364"/>
      <c r="P45" s="364"/>
      <c r="Q45" s="364"/>
      <c r="R45" s="365"/>
      <c r="S45" s="365"/>
      <c r="T45" s="365"/>
      <c r="U45" s="365"/>
      <c r="V45" s="365"/>
      <c r="W45" s="365"/>
      <c r="X45" s="365"/>
      <c r="Y45" s="365"/>
      <c r="Z45" s="365"/>
      <c r="AA45" s="365"/>
      <c r="AB45" s="365"/>
      <c r="AC45" s="365"/>
      <c r="AD45" s="365" t="str">
        <f t="shared" si="2"/>
        <v/>
      </c>
      <c r="AE45" s="365" t="str">
        <f t="shared" si="3"/>
        <v/>
      </c>
      <c r="AF45" s="366" t="str">
        <f t="shared" si="4"/>
        <v/>
      </c>
      <c r="AG45" s="223">
        <f t="shared" si="5"/>
        <v>1</v>
      </c>
      <c r="AH45" s="223">
        <f t="shared" si="6"/>
        <v>1</v>
      </c>
      <c r="AI45" s="223">
        <f t="shared" si="7"/>
        <v>1</v>
      </c>
      <c r="AJ45" s="223">
        <f t="shared" si="8"/>
        <v>1</v>
      </c>
      <c r="AK45" s="223">
        <f t="shared" si="9"/>
        <v>1</v>
      </c>
      <c r="AL45" s="223">
        <f t="shared" si="10"/>
        <v>1</v>
      </c>
      <c r="AM45" s="223">
        <f t="shared" si="11"/>
        <v>1</v>
      </c>
      <c r="AN45" s="223">
        <f t="shared" si="12"/>
        <v>1</v>
      </c>
      <c r="AO45" s="223">
        <f t="shared" si="13"/>
        <v>1</v>
      </c>
      <c r="AP45" s="223">
        <f t="shared" si="14"/>
        <v>1</v>
      </c>
      <c r="AQ45" s="223">
        <f t="shared" si="15"/>
        <v>1</v>
      </c>
      <c r="AR45" s="223">
        <f t="shared" si="16"/>
        <v>1</v>
      </c>
      <c r="AS45" s="223">
        <f t="shared" si="17"/>
        <v>1</v>
      </c>
      <c r="AT45" s="223">
        <f t="shared" si="18"/>
        <v>1</v>
      </c>
      <c r="AU45" s="223">
        <f t="shared" si="19"/>
        <v>1</v>
      </c>
      <c r="AV45" s="223">
        <f t="shared" si="20"/>
        <v>1</v>
      </c>
      <c r="AW45" s="223">
        <f t="shared" si="21"/>
        <v>1</v>
      </c>
      <c r="AX45" s="223">
        <f t="shared" si="22"/>
        <v>1</v>
      </c>
      <c r="AY45" s="223">
        <f t="shared" si="23"/>
        <v>1</v>
      </c>
      <c r="AZ45" s="223">
        <f t="shared" si="24"/>
        <v>1</v>
      </c>
      <c r="BA45" s="223">
        <f t="shared" si="25"/>
        <v>1</v>
      </c>
      <c r="BB45" s="223">
        <f t="shared" si="26"/>
        <v>1</v>
      </c>
      <c r="BC45" s="223">
        <f t="shared" si="27"/>
        <v>1</v>
      </c>
      <c r="BD45" s="223">
        <f t="shared" si="28"/>
        <v>1</v>
      </c>
      <c r="BE45" s="223">
        <f t="shared" si="29"/>
        <v>1</v>
      </c>
      <c r="BF45" s="223">
        <f t="shared" si="30"/>
        <v>1</v>
      </c>
      <c r="BG45" s="223">
        <f t="shared" si="31"/>
        <v>1</v>
      </c>
    </row>
    <row r="46" spans="1:59" ht="15.75">
      <c r="A46" s="361"/>
      <c r="B46" s="362" t="str">
        <f t="shared" si="1"/>
        <v/>
      </c>
      <c r="C46" s="363" t="str">
        <f>IF('תנאי סף'!AN46&lt;&gt;1,"",'תנאי סף'!F46)</f>
        <v/>
      </c>
      <c r="D46" s="364" t="str">
        <f>'מספר המבצעים'!Z46</f>
        <v/>
      </c>
      <c r="E46" s="364" t="str">
        <f>'מספר הקונצרטים'!Z46</f>
        <v/>
      </c>
      <c r="F46" s="364" t="str">
        <f>'רמת הביצוע'!Z46</f>
        <v/>
      </c>
      <c r="G46" s="364" t="str">
        <f>מסלולים!Z46</f>
        <v/>
      </c>
      <c r="H46" s="364" t="str">
        <f>'הכנסות עצמיות'!Z46</f>
        <v/>
      </c>
      <c r="I46" s="364" t="str">
        <f>'שימור ותיעוד'!Z46</f>
        <v/>
      </c>
      <c r="J46" s="364"/>
      <c r="K46" s="364"/>
      <c r="L46" s="364"/>
      <c r="M46" s="364"/>
      <c r="N46" s="364"/>
      <c r="O46" s="364"/>
      <c r="P46" s="364"/>
      <c r="Q46" s="364"/>
      <c r="R46" s="365"/>
      <c r="S46" s="365"/>
      <c r="T46" s="365"/>
      <c r="U46" s="365"/>
      <c r="V46" s="365"/>
      <c r="W46" s="365"/>
      <c r="X46" s="365"/>
      <c r="Y46" s="365"/>
      <c r="Z46" s="365"/>
      <c r="AA46" s="365"/>
      <c r="AB46" s="365"/>
      <c r="AC46" s="365"/>
      <c r="AD46" s="365" t="str">
        <f t="shared" si="2"/>
        <v/>
      </c>
      <c r="AE46" s="365" t="str">
        <f t="shared" si="3"/>
        <v/>
      </c>
      <c r="AF46" s="366" t="str">
        <f t="shared" si="4"/>
        <v/>
      </c>
      <c r="AG46" s="223">
        <f t="shared" si="5"/>
        <v>1</v>
      </c>
      <c r="AH46" s="223">
        <f t="shared" si="6"/>
        <v>1</v>
      </c>
      <c r="AI46" s="223">
        <f t="shared" si="7"/>
        <v>1</v>
      </c>
      <c r="AJ46" s="223">
        <f t="shared" si="8"/>
        <v>1</v>
      </c>
      <c r="AK46" s="223">
        <f t="shared" si="9"/>
        <v>1</v>
      </c>
      <c r="AL46" s="223">
        <f t="shared" si="10"/>
        <v>1</v>
      </c>
      <c r="AM46" s="223">
        <f t="shared" si="11"/>
        <v>1</v>
      </c>
      <c r="AN46" s="223">
        <f t="shared" si="12"/>
        <v>1</v>
      </c>
      <c r="AO46" s="223">
        <f t="shared" si="13"/>
        <v>1</v>
      </c>
      <c r="AP46" s="223">
        <f t="shared" si="14"/>
        <v>1</v>
      </c>
      <c r="AQ46" s="223">
        <f t="shared" si="15"/>
        <v>1</v>
      </c>
      <c r="AR46" s="223">
        <f t="shared" si="16"/>
        <v>1</v>
      </c>
      <c r="AS46" s="223">
        <f t="shared" si="17"/>
        <v>1</v>
      </c>
      <c r="AT46" s="223">
        <f t="shared" si="18"/>
        <v>1</v>
      </c>
      <c r="AU46" s="223">
        <f t="shared" si="19"/>
        <v>1</v>
      </c>
      <c r="AV46" s="223">
        <f t="shared" si="20"/>
        <v>1</v>
      </c>
      <c r="AW46" s="223">
        <f t="shared" si="21"/>
        <v>1</v>
      </c>
      <c r="AX46" s="223">
        <f t="shared" si="22"/>
        <v>1</v>
      </c>
      <c r="AY46" s="223">
        <f t="shared" si="23"/>
        <v>1</v>
      </c>
      <c r="AZ46" s="223">
        <f t="shared" si="24"/>
        <v>1</v>
      </c>
      <c r="BA46" s="223">
        <f t="shared" si="25"/>
        <v>1</v>
      </c>
      <c r="BB46" s="223">
        <f t="shared" si="26"/>
        <v>1</v>
      </c>
      <c r="BC46" s="223">
        <f t="shared" si="27"/>
        <v>1</v>
      </c>
      <c r="BD46" s="223">
        <f t="shared" si="28"/>
        <v>1</v>
      </c>
      <c r="BE46" s="223">
        <f t="shared" si="29"/>
        <v>1</v>
      </c>
      <c r="BF46" s="223">
        <f t="shared" si="30"/>
        <v>1</v>
      </c>
      <c r="BG46" s="223">
        <f t="shared" si="31"/>
        <v>1</v>
      </c>
    </row>
    <row r="47" spans="1:59" ht="15.75">
      <c r="A47" s="361"/>
      <c r="B47" s="362" t="str">
        <f t="shared" si="1"/>
        <v/>
      </c>
      <c r="C47" s="363" t="str">
        <f>IF('תנאי סף'!AN47&lt;&gt;1,"",'תנאי סף'!F47)</f>
        <v/>
      </c>
      <c r="D47" s="364" t="str">
        <f>'מספר המבצעים'!Z47</f>
        <v/>
      </c>
      <c r="E47" s="364" t="str">
        <f>'מספר הקונצרטים'!Z47</f>
        <v/>
      </c>
      <c r="F47" s="364" t="str">
        <f>'רמת הביצוע'!Z47</f>
        <v/>
      </c>
      <c r="G47" s="364" t="str">
        <f>מסלולים!Z47</f>
        <v/>
      </c>
      <c r="H47" s="364" t="str">
        <f>'הכנסות עצמיות'!Z47</f>
        <v/>
      </c>
      <c r="I47" s="364" t="str">
        <f>'שימור ותיעוד'!Z47</f>
        <v/>
      </c>
      <c r="J47" s="364"/>
      <c r="K47" s="364"/>
      <c r="L47" s="364"/>
      <c r="M47" s="364"/>
      <c r="N47" s="364"/>
      <c r="O47" s="364"/>
      <c r="P47" s="364"/>
      <c r="Q47" s="364"/>
      <c r="R47" s="365"/>
      <c r="S47" s="365"/>
      <c r="T47" s="365"/>
      <c r="U47" s="365"/>
      <c r="V47" s="365"/>
      <c r="W47" s="365"/>
      <c r="X47" s="365"/>
      <c r="Y47" s="365"/>
      <c r="Z47" s="365"/>
      <c r="AA47" s="365"/>
      <c r="AB47" s="365"/>
      <c r="AC47" s="365"/>
      <c r="AD47" s="365" t="str">
        <f t="shared" si="2"/>
        <v/>
      </c>
      <c r="AE47" s="365" t="str">
        <f t="shared" si="3"/>
        <v/>
      </c>
      <c r="AF47" s="366" t="str">
        <f t="shared" si="4"/>
        <v/>
      </c>
      <c r="AG47" s="223">
        <f t="shared" si="5"/>
        <v>1</v>
      </c>
      <c r="AH47" s="223">
        <f t="shared" si="6"/>
        <v>1</v>
      </c>
      <c r="AI47" s="223">
        <f t="shared" si="7"/>
        <v>1</v>
      </c>
      <c r="AJ47" s="223">
        <f t="shared" si="8"/>
        <v>1</v>
      </c>
      <c r="AK47" s="223">
        <f t="shared" si="9"/>
        <v>1</v>
      </c>
      <c r="AL47" s="223">
        <f t="shared" si="10"/>
        <v>1</v>
      </c>
      <c r="AM47" s="223">
        <f t="shared" si="11"/>
        <v>1</v>
      </c>
      <c r="AN47" s="223">
        <f t="shared" si="12"/>
        <v>1</v>
      </c>
      <c r="AO47" s="223">
        <f t="shared" si="13"/>
        <v>1</v>
      </c>
      <c r="AP47" s="223">
        <f t="shared" si="14"/>
        <v>1</v>
      </c>
      <c r="AQ47" s="223">
        <f t="shared" si="15"/>
        <v>1</v>
      </c>
      <c r="AR47" s="223">
        <f t="shared" si="16"/>
        <v>1</v>
      </c>
      <c r="AS47" s="223">
        <f t="shared" si="17"/>
        <v>1</v>
      </c>
      <c r="AT47" s="223">
        <f t="shared" si="18"/>
        <v>1</v>
      </c>
      <c r="AU47" s="223">
        <f t="shared" si="19"/>
        <v>1</v>
      </c>
      <c r="AV47" s="223">
        <f t="shared" si="20"/>
        <v>1</v>
      </c>
      <c r="AW47" s="223">
        <f t="shared" si="21"/>
        <v>1</v>
      </c>
      <c r="AX47" s="223">
        <f t="shared" si="22"/>
        <v>1</v>
      </c>
      <c r="AY47" s="223">
        <f t="shared" si="23"/>
        <v>1</v>
      </c>
      <c r="AZ47" s="223">
        <f t="shared" si="24"/>
        <v>1</v>
      </c>
      <c r="BA47" s="223">
        <f t="shared" si="25"/>
        <v>1</v>
      </c>
      <c r="BB47" s="223">
        <f t="shared" si="26"/>
        <v>1</v>
      </c>
      <c r="BC47" s="223">
        <f t="shared" si="27"/>
        <v>1</v>
      </c>
      <c r="BD47" s="223">
        <f t="shared" si="28"/>
        <v>1</v>
      </c>
      <c r="BE47" s="223">
        <f t="shared" si="29"/>
        <v>1</v>
      </c>
      <c r="BF47" s="223">
        <f t="shared" si="30"/>
        <v>1</v>
      </c>
      <c r="BG47" s="223">
        <f t="shared" si="31"/>
        <v>1</v>
      </c>
    </row>
    <row r="48" spans="1:59" ht="15.75">
      <c r="A48" s="361"/>
      <c r="B48" s="362" t="str">
        <f t="shared" si="1"/>
        <v/>
      </c>
      <c r="C48" s="363" t="str">
        <f>IF('תנאי סף'!AN48&lt;&gt;1,"",'תנאי סף'!F48)</f>
        <v/>
      </c>
      <c r="D48" s="364" t="str">
        <f>'מספר המבצעים'!Z48</f>
        <v/>
      </c>
      <c r="E48" s="364" t="str">
        <f>'מספר הקונצרטים'!Z48</f>
        <v/>
      </c>
      <c r="F48" s="364" t="str">
        <f>'רמת הביצוע'!Z48</f>
        <v/>
      </c>
      <c r="G48" s="364" t="str">
        <f>מסלולים!Z48</f>
        <v/>
      </c>
      <c r="H48" s="364" t="str">
        <f>'הכנסות עצמיות'!Z48</f>
        <v/>
      </c>
      <c r="I48" s="364" t="str">
        <f>'שימור ותיעוד'!Z48</f>
        <v/>
      </c>
      <c r="J48" s="364"/>
      <c r="K48" s="364"/>
      <c r="L48" s="364"/>
      <c r="M48" s="364"/>
      <c r="N48" s="364"/>
      <c r="O48" s="364"/>
      <c r="P48" s="364"/>
      <c r="Q48" s="364"/>
      <c r="R48" s="365"/>
      <c r="S48" s="365"/>
      <c r="T48" s="365"/>
      <c r="U48" s="365"/>
      <c r="V48" s="365"/>
      <c r="W48" s="365"/>
      <c r="X48" s="365"/>
      <c r="Y48" s="365"/>
      <c r="Z48" s="365"/>
      <c r="AA48" s="365"/>
      <c r="AB48" s="365"/>
      <c r="AC48" s="365"/>
      <c r="AD48" s="365" t="str">
        <f t="shared" si="2"/>
        <v/>
      </c>
      <c r="AE48" s="365" t="str">
        <f t="shared" si="3"/>
        <v/>
      </c>
      <c r="AF48" s="366" t="str">
        <f t="shared" si="4"/>
        <v/>
      </c>
      <c r="AG48" s="223">
        <f t="shared" si="5"/>
        <v>1</v>
      </c>
      <c r="AH48" s="223">
        <f t="shared" si="6"/>
        <v>1</v>
      </c>
      <c r="AI48" s="223">
        <f t="shared" si="7"/>
        <v>1</v>
      </c>
      <c r="AJ48" s="223">
        <f t="shared" si="8"/>
        <v>1</v>
      </c>
      <c r="AK48" s="223">
        <f t="shared" si="9"/>
        <v>1</v>
      </c>
      <c r="AL48" s="223">
        <f t="shared" si="10"/>
        <v>1</v>
      </c>
      <c r="AM48" s="223">
        <f t="shared" si="11"/>
        <v>1</v>
      </c>
      <c r="AN48" s="223">
        <f t="shared" si="12"/>
        <v>1</v>
      </c>
      <c r="AO48" s="223">
        <f t="shared" si="13"/>
        <v>1</v>
      </c>
      <c r="AP48" s="223">
        <f t="shared" si="14"/>
        <v>1</v>
      </c>
      <c r="AQ48" s="223">
        <f t="shared" si="15"/>
        <v>1</v>
      </c>
      <c r="AR48" s="223">
        <f t="shared" si="16"/>
        <v>1</v>
      </c>
      <c r="AS48" s="223">
        <f t="shared" si="17"/>
        <v>1</v>
      </c>
      <c r="AT48" s="223">
        <f t="shared" si="18"/>
        <v>1</v>
      </c>
      <c r="AU48" s="223">
        <f t="shared" si="19"/>
        <v>1</v>
      </c>
      <c r="AV48" s="223">
        <f t="shared" si="20"/>
        <v>1</v>
      </c>
      <c r="AW48" s="223">
        <f t="shared" si="21"/>
        <v>1</v>
      </c>
      <c r="AX48" s="223">
        <f t="shared" si="22"/>
        <v>1</v>
      </c>
      <c r="AY48" s="223">
        <f t="shared" si="23"/>
        <v>1</v>
      </c>
      <c r="AZ48" s="223">
        <f t="shared" si="24"/>
        <v>1</v>
      </c>
      <c r="BA48" s="223">
        <f t="shared" si="25"/>
        <v>1</v>
      </c>
      <c r="BB48" s="223">
        <f t="shared" si="26"/>
        <v>1</v>
      </c>
      <c r="BC48" s="223">
        <f t="shared" si="27"/>
        <v>1</v>
      </c>
      <c r="BD48" s="223">
        <f t="shared" si="28"/>
        <v>1</v>
      </c>
      <c r="BE48" s="223">
        <f t="shared" si="29"/>
        <v>1</v>
      </c>
      <c r="BF48" s="223">
        <f t="shared" si="30"/>
        <v>1</v>
      </c>
      <c r="BG48" s="223">
        <f t="shared" si="31"/>
        <v>1</v>
      </c>
    </row>
    <row r="49" spans="1:59" ht="15.75">
      <c r="A49" s="361"/>
      <c r="B49" s="362" t="str">
        <f t="shared" si="1"/>
        <v/>
      </c>
      <c r="C49" s="363" t="str">
        <f>IF('תנאי סף'!AN49&lt;&gt;1,"",'תנאי סף'!F49)</f>
        <v/>
      </c>
      <c r="D49" s="364" t="str">
        <f>'מספר המבצעים'!Z49</f>
        <v/>
      </c>
      <c r="E49" s="364" t="str">
        <f>'מספר הקונצרטים'!Z49</f>
        <v/>
      </c>
      <c r="F49" s="364" t="str">
        <f>'רמת הביצוע'!Z49</f>
        <v/>
      </c>
      <c r="G49" s="364" t="str">
        <f>מסלולים!Z49</f>
        <v/>
      </c>
      <c r="H49" s="364" t="str">
        <f>'הכנסות עצמיות'!Z49</f>
        <v/>
      </c>
      <c r="I49" s="364" t="str">
        <f>'שימור ותיעוד'!Z49</f>
        <v/>
      </c>
      <c r="J49" s="364"/>
      <c r="K49" s="364"/>
      <c r="L49" s="364"/>
      <c r="M49" s="364"/>
      <c r="N49" s="364"/>
      <c r="O49" s="364"/>
      <c r="P49" s="364"/>
      <c r="Q49" s="364"/>
      <c r="R49" s="365"/>
      <c r="S49" s="365"/>
      <c r="T49" s="365"/>
      <c r="U49" s="365"/>
      <c r="V49" s="365"/>
      <c r="W49" s="365"/>
      <c r="X49" s="365"/>
      <c r="Y49" s="365"/>
      <c r="Z49" s="365"/>
      <c r="AA49" s="365"/>
      <c r="AB49" s="365"/>
      <c r="AC49" s="365"/>
      <c r="AD49" s="365" t="str">
        <f t="shared" si="2"/>
        <v/>
      </c>
      <c r="AE49" s="365" t="str">
        <f t="shared" si="3"/>
        <v/>
      </c>
      <c r="AF49" s="366" t="str">
        <f t="shared" si="4"/>
        <v/>
      </c>
      <c r="AG49" s="223">
        <f t="shared" si="5"/>
        <v>1</v>
      </c>
      <c r="AH49" s="223">
        <f t="shared" si="6"/>
        <v>1</v>
      </c>
      <c r="AI49" s="223">
        <f t="shared" si="7"/>
        <v>1</v>
      </c>
      <c r="AJ49" s="223">
        <f t="shared" si="8"/>
        <v>1</v>
      </c>
      <c r="AK49" s="223">
        <f t="shared" si="9"/>
        <v>1</v>
      </c>
      <c r="AL49" s="223">
        <f t="shared" si="10"/>
        <v>1</v>
      </c>
      <c r="AM49" s="223">
        <f t="shared" si="11"/>
        <v>1</v>
      </c>
      <c r="AN49" s="223">
        <f t="shared" si="12"/>
        <v>1</v>
      </c>
      <c r="AO49" s="223">
        <f t="shared" si="13"/>
        <v>1</v>
      </c>
      <c r="AP49" s="223">
        <f t="shared" si="14"/>
        <v>1</v>
      </c>
      <c r="AQ49" s="223">
        <f t="shared" si="15"/>
        <v>1</v>
      </c>
      <c r="AR49" s="223">
        <f t="shared" si="16"/>
        <v>1</v>
      </c>
      <c r="AS49" s="223">
        <f t="shared" si="17"/>
        <v>1</v>
      </c>
      <c r="AT49" s="223">
        <f t="shared" si="18"/>
        <v>1</v>
      </c>
      <c r="AU49" s="223">
        <f t="shared" si="19"/>
        <v>1</v>
      </c>
      <c r="AV49" s="223">
        <f t="shared" si="20"/>
        <v>1</v>
      </c>
      <c r="AW49" s="223">
        <f t="shared" si="21"/>
        <v>1</v>
      </c>
      <c r="AX49" s="223">
        <f t="shared" si="22"/>
        <v>1</v>
      </c>
      <c r="AY49" s="223">
        <f t="shared" si="23"/>
        <v>1</v>
      </c>
      <c r="AZ49" s="223">
        <f t="shared" si="24"/>
        <v>1</v>
      </c>
      <c r="BA49" s="223">
        <f t="shared" si="25"/>
        <v>1</v>
      </c>
      <c r="BB49" s="223">
        <f t="shared" si="26"/>
        <v>1</v>
      </c>
      <c r="BC49" s="223">
        <f t="shared" si="27"/>
        <v>1</v>
      </c>
      <c r="BD49" s="223">
        <f t="shared" si="28"/>
        <v>1</v>
      </c>
      <c r="BE49" s="223">
        <f t="shared" si="29"/>
        <v>1</v>
      </c>
      <c r="BF49" s="223">
        <f t="shared" si="30"/>
        <v>1</v>
      </c>
      <c r="BG49" s="223">
        <f t="shared" si="31"/>
        <v>1</v>
      </c>
    </row>
    <row r="50" spans="1:59" ht="15.75">
      <c r="A50" s="361"/>
      <c r="B50" s="362" t="str">
        <f t="shared" si="1"/>
        <v/>
      </c>
      <c r="C50" s="363" t="str">
        <f>IF('תנאי סף'!AN50&lt;&gt;1,"",'תנאי סף'!F50)</f>
        <v/>
      </c>
      <c r="D50" s="364" t="str">
        <f>'מספר המבצעים'!Z50</f>
        <v/>
      </c>
      <c r="E50" s="364" t="str">
        <f>'מספר הקונצרטים'!Z50</f>
        <v/>
      </c>
      <c r="F50" s="364" t="str">
        <f>'רמת הביצוע'!Z50</f>
        <v/>
      </c>
      <c r="G50" s="364" t="str">
        <f>מסלולים!Z50</f>
        <v/>
      </c>
      <c r="H50" s="364" t="str">
        <f>'הכנסות עצמיות'!Z50</f>
        <v/>
      </c>
      <c r="I50" s="364" t="str">
        <f>'שימור ותיעוד'!Z50</f>
        <v/>
      </c>
      <c r="J50" s="364"/>
      <c r="K50" s="364"/>
      <c r="L50" s="364"/>
      <c r="M50" s="364"/>
      <c r="N50" s="364"/>
      <c r="O50" s="364"/>
      <c r="P50" s="364"/>
      <c r="Q50" s="364"/>
      <c r="R50" s="365"/>
      <c r="S50" s="365"/>
      <c r="T50" s="365"/>
      <c r="U50" s="365"/>
      <c r="V50" s="365"/>
      <c r="W50" s="365"/>
      <c r="X50" s="365"/>
      <c r="Y50" s="365"/>
      <c r="Z50" s="365"/>
      <c r="AA50" s="365"/>
      <c r="AB50" s="365"/>
      <c r="AC50" s="365"/>
      <c r="AD50" s="365" t="str">
        <f t="shared" si="2"/>
        <v/>
      </c>
      <c r="AE50" s="365" t="str">
        <f t="shared" si="3"/>
        <v/>
      </c>
      <c r="AF50" s="366" t="str">
        <f t="shared" si="4"/>
        <v/>
      </c>
      <c r="AG50" s="223">
        <f t="shared" si="5"/>
        <v>1</v>
      </c>
      <c r="AH50" s="223">
        <f t="shared" si="6"/>
        <v>1</v>
      </c>
      <c r="AI50" s="223">
        <f t="shared" si="7"/>
        <v>1</v>
      </c>
      <c r="AJ50" s="223">
        <f t="shared" si="8"/>
        <v>1</v>
      </c>
      <c r="AK50" s="223">
        <f t="shared" si="9"/>
        <v>1</v>
      </c>
      <c r="AL50" s="223">
        <f t="shared" si="10"/>
        <v>1</v>
      </c>
      <c r="AM50" s="223">
        <f t="shared" si="11"/>
        <v>1</v>
      </c>
      <c r="AN50" s="223">
        <f t="shared" si="12"/>
        <v>1</v>
      </c>
      <c r="AO50" s="223">
        <f t="shared" si="13"/>
        <v>1</v>
      </c>
      <c r="AP50" s="223">
        <f t="shared" si="14"/>
        <v>1</v>
      </c>
      <c r="AQ50" s="223">
        <f t="shared" si="15"/>
        <v>1</v>
      </c>
      <c r="AR50" s="223">
        <f t="shared" si="16"/>
        <v>1</v>
      </c>
      <c r="AS50" s="223">
        <f t="shared" si="17"/>
        <v>1</v>
      </c>
      <c r="AT50" s="223">
        <f t="shared" si="18"/>
        <v>1</v>
      </c>
      <c r="AU50" s="223">
        <f t="shared" si="19"/>
        <v>1</v>
      </c>
      <c r="AV50" s="223">
        <f t="shared" si="20"/>
        <v>1</v>
      </c>
      <c r="AW50" s="223">
        <f t="shared" si="21"/>
        <v>1</v>
      </c>
      <c r="AX50" s="223">
        <f t="shared" si="22"/>
        <v>1</v>
      </c>
      <c r="AY50" s="223">
        <f t="shared" si="23"/>
        <v>1</v>
      </c>
      <c r="AZ50" s="223">
        <f t="shared" si="24"/>
        <v>1</v>
      </c>
      <c r="BA50" s="223">
        <f t="shared" si="25"/>
        <v>1</v>
      </c>
      <c r="BB50" s="223">
        <f t="shared" si="26"/>
        <v>1</v>
      </c>
      <c r="BC50" s="223">
        <f t="shared" si="27"/>
        <v>1</v>
      </c>
      <c r="BD50" s="223">
        <f t="shared" si="28"/>
        <v>1</v>
      </c>
      <c r="BE50" s="223">
        <f t="shared" si="29"/>
        <v>1</v>
      </c>
      <c r="BF50" s="223">
        <f t="shared" si="30"/>
        <v>1</v>
      </c>
      <c r="BG50" s="223">
        <f t="shared" si="31"/>
        <v>1</v>
      </c>
    </row>
    <row r="51" spans="1:59" ht="15.75">
      <c r="A51" s="361"/>
      <c r="B51" s="362" t="str">
        <f t="shared" si="1"/>
        <v/>
      </c>
      <c r="C51" s="363" t="str">
        <f>IF('תנאי סף'!AN51&lt;&gt;1,"",'תנאי סף'!F51)</f>
        <v/>
      </c>
      <c r="D51" s="364" t="str">
        <f>'מספר המבצעים'!Z51</f>
        <v/>
      </c>
      <c r="E51" s="364" t="str">
        <f>'מספר הקונצרטים'!Z51</f>
        <v/>
      </c>
      <c r="F51" s="364" t="str">
        <f>'רמת הביצוע'!Z51</f>
        <v/>
      </c>
      <c r="G51" s="364" t="str">
        <f>מסלולים!Z51</f>
        <v/>
      </c>
      <c r="H51" s="364" t="str">
        <f>'הכנסות עצמיות'!Z51</f>
        <v/>
      </c>
      <c r="I51" s="364" t="str">
        <f>'שימור ותיעוד'!Z51</f>
        <v/>
      </c>
      <c r="J51" s="364"/>
      <c r="K51" s="364"/>
      <c r="L51" s="364"/>
      <c r="M51" s="364"/>
      <c r="N51" s="364"/>
      <c r="O51" s="364"/>
      <c r="P51" s="364"/>
      <c r="Q51" s="364"/>
      <c r="R51" s="365"/>
      <c r="S51" s="365"/>
      <c r="T51" s="365"/>
      <c r="U51" s="365"/>
      <c r="V51" s="365"/>
      <c r="W51" s="365"/>
      <c r="X51" s="365"/>
      <c r="Y51" s="365"/>
      <c r="Z51" s="365"/>
      <c r="AA51" s="365"/>
      <c r="AB51" s="365"/>
      <c r="AC51" s="365"/>
      <c r="AD51" s="365" t="str">
        <f t="shared" si="2"/>
        <v/>
      </c>
      <c r="AE51" s="365" t="str">
        <f t="shared" si="3"/>
        <v/>
      </c>
      <c r="AF51" s="366" t="str">
        <f t="shared" si="4"/>
        <v/>
      </c>
      <c r="AG51" s="223">
        <f t="shared" si="5"/>
        <v>1</v>
      </c>
      <c r="AH51" s="223">
        <f t="shared" si="6"/>
        <v>1</v>
      </c>
      <c r="AI51" s="223">
        <f t="shared" si="7"/>
        <v>1</v>
      </c>
      <c r="AJ51" s="223">
        <f t="shared" si="8"/>
        <v>1</v>
      </c>
      <c r="AK51" s="223">
        <f t="shared" si="9"/>
        <v>1</v>
      </c>
      <c r="AL51" s="223">
        <f t="shared" si="10"/>
        <v>1</v>
      </c>
      <c r="AM51" s="223">
        <f t="shared" si="11"/>
        <v>1</v>
      </c>
      <c r="AN51" s="223">
        <f t="shared" si="12"/>
        <v>1</v>
      </c>
      <c r="AO51" s="223">
        <f t="shared" si="13"/>
        <v>1</v>
      </c>
      <c r="AP51" s="223">
        <f t="shared" si="14"/>
        <v>1</v>
      </c>
      <c r="AQ51" s="223">
        <f t="shared" si="15"/>
        <v>1</v>
      </c>
      <c r="AR51" s="223">
        <f t="shared" si="16"/>
        <v>1</v>
      </c>
      <c r="AS51" s="223">
        <f t="shared" si="17"/>
        <v>1</v>
      </c>
      <c r="AT51" s="223">
        <f t="shared" si="18"/>
        <v>1</v>
      </c>
      <c r="AU51" s="223">
        <f t="shared" si="19"/>
        <v>1</v>
      </c>
      <c r="AV51" s="223">
        <f t="shared" si="20"/>
        <v>1</v>
      </c>
      <c r="AW51" s="223">
        <f t="shared" si="21"/>
        <v>1</v>
      </c>
      <c r="AX51" s="223">
        <f t="shared" si="22"/>
        <v>1</v>
      </c>
      <c r="AY51" s="223">
        <f t="shared" si="23"/>
        <v>1</v>
      </c>
      <c r="AZ51" s="223">
        <f t="shared" si="24"/>
        <v>1</v>
      </c>
      <c r="BA51" s="223">
        <f t="shared" si="25"/>
        <v>1</v>
      </c>
      <c r="BB51" s="223">
        <f t="shared" si="26"/>
        <v>1</v>
      </c>
      <c r="BC51" s="223">
        <f t="shared" si="27"/>
        <v>1</v>
      </c>
      <c r="BD51" s="223">
        <f t="shared" si="28"/>
        <v>1</v>
      </c>
      <c r="BE51" s="223">
        <f t="shared" si="29"/>
        <v>1</v>
      </c>
      <c r="BF51" s="223">
        <f t="shared" si="30"/>
        <v>1</v>
      </c>
      <c r="BG51" s="223">
        <f t="shared" si="31"/>
        <v>1</v>
      </c>
    </row>
    <row r="52" spans="1:59" ht="15.75">
      <c r="A52" s="361"/>
      <c r="B52" s="362" t="str">
        <f t="shared" si="1"/>
        <v/>
      </c>
      <c r="C52" s="363" t="str">
        <f>IF('תנאי סף'!AN52&lt;&gt;1,"",'תנאי סף'!F52)</f>
        <v/>
      </c>
      <c r="D52" s="364" t="str">
        <f>'מספר המבצעים'!Z52</f>
        <v/>
      </c>
      <c r="E52" s="364" t="str">
        <f>'מספר הקונצרטים'!Z52</f>
        <v/>
      </c>
      <c r="F52" s="364" t="str">
        <f>'רמת הביצוע'!Z52</f>
        <v/>
      </c>
      <c r="G52" s="364" t="str">
        <f>מסלולים!Z52</f>
        <v/>
      </c>
      <c r="H52" s="364" t="str">
        <f>'הכנסות עצמיות'!Z52</f>
        <v/>
      </c>
      <c r="I52" s="364" t="str">
        <f>'שימור ותיעוד'!Z52</f>
        <v/>
      </c>
      <c r="J52" s="364"/>
      <c r="K52" s="364"/>
      <c r="L52" s="364"/>
      <c r="M52" s="364"/>
      <c r="N52" s="364"/>
      <c r="O52" s="364"/>
      <c r="P52" s="364"/>
      <c r="Q52" s="364"/>
      <c r="R52" s="365"/>
      <c r="S52" s="365"/>
      <c r="T52" s="365"/>
      <c r="U52" s="365"/>
      <c r="V52" s="365"/>
      <c r="W52" s="365"/>
      <c r="X52" s="365"/>
      <c r="Y52" s="365"/>
      <c r="Z52" s="365"/>
      <c r="AA52" s="365"/>
      <c r="AB52" s="365"/>
      <c r="AC52" s="365"/>
      <c r="AD52" s="365" t="str">
        <f t="shared" si="2"/>
        <v/>
      </c>
      <c r="AE52" s="365" t="str">
        <f t="shared" si="3"/>
        <v/>
      </c>
      <c r="AF52" s="366" t="str">
        <f t="shared" si="4"/>
        <v/>
      </c>
      <c r="AG52" s="223">
        <f t="shared" si="5"/>
        <v>1</v>
      </c>
      <c r="AH52" s="223">
        <f t="shared" si="6"/>
        <v>1</v>
      </c>
      <c r="AI52" s="223">
        <f t="shared" si="7"/>
        <v>1</v>
      </c>
      <c r="AJ52" s="223">
        <f t="shared" si="8"/>
        <v>1</v>
      </c>
      <c r="AK52" s="223">
        <f t="shared" si="9"/>
        <v>1</v>
      </c>
      <c r="AL52" s="223">
        <f t="shared" si="10"/>
        <v>1</v>
      </c>
      <c r="AM52" s="223">
        <f t="shared" si="11"/>
        <v>1</v>
      </c>
      <c r="AN52" s="223">
        <f t="shared" si="12"/>
        <v>1</v>
      </c>
      <c r="AO52" s="223">
        <f t="shared" si="13"/>
        <v>1</v>
      </c>
      <c r="AP52" s="223">
        <f t="shared" si="14"/>
        <v>1</v>
      </c>
      <c r="AQ52" s="223">
        <f t="shared" si="15"/>
        <v>1</v>
      </c>
      <c r="AR52" s="223">
        <f t="shared" si="16"/>
        <v>1</v>
      </c>
      <c r="AS52" s="223">
        <f t="shared" si="17"/>
        <v>1</v>
      </c>
      <c r="AT52" s="223">
        <f t="shared" si="18"/>
        <v>1</v>
      </c>
      <c r="AU52" s="223">
        <f t="shared" si="19"/>
        <v>1</v>
      </c>
      <c r="AV52" s="223">
        <f t="shared" si="20"/>
        <v>1</v>
      </c>
      <c r="AW52" s="223">
        <f t="shared" si="21"/>
        <v>1</v>
      </c>
      <c r="AX52" s="223">
        <f t="shared" si="22"/>
        <v>1</v>
      </c>
      <c r="AY52" s="223">
        <f t="shared" si="23"/>
        <v>1</v>
      </c>
      <c r="AZ52" s="223">
        <f t="shared" si="24"/>
        <v>1</v>
      </c>
      <c r="BA52" s="223">
        <f t="shared" si="25"/>
        <v>1</v>
      </c>
      <c r="BB52" s="223">
        <f t="shared" si="26"/>
        <v>1</v>
      </c>
      <c r="BC52" s="223">
        <f t="shared" si="27"/>
        <v>1</v>
      </c>
      <c r="BD52" s="223">
        <f t="shared" si="28"/>
        <v>1</v>
      </c>
      <c r="BE52" s="223">
        <f t="shared" si="29"/>
        <v>1</v>
      </c>
      <c r="BF52" s="223">
        <f t="shared" si="30"/>
        <v>1</v>
      </c>
      <c r="BG52" s="223">
        <f t="shared" si="31"/>
        <v>1</v>
      </c>
    </row>
    <row r="53" spans="1:59" ht="15.75">
      <c r="A53" s="361"/>
      <c r="B53" s="362" t="str">
        <f t="shared" si="1"/>
        <v/>
      </c>
      <c r="C53" s="363" t="str">
        <f>IF('תנאי סף'!AN53&lt;&gt;1,"",'תנאי סף'!F53)</f>
        <v/>
      </c>
      <c r="D53" s="364" t="str">
        <f>'מספר המבצעים'!Z53</f>
        <v/>
      </c>
      <c r="E53" s="364" t="str">
        <f>'מספר הקונצרטים'!Z53</f>
        <v/>
      </c>
      <c r="F53" s="364" t="str">
        <f>'רמת הביצוע'!Z53</f>
        <v/>
      </c>
      <c r="G53" s="364" t="str">
        <f>מסלולים!Z53</f>
        <v/>
      </c>
      <c r="H53" s="364" t="str">
        <f>'הכנסות עצמיות'!Z53</f>
        <v/>
      </c>
      <c r="I53" s="364" t="str">
        <f>'שימור ותיעוד'!Z53</f>
        <v/>
      </c>
      <c r="J53" s="364"/>
      <c r="K53" s="364"/>
      <c r="L53" s="364"/>
      <c r="M53" s="364"/>
      <c r="N53" s="364"/>
      <c r="O53" s="364"/>
      <c r="P53" s="364"/>
      <c r="Q53" s="364"/>
      <c r="R53" s="365"/>
      <c r="S53" s="365"/>
      <c r="T53" s="365"/>
      <c r="U53" s="365"/>
      <c r="V53" s="365"/>
      <c r="W53" s="365"/>
      <c r="X53" s="365"/>
      <c r="Y53" s="365"/>
      <c r="Z53" s="365"/>
      <c r="AA53" s="365"/>
      <c r="AB53" s="365"/>
      <c r="AC53" s="365"/>
      <c r="AD53" s="365" t="str">
        <f t="shared" si="2"/>
        <v/>
      </c>
      <c r="AE53" s="365" t="str">
        <f t="shared" si="3"/>
        <v/>
      </c>
      <c r="AF53" s="366" t="str">
        <f t="shared" si="4"/>
        <v/>
      </c>
      <c r="AG53" s="223">
        <f t="shared" si="5"/>
        <v>1</v>
      </c>
      <c r="AH53" s="223">
        <f t="shared" si="6"/>
        <v>1</v>
      </c>
      <c r="AI53" s="223">
        <f t="shared" si="7"/>
        <v>1</v>
      </c>
      <c r="AJ53" s="223">
        <f t="shared" si="8"/>
        <v>1</v>
      </c>
      <c r="AK53" s="223">
        <f t="shared" si="9"/>
        <v>1</v>
      </c>
      <c r="AL53" s="223">
        <f t="shared" si="10"/>
        <v>1</v>
      </c>
      <c r="AM53" s="223">
        <f t="shared" si="11"/>
        <v>1</v>
      </c>
      <c r="AN53" s="223">
        <f t="shared" si="12"/>
        <v>1</v>
      </c>
      <c r="AO53" s="223">
        <f t="shared" si="13"/>
        <v>1</v>
      </c>
      <c r="AP53" s="223">
        <f t="shared" si="14"/>
        <v>1</v>
      </c>
      <c r="AQ53" s="223">
        <f t="shared" si="15"/>
        <v>1</v>
      </c>
      <c r="AR53" s="223">
        <f t="shared" si="16"/>
        <v>1</v>
      </c>
      <c r="AS53" s="223">
        <f t="shared" si="17"/>
        <v>1</v>
      </c>
      <c r="AT53" s="223">
        <f t="shared" si="18"/>
        <v>1</v>
      </c>
      <c r="AU53" s="223">
        <f t="shared" si="19"/>
        <v>1</v>
      </c>
      <c r="AV53" s="223">
        <f t="shared" si="20"/>
        <v>1</v>
      </c>
      <c r="AW53" s="223">
        <f t="shared" si="21"/>
        <v>1</v>
      </c>
      <c r="AX53" s="223">
        <f t="shared" si="22"/>
        <v>1</v>
      </c>
      <c r="AY53" s="223">
        <f t="shared" si="23"/>
        <v>1</v>
      </c>
      <c r="AZ53" s="223">
        <f t="shared" si="24"/>
        <v>1</v>
      </c>
      <c r="BA53" s="223">
        <f t="shared" si="25"/>
        <v>1</v>
      </c>
      <c r="BB53" s="223">
        <f t="shared" si="26"/>
        <v>1</v>
      </c>
      <c r="BC53" s="223">
        <f t="shared" si="27"/>
        <v>1</v>
      </c>
      <c r="BD53" s="223">
        <f t="shared" si="28"/>
        <v>1</v>
      </c>
      <c r="BE53" s="223">
        <f t="shared" si="29"/>
        <v>1</v>
      </c>
      <c r="BF53" s="223">
        <f t="shared" si="30"/>
        <v>1</v>
      </c>
      <c r="BG53" s="223">
        <f t="shared" si="31"/>
        <v>1</v>
      </c>
    </row>
    <row r="54" spans="1:59" ht="15.75">
      <c r="A54" s="361"/>
      <c r="B54" s="362" t="str">
        <f t="shared" si="1"/>
        <v/>
      </c>
      <c r="C54" s="363" t="str">
        <f>IF('תנאי סף'!AN54&lt;&gt;1,"",'תנאי סף'!F54)</f>
        <v/>
      </c>
      <c r="D54" s="364" t="str">
        <f>'מספר המבצעים'!Z54</f>
        <v/>
      </c>
      <c r="E54" s="364" t="str">
        <f>'מספר הקונצרטים'!Z54</f>
        <v/>
      </c>
      <c r="F54" s="364" t="str">
        <f>'רמת הביצוע'!Z54</f>
        <v/>
      </c>
      <c r="G54" s="364" t="str">
        <f>מסלולים!Z54</f>
        <v/>
      </c>
      <c r="H54" s="364" t="str">
        <f>'הכנסות עצמיות'!Z54</f>
        <v/>
      </c>
      <c r="I54" s="364" t="str">
        <f>'שימור ותיעוד'!Z54</f>
        <v/>
      </c>
      <c r="J54" s="364"/>
      <c r="K54" s="364"/>
      <c r="L54" s="364"/>
      <c r="M54" s="364"/>
      <c r="N54" s="364"/>
      <c r="O54" s="364"/>
      <c r="P54" s="364"/>
      <c r="Q54" s="364"/>
      <c r="R54" s="365"/>
      <c r="S54" s="365"/>
      <c r="T54" s="365"/>
      <c r="U54" s="365"/>
      <c r="V54" s="365"/>
      <c r="W54" s="365"/>
      <c r="X54" s="365"/>
      <c r="Y54" s="365"/>
      <c r="Z54" s="365"/>
      <c r="AA54" s="365"/>
      <c r="AB54" s="365"/>
      <c r="AC54" s="365"/>
      <c r="AD54" s="365" t="str">
        <f t="shared" si="2"/>
        <v/>
      </c>
      <c r="AE54" s="365" t="str">
        <f t="shared" si="3"/>
        <v/>
      </c>
      <c r="AF54" s="366" t="str">
        <f t="shared" si="4"/>
        <v/>
      </c>
      <c r="AG54" s="223">
        <f t="shared" si="5"/>
        <v>1</v>
      </c>
      <c r="AH54" s="223">
        <f t="shared" si="6"/>
        <v>1</v>
      </c>
      <c r="AI54" s="223">
        <f t="shared" si="7"/>
        <v>1</v>
      </c>
      <c r="AJ54" s="223">
        <f t="shared" si="8"/>
        <v>1</v>
      </c>
      <c r="AK54" s="223">
        <f t="shared" si="9"/>
        <v>1</v>
      </c>
      <c r="AL54" s="223">
        <f t="shared" si="10"/>
        <v>1</v>
      </c>
      <c r="AM54" s="223">
        <f t="shared" si="11"/>
        <v>1</v>
      </c>
      <c r="AN54" s="223">
        <f t="shared" si="12"/>
        <v>1</v>
      </c>
      <c r="AO54" s="223">
        <f t="shared" si="13"/>
        <v>1</v>
      </c>
      <c r="AP54" s="223">
        <f t="shared" si="14"/>
        <v>1</v>
      </c>
      <c r="AQ54" s="223">
        <f t="shared" si="15"/>
        <v>1</v>
      </c>
      <c r="AR54" s="223">
        <f t="shared" si="16"/>
        <v>1</v>
      </c>
      <c r="AS54" s="223">
        <f t="shared" si="17"/>
        <v>1</v>
      </c>
      <c r="AT54" s="223">
        <f t="shared" si="18"/>
        <v>1</v>
      </c>
      <c r="AU54" s="223">
        <f t="shared" si="19"/>
        <v>1</v>
      </c>
      <c r="AV54" s="223">
        <f t="shared" si="20"/>
        <v>1</v>
      </c>
      <c r="AW54" s="223">
        <f t="shared" si="21"/>
        <v>1</v>
      </c>
      <c r="AX54" s="223">
        <f t="shared" si="22"/>
        <v>1</v>
      </c>
      <c r="AY54" s="223">
        <f t="shared" si="23"/>
        <v>1</v>
      </c>
      <c r="AZ54" s="223">
        <f t="shared" si="24"/>
        <v>1</v>
      </c>
      <c r="BA54" s="223">
        <f t="shared" si="25"/>
        <v>1</v>
      </c>
      <c r="BB54" s="223">
        <f t="shared" si="26"/>
        <v>1</v>
      </c>
      <c r="BC54" s="223">
        <f t="shared" si="27"/>
        <v>1</v>
      </c>
      <c r="BD54" s="223">
        <f t="shared" si="28"/>
        <v>1</v>
      </c>
      <c r="BE54" s="223">
        <f t="shared" si="29"/>
        <v>1</v>
      </c>
      <c r="BF54" s="223">
        <f t="shared" si="30"/>
        <v>1</v>
      </c>
      <c r="BG54" s="223">
        <f t="shared" si="31"/>
        <v>1</v>
      </c>
    </row>
    <row r="55" spans="1:59" ht="15.75">
      <c r="A55" s="361"/>
      <c r="B55" s="362" t="str">
        <f t="shared" si="1"/>
        <v/>
      </c>
      <c r="C55" s="363" t="str">
        <f>IF('תנאי סף'!AN55&lt;&gt;1,"",'תנאי סף'!F55)</f>
        <v/>
      </c>
      <c r="D55" s="364" t="str">
        <f>'מספר המבצעים'!Z55</f>
        <v/>
      </c>
      <c r="E55" s="364" t="str">
        <f>'מספר הקונצרטים'!Z55</f>
        <v/>
      </c>
      <c r="F55" s="364" t="str">
        <f>'רמת הביצוע'!Z55</f>
        <v/>
      </c>
      <c r="G55" s="364" t="str">
        <f>מסלולים!Z55</f>
        <v/>
      </c>
      <c r="H55" s="364" t="str">
        <f>'הכנסות עצמיות'!Z55</f>
        <v/>
      </c>
      <c r="I55" s="364" t="str">
        <f>'שימור ותיעוד'!Z55</f>
        <v/>
      </c>
      <c r="J55" s="364"/>
      <c r="K55" s="364"/>
      <c r="L55" s="364"/>
      <c r="M55" s="364"/>
      <c r="N55" s="364"/>
      <c r="O55" s="364"/>
      <c r="P55" s="364"/>
      <c r="Q55" s="364"/>
      <c r="R55" s="365"/>
      <c r="S55" s="365"/>
      <c r="T55" s="365"/>
      <c r="U55" s="365"/>
      <c r="V55" s="365"/>
      <c r="W55" s="365"/>
      <c r="X55" s="365"/>
      <c r="Y55" s="365"/>
      <c r="Z55" s="365"/>
      <c r="AA55" s="365"/>
      <c r="AB55" s="365"/>
      <c r="AC55" s="365"/>
      <c r="AD55" s="365" t="str">
        <f t="shared" si="2"/>
        <v/>
      </c>
      <c r="AE55" s="365" t="str">
        <f t="shared" si="3"/>
        <v/>
      </c>
      <c r="AF55" s="366" t="str">
        <f t="shared" si="4"/>
        <v/>
      </c>
      <c r="AG55" s="223">
        <f t="shared" si="5"/>
        <v>1</v>
      </c>
      <c r="AH55" s="223">
        <f t="shared" si="6"/>
        <v>1</v>
      </c>
      <c r="AI55" s="223">
        <f t="shared" si="7"/>
        <v>1</v>
      </c>
      <c r="AJ55" s="223">
        <f t="shared" si="8"/>
        <v>1</v>
      </c>
      <c r="AK55" s="223">
        <f t="shared" si="9"/>
        <v>1</v>
      </c>
      <c r="AL55" s="223">
        <f t="shared" si="10"/>
        <v>1</v>
      </c>
      <c r="AM55" s="223">
        <f t="shared" si="11"/>
        <v>1</v>
      </c>
      <c r="AN55" s="223">
        <f t="shared" si="12"/>
        <v>1</v>
      </c>
      <c r="AO55" s="223">
        <f t="shared" si="13"/>
        <v>1</v>
      </c>
      <c r="AP55" s="223">
        <f t="shared" si="14"/>
        <v>1</v>
      </c>
      <c r="AQ55" s="223">
        <f t="shared" si="15"/>
        <v>1</v>
      </c>
      <c r="AR55" s="223">
        <f t="shared" si="16"/>
        <v>1</v>
      </c>
      <c r="AS55" s="223">
        <f t="shared" si="17"/>
        <v>1</v>
      </c>
      <c r="AT55" s="223">
        <f t="shared" si="18"/>
        <v>1</v>
      </c>
      <c r="AU55" s="223">
        <f t="shared" si="19"/>
        <v>1</v>
      </c>
      <c r="AV55" s="223">
        <f t="shared" si="20"/>
        <v>1</v>
      </c>
      <c r="AW55" s="223">
        <f t="shared" si="21"/>
        <v>1</v>
      </c>
      <c r="AX55" s="223">
        <f t="shared" si="22"/>
        <v>1</v>
      </c>
      <c r="AY55" s="223">
        <f t="shared" si="23"/>
        <v>1</v>
      </c>
      <c r="AZ55" s="223">
        <f t="shared" si="24"/>
        <v>1</v>
      </c>
      <c r="BA55" s="223">
        <f t="shared" si="25"/>
        <v>1</v>
      </c>
      <c r="BB55" s="223">
        <f t="shared" si="26"/>
        <v>1</v>
      </c>
      <c r="BC55" s="223">
        <f t="shared" si="27"/>
        <v>1</v>
      </c>
      <c r="BD55" s="223">
        <f t="shared" si="28"/>
        <v>1</v>
      </c>
      <c r="BE55" s="223">
        <f t="shared" si="29"/>
        <v>1</v>
      </c>
      <c r="BF55" s="223">
        <f t="shared" si="30"/>
        <v>1</v>
      </c>
      <c r="BG55" s="223">
        <f t="shared" si="31"/>
        <v>1</v>
      </c>
    </row>
    <row r="56" spans="1:59" ht="15.75">
      <c r="A56" s="361"/>
      <c r="B56" s="362" t="str">
        <f t="shared" si="1"/>
        <v/>
      </c>
      <c r="C56" s="363" t="str">
        <f>IF('תנאי סף'!AN56&lt;&gt;1,"",'תנאי סף'!F56)</f>
        <v/>
      </c>
      <c r="D56" s="364" t="str">
        <f>'מספר המבצעים'!Z56</f>
        <v/>
      </c>
      <c r="E56" s="364" t="str">
        <f>'מספר הקונצרטים'!Z56</f>
        <v/>
      </c>
      <c r="F56" s="364" t="str">
        <f>'רמת הביצוע'!Z56</f>
        <v/>
      </c>
      <c r="G56" s="364" t="str">
        <f>מסלולים!Z56</f>
        <v/>
      </c>
      <c r="H56" s="364" t="str">
        <f>'הכנסות עצמיות'!Z56</f>
        <v/>
      </c>
      <c r="I56" s="364" t="str">
        <f>'שימור ותיעוד'!Z56</f>
        <v/>
      </c>
      <c r="J56" s="364"/>
      <c r="K56" s="364"/>
      <c r="L56" s="364"/>
      <c r="M56" s="364"/>
      <c r="N56" s="364"/>
      <c r="O56" s="364"/>
      <c r="P56" s="364"/>
      <c r="Q56" s="364"/>
      <c r="R56" s="365"/>
      <c r="S56" s="365"/>
      <c r="T56" s="365"/>
      <c r="U56" s="365"/>
      <c r="V56" s="365"/>
      <c r="W56" s="365"/>
      <c r="X56" s="365"/>
      <c r="Y56" s="365"/>
      <c r="Z56" s="365"/>
      <c r="AA56" s="365"/>
      <c r="AB56" s="365"/>
      <c r="AC56" s="365"/>
      <c r="AD56" s="365" t="str">
        <f t="shared" si="2"/>
        <v/>
      </c>
      <c r="AE56" s="365" t="str">
        <f t="shared" si="3"/>
        <v/>
      </c>
      <c r="AF56" s="366" t="str">
        <f t="shared" si="4"/>
        <v/>
      </c>
      <c r="AG56" s="223">
        <f t="shared" si="5"/>
        <v>1</v>
      </c>
      <c r="AH56" s="223">
        <f t="shared" si="6"/>
        <v>1</v>
      </c>
      <c r="AI56" s="223">
        <f t="shared" si="7"/>
        <v>1</v>
      </c>
      <c r="AJ56" s="223">
        <f t="shared" si="8"/>
        <v>1</v>
      </c>
      <c r="AK56" s="223">
        <f t="shared" si="9"/>
        <v>1</v>
      </c>
      <c r="AL56" s="223">
        <f t="shared" si="10"/>
        <v>1</v>
      </c>
      <c r="AM56" s="223">
        <f t="shared" si="11"/>
        <v>1</v>
      </c>
      <c r="AN56" s="223">
        <f t="shared" si="12"/>
        <v>1</v>
      </c>
      <c r="AO56" s="223">
        <f t="shared" si="13"/>
        <v>1</v>
      </c>
      <c r="AP56" s="223">
        <f t="shared" si="14"/>
        <v>1</v>
      </c>
      <c r="AQ56" s="223">
        <f t="shared" si="15"/>
        <v>1</v>
      </c>
      <c r="AR56" s="223">
        <f t="shared" si="16"/>
        <v>1</v>
      </c>
      <c r="AS56" s="223">
        <f t="shared" si="17"/>
        <v>1</v>
      </c>
      <c r="AT56" s="223">
        <f t="shared" si="18"/>
        <v>1</v>
      </c>
      <c r="AU56" s="223">
        <f t="shared" si="19"/>
        <v>1</v>
      </c>
      <c r="AV56" s="223">
        <f t="shared" si="20"/>
        <v>1</v>
      </c>
      <c r="AW56" s="223">
        <f t="shared" si="21"/>
        <v>1</v>
      </c>
      <c r="AX56" s="223">
        <f t="shared" si="22"/>
        <v>1</v>
      </c>
      <c r="AY56" s="223">
        <f t="shared" si="23"/>
        <v>1</v>
      </c>
      <c r="AZ56" s="223">
        <f t="shared" si="24"/>
        <v>1</v>
      </c>
      <c r="BA56" s="223">
        <f t="shared" si="25"/>
        <v>1</v>
      </c>
      <c r="BB56" s="223">
        <f t="shared" si="26"/>
        <v>1</v>
      </c>
      <c r="BC56" s="223">
        <f t="shared" si="27"/>
        <v>1</v>
      </c>
      <c r="BD56" s="223">
        <f t="shared" si="28"/>
        <v>1</v>
      </c>
      <c r="BE56" s="223">
        <f t="shared" si="29"/>
        <v>1</v>
      </c>
      <c r="BF56" s="223">
        <f t="shared" si="30"/>
        <v>1</v>
      </c>
      <c r="BG56" s="223">
        <f t="shared" si="31"/>
        <v>1</v>
      </c>
    </row>
    <row r="57" spans="1:59" ht="15.75">
      <c r="A57" s="361"/>
      <c r="B57" s="362" t="str">
        <f t="shared" si="1"/>
        <v/>
      </c>
      <c r="C57" s="363" t="str">
        <f>IF('תנאי סף'!AN57&lt;&gt;1,"",'תנאי סף'!F57)</f>
        <v/>
      </c>
      <c r="D57" s="364" t="str">
        <f>'מספר המבצעים'!Z57</f>
        <v/>
      </c>
      <c r="E57" s="364" t="str">
        <f>'מספר הקונצרטים'!Z57</f>
        <v/>
      </c>
      <c r="F57" s="364" t="str">
        <f>'רמת הביצוע'!Z57</f>
        <v/>
      </c>
      <c r="G57" s="364" t="str">
        <f>מסלולים!Z57</f>
        <v/>
      </c>
      <c r="H57" s="364" t="str">
        <f>'הכנסות עצמיות'!Z57</f>
        <v/>
      </c>
      <c r="I57" s="364" t="str">
        <f>'שימור ותיעוד'!Z57</f>
        <v/>
      </c>
      <c r="J57" s="364"/>
      <c r="K57" s="364"/>
      <c r="L57" s="364"/>
      <c r="M57" s="364"/>
      <c r="N57" s="364"/>
      <c r="O57" s="364"/>
      <c r="P57" s="364"/>
      <c r="Q57" s="364"/>
      <c r="R57" s="365"/>
      <c r="S57" s="365"/>
      <c r="T57" s="365"/>
      <c r="U57" s="365"/>
      <c r="V57" s="365"/>
      <c r="W57" s="365"/>
      <c r="X57" s="365"/>
      <c r="Y57" s="365"/>
      <c r="Z57" s="365"/>
      <c r="AA57" s="365"/>
      <c r="AB57" s="365"/>
      <c r="AC57" s="365"/>
      <c r="AD57" s="365" t="str">
        <f t="shared" si="2"/>
        <v/>
      </c>
      <c r="AE57" s="365" t="str">
        <f t="shared" si="3"/>
        <v/>
      </c>
      <c r="AF57" s="366" t="str">
        <f t="shared" si="4"/>
        <v/>
      </c>
      <c r="AG57" s="223">
        <f t="shared" si="5"/>
        <v>1</v>
      </c>
      <c r="AH57" s="223">
        <f t="shared" si="6"/>
        <v>1</v>
      </c>
      <c r="AI57" s="223">
        <f t="shared" si="7"/>
        <v>1</v>
      </c>
      <c r="AJ57" s="223">
        <f t="shared" si="8"/>
        <v>1</v>
      </c>
      <c r="AK57" s="223">
        <f t="shared" si="9"/>
        <v>1</v>
      </c>
      <c r="AL57" s="223">
        <f t="shared" si="10"/>
        <v>1</v>
      </c>
      <c r="AM57" s="223">
        <f t="shared" si="11"/>
        <v>1</v>
      </c>
      <c r="AN57" s="223">
        <f t="shared" si="12"/>
        <v>1</v>
      </c>
      <c r="AO57" s="223">
        <f t="shared" si="13"/>
        <v>1</v>
      </c>
      <c r="AP57" s="223">
        <f t="shared" si="14"/>
        <v>1</v>
      </c>
      <c r="AQ57" s="223">
        <f t="shared" si="15"/>
        <v>1</v>
      </c>
      <c r="AR57" s="223">
        <f t="shared" si="16"/>
        <v>1</v>
      </c>
      <c r="AS57" s="223">
        <f t="shared" si="17"/>
        <v>1</v>
      </c>
      <c r="AT57" s="223">
        <f t="shared" si="18"/>
        <v>1</v>
      </c>
      <c r="AU57" s="223">
        <f t="shared" si="19"/>
        <v>1</v>
      </c>
      <c r="AV57" s="223">
        <f t="shared" si="20"/>
        <v>1</v>
      </c>
      <c r="AW57" s="223">
        <f t="shared" si="21"/>
        <v>1</v>
      </c>
      <c r="AX57" s="223">
        <f t="shared" si="22"/>
        <v>1</v>
      </c>
      <c r="AY57" s="223">
        <f t="shared" si="23"/>
        <v>1</v>
      </c>
      <c r="AZ57" s="223">
        <f t="shared" si="24"/>
        <v>1</v>
      </c>
      <c r="BA57" s="223">
        <f t="shared" si="25"/>
        <v>1</v>
      </c>
      <c r="BB57" s="223">
        <f t="shared" si="26"/>
        <v>1</v>
      </c>
      <c r="BC57" s="223">
        <f t="shared" si="27"/>
        <v>1</v>
      </c>
      <c r="BD57" s="223">
        <f t="shared" si="28"/>
        <v>1</v>
      </c>
      <c r="BE57" s="223">
        <f t="shared" si="29"/>
        <v>1</v>
      </c>
      <c r="BF57" s="223">
        <f t="shared" si="30"/>
        <v>1</v>
      </c>
      <c r="BG57" s="223">
        <f t="shared" si="31"/>
        <v>1</v>
      </c>
    </row>
    <row r="58" spans="1:59" ht="15.75">
      <c r="A58" s="361"/>
      <c r="B58" s="362" t="str">
        <f t="shared" si="1"/>
        <v/>
      </c>
      <c r="C58" s="363" t="str">
        <f>IF('תנאי סף'!AN58&lt;&gt;1,"",'תנאי סף'!F58)</f>
        <v/>
      </c>
      <c r="D58" s="364" t="str">
        <f>'מספר המבצעים'!Z58</f>
        <v/>
      </c>
      <c r="E58" s="364" t="str">
        <f>'מספר הקונצרטים'!Z58</f>
        <v/>
      </c>
      <c r="F58" s="364" t="str">
        <f>'רמת הביצוע'!Z58</f>
        <v/>
      </c>
      <c r="G58" s="364" t="str">
        <f>מסלולים!Z58</f>
        <v/>
      </c>
      <c r="H58" s="364" t="str">
        <f>'הכנסות עצמיות'!Z58</f>
        <v/>
      </c>
      <c r="I58" s="364" t="str">
        <f>'שימור ותיעוד'!Z58</f>
        <v/>
      </c>
      <c r="J58" s="364"/>
      <c r="K58" s="364"/>
      <c r="L58" s="364"/>
      <c r="M58" s="364"/>
      <c r="N58" s="364"/>
      <c r="O58" s="364"/>
      <c r="P58" s="364"/>
      <c r="Q58" s="364"/>
      <c r="R58" s="365"/>
      <c r="S58" s="365"/>
      <c r="T58" s="365"/>
      <c r="U58" s="365"/>
      <c r="V58" s="365"/>
      <c r="W58" s="365"/>
      <c r="X58" s="365"/>
      <c r="Y58" s="365"/>
      <c r="Z58" s="365"/>
      <c r="AA58" s="365"/>
      <c r="AB58" s="365"/>
      <c r="AC58" s="365"/>
      <c r="AD58" s="365" t="str">
        <f t="shared" si="2"/>
        <v/>
      </c>
      <c r="AE58" s="365" t="str">
        <f t="shared" si="3"/>
        <v/>
      </c>
      <c r="AF58" s="366" t="str">
        <f t="shared" si="4"/>
        <v/>
      </c>
      <c r="AG58" s="223">
        <f t="shared" si="5"/>
        <v>1</v>
      </c>
      <c r="AH58" s="223">
        <f t="shared" si="6"/>
        <v>1</v>
      </c>
      <c r="AI58" s="223">
        <f t="shared" si="7"/>
        <v>1</v>
      </c>
      <c r="AJ58" s="223">
        <f t="shared" si="8"/>
        <v>1</v>
      </c>
      <c r="AK58" s="223">
        <f t="shared" si="9"/>
        <v>1</v>
      </c>
      <c r="AL58" s="223">
        <f t="shared" si="10"/>
        <v>1</v>
      </c>
      <c r="AM58" s="223">
        <f t="shared" si="11"/>
        <v>1</v>
      </c>
      <c r="AN58" s="223">
        <f t="shared" si="12"/>
        <v>1</v>
      </c>
      <c r="AO58" s="223">
        <f t="shared" si="13"/>
        <v>1</v>
      </c>
      <c r="AP58" s="223">
        <f t="shared" si="14"/>
        <v>1</v>
      </c>
      <c r="AQ58" s="223">
        <f t="shared" si="15"/>
        <v>1</v>
      </c>
      <c r="AR58" s="223">
        <f t="shared" si="16"/>
        <v>1</v>
      </c>
      <c r="AS58" s="223">
        <f t="shared" si="17"/>
        <v>1</v>
      </c>
      <c r="AT58" s="223">
        <f t="shared" si="18"/>
        <v>1</v>
      </c>
      <c r="AU58" s="223">
        <f t="shared" si="19"/>
        <v>1</v>
      </c>
      <c r="AV58" s="223">
        <f t="shared" si="20"/>
        <v>1</v>
      </c>
      <c r="AW58" s="223">
        <f t="shared" si="21"/>
        <v>1</v>
      </c>
      <c r="AX58" s="223">
        <f t="shared" si="22"/>
        <v>1</v>
      </c>
      <c r="AY58" s="223">
        <f t="shared" si="23"/>
        <v>1</v>
      </c>
      <c r="AZ58" s="223">
        <f t="shared" si="24"/>
        <v>1</v>
      </c>
      <c r="BA58" s="223">
        <f t="shared" si="25"/>
        <v>1</v>
      </c>
      <c r="BB58" s="223">
        <f t="shared" si="26"/>
        <v>1</v>
      </c>
      <c r="BC58" s="223">
        <f t="shared" si="27"/>
        <v>1</v>
      </c>
      <c r="BD58" s="223">
        <f t="shared" si="28"/>
        <v>1</v>
      </c>
      <c r="BE58" s="223">
        <f t="shared" si="29"/>
        <v>1</v>
      </c>
      <c r="BF58" s="223">
        <f t="shared" si="30"/>
        <v>1</v>
      </c>
      <c r="BG58" s="223">
        <f t="shared" si="31"/>
        <v>1</v>
      </c>
    </row>
    <row r="59" spans="1:59" ht="15.75">
      <c r="A59" s="361"/>
      <c r="B59" s="362" t="str">
        <f t="shared" si="1"/>
        <v/>
      </c>
      <c r="C59" s="363" t="str">
        <f>IF('תנאי סף'!AN59&lt;&gt;1,"",'תנאי סף'!F59)</f>
        <v/>
      </c>
      <c r="D59" s="364" t="str">
        <f>'מספר המבצעים'!Z59</f>
        <v/>
      </c>
      <c r="E59" s="364" t="str">
        <f>'מספר הקונצרטים'!Z59</f>
        <v/>
      </c>
      <c r="F59" s="364" t="str">
        <f>'רמת הביצוע'!Z59</f>
        <v/>
      </c>
      <c r="G59" s="364" t="str">
        <f>מסלולים!Z59</f>
        <v/>
      </c>
      <c r="H59" s="364" t="str">
        <f>'הכנסות עצמיות'!Z59</f>
        <v/>
      </c>
      <c r="I59" s="364" t="str">
        <f>'שימור ותיעוד'!Z59</f>
        <v/>
      </c>
      <c r="J59" s="364"/>
      <c r="K59" s="364"/>
      <c r="L59" s="364"/>
      <c r="M59" s="364"/>
      <c r="N59" s="364"/>
      <c r="O59" s="364"/>
      <c r="P59" s="364"/>
      <c r="Q59" s="364"/>
      <c r="R59" s="365"/>
      <c r="S59" s="365"/>
      <c r="T59" s="365"/>
      <c r="U59" s="365"/>
      <c r="V59" s="365"/>
      <c r="W59" s="365"/>
      <c r="X59" s="365"/>
      <c r="Y59" s="365"/>
      <c r="Z59" s="365"/>
      <c r="AA59" s="365"/>
      <c r="AB59" s="365"/>
      <c r="AC59" s="365"/>
      <c r="AD59" s="365" t="str">
        <f t="shared" si="2"/>
        <v/>
      </c>
      <c r="AE59" s="365" t="str">
        <f t="shared" si="3"/>
        <v/>
      </c>
      <c r="AF59" s="366" t="str">
        <f t="shared" si="4"/>
        <v/>
      </c>
      <c r="AG59" s="223">
        <f t="shared" si="5"/>
        <v>1</v>
      </c>
      <c r="AH59" s="223">
        <f t="shared" si="6"/>
        <v>1</v>
      </c>
      <c r="AI59" s="223">
        <f t="shared" si="7"/>
        <v>1</v>
      </c>
      <c r="AJ59" s="223">
        <f t="shared" si="8"/>
        <v>1</v>
      </c>
      <c r="AK59" s="223">
        <f t="shared" si="9"/>
        <v>1</v>
      </c>
      <c r="AL59" s="223">
        <f t="shared" si="10"/>
        <v>1</v>
      </c>
      <c r="AM59" s="223">
        <f t="shared" si="11"/>
        <v>1</v>
      </c>
      <c r="AN59" s="223">
        <f t="shared" si="12"/>
        <v>1</v>
      </c>
      <c r="AO59" s="223">
        <f t="shared" si="13"/>
        <v>1</v>
      </c>
      <c r="AP59" s="223">
        <f t="shared" si="14"/>
        <v>1</v>
      </c>
      <c r="AQ59" s="223">
        <f t="shared" si="15"/>
        <v>1</v>
      </c>
      <c r="AR59" s="223">
        <f t="shared" si="16"/>
        <v>1</v>
      </c>
      <c r="AS59" s="223">
        <f t="shared" si="17"/>
        <v>1</v>
      </c>
      <c r="AT59" s="223">
        <f t="shared" si="18"/>
        <v>1</v>
      </c>
      <c r="AU59" s="223">
        <f t="shared" si="19"/>
        <v>1</v>
      </c>
      <c r="AV59" s="223">
        <f t="shared" si="20"/>
        <v>1</v>
      </c>
      <c r="AW59" s="223">
        <f t="shared" si="21"/>
        <v>1</v>
      </c>
      <c r="AX59" s="223">
        <f t="shared" si="22"/>
        <v>1</v>
      </c>
      <c r="AY59" s="223">
        <f t="shared" si="23"/>
        <v>1</v>
      </c>
      <c r="AZ59" s="223">
        <f t="shared" si="24"/>
        <v>1</v>
      </c>
      <c r="BA59" s="223">
        <f t="shared" si="25"/>
        <v>1</v>
      </c>
      <c r="BB59" s="223">
        <f t="shared" si="26"/>
        <v>1</v>
      </c>
      <c r="BC59" s="223">
        <f t="shared" si="27"/>
        <v>1</v>
      </c>
      <c r="BD59" s="223">
        <f t="shared" si="28"/>
        <v>1</v>
      </c>
      <c r="BE59" s="223">
        <f t="shared" si="29"/>
        <v>1</v>
      </c>
      <c r="BF59" s="223">
        <f t="shared" si="30"/>
        <v>1</v>
      </c>
      <c r="BG59" s="223">
        <f t="shared" si="31"/>
        <v>1</v>
      </c>
    </row>
    <row r="60" spans="1:59" ht="15.75">
      <c r="A60" s="361"/>
      <c r="B60" s="362" t="str">
        <f t="shared" si="1"/>
        <v/>
      </c>
      <c r="C60" s="363" t="str">
        <f>IF('תנאי סף'!AN60&lt;&gt;1,"",'תנאי סף'!F60)</f>
        <v/>
      </c>
      <c r="D60" s="364" t="str">
        <f>'מספר המבצעים'!Z60</f>
        <v/>
      </c>
      <c r="E60" s="364" t="str">
        <f>'מספר הקונצרטים'!Z60</f>
        <v/>
      </c>
      <c r="F60" s="364" t="str">
        <f>'רמת הביצוע'!Z60</f>
        <v/>
      </c>
      <c r="G60" s="364" t="str">
        <f>מסלולים!Z60</f>
        <v/>
      </c>
      <c r="H60" s="364" t="str">
        <f>'הכנסות עצמיות'!Z60</f>
        <v/>
      </c>
      <c r="I60" s="364" t="str">
        <f>'שימור ותיעוד'!Z60</f>
        <v/>
      </c>
      <c r="J60" s="364"/>
      <c r="K60" s="364"/>
      <c r="L60" s="364"/>
      <c r="M60" s="364"/>
      <c r="N60" s="364"/>
      <c r="O60" s="364"/>
      <c r="P60" s="364"/>
      <c r="Q60" s="364"/>
      <c r="R60" s="365"/>
      <c r="S60" s="365"/>
      <c r="T60" s="365"/>
      <c r="U60" s="365"/>
      <c r="V60" s="365"/>
      <c r="W60" s="365"/>
      <c r="X60" s="365"/>
      <c r="Y60" s="365"/>
      <c r="Z60" s="365"/>
      <c r="AA60" s="365"/>
      <c r="AB60" s="365"/>
      <c r="AC60" s="365"/>
      <c r="AD60" s="365" t="str">
        <f t="shared" si="2"/>
        <v/>
      </c>
      <c r="AE60" s="365" t="str">
        <f t="shared" si="3"/>
        <v/>
      </c>
      <c r="AF60" s="366" t="str">
        <f t="shared" si="4"/>
        <v/>
      </c>
      <c r="AG60" s="223">
        <f t="shared" si="5"/>
        <v>1</v>
      </c>
      <c r="AH60" s="223">
        <f t="shared" si="6"/>
        <v>1</v>
      </c>
      <c r="AI60" s="223">
        <f t="shared" si="7"/>
        <v>1</v>
      </c>
      <c r="AJ60" s="223">
        <f t="shared" si="8"/>
        <v>1</v>
      </c>
      <c r="AK60" s="223">
        <f t="shared" si="9"/>
        <v>1</v>
      </c>
      <c r="AL60" s="223">
        <f t="shared" si="10"/>
        <v>1</v>
      </c>
      <c r="AM60" s="223">
        <f t="shared" si="11"/>
        <v>1</v>
      </c>
      <c r="AN60" s="223">
        <f t="shared" si="12"/>
        <v>1</v>
      </c>
      <c r="AO60" s="223">
        <f t="shared" si="13"/>
        <v>1</v>
      </c>
      <c r="AP60" s="223">
        <f t="shared" si="14"/>
        <v>1</v>
      </c>
      <c r="AQ60" s="223">
        <f t="shared" si="15"/>
        <v>1</v>
      </c>
      <c r="AR60" s="223">
        <f t="shared" si="16"/>
        <v>1</v>
      </c>
      <c r="AS60" s="223">
        <f t="shared" si="17"/>
        <v>1</v>
      </c>
      <c r="AT60" s="223">
        <f t="shared" si="18"/>
        <v>1</v>
      </c>
      <c r="AU60" s="223">
        <f t="shared" si="19"/>
        <v>1</v>
      </c>
      <c r="AV60" s="223">
        <f t="shared" si="20"/>
        <v>1</v>
      </c>
      <c r="AW60" s="223">
        <f t="shared" si="21"/>
        <v>1</v>
      </c>
      <c r="AX60" s="223">
        <f t="shared" si="22"/>
        <v>1</v>
      </c>
      <c r="AY60" s="223">
        <f t="shared" si="23"/>
        <v>1</v>
      </c>
      <c r="AZ60" s="223">
        <f t="shared" si="24"/>
        <v>1</v>
      </c>
      <c r="BA60" s="223">
        <f t="shared" si="25"/>
        <v>1</v>
      </c>
      <c r="BB60" s="223">
        <f t="shared" si="26"/>
        <v>1</v>
      </c>
      <c r="BC60" s="223">
        <f t="shared" si="27"/>
        <v>1</v>
      </c>
      <c r="BD60" s="223">
        <f t="shared" si="28"/>
        <v>1</v>
      </c>
      <c r="BE60" s="223">
        <f t="shared" si="29"/>
        <v>1</v>
      </c>
      <c r="BF60" s="223">
        <f t="shared" si="30"/>
        <v>1</v>
      </c>
      <c r="BG60" s="223">
        <f t="shared" si="31"/>
        <v>1</v>
      </c>
    </row>
    <row r="61" spans="1:59" ht="15.75">
      <c r="A61" s="361"/>
      <c r="B61" s="362" t="str">
        <f t="shared" si="1"/>
        <v/>
      </c>
      <c r="C61" s="363" t="str">
        <f>IF('תנאי סף'!AN61&lt;&gt;1,"",'תנאי סף'!F61)</f>
        <v/>
      </c>
      <c r="D61" s="364" t="str">
        <f>'מספר המבצעים'!Z61</f>
        <v/>
      </c>
      <c r="E61" s="364" t="str">
        <f>'מספר הקונצרטים'!Z61</f>
        <v/>
      </c>
      <c r="F61" s="364" t="str">
        <f>'רמת הביצוע'!Z61</f>
        <v/>
      </c>
      <c r="G61" s="364" t="str">
        <f>מסלולים!Z61</f>
        <v/>
      </c>
      <c r="H61" s="364" t="str">
        <f>'הכנסות עצמיות'!Z61</f>
        <v/>
      </c>
      <c r="I61" s="364" t="str">
        <f>'שימור ותיעוד'!Z61</f>
        <v/>
      </c>
      <c r="J61" s="364"/>
      <c r="K61" s="364"/>
      <c r="L61" s="364"/>
      <c r="M61" s="364"/>
      <c r="N61" s="364"/>
      <c r="O61" s="364"/>
      <c r="P61" s="364"/>
      <c r="Q61" s="364"/>
      <c r="R61" s="365"/>
      <c r="S61" s="365"/>
      <c r="T61" s="365"/>
      <c r="U61" s="365"/>
      <c r="V61" s="365"/>
      <c r="W61" s="365"/>
      <c r="X61" s="365"/>
      <c r="Y61" s="365"/>
      <c r="Z61" s="365"/>
      <c r="AA61" s="365"/>
      <c r="AB61" s="365"/>
      <c r="AC61" s="365"/>
      <c r="AD61" s="365" t="str">
        <f t="shared" si="2"/>
        <v/>
      </c>
      <c r="AE61" s="365" t="str">
        <f t="shared" si="3"/>
        <v/>
      </c>
      <c r="AF61" s="366" t="str">
        <f t="shared" si="4"/>
        <v/>
      </c>
      <c r="AG61" s="223">
        <f t="shared" si="5"/>
        <v>1</v>
      </c>
      <c r="AH61" s="223">
        <f t="shared" si="6"/>
        <v>1</v>
      </c>
      <c r="AI61" s="223">
        <f t="shared" si="7"/>
        <v>1</v>
      </c>
      <c r="AJ61" s="223">
        <f t="shared" si="8"/>
        <v>1</v>
      </c>
      <c r="AK61" s="223">
        <f t="shared" si="9"/>
        <v>1</v>
      </c>
      <c r="AL61" s="223">
        <f t="shared" si="10"/>
        <v>1</v>
      </c>
      <c r="AM61" s="223">
        <f t="shared" si="11"/>
        <v>1</v>
      </c>
      <c r="AN61" s="223">
        <f t="shared" si="12"/>
        <v>1</v>
      </c>
      <c r="AO61" s="223">
        <f t="shared" si="13"/>
        <v>1</v>
      </c>
      <c r="AP61" s="223">
        <f t="shared" si="14"/>
        <v>1</v>
      </c>
      <c r="AQ61" s="223">
        <f t="shared" si="15"/>
        <v>1</v>
      </c>
      <c r="AR61" s="223">
        <f t="shared" si="16"/>
        <v>1</v>
      </c>
      <c r="AS61" s="223">
        <f t="shared" si="17"/>
        <v>1</v>
      </c>
      <c r="AT61" s="223">
        <f t="shared" si="18"/>
        <v>1</v>
      </c>
      <c r="AU61" s="223">
        <f t="shared" si="19"/>
        <v>1</v>
      </c>
      <c r="AV61" s="223">
        <f t="shared" si="20"/>
        <v>1</v>
      </c>
      <c r="AW61" s="223">
        <f t="shared" si="21"/>
        <v>1</v>
      </c>
      <c r="AX61" s="223">
        <f t="shared" si="22"/>
        <v>1</v>
      </c>
      <c r="AY61" s="223">
        <f t="shared" si="23"/>
        <v>1</v>
      </c>
      <c r="AZ61" s="223">
        <f t="shared" si="24"/>
        <v>1</v>
      </c>
      <c r="BA61" s="223">
        <f t="shared" si="25"/>
        <v>1</v>
      </c>
      <c r="BB61" s="223">
        <f t="shared" si="26"/>
        <v>1</v>
      </c>
      <c r="BC61" s="223">
        <f t="shared" si="27"/>
        <v>1</v>
      </c>
      <c r="BD61" s="223">
        <f t="shared" si="28"/>
        <v>1</v>
      </c>
      <c r="BE61" s="223">
        <f t="shared" si="29"/>
        <v>1</v>
      </c>
      <c r="BF61" s="223">
        <f t="shared" si="30"/>
        <v>1</v>
      </c>
      <c r="BG61" s="223">
        <f t="shared" si="31"/>
        <v>1</v>
      </c>
    </row>
    <row r="62" spans="1:59" ht="15.75">
      <c r="A62" s="361"/>
      <c r="B62" s="362" t="str">
        <f t="shared" si="1"/>
        <v/>
      </c>
      <c r="C62" s="363" t="str">
        <f>IF('תנאי סף'!AN62&lt;&gt;1,"",'תנאי סף'!F62)</f>
        <v/>
      </c>
      <c r="D62" s="364" t="str">
        <f>'מספר המבצעים'!Z62</f>
        <v/>
      </c>
      <c r="E62" s="364" t="str">
        <f>'מספר הקונצרטים'!Z62</f>
        <v/>
      </c>
      <c r="F62" s="364" t="str">
        <f>'רמת הביצוע'!Z62</f>
        <v/>
      </c>
      <c r="G62" s="364" t="str">
        <f>מסלולים!Z62</f>
        <v/>
      </c>
      <c r="H62" s="364" t="str">
        <f>'הכנסות עצמיות'!Z62</f>
        <v/>
      </c>
      <c r="I62" s="364" t="str">
        <f>'שימור ותיעוד'!Z62</f>
        <v/>
      </c>
      <c r="J62" s="364"/>
      <c r="K62" s="364"/>
      <c r="L62" s="364"/>
      <c r="M62" s="364"/>
      <c r="N62" s="364"/>
      <c r="O62" s="364"/>
      <c r="P62" s="364"/>
      <c r="Q62" s="364"/>
      <c r="R62" s="365"/>
      <c r="S62" s="365"/>
      <c r="T62" s="365"/>
      <c r="U62" s="365"/>
      <c r="V62" s="365"/>
      <c r="W62" s="365"/>
      <c r="X62" s="365"/>
      <c r="Y62" s="365"/>
      <c r="Z62" s="365"/>
      <c r="AA62" s="365"/>
      <c r="AB62" s="365"/>
      <c r="AC62" s="365"/>
      <c r="AD62" s="365" t="str">
        <f t="shared" si="2"/>
        <v/>
      </c>
      <c r="AE62" s="365" t="str">
        <f t="shared" si="3"/>
        <v/>
      </c>
      <c r="AF62" s="366" t="str">
        <f t="shared" si="4"/>
        <v/>
      </c>
      <c r="AG62" s="223">
        <f t="shared" si="5"/>
        <v>1</v>
      </c>
      <c r="AH62" s="223">
        <f t="shared" si="6"/>
        <v>1</v>
      </c>
      <c r="AI62" s="223">
        <f t="shared" si="7"/>
        <v>1</v>
      </c>
      <c r="AJ62" s="223">
        <f t="shared" si="8"/>
        <v>1</v>
      </c>
      <c r="AK62" s="223">
        <f t="shared" si="9"/>
        <v>1</v>
      </c>
      <c r="AL62" s="223">
        <f t="shared" si="10"/>
        <v>1</v>
      </c>
      <c r="AM62" s="223">
        <f t="shared" si="11"/>
        <v>1</v>
      </c>
      <c r="AN62" s="223">
        <f t="shared" si="12"/>
        <v>1</v>
      </c>
      <c r="AO62" s="223">
        <f t="shared" si="13"/>
        <v>1</v>
      </c>
      <c r="AP62" s="223">
        <f t="shared" si="14"/>
        <v>1</v>
      </c>
      <c r="AQ62" s="223">
        <f t="shared" si="15"/>
        <v>1</v>
      </c>
      <c r="AR62" s="223">
        <f t="shared" si="16"/>
        <v>1</v>
      </c>
      <c r="AS62" s="223">
        <f t="shared" si="17"/>
        <v>1</v>
      </c>
      <c r="AT62" s="223">
        <f t="shared" si="18"/>
        <v>1</v>
      </c>
      <c r="AU62" s="223">
        <f t="shared" si="19"/>
        <v>1</v>
      </c>
      <c r="AV62" s="223">
        <f t="shared" si="20"/>
        <v>1</v>
      </c>
      <c r="AW62" s="223">
        <f t="shared" si="21"/>
        <v>1</v>
      </c>
      <c r="AX62" s="223">
        <f t="shared" si="22"/>
        <v>1</v>
      </c>
      <c r="AY62" s="223">
        <f t="shared" si="23"/>
        <v>1</v>
      </c>
      <c r="AZ62" s="223">
        <f t="shared" si="24"/>
        <v>1</v>
      </c>
      <c r="BA62" s="223">
        <f t="shared" si="25"/>
        <v>1</v>
      </c>
      <c r="BB62" s="223">
        <f t="shared" si="26"/>
        <v>1</v>
      </c>
      <c r="BC62" s="223">
        <f t="shared" si="27"/>
        <v>1</v>
      </c>
      <c r="BD62" s="223">
        <f t="shared" si="28"/>
        <v>1</v>
      </c>
      <c r="BE62" s="223">
        <f t="shared" si="29"/>
        <v>1</v>
      </c>
      <c r="BF62" s="223">
        <f t="shared" si="30"/>
        <v>1</v>
      </c>
      <c r="BG62" s="223">
        <f t="shared" si="31"/>
        <v>1</v>
      </c>
    </row>
    <row r="63" spans="1:59" ht="15.75">
      <c r="A63" s="361"/>
      <c r="B63" s="362" t="str">
        <f t="shared" si="1"/>
        <v/>
      </c>
      <c r="C63" s="363" t="str">
        <f>IF('תנאי סף'!AN63&lt;&gt;1,"",'תנאי סף'!F63)</f>
        <v/>
      </c>
      <c r="D63" s="364" t="str">
        <f>'מספר המבצעים'!Z63</f>
        <v/>
      </c>
      <c r="E63" s="364" t="str">
        <f>'מספר הקונצרטים'!Z63</f>
        <v/>
      </c>
      <c r="F63" s="364" t="str">
        <f>'רמת הביצוע'!Z63</f>
        <v/>
      </c>
      <c r="G63" s="364" t="str">
        <f>מסלולים!Z63</f>
        <v/>
      </c>
      <c r="H63" s="364" t="str">
        <f>'הכנסות עצמיות'!Z63</f>
        <v/>
      </c>
      <c r="I63" s="364" t="str">
        <f>'שימור ותיעוד'!Z63</f>
        <v/>
      </c>
      <c r="J63" s="364"/>
      <c r="K63" s="364"/>
      <c r="L63" s="364"/>
      <c r="M63" s="364"/>
      <c r="N63" s="364"/>
      <c r="O63" s="364"/>
      <c r="P63" s="364"/>
      <c r="Q63" s="364"/>
      <c r="R63" s="365"/>
      <c r="S63" s="365"/>
      <c r="T63" s="365"/>
      <c r="U63" s="365"/>
      <c r="V63" s="365"/>
      <c r="W63" s="365"/>
      <c r="X63" s="365"/>
      <c r="Y63" s="365"/>
      <c r="Z63" s="365"/>
      <c r="AA63" s="365"/>
      <c r="AB63" s="365"/>
      <c r="AC63" s="365"/>
      <c r="AD63" s="365" t="str">
        <f t="shared" si="2"/>
        <v/>
      </c>
      <c r="AE63" s="365" t="str">
        <f t="shared" si="3"/>
        <v/>
      </c>
      <c r="AF63" s="366" t="str">
        <f t="shared" si="4"/>
        <v/>
      </c>
      <c r="AG63" s="223">
        <f t="shared" si="5"/>
        <v>1</v>
      </c>
      <c r="AH63" s="223">
        <f t="shared" si="6"/>
        <v>1</v>
      </c>
      <c r="AI63" s="223">
        <f t="shared" si="7"/>
        <v>1</v>
      </c>
      <c r="AJ63" s="223">
        <f t="shared" si="8"/>
        <v>1</v>
      </c>
      <c r="AK63" s="223">
        <f t="shared" si="9"/>
        <v>1</v>
      </c>
      <c r="AL63" s="223">
        <f t="shared" si="10"/>
        <v>1</v>
      </c>
      <c r="AM63" s="223">
        <f t="shared" si="11"/>
        <v>1</v>
      </c>
      <c r="AN63" s="223">
        <f t="shared" si="12"/>
        <v>1</v>
      </c>
      <c r="AO63" s="223">
        <f t="shared" si="13"/>
        <v>1</v>
      </c>
      <c r="AP63" s="223">
        <f t="shared" si="14"/>
        <v>1</v>
      </c>
      <c r="AQ63" s="223">
        <f t="shared" si="15"/>
        <v>1</v>
      </c>
      <c r="AR63" s="223">
        <f t="shared" si="16"/>
        <v>1</v>
      </c>
      <c r="AS63" s="223">
        <f t="shared" si="17"/>
        <v>1</v>
      </c>
      <c r="AT63" s="223">
        <f t="shared" si="18"/>
        <v>1</v>
      </c>
      <c r="AU63" s="223">
        <f t="shared" si="19"/>
        <v>1</v>
      </c>
      <c r="AV63" s="223">
        <f t="shared" si="20"/>
        <v>1</v>
      </c>
      <c r="AW63" s="223">
        <f t="shared" si="21"/>
        <v>1</v>
      </c>
      <c r="AX63" s="223">
        <f t="shared" si="22"/>
        <v>1</v>
      </c>
      <c r="AY63" s="223">
        <f t="shared" si="23"/>
        <v>1</v>
      </c>
      <c r="AZ63" s="223">
        <f t="shared" si="24"/>
        <v>1</v>
      </c>
      <c r="BA63" s="223">
        <f t="shared" si="25"/>
        <v>1</v>
      </c>
      <c r="BB63" s="223">
        <f t="shared" si="26"/>
        <v>1</v>
      </c>
      <c r="BC63" s="223">
        <f t="shared" si="27"/>
        <v>1</v>
      </c>
      <c r="BD63" s="223">
        <f t="shared" si="28"/>
        <v>1</v>
      </c>
      <c r="BE63" s="223">
        <f t="shared" si="29"/>
        <v>1</v>
      </c>
      <c r="BF63" s="223">
        <f t="shared" si="30"/>
        <v>1</v>
      </c>
      <c r="BG63" s="223">
        <f t="shared" si="31"/>
        <v>1</v>
      </c>
    </row>
    <row r="64" spans="1:59" ht="15.75">
      <c r="A64" s="361"/>
      <c r="B64" s="362" t="str">
        <f t="shared" si="1"/>
        <v/>
      </c>
      <c r="C64" s="363" t="str">
        <f>IF('תנאי סף'!AN64&lt;&gt;1,"",'תנאי סף'!F64)</f>
        <v/>
      </c>
      <c r="D64" s="364" t="str">
        <f>'מספר המבצעים'!Z64</f>
        <v/>
      </c>
      <c r="E64" s="364" t="str">
        <f>'מספר הקונצרטים'!Z64</f>
        <v/>
      </c>
      <c r="F64" s="364" t="str">
        <f>'רמת הביצוע'!Z64</f>
        <v/>
      </c>
      <c r="G64" s="364" t="str">
        <f>מסלולים!Z64</f>
        <v/>
      </c>
      <c r="H64" s="364" t="str">
        <f>'הכנסות עצמיות'!Z64</f>
        <v/>
      </c>
      <c r="I64" s="364" t="str">
        <f>'שימור ותיעוד'!Z64</f>
        <v/>
      </c>
      <c r="J64" s="364"/>
      <c r="K64" s="364"/>
      <c r="L64" s="364"/>
      <c r="M64" s="364"/>
      <c r="N64" s="364"/>
      <c r="O64" s="364"/>
      <c r="P64" s="364"/>
      <c r="Q64" s="364"/>
      <c r="R64" s="365"/>
      <c r="S64" s="365"/>
      <c r="T64" s="365"/>
      <c r="U64" s="365"/>
      <c r="V64" s="365"/>
      <c r="W64" s="365"/>
      <c r="X64" s="365"/>
      <c r="Y64" s="365"/>
      <c r="Z64" s="365"/>
      <c r="AA64" s="365"/>
      <c r="AB64" s="365"/>
      <c r="AC64" s="365"/>
      <c r="AD64" s="365" t="str">
        <f t="shared" si="2"/>
        <v/>
      </c>
      <c r="AE64" s="365" t="str">
        <f t="shared" si="3"/>
        <v/>
      </c>
      <c r="AF64" s="366" t="str">
        <f t="shared" si="4"/>
        <v/>
      </c>
      <c r="AG64" s="223">
        <f t="shared" si="5"/>
        <v>1</v>
      </c>
      <c r="AH64" s="223">
        <f t="shared" si="6"/>
        <v>1</v>
      </c>
      <c r="AI64" s="223">
        <f t="shared" si="7"/>
        <v>1</v>
      </c>
      <c r="AJ64" s="223">
        <f t="shared" si="8"/>
        <v>1</v>
      </c>
      <c r="AK64" s="223">
        <f t="shared" si="9"/>
        <v>1</v>
      </c>
      <c r="AL64" s="223">
        <f t="shared" si="10"/>
        <v>1</v>
      </c>
      <c r="AM64" s="223">
        <f t="shared" si="11"/>
        <v>1</v>
      </c>
      <c r="AN64" s="223">
        <f t="shared" si="12"/>
        <v>1</v>
      </c>
      <c r="AO64" s="223">
        <f t="shared" si="13"/>
        <v>1</v>
      </c>
      <c r="AP64" s="223">
        <f t="shared" si="14"/>
        <v>1</v>
      </c>
      <c r="AQ64" s="223">
        <f t="shared" si="15"/>
        <v>1</v>
      </c>
      <c r="AR64" s="223">
        <f t="shared" si="16"/>
        <v>1</v>
      </c>
      <c r="AS64" s="223">
        <f t="shared" si="17"/>
        <v>1</v>
      </c>
      <c r="AT64" s="223">
        <f t="shared" si="18"/>
        <v>1</v>
      </c>
      <c r="AU64" s="223">
        <f t="shared" si="19"/>
        <v>1</v>
      </c>
      <c r="AV64" s="223">
        <f t="shared" si="20"/>
        <v>1</v>
      </c>
      <c r="AW64" s="223">
        <f t="shared" si="21"/>
        <v>1</v>
      </c>
      <c r="AX64" s="223">
        <f t="shared" si="22"/>
        <v>1</v>
      </c>
      <c r="AY64" s="223">
        <f t="shared" si="23"/>
        <v>1</v>
      </c>
      <c r="AZ64" s="223">
        <f t="shared" si="24"/>
        <v>1</v>
      </c>
      <c r="BA64" s="223">
        <f t="shared" si="25"/>
        <v>1</v>
      </c>
      <c r="BB64" s="223">
        <f t="shared" si="26"/>
        <v>1</v>
      </c>
      <c r="BC64" s="223">
        <f t="shared" si="27"/>
        <v>1</v>
      </c>
      <c r="BD64" s="223">
        <f t="shared" si="28"/>
        <v>1</v>
      </c>
      <c r="BE64" s="223">
        <f t="shared" si="29"/>
        <v>1</v>
      </c>
      <c r="BF64" s="223">
        <f t="shared" si="30"/>
        <v>1</v>
      </c>
      <c r="BG64" s="223">
        <f t="shared" si="31"/>
        <v>1</v>
      </c>
    </row>
    <row r="65" spans="1:59" ht="15.75">
      <c r="A65" s="361"/>
      <c r="B65" s="362" t="str">
        <f t="shared" si="1"/>
        <v/>
      </c>
      <c r="C65" s="363" t="str">
        <f>IF('תנאי סף'!AN65&lt;&gt;1,"",'תנאי סף'!F65)</f>
        <v/>
      </c>
      <c r="D65" s="364" t="str">
        <f>'מספר המבצעים'!Z65</f>
        <v/>
      </c>
      <c r="E65" s="364" t="str">
        <f>'מספר הקונצרטים'!Z65</f>
        <v/>
      </c>
      <c r="F65" s="364" t="str">
        <f>'רמת הביצוע'!Z65</f>
        <v/>
      </c>
      <c r="G65" s="364" t="str">
        <f>מסלולים!Z65</f>
        <v/>
      </c>
      <c r="H65" s="364" t="str">
        <f>'הכנסות עצמיות'!Z65</f>
        <v/>
      </c>
      <c r="I65" s="364" t="str">
        <f>'שימור ותיעוד'!Z65</f>
        <v/>
      </c>
      <c r="J65" s="364"/>
      <c r="K65" s="364"/>
      <c r="L65" s="364"/>
      <c r="M65" s="364"/>
      <c r="N65" s="364"/>
      <c r="O65" s="364"/>
      <c r="P65" s="364"/>
      <c r="Q65" s="364"/>
      <c r="R65" s="365"/>
      <c r="S65" s="365"/>
      <c r="T65" s="365"/>
      <c r="U65" s="365"/>
      <c r="V65" s="365"/>
      <c r="W65" s="365"/>
      <c r="X65" s="365"/>
      <c r="Y65" s="365"/>
      <c r="Z65" s="365"/>
      <c r="AA65" s="365"/>
      <c r="AB65" s="365"/>
      <c r="AC65" s="365"/>
      <c r="AD65" s="365" t="str">
        <f t="shared" si="2"/>
        <v/>
      </c>
      <c r="AE65" s="365" t="str">
        <f t="shared" si="3"/>
        <v/>
      </c>
      <c r="AF65" s="366" t="str">
        <f t="shared" si="4"/>
        <v/>
      </c>
      <c r="AG65" s="223">
        <f t="shared" si="5"/>
        <v>1</v>
      </c>
      <c r="AH65" s="223">
        <f t="shared" si="6"/>
        <v>1</v>
      </c>
      <c r="AI65" s="223">
        <f t="shared" si="7"/>
        <v>1</v>
      </c>
      <c r="AJ65" s="223">
        <f t="shared" si="8"/>
        <v>1</v>
      </c>
      <c r="AK65" s="223">
        <f t="shared" si="9"/>
        <v>1</v>
      </c>
      <c r="AL65" s="223">
        <f t="shared" si="10"/>
        <v>1</v>
      </c>
      <c r="AM65" s="223">
        <f t="shared" si="11"/>
        <v>1</v>
      </c>
      <c r="AN65" s="223">
        <f t="shared" si="12"/>
        <v>1</v>
      </c>
      <c r="AO65" s="223">
        <f t="shared" si="13"/>
        <v>1</v>
      </c>
      <c r="AP65" s="223">
        <f t="shared" si="14"/>
        <v>1</v>
      </c>
      <c r="AQ65" s="223">
        <f t="shared" si="15"/>
        <v>1</v>
      </c>
      <c r="AR65" s="223">
        <f t="shared" si="16"/>
        <v>1</v>
      </c>
      <c r="AS65" s="223">
        <f t="shared" si="17"/>
        <v>1</v>
      </c>
      <c r="AT65" s="223">
        <f t="shared" si="18"/>
        <v>1</v>
      </c>
      <c r="AU65" s="223">
        <f t="shared" si="19"/>
        <v>1</v>
      </c>
      <c r="AV65" s="223">
        <f t="shared" si="20"/>
        <v>1</v>
      </c>
      <c r="AW65" s="223">
        <f t="shared" si="21"/>
        <v>1</v>
      </c>
      <c r="AX65" s="223">
        <f t="shared" si="22"/>
        <v>1</v>
      </c>
      <c r="AY65" s="223">
        <f t="shared" si="23"/>
        <v>1</v>
      </c>
      <c r="AZ65" s="223">
        <f t="shared" si="24"/>
        <v>1</v>
      </c>
      <c r="BA65" s="223">
        <f t="shared" si="25"/>
        <v>1</v>
      </c>
      <c r="BB65" s="223">
        <f t="shared" si="26"/>
        <v>1</v>
      </c>
      <c r="BC65" s="223">
        <f t="shared" si="27"/>
        <v>1</v>
      </c>
      <c r="BD65" s="223">
        <f t="shared" si="28"/>
        <v>1</v>
      </c>
      <c r="BE65" s="223">
        <f t="shared" si="29"/>
        <v>1</v>
      </c>
      <c r="BF65" s="223">
        <f t="shared" si="30"/>
        <v>1</v>
      </c>
      <c r="BG65" s="223">
        <f t="shared" si="31"/>
        <v>1</v>
      </c>
    </row>
    <row r="66" spans="1:59" ht="15.75">
      <c r="A66" s="361"/>
      <c r="B66" s="362" t="str">
        <f t="shared" si="1"/>
        <v/>
      </c>
      <c r="C66" s="363" t="str">
        <f>IF('תנאי סף'!AN66&lt;&gt;1,"",'תנאי סף'!F66)</f>
        <v/>
      </c>
      <c r="D66" s="364" t="str">
        <f>'מספר המבצעים'!Z66</f>
        <v/>
      </c>
      <c r="E66" s="364" t="str">
        <f>'מספר הקונצרטים'!Z66</f>
        <v/>
      </c>
      <c r="F66" s="364" t="str">
        <f>'רמת הביצוע'!Z66</f>
        <v/>
      </c>
      <c r="G66" s="364" t="str">
        <f>מסלולים!Z66</f>
        <v/>
      </c>
      <c r="H66" s="364" t="str">
        <f>'הכנסות עצמיות'!Z66</f>
        <v/>
      </c>
      <c r="I66" s="364" t="str">
        <f>'שימור ותיעוד'!Z66</f>
        <v/>
      </c>
      <c r="J66" s="364"/>
      <c r="K66" s="364"/>
      <c r="L66" s="364"/>
      <c r="M66" s="364"/>
      <c r="N66" s="364"/>
      <c r="O66" s="364"/>
      <c r="P66" s="364"/>
      <c r="Q66" s="364"/>
      <c r="R66" s="365"/>
      <c r="S66" s="365"/>
      <c r="T66" s="365"/>
      <c r="U66" s="365"/>
      <c r="V66" s="365"/>
      <c r="W66" s="365"/>
      <c r="X66" s="365"/>
      <c r="Y66" s="365"/>
      <c r="Z66" s="365"/>
      <c r="AA66" s="365"/>
      <c r="AB66" s="365"/>
      <c r="AC66" s="365"/>
      <c r="AD66" s="365" t="str">
        <f t="shared" si="2"/>
        <v/>
      </c>
      <c r="AE66" s="365" t="str">
        <f t="shared" si="3"/>
        <v/>
      </c>
      <c r="AF66" s="366" t="str">
        <f t="shared" si="4"/>
        <v/>
      </c>
      <c r="AG66" s="223">
        <f t="shared" si="5"/>
        <v>1</v>
      </c>
      <c r="AH66" s="223">
        <f t="shared" si="6"/>
        <v>1</v>
      </c>
      <c r="AI66" s="223">
        <f t="shared" si="7"/>
        <v>1</v>
      </c>
      <c r="AJ66" s="223">
        <f t="shared" si="8"/>
        <v>1</v>
      </c>
      <c r="AK66" s="223">
        <f t="shared" si="9"/>
        <v>1</v>
      </c>
      <c r="AL66" s="223">
        <f t="shared" si="10"/>
        <v>1</v>
      </c>
      <c r="AM66" s="223">
        <f t="shared" si="11"/>
        <v>1</v>
      </c>
      <c r="AN66" s="223">
        <f t="shared" si="12"/>
        <v>1</v>
      </c>
      <c r="AO66" s="223">
        <f t="shared" si="13"/>
        <v>1</v>
      </c>
      <c r="AP66" s="223">
        <f t="shared" si="14"/>
        <v>1</v>
      </c>
      <c r="AQ66" s="223">
        <f t="shared" si="15"/>
        <v>1</v>
      </c>
      <c r="AR66" s="223">
        <f t="shared" si="16"/>
        <v>1</v>
      </c>
      <c r="AS66" s="223">
        <f t="shared" si="17"/>
        <v>1</v>
      </c>
      <c r="AT66" s="223">
        <f t="shared" si="18"/>
        <v>1</v>
      </c>
      <c r="AU66" s="223">
        <f t="shared" si="19"/>
        <v>1</v>
      </c>
      <c r="AV66" s="223">
        <f t="shared" si="20"/>
        <v>1</v>
      </c>
      <c r="AW66" s="223">
        <f t="shared" si="21"/>
        <v>1</v>
      </c>
      <c r="AX66" s="223">
        <f t="shared" si="22"/>
        <v>1</v>
      </c>
      <c r="AY66" s="223">
        <f t="shared" si="23"/>
        <v>1</v>
      </c>
      <c r="AZ66" s="223">
        <f t="shared" si="24"/>
        <v>1</v>
      </c>
      <c r="BA66" s="223">
        <f t="shared" si="25"/>
        <v>1</v>
      </c>
      <c r="BB66" s="223">
        <f t="shared" si="26"/>
        <v>1</v>
      </c>
      <c r="BC66" s="223">
        <f t="shared" si="27"/>
        <v>1</v>
      </c>
      <c r="BD66" s="223">
        <f t="shared" si="28"/>
        <v>1</v>
      </c>
      <c r="BE66" s="223">
        <f t="shared" si="29"/>
        <v>1</v>
      </c>
      <c r="BF66" s="223">
        <f t="shared" si="30"/>
        <v>1</v>
      </c>
      <c r="BG66" s="223">
        <f t="shared" si="31"/>
        <v>1</v>
      </c>
    </row>
    <row r="67" spans="1:59" ht="15.75">
      <c r="A67" s="361"/>
      <c r="B67" s="362" t="str">
        <f t="shared" si="1"/>
        <v/>
      </c>
      <c r="C67" s="363" t="str">
        <f>IF('תנאי סף'!AN67&lt;&gt;1,"",'תנאי סף'!F67)</f>
        <v/>
      </c>
      <c r="D67" s="364" t="str">
        <f>'מספר המבצעים'!Z67</f>
        <v/>
      </c>
      <c r="E67" s="364" t="str">
        <f>'מספר הקונצרטים'!Z67</f>
        <v/>
      </c>
      <c r="F67" s="364" t="str">
        <f>'רמת הביצוע'!Z67</f>
        <v/>
      </c>
      <c r="G67" s="364" t="str">
        <f>מסלולים!Z67</f>
        <v/>
      </c>
      <c r="H67" s="364" t="str">
        <f>'הכנסות עצמיות'!Z67</f>
        <v/>
      </c>
      <c r="I67" s="364" t="str">
        <f>'שימור ותיעוד'!Z67</f>
        <v/>
      </c>
      <c r="J67" s="364"/>
      <c r="K67" s="364"/>
      <c r="L67" s="364"/>
      <c r="M67" s="364"/>
      <c r="N67" s="364"/>
      <c r="O67" s="364"/>
      <c r="P67" s="364"/>
      <c r="Q67" s="364"/>
      <c r="R67" s="365"/>
      <c r="S67" s="365"/>
      <c r="T67" s="365"/>
      <c r="U67" s="365"/>
      <c r="V67" s="365"/>
      <c r="W67" s="365"/>
      <c r="X67" s="365"/>
      <c r="Y67" s="365"/>
      <c r="Z67" s="365"/>
      <c r="AA67" s="365"/>
      <c r="AB67" s="365"/>
      <c r="AC67" s="365"/>
      <c r="AD67" s="365" t="str">
        <f t="shared" si="2"/>
        <v/>
      </c>
      <c r="AE67" s="365" t="str">
        <f t="shared" si="3"/>
        <v/>
      </c>
      <c r="AF67" s="366" t="str">
        <f t="shared" si="4"/>
        <v/>
      </c>
      <c r="AG67" s="223">
        <f t="shared" si="5"/>
        <v>1</v>
      </c>
      <c r="AH67" s="223">
        <f t="shared" si="6"/>
        <v>1</v>
      </c>
      <c r="AI67" s="223">
        <f t="shared" si="7"/>
        <v>1</v>
      </c>
      <c r="AJ67" s="223">
        <f t="shared" si="8"/>
        <v>1</v>
      </c>
      <c r="AK67" s="223">
        <f t="shared" si="9"/>
        <v>1</v>
      </c>
      <c r="AL67" s="223">
        <f t="shared" si="10"/>
        <v>1</v>
      </c>
      <c r="AM67" s="223">
        <f t="shared" si="11"/>
        <v>1</v>
      </c>
      <c r="AN67" s="223">
        <f t="shared" si="12"/>
        <v>1</v>
      </c>
      <c r="AO67" s="223">
        <f t="shared" si="13"/>
        <v>1</v>
      </c>
      <c r="AP67" s="223">
        <f t="shared" si="14"/>
        <v>1</v>
      </c>
      <c r="AQ67" s="223">
        <f t="shared" si="15"/>
        <v>1</v>
      </c>
      <c r="AR67" s="223">
        <f t="shared" si="16"/>
        <v>1</v>
      </c>
      <c r="AS67" s="223">
        <f t="shared" si="17"/>
        <v>1</v>
      </c>
      <c r="AT67" s="223">
        <f t="shared" si="18"/>
        <v>1</v>
      </c>
      <c r="AU67" s="223">
        <f t="shared" si="19"/>
        <v>1</v>
      </c>
      <c r="AV67" s="223">
        <f t="shared" si="20"/>
        <v>1</v>
      </c>
      <c r="AW67" s="223">
        <f t="shared" si="21"/>
        <v>1</v>
      </c>
      <c r="AX67" s="223">
        <f t="shared" si="22"/>
        <v>1</v>
      </c>
      <c r="AY67" s="223">
        <f t="shared" si="23"/>
        <v>1</v>
      </c>
      <c r="AZ67" s="223">
        <f t="shared" si="24"/>
        <v>1</v>
      </c>
      <c r="BA67" s="223">
        <f t="shared" si="25"/>
        <v>1</v>
      </c>
      <c r="BB67" s="223">
        <f t="shared" si="26"/>
        <v>1</v>
      </c>
      <c r="BC67" s="223">
        <f t="shared" si="27"/>
        <v>1</v>
      </c>
      <c r="BD67" s="223">
        <f t="shared" si="28"/>
        <v>1</v>
      </c>
      <c r="BE67" s="223">
        <f t="shared" si="29"/>
        <v>1</v>
      </c>
      <c r="BF67" s="223">
        <f t="shared" si="30"/>
        <v>1</v>
      </c>
      <c r="BG67" s="223">
        <f t="shared" si="31"/>
        <v>1</v>
      </c>
    </row>
    <row r="68" spans="1:59" ht="15.75">
      <c r="A68" s="361"/>
      <c r="B68" s="362" t="str">
        <f t="shared" si="1"/>
        <v/>
      </c>
      <c r="C68" s="363" t="str">
        <f>IF('תנאי סף'!AN68&lt;&gt;1,"",'תנאי סף'!F68)</f>
        <v/>
      </c>
      <c r="D68" s="364" t="str">
        <f>'מספר המבצעים'!Z68</f>
        <v/>
      </c>
      <c r="E68" s="364" t="str">
        <f>'מספר הקונצרטים'!Z68</f>
        <v/>
      </c>
      <c r="F68" s="364" t="str">
        <f>'רמת הביצוע'!Z68</f>
        <v/>
      </c>
      <c r="G68" s="364" t="str">
        <f>מסלולים!Z68</f>
        <v/>
      </c>
      <c r="H68" s="364" t="str">
        <f>'הכנסות עצמיות'!Z68</f>
        <v/>
      </c>
      <c r="I68" s="364" t="str">
        <f>'שימור ותיעוד'!Z68</f>
        <v/>
      </c>
      <c r="J68" s="364"/>
      <c r="K68" s="364"/>
      <c r="L68" s="364"/>
      <c r="M68" s="364"/>
      <c r="N68" s="364"/>
      <c r="O68" s="364"/>
      <c r="P68" s="364"/>
      <c r="Q68" s="364"/>
      <c r="R68" s="365"/>
      <c r="S68" s="365"/>
      <c r="T68" s="365"/>
      <c r="U68" s="365"/>
      <c r="V68" s="365"/>
      <c r="W68" s="365"/>
      <c r="X68" s="365"/>
      <c r="Y68" s="365"/>
      <c r="Z68" s="365"/>
      <c r="AA68" s="365"/>
      <c r="AB68" s="365"/>
      <c r="AC68" s="365"/>
      <c r="AD68" s="365" t="str">
        <f t="shared" si="2"/>
        <v/>
      </c>
      <c r="AE68" s="365" t="str">
        <f t="shared" si="3"/>
        <v/>
      </c>
      <c r="AF68" s="366" t="str">
        <f t="shared" si="4"/>
        <v/>
      </c>
      <c r="AG68" s="223">
        <f t="shared" si="5"/>
        <v>1</v>
      </c>
      <c r="AH68" s="223">
        <f t="shared" si="6"/>
        <v>1</v>
      </c>
      <c r="AI68" s="223">
        <f t="shared" si="7"/>
        <v>1</v>
      </c>
      <c r="AJ68" s="223">
        <f t="shared" si="8"/>
        <v>1</v>
      </c>
      <c r="AK68" s="223">
        <f t="shared" si="9"/>
        <v>1</v>
      </c>
      <c r="AL68" s="223">
        <f t="shared" si="10"/>
        <v>1</v>
      </c>
      <c r="AM68" s="223">
        <f t="shared" si="11"/>
        <v>1</v>
      </c>
      <c r="AN68" s="223">
        <f t="shared" si="12"/>
        <v>1</v>
      </c>
      <c r="AO68" s="223">
        <f t="shared" si="13"/>
        <v>1</v>
      </c>
      <c r="AP68" s="223">
        <f t="shared" si="14"/>
        <v>1</v>
      </c>
      <c r="AQ68" s="223">
        <f t="shared" si="15"/>
        <v>1</v>
      </c>
      <c r="AR68" s="223">
        <f t="shared" si="16"/>
        <v>1</v>
      </c>
      <c r="AS68" s="223">
        <f t="shared" si="17"/>
        <v>1</v>
      </c>
      <c r="AT68" s="223">
        <f t="shared" si="18"/>
        <v>1</v>
      </c>
      <c r="AU68" s="223">
        <f t="shared" si="19"/>
        <v>1</v>
      </c>
      <c r="AV68" s="223">
        <f t="shared" si="20"/>
        <v>1</v>
      </c>
      <c r="AW68" s="223">
        <f t="shared" si="21"/>
        <v>1</v>
      </c>
      <c r="AX68" s="223">
        <f t="shared" si="22"/>
        <v>1</v>
      </c>
      <c r="AY68" s="223">
        <f t="shared" si="23"/>
        <v>1</v>
      </c>
      <c r="AZ68" s="223">
        <f t="shared" si="24"/>
        <v>1</v>
      </c>
      <c r="BA68" s="223">
        <f t="shared" si="25"/>
        <v>1</v>
      </c>
      <c r="BB68" s="223">
        <f t="shared" si="26"/>
        <v>1</v>
      </c>
      <c r="BC68" s="223">
        <f t="shared" si="27"/>
        <v>1</v>
      </c>
      <c r="BD68" s="223">
        <f t="shared" si="28"/>
        <v>1</v>
      </c>
      <c r="BE68" s="223">
        <f t="shared" si="29"/>
        <v>1</v>
      </c>
      <c r="BF68" s="223">
        <f t="shared" si="30"/>
        <v>1</v>
      </c>
      <c r="BG68" s="223">
        <f t="shared" si="31"/>
        <v>1</v>
      </c>
    </row>
    <row r="69" spans="1:59" ht="15.75">
      <c r="A69" s="361"/>
      <c r="B69" s="362" t="str">
        <f t="shared" si="1"/>
        <v/>
      </c>
      <c r="C69" s="363" t="str">
        <f>IF('תנאי סף'!AN69&lt;&gt;1,"",'תנאי סף'!F69)</f>
        <v/>
      </c>
      <c r="D69" s="364" t="str">
        <f>'מספר המבצעים'!Z69</f>
        <v/>
      </c>
      <c r="E69" s="364" t="str">
        <f>'מספר הקונצרטים'!Z69</f>
        <v/>
      </c>
      <c r="F69" s="364" t="str">
        <f>'רמת הביצוע'!Z69</f>
        <v/>
      </c>
      <c r="G69" s="364" t="str">
        <f>מסלולים!Z69</f>
        <v/>
      </c>
      <c r="H69" s="364" t="str">
        <f>'הכנסות עצמיות'!Z69</f>
        <v/>
      </c>
      <c r="I69" s="364" t="str">
        <f>'שימור ותיעוד'!Z69</f>
        <v/>
      </c>
      <c r="J69" s="364"/>
      <c r="K69" s="364"/>
      <c r="L69" s="364"/>
      <c r="M69" s="364"/>
      <c r="N69" s="364"/>
      <c r="O69" s="364"/>
      <c r="P69" s="364"/>
      <c r="Q69" s="364"/>
      <c r="R69" s="365"/>
      <c r="S69" s="365"/>
      <c r="T69" s="365"/>
      <c r="U69" s="365"/>
      <c r="V69" s="365"/>
      <c r="W69" s="365"/>
      <c r="X69" s="365"/>
      <c r="Y69" s="365"/>
      <c r="Z69" s="365"/>
      <c r="AA69" s="365"/>
      <c r="AB69" s="365"/>
      <c r="AC69" s="365"/>
      <c r="AD69" s="365" t="str">
        <f t="shared" si="2"/>
        <v/>
      </c>
      <c r="AE69" s="365" t="str">
        <f t="shared" si="3"/>
        <v/>
      </c>
      <c r="AF69" s="366" t="str">
        <f t="shared" si="4"/>
        <v/>
      </c>
      <c r="AG69" s="223">
        <f t="shared" si="5"/>
        <v>1</v>
      </c>
      <c r="AH69" s="223">
        <f t="shared" si="6"/>
        <v>1</v>
      </c>
      <c r="AI69" s="223">
        <f t="shared" si="7"/>
        <v>1</v>
      </c>
      <c r="AJ69" s="223">
        <f t="shared" si="8"/>
        <v>1</v>
      </c>
      <c r="AK69" s="223">
        <f t="shared" si="9"/>
        <v>1</v>
      </c>
      <c r="AL69" s="223">
        <f t="shared" si="10"/>
        <v>1</v>
      </c>
      <c r="AM69" s="223">
        <f t="shared" si="11"/>
        <v>1</v>
      </c>
      <c r="AN69" s="223">
        <f t="shared" si="12"/>
        <v>1</v>
      </c>
      <c r="AO69" s="223">
        <f t="shared" si="13"/>
        <v>1</v>
      </c>
      <c r="AP69" s="223">
        <f t="shared" si="14"/>
        <v>1</v>
      </c>
      <c r="AQ69" s="223">
        <f t="shared" si="15"/>
        <v>1</v>
      </c>
      <c r="AR69" s="223">
        <f t="shared" si="16"/>
        <v>1</v>
      </c>
      <c r="AS69" s="223">
        <f t="shared" si="17"/>
        <v>1</v>
      </c>
      <c r="AT69" s="223">
        <f t="shared" si="18"/>
        <v>1</v>
      </c>
      <c r="AU69" s="223">
        <f t="shared" si="19"/>
        <v>1</v>
      </c>
      <c r="AV69" s="223">
        <f t="shared" si="20"/>
        <v>1</v>
      </c>
      <c r="AW69" s="223">
        <f t="shared" si="21"/>
        <v>1</v>
      </c>
      <c r="AX69" s="223">
        <f t="shared" si="22"/>
        <v>1</v>
      </c>
      <c r="AY69" s="223">
        <f t="shared" si="23"/>
        <v>1</v>
      </c>
      <c r="AZ69" s="223">
        <f t="shared" si="24"/>
        <v>1</v>
      </c>
      <c r="BA69" s="223">
        <f t="shared" si="25"/>
        <v>1</v>
      </c>
      <c r="BB69" s="223">
        <f t="shared" si="26"/>
        <v>1</v>
      </c>
      <c r="BC69" s="223">
        <f t="shared" si="27"/>
        <v>1</v>
      </c>
      <c r="BD69" s="223">
        <f t="shared" si="28"/>
        <v>1</v>
      </c>
      <c r="BE69" s="223">
        <f t="shared" si="29"/>
        <v>1</v>
      </c>
      <c r="BF69" s="223">
        <f t="shared" si="30"/>
        <v>1</v>
      </c>
      <c r="BG69" s="223">
        <f t="shared" si="31"/>
        <v>1</v>
      </c>
    </row>
    <row r="70" spans="1:59" ht="15.75">
      <c r="A70" s="361"/>
      <c r="B70" s="362" t="str">
        <f t="shared" si="1"/>
        <v/>
      </c>
      <c r="C70" s="363" t="str">
        <f>IF('תנאי סף'!AN70&lt;&gt;1,"",'תנאי סף'!F70)</f>
        <v/>
      </c>
      <c r="D70" s="364" t="str">
        <f>'מספר המבצעים'!Z70</f>
        <v/>
      </c>
      <c r="E70" s="364" t="str">
        <f>'מספר הקונצרטים'!Z70</f>
        <v/>
      </c>
      <c r="F70" s="364" t="str">
        <f>'רמת הביצוע'!Z70</f>
        <v/>
      </c>
      <c r="G70" s="364" t="str">
        <f>מסלולים!Z70</f>
        <v/>
      </c>
      <c r="H70" s="364" t="str">
        <f>'הכנסות עצמיות'!Z70</f>
        <v/>
      </c>
      <c r="I70" s="364" t="str">
        <f>'שימור ותיעוד'!Z70</f>
        <v/>
      </c>
      <c r="J70" s="364"/>
      <c r="K70" s="364"/>
      <c r="L70" s="364"/>
      <c r="M70" s="364"/>
      <c r="N70" s="364"/>
      <c r="O70" s="364"/>
      <c r="P70" s="364"/>
      <c r="Q70" s="364"/>
      <c r="R70" s="365"/>
      <c r="S70" s="365"/>
      <c r="T70" s="365"/>
      <c r="U70" s="365"/>
      <c r="V70" s="365"/>
      <c r="W70" s="365"/>
      <c r="X70" s="365"/>
      <c r="Y70" s="365"/>
      <c r="Z70" s="365"/>
      <c r="AA70" s="365"/>
      <c r="AB70" s="365"/>
      <c r="AC70" s="365"/>
      <c r="AD70" s="365" t="str">
        <f t="shared" si="2"/>
        <v/>
      </c>
      <c r="AE70" s="365" t="str">
        <f t="shared" si="3"/>
        <v/>
      </c>
      <c r="AF70" s="366" t="str">
        <f t="shared" si="4"/>
        <v/>
      </c>
      <c r="AG70" s="223">
        <f t="shared" si="5"/>
        <v>1</v>
      </c>
      <c r="AH70" s="223">
        <f t="shared" si="6"/>
        <v>1</v>
      </c>
      <c r="AI70" s="223">
        <f t="shared" si="7"/>
        <v>1</v>
      </c>
      <c r="AJ70" s="223">
        <f t="shared" si="8"/>
        <v>1</v>
      </c>
      <c r="AK70" s="223">
        <f t="shared" si="9"/>
        <v>1</v>
      </c>
      <c r="AL70" s="223">
        <f t="shared" si="10"/>
        <v>1</v>
      </c>
      <c r="AM70" s="223">
        <f t="shared" si="11"/>
        <v>1</v>
      </c>
      <c r="AN70" s="223">
        <f t="shared" si="12"/>
        <v>1</v>
      </c>
      <c r="AO70" s="223">
        <f t="shared" si="13"/>
        <v>1</v>
      </c>
      <c r="AP70" s="223">
        <f t="shared" si="14"/>
        <v>1</v>
      </c>
      <c r="AQ70" s="223">
        <f t="shared" si="15"/>
        <v>1</v>
      </c>
      <c r="AR70" s="223">
        <f t="shared" si="16"/>
        <v>1</v>
      </c>
      <c r="AS70" s="223">
        <f t="shared" si="17"/>
        <v>1</v>
      </c>
      <c r="AT70" s="223">
        <f t="shared" si="18"/>
        <v>1</v>
      </c>
      <c r="AU70" s="223">
        <f t="shared" si="19"/>
        <v>1</v>
      </c>
      <c r="AV70" s="223">
        <f t="shared" si="20"/>
        <v>1</v>
      </c>
      <c r="AW70" s="223">
        <f t="shared" si="21"/>
        <v>1</v>
      </c>
      <c r="AX70" s="223">
        <f t="shared" si="22"/>
        <v>1</v>
      </c>
      <c r="AY70" s="223">
        <f t="shared" si="23"/>
        <v>1</v>
      </c>
      <c r="AZ70" s="223">
        <f t="shared" si="24"/>
        <v>1</v>
      </c>
      <c r="BA70" s="223">
        <f t="shared" si="25"/>
        <v>1</v>
      </c>
      <c r="BB70" s="223">
        <f t="shared" si="26"/>
        <v>1</v>
      </c>
      <c r="BC70" s="223">
        <f t="shared" si="27"/>
        <v>1</v>
      </c>
      <c r="BD70" s="223">
        <f t="shared" si="28"/>
        <v>1</v>
      </c>
      <c r="BE70" s="223">
        <f t="shared" si="29"/>
        <v>1</v>
      </c>
      <c r="BF70" s="223">
        <f t="shared" si="30"/>
        <v>1</v>
      </c>
      <c r="BG70" s="223">
        <f t="shared" si="31"/>
        <v>1</v>
      </c>
    </row>
    <row r="71" spans="1:59" ht="15.75">
      <c r="A71" s="361"/>
      <c r="B71" s="362" t="str">
        <f t="shared" si="1"/>
        <v/>
      </c>
      <c r="C71" s="363" t="str">
        <f>IF('תנאי סף'!AN71&lt;&gt;1,"",'תנאי סף'!F71)</f>
        <v/>
      </c>
      <c r="D71" s="364" t="str">
        <f>'מספר המבצעים'!Z71</f>
        <v/>
      </c>
      <c r="E71" s="364" t="str">
        <f>'מספר הקונצרטים'!Z71</f>
        <v/>
      </c>
      <c r="F71" s="364" t="str">
        <f>'רמת הביצוע'!Z71</f>
        <v/>
      </c>
      <c r="G71" s="364" t="str">
        <f>מסלולים!Z71</f>
        <v/>
      </c>
      <c r="H71" s="364" t="str">
        <f>'הכנסות עצמיות'!Z71</f>
        <v/>
      </c>
      <c r="I71" s="364" t="str">
        <f>'שימור ותיעוד'!Z71</f>
        <v/>
      </c>
      <c r="J71" s="364"/>
      <c r="K71" s="364"/>
      <c r="L71" s="364"/>
      <c r="M71" s="364"/>
      <c r="N71" s="364"/>
      <c r="O71" s="364"/>
      <c r="P71" s="364"/>
      <c r="Q71" s="364"/>
      <c r="R71" s="365"/>
      <c r="S71" s="365"/>
      <c r="T71" s="365"/>
      <c r="U71" s="365"/>
      <c r="V71" s="365"/>
      <c r="W71" s="365"/>
      <c r="X71" s="365"/>
      <c r="Y71" s="365"/>
      <c r="Z71" s="365"/>
      <c r="AA71" s="365"/>
      <c r="AB71" s="365"/>
      <c r="AC71" s="365"/>
      <c r="AD71" s="365" t="str">
        <f t="shared" si="2"/>
        <v/>
      </c>
      <c r="AE71" s="365" t="str">
        <f t="shared" si="3"/>
        <v/>
      </c>
      <c r="AF71" s="366" t="str">
        <f t="shared" si="4"/>
        <v/>
      </c>
      <c r="AG71" s="223">
        <f t="shared" si="5"/>
        <v>1</v>
      </c>
      <c r="AH71" s="223">
        <f t="shared" si="6"/>
        <v>1</v>
      </c>
      <c r="AI71" s="223">
        <f t="shared" si="7"/>
        <v>1</v>
      </c>
      <c r="AJ71" s="223">
        <f t="shared" si="8"/>
        <v>1</v>
      </c>
      <c r="AK71" s="223">
        <f t="shared" si="9"/>
        <v>1</v>
      </c>
      <c r="AL71" s="223">
        <f t="shared" si="10"/>
        <v>1</v>
      </c>
      <c r="AM71" s="223">
        <f t="shared" si="11"/>
        <v>1</v>
      </c>
      <c r="AN71" s="223">
        <f t="shared" si="12"/>
        <v>1</v>
      </c>
      <c r="AO71" s="223">
        <f t="shared" si="13"/>
        <v>1</v>
      </c>
      <c r="AP71" s="223">
        <f t="shared" si="14"/>
        <v>1</v>
      </c>
      <c r="AQ71" s="223">
        <f t="shared" si="15"/>
        <v>1</v>
      </c>
      <c r="AR71" s="223">
        <f t="shared" si="16"/>
        <v>1</v>
      </c>
      <c r="AS71" s="223">
        <f t="shared" si="17"/>
        <v>1</v>
      </c>
      <c r="AT71" s="223">
        <f t="shared" si="18"/>
        <v>1</v>
      </c>
      <c r="AU71" s="223">
        <f t="shared" si="19"/>
        <v>1</v>
      </c>
      <c r="AV71" s="223">
        <f t="shared" si="20"/>
        <v>1</v>
      </c>
      <c r="AW71" s="223">
        <f t="shared" si="21"/>
        <v>1</v>
      </c>
      <c r="AX71" s="223">
        <f t="shared" si="22"/>
        <v>1</v>
      </c>
      <c r="AY71" s="223">
        <f t="shared" si="23"/>
        <v>1</v>
      </c>
      <c r="AZ71" s="223">
        <f t="shared" si="24"/>
        <v>1</v>
      </c>
      <c r="BA71" s="223">
        <f t="shared" si="25"/>
        <v>1</v>
      </c>
      <c r="BB71" s="223">
        <f t="shared" si="26"/>
        <v>1</v>
      </c>
      <c r="BC71" s="223">
        <f t="shared" si="27"/>
        <v>1</v>
      </c>
      <c r="BD71" s="223">
        <f t="shared" si="28"/>
        <v>1</v>
      </c>
      <c r="BE71" s="223">
        <f t="shared" si="29"/>
        <v>1</v>
      </c>
      <c r="BF71" s="223">
        <f t="shared" si="30"/>
        <v>1</v>
      </c>
      <c r="BG71" s="223">
        <f t="shared" si="31"/>
        <v>1</v>
      </c>
    </row>
    <row r="72" spans="1:59" ht="15.75">
      <c r="A72" s="361"/>
      <c r="B72" s="362" t="str">
        <f t="shared" si="1"/>
        <v/>
      </c>
      <c r="C72" s="363" t="str">
        <f>IF('תנאי סף'!AN72&lt;&gt;1,"",'תנאי סף'!F72)</f>
        <v/>
      </c>
      <c r="D72" s="364" t="str">
        <f>'מספר המבצעים'!Z72</f>
        <v/>
      </c>
      <c r="E72" s="364" t="str">
        <f>'מספר הקונצרטים'!Z72</f>
        <v/>
      </c>
      <c r="F72" s="364" t="str">
        <f>'רמת הביצוע'!Z72</f>
        <v/>
      </c>
      <c r="G72" s="364" t="str">
        <f>מסלולים!Z72</f>
        <v/>
      </c>
      <c r="H72" s="364" t="str">
        <f>'הכנסות עצמיות'!Z72</f>
        <v/>
      </c>
      <c r="I72" s="364" t="str">
        <f>'שימור ותיעוד'!Z72</f>
        <v/>
      </c>
      <c r="J72" s="364"/>
      <c r="K72" s="364"/>
      <c r="L72" s="364"/>
      <c r="M72" s="364"/>
      <c r="N72" s="364"/>
      <c r="O72" s="364"/>
      <c r="P72" s="364"/>
      <c r="Q72" s="364"/>
      <c r="R72" s="365"/>
      <c r="S72" s="365"/>
      <c r="T72" s="365"/>
      <c r="U72" s="365"/>
      <c r="V72" s="365"/>
      <c r="W72" s="365"/>
      <c r="X72" s="365"/>
      <c r="Y72" s="365"/>
      <c r="Z72" s="365"/>
      <c r="AA72" s="365"/>
      <c r="AB72" s="365"/>
      <c r="AC72" s="365"/>
      <c r="AD72" s="365" t="str">
        <f t="shared" si="2"/>
        <v/>
      </c>
      <c r="AE72" s="365" t="str">
        <f t="shared" si="3"/>
        <v/>
      </c>
      <c r="AF72" s="366" t="str">
        <f t="shared" si="4"/>
        <v/>
      </c>
      <c r="AG72" s="223">
        <f t="shared" si="5"/>
        <v>1</v>
      </c>
      <c r="AH72" s="223">
        <f t="shared" si="6"/>
        <v>1</v>
      </c>
      <c r="AI72" s="223">
        <f t="shared" si="7"/>
        <v>1</v>
      </c>
      <c r="AJ72" s="223">
        <f t="shared" si="8"/>
        <v>1</v>
      </c>
      <c r="AK72" s="223">
        <f t="shared" si="9"/>
        <v>1</v>
      </c>
      <c r="AL72" s="223">
        <f t="shared" si="10"/>
        <v>1</v>
      </c>
      <c r="AM72" s="223">
        <f t="shared" si="11"/>
        <v>1</v>
      </c>
      <c r="AN72" s="223">
        <f t="shared" si="12"/>
        <v>1</v>
      </c>
      <c r="AO72" s="223">
        <f t="shared" si="13"/>
        <v>1</v>
      </c>
      <c r="AP72" s="223">
        <f t="shared" si="14"/>
        <v>1</v>
      </c>
      <c r="AQ72" s="223">
        <f t="shared" si="15"/>
        <v>1</v>
      </c>
      <c r="AR72" s="223">
        <f t="shared" si="16"/>
        <v>1</v>
      </c>
      <c r="AS72" s="223">
        <f t="shared" si="17"/>
        <v>1</v>
      </c>
      <c r="AT72" s="223">
        <f t="shared" si="18"/>
        <v>1</v>
      </c>
      <c r="AU72" s="223">
        <f t="shared" si="19"/>
        <v>1</v>
      </c>
      <c r="AV72" s="223">
        <f t="shared" si="20"/>
        <v>1</v>
      </c>
      <c r="AW72" s="223">
        <f t="shared" si="21"/>
        <v>1</v>
      </c>
      <c r="AX72" s="223">
        <f t="shared" si="22"/>
        <v>1</v>
      </c>
      <c r="AY72" s="223">
        <f t="shared" si="23"/>
        <v>1</v>
      </c>
      <c r="AZ72" s="223">
        <f t="shared" si="24"/>
        <v>1</v>
      </c>
      <c r="BA72" s="223">
        <f t="shared" si="25"/>
        <v>1</v>
      </c>
      <c r="BB72" s="223">
        <f t="shared" si="26"/>
        <v>1</v>
      </c>
      <c r="BC72" s="223">
        <f t="shared" si="27"/>
        <v>1</v>
      </c>
      <c r="BD72" s="223">
        <f t="shared" si="28"/>
        <v>1</v>
      </c>
      <c r="BE72" s="223">
        <f t="shared" si="29"/>
        <v>1</v>
      </c>
      <c r="BF72" s="223">
        <f t="shared" si="30"/>
        <v>1</v>
      </c>
      <c r="BG72" s="223">
        <f t="shared" si="31"/>
        <v>1</v>
      </c>
    </row>
    <row r="73" spans="1:59" ht="15.75">
      <c r="A73" s="361"/>
      <c r="B73" s="362" t="str">
        <f t="shared" si="1"/>
        <v/>
      </c>
      <c r="C73" s="363" t="str">
        <f>IF('תנאי סף'!AN73&lt;&gt;1,"",'תנאי סף'!F73)</f>
        <v/>
      </c>
      <c r="D73" s="364" t="str">
        <f>'מספר המבצעים'!Z73</f>
        <v/>
      </c>
      <c r="E73" s="364" t="str">
        <f>'מספר הקונצרטים'!Z73</f>
        <v/>
      </c>
      <c r="F73" s="364" t="str">
        <f>'רמת הביצוע'!Z73</f>
        <v/>
      </c>
      <c r="G73" s="364" t="str">
        <f>מסלולים!Z73</f>
        <v/>
      </c>
      <c r="H73" s="364" t="str">
        <f>'הכנסות עצמיות'!Z73</f>
        <v/>
      </c>
      <c r="I73" s="364" t="str">
        <f>'שימור ותיעוד'!Z73</f>
        <v/>
      </c>
      <c r="J73" s="364"/>
      <c r="K73" s="364"/>
      <c r="L73" s="364"/>
      <c r="M73" s="364"/>
      <c r="N73" s="364"/>
      <c r="O73" s="364"/>
      <c r="P73" s="364"/>
      <c r="Q73" s="364"/>
      <c r="R73" s="365"/>
      <c r="S73" s="365"/>
      <c r="T73" s="365"/>
      <c r="U73" s="365"/>
      <c r="V73" s="365"/>
      <c r="W73" s="365"/>
      <c r="X73" s="365"/>
      <c r="Y73" s="365"/>
      <c r="Z73" s="365"/>
      <c r="AA73" s="365"/>
      <c r="AB73" s="365"/>
      <c r="AC73" s="365"/>
      <c r="AD73" s="365" t="str">
        <f t="shared" si="2"/>
        <v/>
      </c>
      <c r="AE73" s="365" t="str">
        <f t="shared" si="3"/>
        <v/>
      </c>
      <c r="AF73" s="366" t="str">
        <f t="shared" si="4"/>
        <v/>
      </c>
      <c r="AG73" s="223">
        <f t="shared" si="5"/>
        <v>1</v>
      </c>
      <c r="AH73" s="223">
        <f t="shared" si="6"/>
        <v>1</v>
      </c>
      <c r="AI73" s="223">
        <f t="shared" si="7"/>
        <v>1</v>
      </c>
      <c r="AJ73" s="223">
        <f t="shared" si="8"/>
        <v>1</v>
      </c>
      <c r="AK73" s="223">
        <f t="shared" si="9"/>
        <v>1</v>
      </c>
      <c r="AL73" s="223">
        <f t="shared" si="10"/>
        <v>1</v>
      </c>
      <c r="AM73" s="223">
        <f t="shared" si="11"/>
        <v>1</v>
      </c>
      <c r="AN73" s="223">
        <f t="shared" si="12"/>
        <v>1</v>
      </c>
      <c r="AO73" s="223">
        <f t="shared" si="13"/>
        <v>1</v>
      </c>
      <c r="AP73" s="223">
        <f t="shared" si="14"/>
        <v>1</v>
      </c>
      <c r="AQ73" s="223">
        <f t="shared" si="15"/>
        <v>1</v>
      </c>
      <c r="AR73" s="223">
        <f t="shared" si="16"/>
        <v>1</v>
      </c>
      <c r="AS73" s="223">
        <f t="shared" si="17"/>
        <v>1</v>
      </c>
      <c r="AT73" s="223">
        <f t="shared" si="18"/>
        <v>1</v>
      </c>
      <c r="AU73" s="223">
        <f t="shared" si="19"/>
        <v>1</v>
      </c>
      <c r="AV73" s="223">
        <f t="shared" si="20"/>
        <v>1</v>
      </c>
      <c r="AW73" s="223">
        <f t="shared" si="21"/>
        <v>1</v>
      </c>
      <c r="AX73" s="223">
        <f t="shared" si="22"/>
        <v>1</v>
      </c>
      <c r="AY73" s="223">
        <f t="shared" si="23"/>
        <v>1</v>
      </c>
      <c r="AZ73" s="223">
        <f t="shared" si="24"/>
        <v>1</v>
      </c>
      <c r="BA73" s="223">
        <f t="shared" si="25"/>
        <v>1</v>
      </c>
      <c r="BB73" s="223">
        <f t="shared" si="26"/>
        <v>1</v>
      </c>
      <c r="BC73" s="223">
        <f t="shared" si="27"/>
        <v>1</v>
      </c>
      <c r="BD73" s="223">
        <f t="shared" si="28"/>
        <v>1</v>
      </c>
      <c r="BE73" s="223">
        <f t="shared" si="29"/>
        <v>1</v>
      </c>
      <c r="BF73" s="223">
        <f t="shared" si="30"/>
        <v>1</v>
      </c>
      <c r="BG73" s="223">
        <f t="shared" si="31"/>
        <v>1</v>
      </c>
    </row>
    <row r="74" spans="1:59" ht="15.75">
      <c r="A74" s="361"/>
      <c r="B74" s="362" t="str">
        <f t="shared" si="1"/>
        <v/>
      </c>
      <c r="C74" s="363" t="str">
        <f>IF('תנאי סף'!AN74&lt;&gt;1,"",'תנאי סף'!F74)</f>
        <v/>
      </c>
      <c r="D74" s="364" t="str">
        <f>'מספר המבצעים'!Z74</f>
        <v/>
      </c>
      <c r="E74" s="364" t="str">
        <f>'מספר הקונצרטים'!Z74</f>
        <v/>
      </c>
      <c r="F74" s="364" t="str">
        <f>'רמת הביצוע'!Z74</f>
        <v/>
      </c>
      <c r="G74" s="364" t="str">
        <f>מסלולים!Z74</f>
        <v/>
      </c>
      <c r="H74" s="364" t="str">
        <f>'הכנסות עצמיות'!Z74</f>
        <v/>
      </c>
      <c r="I74" s="364" t="str">
        <f>'שימור ותיעוד'!Z74</f>
        <v/>
      </c>
      <c r="J74" s="364"/>
      <c r="K74" s="364"/>
      <c r="L74" s="364"/>
      <c r="M74" s="364"/>
      <c r="N74" s="364"/>
      <c r="O74" s="364"/>
      <c r="P74" s="364"/>
      <c r="Q74" s="364"/>
      <c r="R74" s="365"/>
      <c r="S74" s="365"/>
      <c r="T74" s="365"/>
      <c r="U74" s="365"/>
      <c r="V74" s="365"/>
      <c r="W74" s="365"/>
      <c r="X74" s="365"/>
      <c r="Y74" s="365"/>
      <c r="Z74" s="365"/>
      <c r="AA74" s="365"/>
      <c r="AB74" s="365"/>
      <c r="AC74" s="365"/>
      <c r="AD74" s="365" t="str">
        <f t="shared" si="2"/>
        <v/>
      </c>
      <c r="AE74" s="365" t="str">
        <f t="shared" si="3"/>
        <v/>
      </c>
      <c r="AF74" s="366" t="str">
        <f t="shared" si="4"/>
        <v/>
      </c>
      <c r="AG74" s="223">
        <f t="shared" si="5"/>
        <v>1</v>
      </c>
      <c r="AH74" s="223">
        <f t="shared" si="6"/>
        <v>1</v>
      </c>
      <c r="AI74" s="223">
        <f t="shared" si="7"/>
        <v>1</v>
      </c>
      <c r="AJ74" s="223">
        <f t="shared" si="8"/>
        <v>1</v>
      </c>
      <c r="AK74" s="223">
        <f t="shared" si="9"/>
        <v>1</v>
      </c>
      <c r="AL74" s="223">
        <f t="shared" si="10"/>
        <v>1</v>
      </c>
      <c r="AM74" s="223">
        <f t="shared" si="11"/>
        <v>1</v>
      </c>
      <c r="AN74" s="223">
        <f t="shared" si="12"/>
        <v>1</v>
      </c>
      <c r="AO74" s="223">
        <f t="shared" si="13"/>
        <v>1</v>
      </c>
      <c r="AP74" s="223">
        <f t="shared" si="14"/>
        <v>1</v>
      </c>
      <c r="AQ74" s="223">
        <f t="shared" si="15"/>
        <v>1</v>
      </c>
      <c r="AR74" s="223">
        <f t="shared" si="16"/>
        <v>1</v>
      </c>
      <c r="AS74" s="223">
        <f t="shared" si="17"/>
        <v>1</v>
      </c>
      <c r="AT74" s="223">
        <f t="shared" si="18"/>
        <v>1</v>
      </c>
      <c r="AU74" s="223">
        <f t="shared" si="19"/>
        <v>1</v>
      </c>
      <c r="AV74" s="223">
        <f t="shared" si="20"/>
        <v>1</v>
      </c>
      <c r="AW74" s="223">
        <f t="shared" si="21"/>
        <v>1</v>
      </c>
      <c r="AX74" s="223">
        <f t="shared" si="22"/>
        <v>1</v>
      </c>
      <c r="AY74" s="223">
        <f t="shared" si="23"/>
        <v>1</v>
      </c>
      <c r="AZ74" s="223">
        <f t="shared" si="24"/>
        <v>1</v>
      </c>
      <c r="BA74" s="223">
        <f t="shared" si="25"/>
        <v>1</v>
      </c>
      <c r="BB74" s="223">
        <f t="shared" si="26"/>
        <v>1</v>
      </c>
      <c r="BC74" s="223">
        <f t="shared" si="27"/>
        <v>1</v>
      </c>
      <c r="BD74" s="223">
        <f t="shared" si="28"/>
        <v>1</v>
      </c>
      <c r="BE74" s="223">
        <f t="shared" si="29"/>
        <v>1</v>
      </c>
      <c r="BF74" s="223">
        <f t="shared" si="30"/>
        <v>1</v>
      </c>
      <c r="BG74" s="223">
        <f t="shared" si="31"/>
        <v>1</v>
      </c>
    </row>
    <row r="75" spans="1:59" ht="15.75">
      <c r="A75" s="361"/>
      <c r="B75" s="362" t="str">
        <f t="shared" si="1"/>
        <v/>
      </c>
      <c r="C75" s="363" t="str">
        <f>IF('תנאי סף'!AN75&lt;&gt;1,"",'תנאי סף'!F75)</f>
        <v/>
      </c>
      <c r="D75" s="364" t="str">
        <f>'מספר המבצעים'!Z75</f>
        <v/>
      </c>
      <c r="E75" s="364" t="str">
        <f>'מספר הקונצרטים'!Z75</f>
        <v/>
      </c>
      <c r="F75" s="364" t="str">
        <f>'רמת הביצוע'!Z75</f>
        <v/>
      </c>
      <c r="G75" s="364" t="str">
        <f>מסלולים!Z75</f>
        <v/>
      </c>
      <c r="H75" s="364" t="str">
        <f>'הכנסות עצמיות'!Z75</f>
        <v/>
      </c>
      <c r="I75" s="364" t="str">
        <f>'שימור ותיעוד'!Z75</f>
        <v/>
      </c>
      <c r="J75" s="364"/>
      <c r="K75" s="364"/>
      <c r="L75" s="364"/>
      <c r="M75" s="364"/>
      <c r="N75" s="364"/>
      <c r="O75" s="364"/>
      <c r="P75" s="364"/>
      <c r="Q75" s="364"/>
      <c r="R75" s="365"/>
      <c r="S75" s="365"/>
      <c r="T75" s="365"/>
      <c r="U75" s="365"/>
      <c r="V75" s="365"/>
      <c r="W75" s="365"/>
      <c r="X75" s="365"/>
      <c r="Y75" s="365"/>
      <c r="Z75" s="365"/>
      <c r="AA75" s="365"/>
      <c r="AB75" s="365"/>
      <c r="AC75" s="365"/>
      <c r="AD75" s="365" t="str">
        <f t="shared" si="2"/>
        <v/>
      </c>
      <c r="AE75" s="365" t="str">
        <f t="shared" si="3"/>
        <v/>
      </c>
      <c r="AF75" s="366" t="str">
        <f t="shared" si="4"/>
        <v/>
      </c>
      <c r="AG75" s="223">
        <f t="shared" si="5"/>
        <v>1</v>
      </c>
      <c r="AH75" s="223">
        <f t="shared" si="6"/>
        <v>1</v>
      </c>
      <c r="AI75" s="223">
        <f t="shared" si="7"/>
        <v>1</v>
      </c>
      <c r="AJ75" s="223">
        <f t="shared" si="8"/>
        <v>1</v>
      </c>
      <c r="AK75" s="223">
        <f t="shared" si="9"/>
        <v>1</v>
      </c>
      <c r="AL75" s="223">
        <f t="shared" si="10"/>
        <v>1</v>
      </c>
      <c r="AM75" s="223">
        <f t="shared" si="11"/>
        <v>1</v>
      </c>
      <c r="AN75" s="223">
        <f t="shared" si="12"/>
        <v>1</v>
      </c>
      <c r="AO75" s="223">
        <f t="shared" si="13"/>
        <v>1</v>
      </c>
      <c r="AP75" s="223">
        <f t="shared" si="14"/>
        <v>1</v>
      </c>
      <c r="AQ75" s="223">
        <f t="shared" si="15"/>
        <v>1</v>
      </c>
      <c r="AR75" s="223">
        <f t="shared" si="16"/>
        <v>1</v>
      </c>
      <c r="AS75" s="223">
        <f t="shared" si="17"/>
        <v>1</v>
      </c>
      <c r="AT75" s="223">
        <f t="shared" si="18"/>
        <v>1</v>
      </c>
      <c r="AU75" s="223">
        <f t="shared" si="19"/>
        <v>1</v>
      </c>
      <c r="AV75" s="223">
        <f t="shared" si="20"/>
        <v>1</v>
      </c>
      <c r="AW75" s="223">
        <f t="shared" si="21"/>
        <v>1</v>
      </c>
      <c r="AX75" s="223">
        <f t="shared" si="22"/>
        <v>1</v>
      </c>
      <c r="AY75" s="223">
        <f t="shared" si="23"/>
        <v>1</v>
      </c>
      <c r="AZ75" s="223">
        <f t="shared" si="24"/>
        <v>1</v>
      </c>
      <c r="BA75" s="223">
        <f t="shared" si="25"/>
        <v>1</v>
      </c>
      <c r="BB75" s="223">
        <f t="shared" si="26"/>
        <v>1</v>
      </c>
      <c r="BC75" s="223">
        <f t="shared" si="27"/>
        <v>1</v>
      </c>
      <c r="BD75" s="223">
        <f t="shared" si="28"/>
        <v>1</v>
      </c>
      <c r="BE75" s="223">
        <f t="shared" si="29"/>
        <v>1</v>
      </c>
      <c r="BF75" s="223">
        <f t="shared" si="30"/>
        <v>1</v>
      </c>
      <c r="BG75" s="223">
        <f t="shared" si="31"/>
        <v>1</v>
      </c>
    </row>
    <row r="76" spans="1:59" ht="15.75">
      <c r="A76" s="361"/>
      <c r="B76" s="362" t="str">
        <f t="shared" si="1"/>
        <v/>
      </c>
      <c r="C76" s="363" t="str">
        <f>IF('תנאי סף'!AN76&lt;&gt;1,"",'תנאי סף'!F76)</f>
        <v/>
      </c>
      <c r="D76" s="364" t="str">
        <f>'מספר המבצעים'!Z76</f>
        <v/>
      </c>
      <c r="E76" s="364" t="str">
        <f>'מספר הקונצרטים'!Z76</f>
        <v/>
      </c>
      <c r="F76" s="364" t="str">
        <f>'רמת הביצוע'!Z76</f>
        <v/>
      </c>
      <c r="G76" s="364" t="str">
        <f>מסלולים!Z76</f>
        <v/>
      </c>
      <c r="H76" s="364" t="str">
        <f>'הכנסות עצמיות'!Z76</f>
        <v/>
      </c>
      <c r="I76" s="364" t="str">
        <f>'שימור ותיעוד'!Z76</f>
        <v/>
      </c>
      <c r="J76" s="364"/>
      <c r="K76" s="364"/>
      <c r="L76" s="364"/>
      <c r="M76" s="364"/>
      <c r="N76" s="364"/>
      <c r="O76" s="364"/>
      <c r="P76" s="364"/>
      <c r="Q76" s="364"/>
      <c r="R76" s="365"/>
      <c r="S76" s="365"/>
      <c r="T76" s="365"/>
      <c r="U76" s="365"/>
      <c r="V76" s="365"/>
      <c r="W76" s="365"/>
      <c r="X76" s="365"/>
      <c r="Y76" s="365"/>
      <c r="Z76" s="365"/>
      <c r="AA76" s="365"/>
      <c r="AB76" s="365"/>
      <c r="AC76" s="365"/>
      <c r="AD76" s="365" t="str">
        <f t="shared" si="2"/>
        <v/>
      </c>
      <c r="AE76" s="365" t="str">
        <f t="shared" si="3"/>
        <v/>
      </c>
      <c r="AF76" s="366" t="str">
        <f t="shared" si="4"/>
        <v/>
      </c>
      <c r="AG76" s="223">
        <f t="shared" si="5"/>
        <v>1</v>
      </c>
      <c r="AH76" s="223">
        <f t="shared" si="6"/>
        <v>1</v>
      </c>
      <c r="AI76" s="223">
        <f t="shared" si="7"/>
        <v>1</v>
      </c>
      <c r="AJ76" s="223">
        <f t="shared" si="8"/>
        <v>1</v>
      </c>
      <c r="AK76" s="223">
        <f t="shared" si="9"/>
        <v>1</v>
      </c>
      <c r="AL76" s="223">
        <f t="shared" si="10"/>
        <v>1</v>
      </c>
      <c r="AM76" s="223">
        <f t="shared" si="11"/>
        <v>1</v>
      </c>
      <c r="AN76" s="223">
        <f t="shared" si="12"/>
        <v>1</v>
      </c>
      <c r="AO76" s="223">
        <f t="shared" si="13"/>
        <v>1</v>
      </c>
      <c r="AP76" s="223">
        <f t="shared" si="14"/>
        <v>1</v>
      </c>
      <c r="AQ76" s="223">
        <f t="shared" si="15"/>
        <v>1</v>
      </c>
      <c r="AR76" s="223">
        <f t="shared" si="16"/>
        <v>1</v>
      </c>
      <c r="AS76" s="223">
        <f t="shared" si="17"/>
        <v>1</v>
      </c>
      <c r="AT76" s="223">
        <f t="shared" si="18"/>
        <v>1</v>
      </c>
      <c r="AU76" s="223">
        <f t="shared" si="19"/>
        <v>1</v>
      </c>
      <c r="AV76" s="223">
        <f t="shared" si="20"/>
        <v>1</v>
      </c>
      <c r="AW76" s="223">
        <f t="shared" si="21"/>
        <v>1</v>
      </c>
      <c r="AX76" s="223">
        <f t="shared" si="22"/>
        <v>1</v>
      </c>
      <c r="AY76" s="223">
        <f t="shared" si="23"/>
        <v>1</v>
      </c>
      <c r="AZ76" s="223">
        <f t="shared" si="24"/>
        <v>1</v>
      </c>
      <c r="BA76" s="223">
        <f t="shared" si="25"/>
        <v>1</v>
      </c>
      <c r="BB76" s="223">
        <f t="shared" si="26"/>
        <v>1</v>
      </c>
      <c r="BC76" s="223">
        <f t="shared" si="27"/>
        <v>1</v>
      </c>
      <c r="BD76" s="223">
        <f t="shared" si="28"/>
        <v>1</v>
      </c>
      <c r="BE76" s="223">
        <f t="shared" si="29"/>
        <v>1</v>
      </c>
      <c r="BF76" s="223">
        <f t="shared" si="30"/>
        <v>1</v>
      </c>
      <c r="BG76" s="223">
        <f t="shared" si="31"/>
        <v>1</v>
      </c>
    </row>
    <row r="77" spans="1:59" ht="15.75">
      <c r="A77" s="361"/>
      <c r="B77" s="362" t="str">
        <f t="shared" si="1"/>
        <v/>
      </c>
      <c r="C77" s="363" t="str">
        <f>IF('תנאי סף'!AN77&lt;&gt;1,"",'תנאי סף'!F77)</f>
        <v/>
      </c>
      <c r="D77" s="364" t="str">
        <f>'מספר המבצעים'!Z77</f>
        <v/>
      </c>
      <c r="E77" s="364" t="str">
        <f>'מספר הקונצרטים'!Z77</f>
        <v/>
      </c>
      <c r="F77" s="364" t="str">
        <f>'רמת הביצוע'!Z77</f>
        <v/>
      </c>
      <c r="G77" s="364" t="str">
        <f>מסלולים!Z77</f>
        <v/>
      </c>
      <c r="H77" s="364" t="str">
        <f>'הכנסות עצמיות'!Z77</f>
        <v/>
      </c>
      <c r="I77" s="364" t="str">
        <f>'שימור ותיעוד'!Z77</f>
        <v/>
      </c>
      <c r="J77" s="364"/>
      <c r="K77" s="364"/>
      <c r="L77" s="364"/>
      <c r="M77" s="364"/>
      <c r="N77" s="364"/>
      <c r="O77" s="364"/>
      <c r="P77" s="364"/>
      <c r="Q77" s="364"/>
      <c r="R77" s="365"/>
      <c r="S77" s="365"/>
      <c r="T77" s="365"/>
      <c r="U77" s="365"/>
      <c r="V77" s="365"/>
      <c r="W77" s="365"/>
      <c r="X77" s="365"/>
      <c r="Y77" s="365"/>
      <c r="Z77" s="365"/>
      <c r="AA77" s="365"/>
      <c r="AB77" s="365"/>
      <c r="AC77" s="365"/>
      <c r="AD77" s="365" t="str">
        <f t="shared" si="2"/>
        <v/>
      </c>
      <c r="AE77" s="365" t="str">
        <f t="shared" si="3"/>
        <v/>
      </c>
      <c r="AF77" s="366" t="str">
        <f t="shared" si="4"/>
        <v/>
      </c>
      <c r="AG77" s="223">
        <f t="shared" si="5"/>
        <v>1</v>
      </c>
      <c r="AH77" s="223">
        <f t="shared" si="6"/>
        <v>1</v>
      </c>
      <c r="AI77" s="223">
        <f t="shared" si="7"/>
        <v>1</v>
      </c>
      <c r="AJ77" s="223">
        <f t="shared" si="8"/>
        <v>1</v>
      </c>
      <c r="AK77" s="223">
        <f t="shared" si="9"/>
        <v>1</v>
      </c>
      <c r="AL77" s="223">
        <f t="shared" si="10"/>
        <v>1</v>
      </c>
      <c r="AM77" s="223">
        <f t="shared" si="11"/>
        <v>1</v>
      </c>
      <c r="AN77" s="223">
        <f t="shared" si="12"/>
        <v>1</v>
      </c>
      <c r="AO77" s="223">
        <f t="shared" si="13"/>
        <v>1</v>
      </c>
      <c r="AP77" s="223">
        <f t="shared" si="14"/>
        <v>1</v>
      </c>
      <c r="AQ77" s="223">
        <f t="shared" si="15"/>
        <v>1</v>
      </c>
      <c r="AR77" s="223">
        <f t="shared" si="16"/>
        <v>1</v>
      </c>
      <c r="AS77" s="223">
        <f t="shared" si="17"/>
        <v>1</v>
      </c>
      <c r="AT77" s="223">
        <f t="shared" si="18"/>
        <v>1</v>
      </c>
      <c r="AU77" s="223">
        <f t="shared" si="19"/>
        <v>1</v>
      </c>
      <c r="AV77" s="223">
        <f t="shared" si="20"/>
        <v>1</v>
      </c>
      <c r="AW77" s="223">
        <f t="shared" si="21"/>
        <v>1</v>
      </c>
      <c r="AX77" s="223">
        <f t="shared" si="22"/>
        <v>1</v>
      </c>
      <c r="AY77" s="223">
        <f t="shared" si="23"/>
        <v>1</v>
      </c>
      <c r="AZ77" s="223">
        <f t="shared" si="24"/>
        <v>1</v>
      </c>
      <c r="BA77" s="223">
        <f t="shared" si="25"/>
        <v>1</v>
      </c>
      <c r="BB77" s="223">
        <f t="shared" si="26"/>
        <v>1</v>
      </c>
      <c r="BC77" s="223">
        <f t="shared" si="27"/>
        <v>1</v>
      </c>
      <c r="BD77" s="223">
        <f t="shared" si="28"/>
        <v>1</v>
      </c>
      <c r="BE77" s="223">
        <f t="shared" si="29"/>
        <v>1</v>
      </c>
      <c r="BF77" s="223">
        <f t="shared" si="30"/>
        <v>1</v>
      </c>
      <c r="BG77" s="223">
        <f t="shared" si="31"/>
        <v>1</v>
      </c>
    </row>
    <row r="78" spans="1:59" ht="15.75">
      <c r="A78" s="361"/>
      <c r="B78" s="362" t="str">
        <f t="shared" si="1"/>
        <v/>
      </c>
      <c r="C78" s="363" t="str">
        <f>IF('תנאי סף'!AN78&lt;&gt;1,"",'תנאי סף'!F78)</f>
        <v/>
      </c>
      <c r="D78" s="364" t="str">
        <f>'מספר המבצעים'!Z78</f>
        <v/>
      </c>
      <c r="E78" s="364" t="str">
        <f>'מספר הקונצרטים'!Z78</f>
        <v/>
      </c>
      <c r="F78" s="364" t="str">
        <f>'רמת הביצוע'!Z78</f>
        <v/>
      </c>
      <c r="G78" s="364" t="str">
        <f>מסלולים!Z78</f>
        <v/>
      </c>
      <c r="H78" s="364" t="str">
        <f>'הכנסות עצמיות'!Z78</f>
        <v/>
      </c>
      <c r="I78" s="364" t="str">
        <f>'שימור ותיעוד'!Z78</f>
        <v/>
      </c>
      <c r="J78" s="364"/>
      <c r="K78" s="364"/>
      <c r="L78" s="364"/>
      <c r="M78" s="364"/>
      <c r="N78" s="364"/>
      <c r="O78" s="364"/>
      <c r="P78" s="364"/>
      <c r="Q78" s="364"/>
      <c r="R78" s="365"/>
      <c r="S78" s="365"/>
      <c r="T78" s="365"/>
      <c r="U78" s="365"/>
      <c r="V78" s="365"/>
      <c r="W78" s="365"/>
      <c r="X78" s="365"/>
      <c r="Y78" s="365"/>
      <c r="Z78" s="365"/>
      <c r="AA78" s="365"/>
      <c r="AB78" s="365"/>
      <c r="AC78" s="365"/>
      <c r="AD78" s="365" t="str">
        <f t="shared" si="2"/>
        <v/>
      </c>
      <c r="AE78" s="365" t="str">
        <f t="shared" si="3"/>
        <v/>
      </c>
      <c r="AF78" s="366" t="str">
        <f t="shared" si="4"/>
        <v/>
      </c>
      <c r="AG78" s="223">
        <f t="shared" si="5"/>
        <v>1</v>
      </c>
      <c r="AH78" s="223">
        <f t="shared" si="6"/>
        <v>1</v>
      </c>
      <c r="AI78" s="223">
        <f t="shared" si="7"/>
        <v>1</v>
      </c>
      <c r="AJ78" s="223">
        <f t="shared" si="8"/>
        <v>1</v>
      </c>
      <c r="AK78" s="223">
        <f t="shared" si="9"/>
        <v>1</v>
      </c>
      <c r="AL78" s="223">
        <f t="shared" si="10"/>
        <v>1</v>
      </c>
      <c r="AM78" s="223">
        <f t="shared" si="11"/>
        <v>1</v>
      </c>
      <c r="AN78" s="223">
        <f t="shared" si="12"/>
        <v>1</v>
      </c>
      <c r="AO78" s="223">
        <f t="shared" si="13"/>
        <v>1</v>
      </c>
      <c r="AP78" s="223">
        <f t="shared" si="14"/>
        <v>1</v>
      </c>
      <c r="AQ78" s="223">
        <f t="shared" si="15"/>
        <v>1</v>
      </c>
      <c r="AR78" s="223">
        <f t="shared" si="16"/>
        <v>1</v>
      </c>
      <c r="AS78" s="223">
        <f t="shared" si="17"/>
        <v>1</v>
      </c>
      <c r="AT78" s="223">
        <f t="shared" si="18"/>
        <v>1</v>
      </c>
      <c r="AU78" s="223">
        <f t="shared" si="19"/>
        <v>1</v>
      </c>
      <c r="AV78" s="223">
        <f t="shared" si="20"/>
        <v>1</v>
      </c>
      <c r="AW78" s="223">
        <f t="shared" si="21"/>
        <v>1</v>
      </c>
      <c r="AX78" s="223">
        <f t="shared" si="22"/>
        <v>1</v>
      </c>
      <c r="AY78" s="223">
        <f t="shared" si="23"/>
        <v>1</v>
      </c>
      <c r="AZ78" s="223">
        <f t="shared" si="24"/>
        <v>1</v>
      </c>
      <c r="BA78" s="223">
        <f t="shared" si="25"/>
        <v>1</v>
      </c>
      <c r="BB78" s="223">
        <f t="shared" si="26"/>
        <v>1</v>
      </c>
      <c r="BC78" s="223">
        <f t="shared" si="27"/>
        <v>1</v>
      </c>
      <c r="BD78" s="223">
        <f t="shared" si="28"/>
        <v>1</v>
      </c>
      <c r="BE78" s="223">
        <f t="shared" si="29"/>
        <v>1</v>
      </c>
      <c r="BF78" s="223">
        <f t="shared" si="30"/>
        <v>1</v>
      </c>
      <c r="BG78" s="223">
        <f t="shared" si="31"/>
        <v>1</v>
      </c>
    </row>
    <row r="79" spans="1:59" ht="15.75">
      <c r="A79" s="361"/>
      <c r="B79" s="362" t="str">
        <f t="shared" si="1"/>
        <v/>
      </c>
      <c r="C79" s="363" t="str">
        <f>IF('תנאי סף'!AN79&lt;&gt;1,"",'תנאי סף'!F79)</f>
        <v/>
      </c>
      <c r="D79" s="364" t="str">
        <f>'מספר המבצעים'!Z79</f>
        <v/>
      </c>
      <c r="E79" s="364" t="str">
        <f>'מספר הקונצרטים'!Z79</f>
        <v/>
      </c>
      <c r="F79" s="364" t="str">
        <f>'רמת הביצוע'!Z79</f>
        <v/>
      </c>
      <c r="G79" s="364" t="str">
        <f>מסלולים!Z79</f>
        <v/>
      </c>
      <c r="H79" s="364" t="str">
        <f>'הכנסות עצמיות'!Z79</f>
        <v/>
      </c>
      <c r="I79" s="364" t="str">
        <f>'שימור ותיעוד'!Z79</f>
        <v/>
      </c>
      <c r="J79" s="364"/>
      <c r="K79" s="364"/>
      <c r="L79" s="364"/>
      <c r="M79" s="364"/>
      <c r="N79" s="364"/>
      <c r="O79" s="364"/>
      <c r="P79" s="364"/>
      <c r="Q79" s="364"/>
      <c r="R79" s="365"/>
      <c r="S79" s="365"/>
      <c r="T79" s="365"/>
      <c r="U79" s="365"/>
      <c r="V79" s="365"/>
      <c r="W79" s="365"/>
      <c r="X79" s="365"/>
      <c r="Y79" s="365"/>
      <c r="Z79" s="365"/>
      <c r="AA79" s="365"/>
      <c r="AB79" s="365"/>
      <c r="AC79" s="365"/>
      <c r="AD79" s="365" t="str">
        <f t="shared" si="2"/>
        <v/>
      </c>
      <c r="AE79" s="365" t="str">
        <f t="shared" si="3"/>
        <v/>
      </c>
      <c r="AF79" s="366" t="str">
        <f t="shared" si="4"/>
        <v/>
      </c>
      <c r="AG79" s="223">
        <f t="shared" si="5"/>
        <v>1</v>
      </c>
      <c r="AH79" s="223">
        <f t="shared" si="6"/>
        <v>1</v>
      </c>
      <c r="AI79" s="223">
        <f t="shared" si="7"/>
        <v>1</v>
      </c>
      <c r="AJ79" s="223">
        <f t="shared" si="8"/>
        <v>1</v>
      </c>
      <c r="AK79" s="223">
        <f t="shared" si="9"/>
        <v>1</v>
      </c>
      <c r="AL79" s="223">
        <f t="shared" si="10"/>
        <v>1</v>
      </c>
      <c r="AM79" s="223">
        <f t="shared" si="11"/>
        <v>1</v>
      </c>
      <c r="AN79" s="223">
        <f t="shared" si="12"/>
        <v>1</v>
      </c>
      <c r="AO79" s="223">
        <f t="shared" si="13"/>
        <v>1</v>
      </c>
      <c r="AP79" s="223">
        <f t="shared" si="14"/>
        <v>1</v>
      </c>
      <c r="AQ79" s="223">
        <f t="shared" si="15"/>
        <v>1</v>
      </c>
      <c r="AR79" s="223">
        <f t="shared" si="16"/>
        <v>1</v>
      </c>
      <c r="AS79" s="223">
        <f t="shared" si="17"/>
        <v>1</v>
      </c>
      <c r="AT79" s="223">
        <f t="shared" si="18"/>
        <v>1</v>
      </c>
      <c r="AU79" s="223">
        <f t="shared" si="19"/>
        <v>1</v>
      </c>
      <c r="AV79" s="223">
        <f t="shared" si="20"/>
        <v>1</v>
      </c>
      <c r="AW79" s="223">
        <f t="shared" si="21"/>
        <v>1</v>
      </c>
      <c r="AX79" s="223">
        <f t="shared" si="22"/>
        <v>1</v>
      </c>
      <c r="AY79" s="223">
        <f t="shared" si="23"/>
        <v>1</v>
      </c>
      <c r="AZ79" s="223">
        <f t="shared" si="24"/>
        <v>1</v>
      </c>
      <c r="BA79" s="223">
        <f t="shared" si="25"/>
        <v>1</v>
      </c>
      <c r="BB79" s="223">
        <f t="shared" si="26"/>
        <v>1</v>
      </c>
      <c r="BC79" s="223">
        <f t="shared" si="27"/>
        <v>1</v>
      </c>
      <c r="BD79" s="223">
        <f t="shared" si="28"/>
        <v>1</v>
      </c>
      <c r="BE79" s="223">
        <f t="shared" si="29"/>
        <v>1</v>
      </c>
      <c r="BF79" s="223">
        <f t="shared" si="30"/>
        <v>1</v>
      </c>
      <c r="BG79" s="223">
        <f t="shared" si="31"/>
        <v>1</v>
      </c>
    </row>
    <row r="80" spans="1:59" ht="15.75">
      <c r="A80" s="361"/>
      <c r="B80" s="362" t="str">
        <f t="shared" si="1"/>
        <v/>
      </c>
      <c r="C80" s="363" t="str">
        <f>IF('תנאי סף'!AN80&lt;&gt;1,"",'תנאי סף'!F80)</f>
        <v/>
      </c>
      <c r="D80" s="364" t="str">
        <f>'מספר המבצעים'!Z80</f>
        <v/>
      </c>
      <c r="E80" s="364" t="str">
        <f>'מספר הקונצרטים'!Z80</f>
        <v/>
      </c>
      <c r="F80" s="364" t="str">
        <f>'רמת הביצוע'!Z80</f>
        <v/>
      </c>
      <c r="G80" s="364" t="str">
        <f>מסלולים!Z80</f>
        <v/>
      </c>
      <c r="H80" s="364" t="str">
        <f>'הכנסות עצמיות'!Z80</f>
        <v/>
      </c>
      <c r="I80" s="364" t="str">
        <f>'שימור ותיעוד'!Z80</f>
        <v/>
      </c>
      <c r="J80" s="364"/>
      <c r="K80" s="364"/>
      <c r="L80" s="364"/>
      <c r="M80" s="364"/>
      <c r="N80" s="364"/>
      <c r="O80" s="364"/>
      <c r="P80" s="364"/>
      <c r="Q80" s="364"/>
      <c r="R80" s="365"/>
      <c r="S80" s="365"/>
      <c r="T80" s="365"/>
      <c r="U80" s="365"/>
      <c r="V80" s="365"/>
      <c r="W80" s="365"/>
      <c r="X80" s="365"/>
      <c r="Y80" s="365"/>
      <c r="Z80" s="365"/>
      <c r="AA80" s="365"/>
      <c r="AB80" s="365"/>
      <c r="AC80" s="365"/>
      <c r="AD80" s="365" t="str">
        <f t="shared" si="2"/>
        <v/>
      </c>
      <c r="AE80" s="365" t="str">
        <f t="shared" si="3"/>
        <v/>
      </c>
      <c r="AF80" s="366" t="str">
        <f t="shared" si="4"/>
        <v/>
      </c>
      <c r="AG80" s="223">
        <f t="shared" si="5"/>
        <v>1</v>
      </c>
      <c r="AH80" s="223">
        <f t="shared" si="6"/>
        <v>1</v>
      </c>
      <c r="AI80" s="223">
        <f t="shared" si="7"/>
        <v>1</v>
      </c>
      <c r="AJ80" s="223">
        <f t="shared" si="8"/>
        <v>1</v>
      </c>
      <c r="AK80" s="223">
        <f t="shared" si="9"/>
        <v>1</v>
      </c>
      <c r="AL80" s="223">
        <f t="shared" si="10"/>
        <v>1</v>
      </c>
      <c r="AM80" s="223">
        <f t="shared" si="11"/>
        <v>1</v>
      </c>
      <c r="AN80" s="223">
        <f t="shared" si="12"/>
        <v>1</v>
      </c>
      <c r="AO80" s="223">
        <f t="shared" si="13"/>
        <v>1</v>
      </c>
      <c r="AP80" s="223">
        <f t="shared" si="14"/>
        <v>1</v>
      </c>
      <c r="AQ80" s="223">
        <f t="shared" si="15"/>
        <v>1</v>
      </c>
      <c r="AR80" s="223">
        <f t="shared" si="16"/>
        <v>1</v>
      </c>
      <c r="AS80" s="223">
        <f t="shared" si="17"/>
        <v>1</v>
      </c>
      <c r="AT80" s="223">
        <f t="shared" si="18"/>
        <v>1</v>
      </c>
      <c r="AU80" s="223">
        <f t="shared" si="19"/>
        <v>1</v>
      </c>
      <c r="AV80" s="223">
        <f t="shared" si="20"/>
        <v>1</v>
      </c>
      <c r="AW80" s="223">
        <f t="shared" si="21"/>
        <v>1</v>
      </c>
      <c r="AX80" s="223">
        <f t="shared" si="22"/>
        <v>1</v>
      </c>
      <c r="AY80" s="223">
        <f t="shared" si="23"/>
        <v>1</v>
      </c>
      <c r="AZ80" s="223">
        <f t="shared" si="24"/>
        <v>1</v>
      </c>
      <c r="BA80" s="223">
        <f t="shared" si="25"/>
        <v>1</v>
      </c>
      <c r="BB80" s="223">
        <f t="shared" si="26"/>
        <v>1</v>
      </c>
      <c r="BC80" s="223">
        <f t="shared" si="27"/>
        <v>1</v>
      </c>
      <c r="BD80" s="223">
        <f t="shared" si="28"/>
        <v>1</v>
      </c>
      <c r="BE80" s="223">
        <f t="shared" si="29"/>
        <v>1</v>
      </c>
      <c r="BF80" s="223">
        <f t="shared" si="30"/>
        <v>1</v>
      </c>
      <c r="BG80" s="223">
        <f t="shared" si="31"/>
        <v>1</v>
      </c>
    </row>
    <row r="81" spans="1:59" ht="15.75">
      <c r="A81" s="361"/>
      <c r="B81" s="362" t="str">
        <f t="shared" si="1"/>
        <v/>
      </c>
      <c r="C81" s="363" t="str">
        <f>IF('תנאי סף'!AN81&lt;&gt;1,"",'תנאי סף'!F81)</f>
        <v/>
      </c>
      <c r="D81" s="364" t="str">
        <f>'מספר המבצעים'!Z81</f>
        <v/>
      </c>
      <c r="E81" s="364" t="str">
        <f>'מספר הקונצרטים'!Z81</f>
        <v/>
      </c>
      <c r="F81" s="364" t="str">
        <f>'רמת הביצוע'!Z81</f>
        <v/>
      </c>
      <c r="G81" s="364" t="str">
        <f>מסלולים!Z81</f>
        <v/>
      </c>
      <c r="H81" s="364" t="str">
        <f>'הכנסות עצמיות'!Z81</f>
        <v/>
      </c>
      <c r="I81" s="364" t="str">
        <f>'שימור ותיעוד'!Z81</f>
        <v/>
      </c>
      <c r="J81" s="364"/>
      <c r="K81" s="364"/>
      <c r="L81" s="364"/>
      <c r="M81" s="364"/>
      <c r="N81" s="364"/>
      <c r="O81" s="364"/>
      <c r="P81" s="364"/>
      <c r="Q81" s="364"/>
      <c r="R81" s="365"/>
      <c r="S81" s="365"/>
      <c r="T81" s="365"/>
      <c r="U81" s="365"/>
      <c r="V81" s="365"/>
      <c r="W81" s="365"/>
      <c r="X81" s="365"/>
      <c r="Y81" s="365"/>
      <c r="Z81" s="365"/>
      <c r="AA81" s="365"/>
      <c r="AB81" s="365"/>
      <c r="AC81" s="365"/>
      <c r="AD81" s="365" t="str">
        <f t="shared" si="2"/>
        <v/>
      </c>
      <c r="AE81" s="365" t="str">
        <f t="shared" si="3"/>
        <v/>
      </c>
      <c r="AF81" s="366" t="str">
        <f t="shared" si="4"/>
        <v/>
      </c>
      <c r="AG81" s="223">
        <f t="shared" si="5"/>
        <v>1</v>
      </c>
      <c r="AH81" s="223">
        <f t="shared" si="6"/>
        <v>1</v>
      </c>
      <c r="AI81" s="223">
        <f t="shared" si="7"/>
        <v>1</v>
      </c>
      <c r="AJ81" s="223">
        <f t="shared" si="8"/>
        <v>1</v>
      </c>
      <c r="AK81" s="223">
        <f t="shared" si="9"/>
        <v>1</v>
      </c>
      <c r="AL81" s="223">
        <f t="shared" si="10"/>
        <v>1</v>
      </c>
      <c r="AM81" s="223">
        <f t="shared" si="11"/>
        <v>1</v>
      </c>
      <c r="AN81" s="223">
        <f t="shared" si="12"/>
        <v>1</v>
      </c>
      <c r="AO81" s="223">
        <f t="shared" si="13"/>
        <v>1</v>
      </c>
      <c r="AP81" s="223">
        <f t="shared" si="14"/>
        <v>1</v>
      </c>
      <c r="AQ81" s="223">
        <f t="shared" si="15"/>
        <v>1</v>
      </c>
      <c r="AR81" s="223">
        <f t="shared" si="16"/>
        <v>1</v>
      </c>
      <c r="AS81" s="223">
        <f t="shared" si="17"/>
        <v>1</v>
      </c>
      <c r="AT81" s="223">
        <f t="shared" si="18"/>
        <v>1</v>
      </c>
      <c r="AU81" s="223">
        <f t="shared" si="19"/>
        <v>1</v>
      </c>
      <c r="AV81" s="223">
        <f t="shared" si="20"/>
        <v>1</v>
      </c>
      <c r="AW81" s="223">
        <f t="shared" si="21"/>
        <v>1</v>
      </c>
      <c r="AX81" s="223">
        <f t="shared" si="22"/>
        <v>1</v>
      </c>
      <c r="AY81" s="223">
        <f t="shared" si="23"/>
        <v>1</v>
      </c>
      <c r="AZ81" s="223">
        <f t="shared" si="24"/>
        <v>1</v>
      </c>
      <c r="BA81" s="223">
        <f t="shared" si="25"/>
        <v>1</v>
      </c>
      <c r="BB81" s="223">
        <f t="shared" si="26"/>
        <v>1</v>
      </c>
      <c r="BC81" s="223">
        <f t="shared" si="27"/>
        <v>1</v>
      </c>
      <c r="BD81" s="223">
        <f t="shared" si="28"/>
        <v>1</v>
      </c>
      <c r="BE81" s="223">
        <f t="shared" si="29"/>
        <v>1</v>
      </c>
      <c r="BF81" s="223">
        <f t="shared" si="30"/>
        <v>1</v>
      </c>
      <c r="BG81" s="223">
        <f t="shared" si="31"/>
        <v>1</v>
      </c>
    </row>
    <row r="82" spans="1:59" ht="15.75">
      <c r="A82" s="361"/>
      <c r="B82" s="362" t="str">
        <f t="shared" si="1"/>
        <v/>
      </c>
      <c r="C82" s="363" t="str">
        <f>IF('תנאי סף'!AN82&lt;&gt;1,"",'תנאי סף'!F82)</f>
        <v/>
      </c>
      <c r="D82" s="364" t="str">
        <f>'מספר המבצעים'!Z82</f>
        <v/>
      </c>
      <c r="E82" s="364" t="str">
        <f>'מספר הקונצרטים'!Z82</f>
        <v/>
      </c>
      <c r="F82" s="364" t="str">
        <f>'רמת הביצוע'!Z82</f>
        <v/>
      </c>
      <c r="G82" s="364" t="str">
        <f>מסלולים!Z82</f>
        <v/>
      </c>
      <c r="H82" s="364" t="str">
        <f>'הכנסות עצמיות'!Z82</f>
        <v/>
      </c>
      <c r="I82" s="364" t="str">
        <f>'שימור ותיעוד'!Z82</f>
        <v/>
      </c>
      <c r="J82" s="364"/>
      <c r="K82" s="364"/>
      <c r="L82" s="364"/>
      <c r="M82" s="364"/>
      <c r="N82" s="364"/>
      <c r="O82" s="364"/>
      <c r="P82" s="364"/>
      <c r="Q82" s="364"/>
      <c r="R82" s="365"/>
      <c r="S82" s="365"/>
      <c r="T82" s="365"/>
      <c r="U82" s="365"/>
      <c r="V82" s="365"/>
      <c r="W82" s="365"/>
      <c r="X82" s="365"/>
      <c r="Y82" s="365"/>
      <c r="Z82" s="365"/>
      <c r="AA82" s="365"/>
      <c r="AB82" s="365"/>
      <c r="AC82" s="365"/>
      <c r="AD82" s="365" t="str">
        <f t="shared" si="2"/>
        <v/>
      </c>
      <c r="AE82" s="365" t="str">
        <f t="shared" si="3"/>
        <v/>
      </c>
      <c r="AF82" s="366" t="str">
        <f t="shared" si="4"/>
        <v/>
      </c>
      <c r="AG82" s="223">
        <f t="shared" si="5"/>
        <v>1</v>
      </c>
      <c r="AH82" s="223">
        <f t="shared" si="6"/>
        <v>1</v>
      </c>
      <c r="AI82" s="223">
        <f t="shared" si="7"/>
        <v>1</v>
      </c>
      <c r="AJ82" s="223">
        <f t="shared" si="8"/>
        <v>1</v>
      </c>
      <c r="AK82" s="223">
        <f t="shared" si="9"/>
        <v>1</v>
      </c>
      <c r="AL82" s="223">
        <f t="shared" si="10"/>
        <v>1</v>
      </c>
      <c r="AM82" s="223">
        <f t="shared" si="11"/>
        <v>1</v>
      </c>
      <c r="AN82" s="223">
        <f t="shared" si="12"/>
        <v>1</v>
      </c>
      <c r="AO82" s="223">
        <f t="shared" si="13"/>
        <v>1</v>
      </c>
      <c r="AP82" s="223">
        <f t="shared" si="14"/>
        <v>1</v>
      </c>
      <c r="AQ82" s="223">
        <f t="shared" si="15"/>
        <v>1</v>
      </c>
      <c r="AR82" s="223">
        <f t="shared" si="16"/>
        <v>1</v>
      </c>
      <c r="AS82" s="223">
        <f t="shared" si="17"/>
        <v>1</v>
      </c>
      <c r="AT82" s="223">
        <f t="shared" si="18"/>
        <v>1</v>
      </c>
      <c r="AU82" s="223">
        <f t="shared" si="19"/>
        <v>1</v>
      </c>
      <c r="AV82" s="223">
        <f t="shared" si="20"/>
        <v>1</v>
      </c>
      <c r="AW82" s="223">
        <f t="shared" si="21"/>
        <v>1</v>
      </c>
      <c r="AX82" s="223">
        <f t="shared" si="22"/>
        <v>1</v>
      </c>
      <c r="AY82" s="223">
        <f t="shared" si="23"/>
        <v>1</v>
      </c>
      <c r="AZ82" s="223">
        <f t="shared" si="24"/>
        <v>1</v>
      </c>
      <c r="BA82" s="223">
        <f t="shared" si="25"/>
        <v>1</v>
      </c>
      <c r="BB82" s="223">
        <f t="shared" si="26"/>
        <v>1</v>
      </c>
      <c r="BC82" s="223">
        <f t="shared" si="27"/>
        <v>1</v>
      </c>
      <c r="BD82" s="223">
        <f t="shared" si="28"/>
        <v>1</v>
      </c>
      <c r="BE82" s="223">
        <f t="shared" si="29"/>
        <v>1</v>
      </c>
      <c r="BF82" s="223">
        <f t="shared" si="30"/>
        <v>1</v>
      </c>
      <c r="BG82" s="223">
        <f t="shared" si="31"/>
        <v>1</v>
      </c>
    </row>
    <row r="83" spans="1:59" ht="15.75">
      <c r="A83" s="361"/>
      <c r="B83" s="362" t="str">
        <f t="shared" si="1"/>
        <v/>
      </c>
      <c r="C83" s="363" t="str">
        <f>IF('תנאי סף'!AN83&lt;&gt;1,"",'תנאי סף'!F83)</f>
        <v/>
      </c>
      <c r="D83" s="364" t="str">
        <f>'מספר המבצעים'!Z83</f>
        <v/>
      </c>
      <c r="E83" s="364" t="str">
        <f>'מספר הקונצרטים'!Z83</f>
        <v/>
      </c>
      <c r="F83" s="364" t="str">
        <f>'רמת הביצוע'!Z83</f>
        <v/>
      </c>
      <c r="G83" s="364" t="str">
        <f>מסלולים!Z83</f>
        <v/>
      </c>
      <c r="H83" s="364" t="str">
        <f>'הכנסות עצמיות'!Z83</f>
        <v/>
      </c>
      <c r="I83" s="364" t="str">
        <f>'שימור ותיעוד'!Z83</f>
        <v/>
      </c>
      <c r="J83" s="364"/>
      <c r="K83" s="364"/>
      <c r="L83" s="364"/>
      <c r="M83" s="364"/>
      <c r="N83" s="364"/>
      <c r="O83" s="364"/>
      <c r="P83" s="364"/>
      <c r="Q83" s="364"/>
      <c r="R83" s="365"/>
      <c r="S83" s="365"/>
      <c r="T83" s="365"/>
      <c r="U83" s="365"/>
      <c r="V83" s="365"/>
      <c r="W83" s="365"/>
      <c r="X83" s="365"/>
      <c r="Y83" s="365"/>
      <c r="Z83" s="365"/>
      <c r="AA83" s="365"/>
      <c r="AB83" s="365"/>
      <c r="AC83" s="365"/>
      <c r="AD83" s="365" t="str">
        <f t="shared" si="2"/>
        <v/>
      </c>
      <c r="AE83" s="365" t="str">
        <f t="shared" si="3"/>
        <v/>
      </c>
      <c r="AF83" s="366" t="str">
        <f t="shared" si="4"/>
        <v/>
      </c>
      <c r="AG83" s="223">
        <f t="shared" si="5"/>
        <v>1</v>
      </c>
      <c r="AH83" s="223">
        <f t="shared" si="6"/>
        <v>1</v>
      </c>
      <c r="AI83" s="223">
        <f t="shared" si="7"/>
        <v>1</v>
      </c>
      <c r="AJ83" s="223">
        <f t="shared" si="8"/>
        <v>1</v>
      </c>
      <c r="AK83" s="223">
        <f t="shared" si="9"/>
        <v>1</v>
      </c>
      <c r="AL83" s="223">
        <f t="shared" si="10"/>
        <v>1</v>
      </c>
      <c r="AM83" s="223">
        <f t="shared" si="11"/>
        <v>1</v>
      </c>
      <c r="AN83" s="223">
        <f t="shared" si="12"/>
        <v>1</v>
      </c>
      <c r="AO83" s="223">
        <f t="shared" si="13"/>
        <v>1</v>
      </c>
      <c r="AP83" s="223">
        <f t="shared" si="14"/>
        <v>1</v>
      </c>
      <c r="AQ83" s="223">
        <f t="shared" si="15"/>
        <v>1</v>
      </c>
      <c r="AR83" s="223">
        <f t="shared" si="16"/>
        <v>1</v>
      </c>
      <c r="AS83" s="223">
        <f t="shared" si="17"/>
        <v>1</v>
      </c>
      <c r="AT83" s="223">
        <f t="shared" si="18"/>
        <v>1</v>
      </c>
      <c r="AU83" s="223">
        <f t="shared" si="19"/>
        <v>1</v>
      </c>
      <c r="AV83" s="223">
        <f t="shared" si="20"/>
        <v>1</v>
      </c>
      <c r="AW83" s="223">
        <f t="shared" si="21"/>
        <v>1</v>
      </c>
      <c r="AX83" s="223">
        <f t="shared" si="22"/>
        <v>1</v>
      </c>
      <c r="AY83" s="223">
        <f t="shared" si="23"/>
        <v>1</v>
      </c>
      <c r="AZ83" s="223">
        <f t="shared" si="24"/>
        <v>1</v>
      </c>
      <c r="BA83" s="223">
        <f t="shared" si="25"/>
        <v>1</v>
      </c>
      <c r="BB83" s="223">
        <f t="shared" si="26"/>
        <v>1</v>
      </c>
      <c r="BC83" s="223">
        <f t="shared" si="27"/>
        <v>1</v>
      </c>
      <c r="BD83" s="223">
        <f t="shared" si="28"/>
        <v>1</v>
      </c>
      <c r="BE83" s="223">
        <f t="shared" si="29"/>
        <v>1</v>
      </c>
      <c r="BF83" s="223">
        <f t="shared" si="30"/>
        <v>1</v>
      </c>
      <c r="BG83" s="223">
        <f t="shared" si="31"/>
        <v>1</v>
      </c>
    </row>
    <row r="84" spans="1:59" ht="15.75">
      <c r="A84" s="361"/>
      <c r="B84" s="362" t="str">
        <f t="shared" si="1"/>
        <v/>
      </c>
      <c r="C84" s="363" t="str">
        <f>IF('תנאי סף'!AN84&lt;&gt;1,"",'תנאי סף'!F84)</f>
        <v/>
      </c>
      <c r="D84" s="364" t="str">
        <f>'מספר המבצעים'!Z84</f>
        <v/>
      </c>
      <c r="E84" s="364" t="str">
        <f>'מספר הקונצרטים'!Z84</f>
        <v/>
      </c>
      <c r="F84" s="364" t="str">
        <f>'רמת הביצוע'!Z84</f>
        <v/>
      </c>
      <c r="G84" s="364" t="str">
        <f>מסלולים!Z84</f>
        <v/>
      </c>
      <c r="H84" s="364" t="str">
        <f>'הכנסות עצמיות'!Z84</f>
        <v/>
      </c>
      <c r="I84" s="364" t="str">
        <f>'שימור ותיעוד'!Z84</f>
        <v/>
      </c>
      <c r="J84" s="364"/>
      <c r="K84" s="364"/>
      <c r="L84" s="364"/>
      <c r="M84" s="364"/>
      <c r="N84" s="364"/>
      <c r="O84" s="364"/>
      <c r="P84" s="364"/>
      <c r="Q84" s="364"/>
      <c r="R84" s="365"/>
      <c r="S84" s="365"/>
      <c r="T84" s="365"/>
      <c r="U84" s="365"/>
      <c r="V84" s="365"/>
      <c r="W84" s="365"/>
      <c r="X84" s="365"/>
      <c r="Y84" s="365"/>
      <c r="Z84" s="365"/>
      <c r="AA84" s="365"/>
      <c r="AB84" s="365"/>
      <c r="AC84" s="365"/>
      <c r="AD84" s="365" t="str">
        <f t="shared" si="2"/>
        <v/>
      </c>
      <c r="AE84" s="365" t="str">
        <f t="shared" si="3"/>
        <v/>
      </c>
      <c r="AF84" s="366" t="str">
        <f t="shared" si="4"/>
        <v/>
      </c>
      <c r="AG84" s="223">
        <f t="shared" si="5"/>
        <v>1</v>
      </c>
      <c r="AH84" s="223">
        <f t="shared" si="6"/>
        <v>1</v>
      </c>
      <c r="AI84" s="223">
        <f t="shared" si="7"/>
        <v>1</v>
      </c>
      <c r="AJ84" s="223">
        <f t="shared" si="8"/>
        <v>1</v>
      </c>
      <c r="AK84" s="223">
        <f t="shared" si="9"/>
        <v>1</v>
      </c>
      <c r="AL84" s="223">
        <f t="shared" si="10"/>
        <v>1</v>
      </c>
      <c r="AM84" s="223">
        <f t="shared" si="11"/>
        <v>1</v>
      </c>
      <c r="AN84" s="223">
        <f t="shared" si="12"/>
        <v>1</v>
      </c>
      <c r="AO84" s="223">
        <f t="shared" si="13"/>
        <v>1</v>
      </c>
      <c r="AP84" s="223">
        <f t="shared" si="14"/>
        <v>1</v>
      </c>
      <c r="AQ84" s="223">
        <f t="shared" si="15"/>
        <v>1</v>
      </c>
      <c r="AR84" s="223">
        <f t="shared" si="16"/>
        <v>1</v>
      </c>
      <c r="AS84" s="223">
        <f t="shared" si="17"/>
        <v>1</v>
      </c>
      <c r="AT84" s="223">
        <f t="shared" si="18"/>
        <v>1</v>
      </c>
      <c r="AU84" s="223">
        <f t="shared" si="19"/>
        <v>1</v>
      </c>
      <c r="AV84" s="223">
        <f t="shared" si="20"/>
        <v>1</v>
      </c>
      <c r="AW84" s="223">
        <f t="shared" si="21"/>
        <v>1</v>
      </c>
      <c r="AX84" s="223">
        <f t="shared" si="22"/>
        <v>1</v>
      </c>
      <c r="AY84" s="223">
        <f t="shared" si="23"/>
        <v>1</v>
      </c>
      <c r="AZ84" s="223">
        <f t="shared" si="24"/>
        <v>1</v>
      </c>
      <c r="BA84" s="223">
        <f t="shared" si="25"/>
        <v>1</v>
      </c>
      <c r="BB84" s="223">
        <f t="shared" si="26"/>
        <v>1</v>
      </c>
      <c r="BC84" s="223">
        <f t="shared" si="27"/>
        <v>1</v>
      </c>
      <c r="BD84" s="223">
        <f t="shared" si="28"/>
        <v>1</v>
      </c>
      <c r="BE84" s="223">
        <f t="shared" si="29"/>
        <v>1</v>
      </c>
      <c r="BF84" s="223">
        <f t="shared" si="30"/>
        <v>1</v>
      </c>
      <c r="BG84" s="223">
        <f t="shared" si="31"/>
        <v>1</v>
      </c>
    </row>
    <row r="85" spans="1:59" ht="15.75">
      <c r="A85" s="361"/>
      <c r="B85" s="362" t="str">
        <f t="shared" si="1"/>
        <v/>
      </c>
      <c r="C85" s="363" t="str">
        <f>IF('תנאי סף'!AN85&lt;&gt;1,"",'תנאי סף'!F85)</f>
        <v/>
      </c>
      <c r="D85" s="364" t="str">
        <f>'מספר המבצעים'!Z85</f>
        <v/>
      </c>
      <c r="E85" s="364" t="str">
        <f>'מספר הקונצרטים'!Z85</f>
        <v/>
      </c>
      <c r="F85" s="364" t="str">
        <f>'רמת הביצוע'!Z85</f>
        <v/>
      </c>
      <c r="G85" s="364" t="str">
        <f>מסלולים!Z85</f>
        <v/>
      </c>
      <c r="H85" s="364" t="str">
        <f>'הכנסות עצמיות'!Z85</f>
        <v/>
      </c>
      <c r="I85" s="364" t="str">
        <f>'שימור ותיעוד'!Z85</f>
        <v/>
      </c>
      <c r="J85" s="364"/>
      <c r="K85" s="364"/>
      <c r="L85" s="364"/>
      <c r="M85" s="364"/>
      <c r="N85" s="364"/>
      <c r="O85" s="364"/>
      <c r="P85" s="364"/>
      <c r="Q85" s="364"/>
      <c r="R85" s="365"/>
      <c r="S85" s="365"/>
      <c r="T85" s="365"/>
      <c r="U85" s="365"/>
      <c r="V85" s="365"/>
      <c r="W85" s="365"/>
      <c r="X85" s="365"/>
      <c r="Y85" s="365"/>
      <c r="Z85" s="365"/>
      <c r="AA85" s="365"/>
      <c r="AB85" s="365"/>
      <c r="AC85" s="365"/>
      <c r="AD85" s="365" t="str">
        <f t="shared" si="2"/>
        <v/>
      </c>
      <c r="AE85" s="365" t="str">
        <f t="shared" si="3"/>
        <v/>
      </c>
      <c r="AF85" s="366" t="str">
        <f t="shared" si="4"/>
        <v/>
      </c>
      <c r="AG85" s="223">
        <f t="shared" si="5"/>
        <v>1</v>
      </c>
      <c r="AH85" s="223">
        <f t="shared" si="6"/>
        <v>1</v>
      </c>
      <c r="AI85" s="223">
        <f t="shared" si="7"/>
        <v>1</v>
      </c>
      <c r="AJ85" s="223">
        <f t="shared" si="8"/>
        <v>1</v>
      </c>
      <c r="AK85" s="223">
        <f t="shared" si="9"/>
        <v>1</v>
      </c>
      <c r="AL85" s="223">
        <f t="shared" si="10"/>
        <v>1</v>
      </c>
      <c r="AM85" s="223">
        <f t="shared" si="11"/>
        <v>1</v>
      </c>
      <c r="AN85" s="223">
        <f t="shared" si="12"/>
        <v>1</v>
      </c>
      <c r="AO85" s="223">
        <f t="shared" si="13"/>
        <v>1</v>
      </c>
      <c r="AP85" s="223">
        <f t="shared" si="14"/>
        <v>1</v>
      </c>
      <c r="AQ85" s="223">
        <f t="shared" si="15"/>
        <v>1</v>
      </c>
      <c r="AR85" s="223">
        <f t="shared" si="16"/>
        <v>1</v>
      </c>
      <c r="AS85" s="223">
        <f t="shared" si="17"/>
        <v>1</v>
      </c>
      <c r="AT85" s="223">
        <f t="shared" si="18"/>
        <v>1</v>
      </c>
      <c r="AU85" s="223">
        <f t="shared" si="19"/>
        <v>1</v>
      </c>
      <c r="AV85" s="223">
        <f t="shared" si="20"/>
        <v>1</v>
      </c>
      <c r="AW85" s="223">
        <f t="shared" si="21"/>
        <v>1</v>
      </c>
      <c r="AX85" s="223">
        <f t="shared" si="22"/>
        <v>1</v>
      </c>
      <c r="AY85" s="223">
        <f t="shared" si="23"/>
        <v>1</v>
      </c>
      <c r="AZ85" s="223">
        <f t="shared" si="24"/>
        <v>1</v>
      </c>
      <c r="BA85" s="223">
        <f t="shared" si="25"/>
        <v>1</v>
      </c>
      <c r="BB85" s="223">
        <f t="shared" si="26"/>
        <v>1</v>
      </c>
      <c r="BC85" s="223">
        <f t="shared" si="27"/>
        <v>1</v>
      </c>
      <c r="BD85" s="223">
        <f t="shared" si="28"/>
        <v>1</v>
      </c>
      <c r="BE85" s="223">
        <f t="shared" si="29"/>
        <v>1</v>
      </c>
      <c r="BF85" s="223">
        <f t="shared" si="30"/>
        <v>1</v>
      </c>
      <c r="BG85" s="223">
        <f t="shared" si="31"/>
        <v>1</v>
      </c>
    </row>
    <row r="86" spans="1:59" ht="15.75">
      <c r="A86" s="361"/>
      <c r="B86" s="362" t="str">
        <f t="shared" si="1"/>
        <v/>
      </c>
      <c r="C86" s="363" t="str">
        <f>IF('תנאי סף'!AN86&lt;&gt;1,"",'תנאי סף'!F86)</f>
        <v/>
      </c>
      <c r="D86" s="364" t="str">
        <f>'מספר המבצעים'!Z86</f>
        <v/>
      </c>
      <c r="E86" s="364" t="str">
        <f>'מספר הקונצרטים'!Z86</f>
        <v/>
      </c>
      <c r="F86" s="364" t="str">
        <f>'רמת הביצוע'!Z86</f>
        <v/>
      </c>
      <c r="G86" s="364" t="str">
        <f>מסלולים!Z86</f>
        <v/>
      </c>
      <c r="H86" s="364" t="str">
        <f>'הכנסות עצמיות'!Z86</f>
        <v/>
      </c>
      <c r="I86" s="364" t="str">
        <f>'שימור ותיעוד'!Z86</f>
        <v/>
      </c>
      <c r="J86" s="364"/>
      <c r="K86" s="364"/>
      <c r="L86" s="364"/>
      <c r="M86" s="364"/>
      <c r="N86" s="364"/>
      <c r="O86" s="364"/>
      <c r="P86" s="364"/>
      <c r="Q86" s="364"/>
      <c r="R86" s="365"/>
      <c r="S86" s="365"/>
      <c r="T86" s="365"/>
      <c r="U86" s="365"/>
      <c r="V86" s="365"/>
      <c r="W86" s="365"/>
      <c r="X86" s="365"/>
      <c r="Y86" s="365"/>
      <c r="Z86" s="365"/>
      <c r="AA86" s="365"/>
      <c r="AB86" s="365"/>
      <c r="AC86" s="365"/>
      <c r="AD86" s="365" t="str">
        <f t="shared" si="2"/>
        <v/>
      </c>
      <c r="AE86" s="365" t="str">
        <f t="shared" si="3"/>
        <v/>
      </c>
      <c r="AF86" s="366" t="str">
        <f t="shared" si="4"/>
        <v/>
      </c>
      <c r="AG86" s="223">
        <f t="shared" si="5"/>
        <v>1</v>
      </c>
      <c r="AH86" s="223">
        <f t="shared" si="6"/>
        <v>1</v>
      </c>
      <c r="AI86" s="223">
        <f t="shared" si="7"/>
        <v>1</v>
      </c>
      <c r="AJ86" s="223">
        <f t="shared" si="8"/>
        <v>1</v>
      </c>
      <c r="AK86" s="223">
        <f t="shared" si="9"/>
        <v>1</v>
      </c>
      <c r="AL86" s="223">
        <f t="shared" si="10"/>
        <v>1</v>
      </c>
      <c r="AM86" s="223">
        <f t="shared" si="11"/>
        <v>1</v>
      </c>
      <c r="AN86" s="223">
        <f t="shared" si="12"/>
        <v>1</v>
      </c>
      <c r="AO86" s="223">
        <f t="shared" si="13"/>
        <v>1</v>
      </c>
      <c r="AP86" s="223">
        <f t="shared" si="14"/>
        <v>1</v>
      </c>
      <c r="AQ86" s="223">
        <f t="shared" si="15"/>
        <v>1</v>
      </c>
      <c r="AR86" s="223">
        <f t="shared" si="16"/>
        <v>1</v>
      </c>
      <c r="AS86" s="223">
        <f t="shared" si="17"/>
        <v>1</v>
      </c>
      <c r="AT86" s="223">
        <f t="shared" si="18"/>
        <v>1</v>
      </c>
      <c r="AU86" s="223">
        <f t="shared" si="19"/>
        <v>1</v>
      </c>
      <c r="AV86" s="223">
        <f t="shared" si="20"/>
        <v>1</v>
      </c>
      <c r="AW86" s="223">
        <f t="shared" si="21"/>
        <v>1</v>
      </c>
      <c r="AX86" s="223">
        <f t="shared" si="22"/>
        <v>1</v>
      </c>
      <c r="AY86" s="223">
        <f t="shared" si="23"/>
        <v>1</v>
      </c>
      <c r="AZ86" s="223">
        <f t="shared" si="24"/>
        <v>1</v>
      </c>
      <c r="BA86" s="223">
        <f t="shared" si="25"/>
        <v>1</v>
      </c>
      <c r="BB86" s="223">
        <f t="shared" si="26"/>
        <v>1</v>
      </c>
      <c r="BC86" s="223">
        <f t="shared" si="27"/>
        <v>1</v>
      </c>
      <c r="BD86" s="223">
        <f t="shared" si="28"/>
        <v>1</v>
      </c>
      <c r="BE86" s="223">
        <f t="shared" si="29"/>
        <v>1</v>
      </c>
      <c r="BF86" s="223">
        <f t="shared" si="30"/>
        <v>1</v>
      </c>
      <c r="BG86" s="223">
        <f t="shared" si="31"/>
        <v>1</v>
      </c>
    </row>
    <row r="87" spans="1:59" ht="15.75">
      <c r="A87" s="361"/>
      <c r="B87" s="362" t="str">
        <f t="shared" si="1"/>
        <v/>
      </c>
      <c r="C87" s="363" t="str">
        <f>IF('תנאי סף'!AN87&lt;&gt;1,"",'תנאי סף'!F87)</f>
        <v/>
      </c>
      <c r="D87" s="364" t="str">
        <f>'מספר המבצעים'!Z87</f>
        <v/>
      </c>
      <c r="E87" s="364" t="str">
        <f>'מספר הקונצרטים'!Z87</f>
        <v/>
      </c>
      <c r="F87" s="364" t="str">
        <f>'רמת הביצוע'!Z87</f>
        <v/>
      </c>
      <c r="G87" s="364" t="str">
        <f>מסלולים!Z87</f>
        <v/>
      </c>
      <c r="H87" s="364" t="str">
        <f>'הכנסות עצמיות'!Z87</f>
        <v/>
      </c>
      <c r="I87" s="364" t="str">
        <f>'שימור ותיעוד'!Z87</f>
        <v/>
      </c>
      <c r="J87" s="364"/>
      <c r="K87" s="364"/>
      <c r="L87" s="364"/>
      <c r="M87" s="364"/>
      <c r="N87" s="364"/>
      <c r="O87" s="364"/>
      <c r="P87" s="364"/>
      <c r="Q87" s="364"/>
      <c r="R87" s="365"/>
      <c r="S87" s="365"/>
      <c r="T87" s="365"/>
      <c r="U87" s="365"/>
      <c r="V87" s="365"/>
      <c r="W87" s="365"/>
      <c r="X87" s="365"/>
      <c r="Y87" s="365"/>
      <c r="Z87" s="365"/>
      <c r="AA87" s="365"/>
      <c r="AB87" s="365"/>
      <c r="AC87" s="365"/>
      <c r="AD87" s="365" t="str">
        <f t="shared" si="2"/>
        <v/>
      </c>
      <c r="AE87" s="365" t="str">
        <f t="shared" si="3"/>
        <v/>
      </c>
      <c r="AF87" s="366" t="str">
        <f t="shared" si="4"/>
        <v/>
      </c>
      <c r="AG87" s="223">
        <f t="shared" si="5"/>
        <v>1</v>
      </c>
      <c r="AH87" s="223">
        <f t="shared" si="6"/>
        <v>1</v>
      </c>
      <c r="AI87" s="223">
        <f t="shared" si="7"/>
        <v>1</v>
      </c>
      <c r="AJ87" s="223">
        <f t="shared" si="8"/>
        <v>1</v>
      </c>
      <c r="AK87" s="223">
        <f t="shared" si="9"/>
        <v>1</v>
      </c>
      <c r="AL87" s="223">
        <f t="shared" si="10"/>
        <v>1</v>
      </c>
      <c r="AM87" s="223">
        <f t="shared" si="11"/>
        <v>1</v>
      </c>
      <c r="AN87" s="223">
        <f t="shared" si="12"/>
        <v>1</v>
      </c>
      <c r="AO87" s="223">
        <f t="shared" si="13"/>
        <v>1</v>
      </c>
      <c r="AP87" s="223">
        <f t="shared" si="14"/>
        <v>1</v>
      </c>
      <c r="AQ87" s="223">
        <f t="shared" si="15"/>
        <v>1</v>
      </c>
      <c r="AR87" s="223">
        <f t="shared" si="16"/>
        <v>1</v>
      </c>
      <c r="AS87" s="223">
        <f t="shared" si="17"/>
        <v>1</v>
      </c>
      <c r="AT87" s="223">
        <f t="shared" si="18"/>
        <v>1</v>
      </c>
      <c r="AU87" s="223">
        <f t="shared" si="19"/>
        <v>1</v>
      </c>
      <c r="AV87" s="223">
        <f t="shared" si="20"/>
        <v>1</v>
      </c>
      <c r="AW87" s="223">
        <f t="shared" si="21"/>
        <v>1</v>
      </c>
      <c r="AX87" s="223">
        <f t="shared" si="22"/>
        <v>1</v>
      </c>
      <c r="AY87" s="223">
        <f t="shared" si="23"/>
        <v>1</v>
      </c>
      <c r="AZ87" s="223">
        <f t="shared" si="24"/>
        <v>1</v>
      </c>
      <c r="BA87" s="223">
        <f t="shared" si="25"/>
        <v>1</v>
      </c>
      <c r="BB87" s="223">
        <f t="shared" si="26"/>
        <v>1</v>
      </c>
      <c r="BC87" s="223">
        <f t="shared" si="27"/>
        <v>1</v>
      </c>
      <c r="BD87" s="223">
        <f t="shared" si="28"/>
        <v>1</v>
      </c>
      <c r="BE87" s="223">
        <f t="shared" si="29"/>
        <v>1</v>
      </c>
      <c r="BF87" s="223">
        <f t="shared" si="30"/>
        <v>1</v>
      </c>
      <c r="BG87" s="223">
        <f t="shared" si="31"/>
        <v>1</v>
      </c>
    </row>
    <row r="88" spans="1:59" ht="15.75">
      <c r="A88" s="361"/>
      <c r="B88" s="362" t="str">
        <f t="shared" si="1"/>
        <v/>
      </c>
      <c r="C88" s="363" t="str">
        <f>IF('תנאי סף'!AN88&lt;&gt;1,"",'תנאי סף'!F88)</f>
        <v/>
      </c>
      <c r="D88" s="364" t="str">
        <f>'מספר המבצעים'!Z88</f>
        <v/>
      </c>
      <c r="E88" s="364" t="str">
        <f>'מספר הקונצרטים'!Z88</f>
        <v/>
      </c>
      <c r="F88" s="364" t="str">
        <f>'רמת הביצוע'!Z88</f>
        <v/>
      </c>
      <c r="G88" s="364" t="str">
        <f>מסלולים!Z88</f>
        <v/>
      </c>
      <c r="H88" s="364" t="str">
        <f>'הכנסות עצמיות'!Z88</f>
        <v/>
      </c>
      <c r="I88" s="364" t="str">
        <f>'שימור ותיעוד'!Z88</f>
        <v/>
      </c>
      <c r="J88" s="364"/>
      <c r="K88" s="364"/>
      <c r="L88" s="364"/>
      <c r="M88" s="364"/>
      <c r="N88" s="364"/>
      <c r="O88" s="364"/>
      <c r="P88" s="364"/>
      <c r="Q88" s="364"/>
      <c r="R88" s="365"/>
      <c r="S88" s="365"/>
      <c r="T88" s="365"/>
      <c r="U88" s="365"/>
      <c r="V88" s="365"/>
      <c r="W88" s="365"/>
      <c r="X88" s="365"/>
      <c r="Y88" s="365"/>
      <c r="Z88" s="365"/>
      <c r="AA88" s="365"/>
      <c r="AB88" s="365"/>
      <c r="AC88" s="365"/>
      <c r="AD88" s="365" t="str">
        <f t="shared" si="2"/>
        <v/>
      </c>
      <c r="AE88" s="365" t="str">
        <f t="shared" si="3"/>
        <v/>
      </c>
      <c r="AF88" s="366" t="str">
        <f t="shared" si="4"/>
        <v/>
      </c>
      <c r="AG88" s="223">
        <f t="shared" si="5"/>
        <v>1</v>
      </c>
      <c r="AH88" s="223">
        <f t="shared" si="6"/>
        <v>1</v>
      </c>
      <c r="AI88" s="223">
        <f t="shared" si="7"/>
        <v>1</v>
      </c>
      <c r="AJ88" s="223">
        <f t="shared" si="8"/>
        <v>1</v>
      </c>
      <c r="AK88" s="223">
        <f t="shared" si="9"/>
        <v>1</v>
      </c>
      <c r="AL88" s="223">
        <f t="shared" si="10"/>
        <v>1</v>
      </c>
      <c r="AM88" s="223">
        <f t="shared" si="11"/>
        <v>1</v>
      </c>
      <c r="AN88" s="223">
        <f t="shared" si="12"/>
        <v>1</v>
      </c>
      <c r="AO88" s="223">
        <f t="shared" si="13"/>
        <v>1</v>
      </c>
      <c r="AP88" s="223">
        <f t="shared" si="14"/>
        <v>1</v>
      </c>
      <c r="AQ88" s="223">
        <f t="shared" si="15"/>
        <v>1</v>
      </c>
      <c r="AR88" s="223">
        <f t="shared" si="16"/>
        <v>1</v>
      </c>
      <c r="AS88" s="223">
        <f t="shared" si="17"/>
        <v>1</v>
      </c>
      <c r="AT88" s="223">
        <f t="shared" si="18"/>
        <v>1</v>
      </c>
      <c r="AU88" s="223">
        <f t="shared" si="19"/>
        <v>1</v>
      </c>
      <c r="AV88" s="223">
        <f t="shared" si="20"/>
        <v>1</v>
      </c>
      <c r="AW88" s="223">
        <f t="shared" si="21"/>
        <v>1</v>
      </c>
      <c r="AX88" s="223">
        <f t="shared" si="22"/>
        <v>1</v>
      </c>
      <c r="AY88" s="223">
        <f t="shared" si="23"/>
        <v>1</v>
      </c>
      <c r="AZ88" s="223">
        <f t="shared" si="24"/>
        <v>1</v>
      </c>
      <c r="BA88" s="223">
        <f t="shared" si="25"/>
        <v>1</v>
      </c>
      <c r="BB88" s="223">
        <f t="shared" si="26"/>
        <v>1</v>
      </c>
      <c r="BC88" s="223">
        <f t="shared" si="27"/>
        <v>1</v>
      </c>
      <c r="BD88" s="223">
        <f t="shared" si="28"/>
        <v>1</v>
      </c>
      <c r="BE88" s="223">
        <f t="shared" si="29"/>
        <v>1</v>
      </c>
      <c r="BF88" s="223">
        <f t="shared" si="30"/>
        <v>1</v>
      </c>
      <c r="BG88" s="223">
        <f t="shared" si="31"/>
        <v>1</v>
      </c>
    </row>
    <row r="89" spans="1:59" ht="15.75">
      <c r="A89" s="361"/>
      <c r="B89" s="362" t="str">
        <f t="shared" si="1"/>
        <v/>
      </c>
      <c r="C89" s="363" t="str">
        <f>IF('תנאי סף'!AN89&lt;&gt;1,"",'תנאי סף'!F89)</f>
        <v/>
      </c>
      <c r="D89" s="364" t="str">
        <f>'מספר המבצעים'!Z89</f>
        <v/>
      </c>
      <c r="E89" s="364" t="str">
        <f>'מספר הקונצרטים'!Z89</f>
        <v/>
      </c>
      <c r="F89" s="364" t="str">
        <f>'רמת הביצוע'!Z89</f>
        <v/>
      </c>
      <c r="G89" s="364" t="str">
        <f>מסלולים!Z89</f>
        <v/>
      </c>
      <c r="H89" s="364" t="str">
        <f>'הכנסות עצמיות'!Z89</f>
        <v/>
      </c>
      <c r="I89" s="364" t="str">
        <f>'שימור ותיעוד'!Z89</f>
        <v/>
      </c>
      <c r="J89" s="364"/>
      <c r="K89" s="364"/>
      <c r="L89" s="364"/>
      <c r="M89" s="364"/>
      <c r="N89" s="364"/>
      <c r="O89" s="364"/>
      <c r="P89" s="364"/>
      <c r="Q89" s="364"/>
      <c r="R89" s="365"/>
      <c r="S89" s="365"/>
      <c r="T89" s="365"/>
      <c r="U89" s="365"/>
      <c r="V89" s="365"/>
      <c r="W89" s="365"/>
      <c r="X89" s="365"/>
      <c r="Y89" s="365"/>
      <c r="Z89" s="365"/>
      <c r="AA89" s="365"/>
      <c r="AB89" s="365"/>
      <c r="AC89" s="365"/>
      <c r="AD89" s="365" t="str">
        <f t="shared" si="2"/>
        <v/>
      </c>
      <c r="AE89" s="365" t="str">
        <f t="shared" si="3"/>
        <v/>
      </c>
      <c r="AF89" s="366" t="str">
        <f t="shared" si="4"/>
        <v/>
      </c>
      <c r="AG89" s="223">
        <f t="shared" si="5"/>
        <v>1</v>
      </c>
      <c r="AH89" s="223">
        <f t="shared" si="6"/>
        <v>1</v>
      </c>
      <c r="AI89" s="223">
        <f t="shared" si="7"/>
        <v>1</v>
      </c>
      <c r="AJ89" s="223">
        <f t="shared" si="8"/>
        <v>1</v>
      </c>
      <c r="AK89" s="223">
        <f t="shared" si="9"/>
        <v>1</v>
      </c>
      <c r="AL89" s="223">
        <f t="shared" si="10"/>
        <v>1</v>
      </c>
      <c r="AM89" s="223">
        <f t="shared" si="11"/>
        <v>1</v>
      </c>
      <c r="AN89" s="223">
        <f t="shared" si="12"/>
        <v>1</v>
      </c>
      <c r="AO89" s="223">
        <f t="shared" si="13"/>
        <v>1</v>
      </c>
      <c r="AP89" s="223">
        <f t="shared" si="14"/>
        <v>1</v>
      </c>
      <c r="AQ89" s="223">
        <f t="shared" si="15"/>
        <v>1</v>
      </c>
      <c r="AR89" s="223">
        <f t="shared" si="16"/>
        <v>1</v>
      </c>
      <c r="AS89" s="223">
        <f t="shared" si="17"/>
        <v>1</v>
      </c>
      <c r="AT89" s="223">
        <f t="shared" si="18"/>
        <v>1</v>
      </c>
      <c r="AU89" s="223">
        <f t="shared" si="19"/>
        <v>1</v>
      </c>
      <c r="AV89" s="223">
        <f t="shared" si="20"/>
        <v>1</v>
      </c>
      <c r="AW89" s="223">
        <f t="shared" si="21"/>
        <v>1</v>
      </c>
      <c r="AX89" s="223">
        <f t="shared" si="22"/>
        <v>1</v>
      </c>
      <c r="AY89" s="223">
        <f t="shared" si="23"/>
        <v>1</v>
      </c>
      <c r="AZ89" s="223">
        <f t="shared" si="24"/>
        <v>1</v>
      </c>
      <c r="BA89" s="223">
        <f t="shared" si="25"/>
        <v>1</v>
      </c>
      <c r="BB89" s="223">
        <f t="shared" si="26"/>
        <v>1</v>
      </c>
      <c r="BC89" s="223">
        <f t="shared" si="27"/>
        <v>1</v>
      </c>
      <c r="BD89" s="223">
        <f t="shared" si="28"/>
        <v>1</v>
      </c>
      <c r="BE89" s="223">
        <f t="shared" si="29"/>
        <v>1</v>
      </c>
      <c r="BF89" s="223">
        <f t="shared" si="30"/>
        <v>1</v>
      </c>
      <c r="BG89" s="223">
        <f t="shared" si="31"/>
        <v>1</v>
      </c>
    </row>
    <row r="90" spans="1:59" ht="15.75">
      <c r="A90" s="361"/>
      <c r="B90" s="362" t="str">
        <f t="shared" si="1"/>
        <v/>
      </c>
      <c r="C90" s="363" t="str">
        <f>IF('תנאי סף'!AN90&lt;&gt;1,"",'תנאי סף'!F90)</f>
        <v/>
      </c>
      <c r="D90" s="364" t="str">
        <f>'מספר המבצעים'!Z90</f>
        <v/>
      </c>
      <c r="E90" s="364" t="str">
        <f>'מספר הקונצרטים'!Z90</f>
        <v/>
      </c>
      <c r="F90" s="364" t="str">
        <f>'רמת הביצוע'!Z90</f>
        <v/>
      </c>
      <c r="G90" s="364" t="str">
        <f>מסלולים!Z90</f>
        <v/>
      </c>
      <c r="H90" s="364" t="str">
        <f>'הכנסות עצמיות'!Z90</f>
        <v/>
      </c>
      <c r="I90" s="364" t="str">
        <f>'שימור ותיעוד'!Z90</f>
        <v/>
      </c>
      <c r="J90" s="364"/>
      <c r="K90" s="364"/>
      <c r="L90" s="364"/>
      <c r="M90" s="364"/>
      <c r="N90" s="364"/>
      <c r="O90" s="364"/>
      <c r="P90" s="364"/>
      <c r="Q90" s="364"/>
      <c r="R90" s="365"/>
      <c r="S90" s="365"/>
      <c r="T90" s="365"/>
      <c r="U90" s="365"/>
      <c r="V90" s="365"/>
      <c r="W90" s="365"/>
      <c r="X90" s="365"/>
      <c r="Y90" s="365"/>
      <c r="Z90" s="365"/>
      <c r="AA90" s="365"/>
      <c r="AB90" s="365"/>
      <c r="AC90" s="365"/>
      <c r="AD90" s="365" t="str">
        <f t="shared" si="2"/>
        <v/>
      </c>
      <c r="AE90" s="365" t="str">
        <f t="shared" si="3"/>
        <v/>
      </c>
      <c r="AF90" s="366" t="str">
        <f t="shared" si="4"/>
        <v/>
      </c>
      <c r="AG90" s="223">
        <f t="shared" si="5"/>
        <v>1</v>
      </c>
      <c r="AH90" s="223">
        <f t="shared" si="6"/>
        <v>1</v>
      </c>
      <c r="AI90" s="223">
        <f t="shared" si="7"/>
        <v>1</v>
      </c>
      <c r="AJ90" s="223">
        <f t="shared" si="8"/>
        <v>1</v>
      </c>
      <c r="AK90" s="223">
        <f t="shared" si="9"/>
        <v>1</v>
      </c>
      <c r="AL90" s="223">
        <f t="shared" si="10"/>
        <v>1</v>
      </c>
      <c r="AM90" s="223">
        <f t="shared" si="11"/>
        <v>1</v>
      </c>
      <c r="AN90" s="223">
        <f t="shared" si="12"/>
        <v>1</v>
      </c>
      <c r="AO90" s="223">
        <f t="shared" si="13"/>
        <v>1</v>
      </c>
      <c r="AP90" s="223">
        <f t="shared" si="14"/>
        <v>1</v>
      </c>
      <c r="AQ90" s="223">
        <f t="shared" si="15"/>
        <v>1</v>
      </c>
      <c r="AR90" s="223">
        <f t="shared" si="16"/>
        <v>1</v>
      </c>
      <c r="AS90" s="223">
        <f t="shared" si="17"/>
        <v>1</v>
      </c>
      <c r="AT90" s="223">
        <f t="shared" si="18"/>
        <v>1</v>
      </c>
      <c r="AU90" s="223">
        <f t="shared" si="19"/>
        <v>1</v>
      </c>
      <c r="AV90" s="223">
        <f t="shared" si="20"/>
        <v>1</v>
      </c>
      <c r="AW90" s="223">
        <f t="shared" si="21"/>
        <v>1</v>
      </c>
      <c r="AX90" s="223">
        <f t="shared" si="22"/>
        <v>1</v>
      </c>
      <c r="AY90" s="223">
        <f t="shared" si="23"/>
        <v>1</v>
      </c>
      <c r="AZ90" s="223">
        <f t="shared" si="24"/>
        <v>1</v>
      </c>
      <c r="BA90" s="223">
        <f t="shared" si="25"/>
        <v>1</v>
      </c>
      <c r="BB90" s="223">
        <f t="shared" si="26"/>
        <v>1</v>
      </c>
      <c r="BC90" s="223">
        <f t="shared" si="27"/>
        <v>1</v>
      </c>
      <c r="BD90" s="223">
        <f t="shared" si="28"/>
        <v>1</v>
      </c>
      <c r="BE90" s="223">
        <f t="shared" si="29"/>
        <v>1</v>
      </c>
      <c r="BF90" s="223">
        <f t="shared" si="30"/>
        <v>1</v>
      </c>
      <c r="BG90" s="223">
        <f t="shared" si="31"/>
        <v>1</v>
      </c>
    </row>
    <row r="91" spans="1:59" ht="15.75">
      <c r="A91" s="361"/>
      <c r="B91" s="362" t="str">
        <f t="shared" si="1"/>
        <v/>
      </c>
      <c r="C91" s="363" t="str">
        <f>IF('תנאי סף'!AN91&lt;&gt;1,"",'תנאי סף'!F91)</f>
        <v/>
      </c>
      <c r="D91" s="364" t="str">
        <f>'מספר המבצעים'!Z91</f>
        <v/>
      </c>
      <c r="E91" s="364" t="str">
        <f>'מספר הקונצרטים'!Z91</f>
        <v/>
      </c>
      <c r="F91" s="364" t="str">
        <f>'רמת הביצוע'!Z91</f>
        <v/>
      </c>
      <c r="G91" s="364" t="str">
        <f>מסלולים!Z91</f>
        <v/>
      </c>
      <c r="H91" s="364" t="str">
        <f>'הכנסות עצמיות'!Z91</f>
        <v/>
      </c>
      <c r="I91" s="364" t="str">
        <f>'שימור ותיעוד'!Z91</f>
        <v/>
      </c>
      <c r="J91" s="364"/>
      <c r="K91" s="364"/>
      <c r="L91" s="364"/>
      <c r="M91" s="364"/>
      <c r="N91" s="364"/>
      <c r="O91" s="364"/>
      <c r="P91" s="364"/>
      <c r="Q91" s="364"/>
      <c r="R91" s="365"/>
      <c r="S91" s="365"/>
      <c r="T91" s="365"/>
      <c r="U91" s="365"/>
      <c r="V91" s="365"/>
      <c r="W91" s="365"/>
      <c r="X91" s="365"/>
      <c r="Y91" s="365"/>
      <c r="Z91" s="365"/>
      <c r="AA91" s="365"/>
      <c r="AB91" s="365"/>
      <c r="AC91" s="365"/>
      <c r="AD91" s="365" t="str">
        <f t="shared" si="2"/>
        <v/>
      </c>
      <c r="AE91" s="365" t="str">
        <f t="shared" si="3"/>
        <v/>
      </c>
      <c r="AF91" s="366" t="str">
        <f t="shared" si="4"/>
        <v/>
      </c>
      <c r="AG91" s="223">
        <f t="shared" si="5"/>
        <v>1</v>
      </c>
      <c r="AH91" s="223">
        <f t="shared" si="6"/>
        <v>1</v>
      </c>
      <c r="AI91" s="223">
        <f t="shared" si="7"/>
        <v>1</v>
      </c>
      <c r="AJ91" s="223">
        <f t="shared" si="8"/>
        <v>1</v>
      </c>
      <c r="AK91" s="223">
        <f t="shared" si="9"/>
        <v>1</v>
      </c>
      <c r="AL91" s="223">
        <f t="shared" si="10"/>
        <v>1</v>
      </c>
      <c r="AM91" s="223">
        <f t="shared" si="11"/>
        <v>1</v>
      </c>
      <c r="AN91" s="223">
        <f t="shared" si="12"/>
        <v>1</v>
      </c>
      <c r="AO91" s="223">
        <f t="shared" si="13"/>
        <v>1</v>
      </c>
      <c r="AP91" s="223">
        <f t="shared" si="14"/>
        <v>1</v>
      </c>
      <c r="AQ91" s="223">
        <f t="shared" si="15"/>
        <v>1</v>
      </c>
      <c r="AR91" s="223">
        <f t="shared" si="16"/>
        <v>1</v>
      </c>
      <c r="AS91" s="223">
        <f t="shared" si="17"/>
        <v>1</v>
      </c>
      <c r="AT91" s="223">
        <f t="shared" si="18"/>
        <v>1</v>
      </c>
      <c r="AU91" s="223">
        <f t="shared" si="19"/>
        <v>1</v>
      </c>
      <c r="AV91" s="223">
        <f t="shared" si="20"/>
        <v>1</v>
      </c>
      <c r="AW91" s="223">
        <f t="shared" si="21"/>
        <v>1</v>
      </c>
      <c r="AX91" s="223">
        <f t="shared" si="22"/>
        <v>1</v>
      </c>
      <c r="AY91" s="223">
        <f t="shared" si="23"/>
        <v>1</v>
      </c>
      <c r="AZ91" s="223">
        <f t="shared" si="24"/>
        <v>1</v>
      </c>
      <c r="BA91" s="223">
        <f t="shared" si="25"/>
        <v>1</v>
      </c>
      <c r="BB91" s="223">
        <f t="shared" si="26"/>
        <v>1</v>
      </c>
      <c r="BC91" s="223">
        <f t="shared" si="27"/>
        <v>1</v>
      </c>
      <c r="BD91" s="223">
        <f t="shared" si="28"/>
        <v>1</v>
      </c>
      <c r="BE91" s="223">
        <f t="shared" si="29"/>
        <v>1</v>
      </c>
      <c r="BF91" s="223">
        <f t="shared" si="30"/>
        <v>1</v>
      </c>
      <c r="BG91" s="223">
        <f t="shared" si="31"/>
        <v>1</v>
      </c>
    </row>
    <row r="92" spans="1:59" ht="15.75">
      <c r="A92" s="361"/>
      <c r="B92" s="362" t="str">
        <f t="shared" si="1"/>
        <v/>
      </c>
      <c r="C92" s="363" t="str">
        <f>IF('תנאי סף'!AN92&lt;&gt;1,"",'תנאי סף'!F92)</f>
        <v/>
      </c>
      <c r="D92" s="364" t="str">
        <f>'מספר המבצעים'!Z92</f>
        <v/>
      </c>
      <c r="E92" s="364" t="str">
        <f>'מספר הקונצרטים'!Z92</f>
        <v/>
      </c>
      <c r="F92" s="364" t="str">
        <f>'רמת הביצוע'!Z92</f>
        <v/>
      </c>
      <c r="G92" s="364" t="str">
        <f>מסלולים!Z92</f>
        <v/>
      </c>
      <c r="H92" s="364" t="str">
        <f>'הכנסות עצמיות'!Z92</f>
        <v/>
      </c>
      <c r="I92" s="364" t="str">
        <f>'שימור ותיעוד'!Z92</f>
        <v/>
      </c>
      <c r="J92" s="364"/>
      <c r="K92" s="364"/>
      <c r="L92" s="364"/>
      <c r="M92" s="364"/>
      <c r="N92" s="364"/>
      <c r="O92" s="364"/>
      <c r="P92" s="364"/>
      <c r="Q92" s="364"/>
      <c r="R92" s="365"/>
      <c r="S92" s="365"/>
      <c r="T92" s="365"/>
      <c r="U92" s="365"/>
      <c r="V92" s="365"/>
      <c r="W92" s="365"/>
      <c r="X92" s="365"/>
      <c r="Y92" s="365"/>
      <c r="Z92" s="365"/>
      <c r="AA92" s="365"/>
      <c r="AB92" s="365"/>
      <c r="AC92" s="365"/>
      <c r="AD92" s="365" t="str">
        <f t="shared" si="2"/>
        <v/>
      </c>
      <c r="AE92" s="365" t="str">
        <f t="shared" si="3"/>
        <v/>
      </c>
      <c r="AF92" s="366" t="str">
        <f t="shared" si="4"/>
        <v/>
      </c>
      <c r="AG92" s="223">
        <f t="shared" si="5"/>
        <v>1</v>
      </c>
      <c r="AH92" s="223">
        <f t="shared" si="6"/>
        <v>1</v>
      </c>
      <c r="AI92" s="223">
        <f t="shared" si="7"/>
        <v>1</v>
      </c>
      <c r="AJ92" s="223">
        <f t="shared" si="8"/>
        <v>1</v>
      </c>
      <c r="AK92" s="223">
        <f t="shared" si="9"/>
        <v>1</v>
      </c>
      <c r="AL92" s="223">
        <f t="shared" si="10"/>
        <v>1</v>
      </c>
      <c r="AM92" s="223">
        <f t="shared" si="11"/>
        <v>1</v>
      </c>
      <c r="AN92" s="223">
        <f t="shared" si="12"/>
        <v>1</v>
      </c>
      <c r="AO92" s="223">
        <f t="shared" si="13"/>
        <v>1</v>
      </c>
      <c r="AP92" s="223">
        <f t="shared" si="14"/>
        <v>1</v>
      </c>
      <c r="AQ92" s="223">
        <f t="shared" si="15"/>
        <v>1</v>
      </c>
      <c r="AR92" s="223">
        <f t="shared" si="16"/>
        <v>1</v>
      </c>
      <c r="AS92" s="223">
        <f t="shared" si="17"/>
        <v>1</v>
      </c>
      <c r="AT92" s="223">
        <f t="shared" si="18"/>
        <v>1</v>
      </c>
      <c r="AU92" s="223">
        <f t="shared" si="19"/>
        <v>1</v>
      </c>
      <c r="AV92" s="223">
        <f t="shared" si="20"/>
        <v>1</v>
      </c>
      <c r="AW92" s="223">
        <f t="shared" si="21"/>
        <v>1</v>
      </c>
      <c r="AX92" s="223">
        <f t="shared" si="22"/>
        <v>1</v>
      </c>
      <c r="AY92" s="223">
        <f t="shared" si="23"/>
        <v>1</v>
      </c>
      <c r="AZ92" s="223">
        <f t="shared" si="24"/>
        <v>1</v>
      </c>
      <c r="BA92" s="223">
        <f t="shared" si="25"/>
        <v>1</v>
      </c>
      <c r="BB92" s="223">
        <f t="shared" si="26"/>
        <v>1</v>
      </c>
      <c r="BC92" s="223">
        <f t="shared" si="27"/>
        <v>1</v>
      </c>
      <c r="BD92" s="223">
        <f t="shared" si="28"/>
        <v>1</v>
      </c>
      <c r="BE92" s="223">
        <f t="shared" si="29"/>
        <v>1</v>
      </c>
      <c r="BF92" s="223">
        <f t="shared" si="30"/>
        <v>1</v>
      </c>
      <c r="BG92" s="223">
        <f t="shared" si="31"/>
        <v>1</v>
      </c>
    </row>
    <row r="93" spans="1:59" ht="15.75">
      <c r="A93" s="361"/>
      <c r="B93" s="362" t="str">
        <f t="shared" si="1"/>
        <v/>
      </c>
      <c r="C93" s="363" t="str">
        <f>IF('תנאי סף'!AN93&lt;&gt;1,"",'תנאי סף'!F93)</f>
        <v/>
      </c>
      <c r="D93" s="364" t="str">
        <f>'מספר המבצעים'!Z93</f>
        <v/>
      </c>
      <c r="E93" s="364" t="str">
        <f>'מספר הקונצרטים'!Z93</f>
        <v/>
      </c>
      <c r="F93" s="364" t="str">
        <f>'רמת הביצוע'!Z93</f>
        <v/>
      </c>
      <c r="G93" s="364" t="str">
        <f>מסלולים!Z93</f>
        <v/>
      </c>
      <c r="H93" s="364" t="str">
        <f>'הכנסות עצמיות'!Z93</f>
        <v/>
      </c>
      <c r="I93" s="364" t="str">
        <f>'שימור ותיעוד'!Z93</f>
        <v/>
      </c>
      <c r="J93" s="364"/>
      <c r="K93" s="364"/>
      <c r="L93" s="364"/>
      <c r="M93" s="364"/>
      <c r="N93" s="364"/>
      <c r="O93" s="364"/>
      <c r="P93" s="364"/>
      <c r="Q93" s="364"/>
      <c r="R93" s="365"/>
      <c r="S93" s="365"/>
      <c r="T93" s="365"/>
      <c r="U93" s="365"/>
      <c r="V93" s="365"/>
      <c r="W93" s="365"/>
      <c r="X93" s="365"/>
      <c r="Y93" s="365"/>
      <c r="Z93" s="365"/>
      <c r="AA93" s="365"/>
      <c r="AB93" s="365"/>
      <c r="AC93" s="365"/>
      <c r="AD93" s="365" t="str">
        <f t="shared" si="2"/>
        <v/>
      </c>
      <c r="AE93" s="365" t="str">
        <f t="shared" si="3"/>
        <v/>
      </c>
      <c r="AF93" s="366" t="str">
        <f t="shared" si="4"/>
        <v/>
      </c>
      <c r="AG93" s="223">
        <f t="shared" si="5"/>
        <v>1</v>
      </c>
      <c r="AH93" s="223">
        <f t="shared" si="6"/>
        <v>1</v>
      </c>
      <c r="AI93" s="223">
        <f t="shared" si="7"/>
        <v>1</v>
      </c>
      <c r="AJ93" s="223">
        <f t="shared" si="8"/>
        <v>1</v>
      </c>
      <c r="AK93" s="223">
        <f t="shared" si="9"/>
        <v>1</v>
      </c>
      <c r="AL93" s="223">
        <f t="shared" si="10"/>
        <v>1</v>
      </c>
      <c r="AM93" s="223">
        <f t="shared" si="11"/>
        <v>1</v>
      </c>
      <c r="AN93" s="223">
        <f t="shared" si="12"/>
        <v>1</v>
      </c>
      <c r="AO93" s="223">
        <f t="shared" si="13"/>
        <v>1</v>
      </c>
      <c r="AP93" s="223">
        <f t="shared" si="14"/>
        <v>1</v>
      </c>
      <c r="AQ93" s="223">
        <f t="shared" si="15"/>
        <v>1</v>
      </c>
      <c r="AR93" s="223">
        <f t="shared" si="16"/>
        <v>1</v>
      </c>
      <c r="AS93" s="223">
        <f t="shared" si="17"/>
        <v>1</v>
      </c>
      <c r="AT93" s="223">
        <f t="shared" si="18"/>
        <v>1</v>
      </c>
      <c r="AU93" s="223">
        <f t="shared" si="19"/>
        <v>1</v>
      </c>
      <c r="AV93" s="223">
        <f t="shared" si="20"/>
        <v>1</v>
      </c>
      <c r="AW93" s="223">
        <f t="shared" si="21"/>
        <v>1</v>
      </c>
      <c r="AX93" s="223">
        <f t="shared" si="22"/>
        <v>1</v>
      </c>
      <c r="AY93" s="223">
        <f t="shared" si="23"/>
        <v>1</v>
      </c>
      <c r="AZ93" s="223">
        <f t="shared" si="24"/>
        <v>1</v>
      </c>
      <c r="BA93" s="223">
        <f t="shared" si="25"/>
        <v>1</v>
      </c>
      <c r="BB93" s="223">
        <f t="shared" si="26"/>
        <v>1</v>
      </c>
      <c r="BC93" s="223">
        <f t="shared" si="27"/>
        <v>1</v>
      </c>
      <c r="BD93" s="223">
        <f t="shared" si="28"/>
        <v>1</v>
      </c>
      <c r="BE93" s="223">
        <f t="shared" si="29"/>
        <v>1</v>
      </c>
      <c r="BF93" s="223">
        <f t="shared" si="30"/>
        <v>1</v>
      </c>
      <c r="BG93" s="223">
        <f t="shared" si="31"/>
        <v>1</v>
      </c>
    </row>
    <row r="94" spans="1:59" ht="15.75">
      <c r="A94" s="361"/>
      <c r="B94" s="362" t="str">
        <f t="shared" si="1"/>
        <v/>
      </c>
      <c r="C94" s="363" t="str">
        <f>IF('תנאי סף'!AN94&lt;&gt;1,"",'תנאי סף'!F94)</f>
        <v/>
      </c>
      <c r="D94" s="364" t="str">
        <f>'מספר המבצעים'!Z94</f>
        <v/>
      </c>
      <c r="E94" s="364" t="str">
        <f>'מספר הקונצרטים'!Z94</f>
        <v/>
      </c>
      <c r="F94" s="364" t="str">
        <f>'רמת הביצוע'!Z94</f>
        <v/>
      </c>
      <c r="G94" s="364" t="str">
        <f>מסלולים!Z94</f>
        <v/>
      </c>
      <c r="H94" s="364" t="str">
        <f>'הכנסות עצמיות'!Z94</f>
        <v/>
      </c>
      <c r="I94" s="364" t="str">
        <f>'שימור ותיעוד'!Z94</f>
        <v/>
      </c>
      <c r="J94" s="364"/>
      <c r="K94" s="364"/>
      <c r="L94" s="364"/>
      <c r="M94" s="364"/>
      <c r="N94" s="364"/>
      <c r="O94" s="364"/>
      <c r="P94" s="364"/>
      <c r="Q94" s="364"/>
      <c r="R94" s="365"/>
      <c r="S94" s="365"/>
      <c r="T94" s="365"/>
      <c r="U94" s="365"/>
      <c r="V94" s="365"/>
      <c r="W94" s="365"/>
      <c r="X94" s="365"/>
      <c r="Y94" s="365"/>
      <c r="Z94" s="365"/>
      <c r="AA94" s="365"/>
      <c r="AB94" s="365"/>
      <c r="AC94" s="365"/>
      <c r="AD94" s="365" t="str">
        <f t="shared" si="2"/>
        <v/>
      </c>
      <c r="AE94" s="365" t="str">
        <f t="shared" si="3"/>
        <v/>
      </c>
      <c r="AF94" s="366" t="str">
        <f t="shared" si="4"/>
        <v/>
      </c>
      <c r="AG94" s="223">
        <f t="shared" si="5"/>
        <v>1</v>
      </c>
      <c r="AH94" s="223">
        <f t="shared" si="6"/>
        <v>1</v>
      </c>
      <c r="AI94" s="223">
        <f t="shared" si="7"/>
        <v>1</v>
      </c>
      <c r="AJ94" s="223">
        <f t="shared" si="8"/>
        <v>1</v>
      </c>
      <c r="AK94" s="223">
        <f t="shared" si="9"/>
        <v>1</v>
      </c>
      <c r="AL94" s="223">
        <f t="shared" si="10"/>
        <v>1</v>
      </c>
      <c r="AM94" s="223">
        <f t="shared" si="11"/>
        <v>1</v>
      </c>
      <c r="AN94" s="223">
        <f t="shared" si="12"/>
        <v>1</v>
      </c>
      <c r="AO94" s="223">
        <f t="shared" si="13"/>
        <v>1</v>
      </c>
      <c r="AP94" s="223">
        <f t="shared" si="14"/>
        <v>1</v>
      </c>
      <c r="AQ94" s="223">
        <f t="shared" si="15"/>
        <v>1</v>
      </c>
      <c r="AR94" s="223">
        <f t="shared" si="16"/>
        <v>1</v>
      </c>
      <c r="AS94" s="223">
        <f t="shared" si="17"/>
        <v>1</v>
      </c>
      <c r="AT94" s="223">
        <f t="shared" si="18"/>
        <v>1</v>
      </c>
      <c r="AU94" s="223">
        <f t="shared" si="19"/>
        <v>1</v>
      </c>
      <c r="AV94" s="223">
        <f t="shared" si="20"/>
        <v>1</v>
      </c>
      <c r="AW94" s="223">
        <f t="shared" si="21"/>
        <v>1</v>
      </c>
      <c r="AX94" s="223">
        <f t="shared" si="22"/>
        <v>1</v>
      </c>
      <c r="AY94" s="223">
        <f t="shared" si="23"/>
        <v>1</v>
      </c>
      <c r="AZ94" s="223">
        <f t="shared" si="24"/>
        <v>1</v>
      </c>
      <c r="BA94" s="223">
        <f t="shared" si="25"/>
        <v>1</v>
      </c>
      <c r="BB94" s="223">
        <f t="shared" si="26"/>
        <v>1</v>
      </c>
      <c r="BC94" s="223">
        <f t="shared" si="27"/>
        <v>1</v>
      </c>
      <c r="BD94" s="223">
        <f t="shared" si="28"/>
        <v>1</v>
      </c>
      <c r="BE94" s="223">
        <f t="shared" si="29"/>
        <v>1</v>
      </c>
      <c r="BF94" s="223">
        <f t="shared" si="30"/>
        <v>1</v>
      </c>
      <c r="BG94" s="223">
        <f t="shared" si="31"/>
        <v>1</v>
      </c>
    </row>
    <row r="95" spans="1:59" ht="15.75">
      <c r="A95" s="361"/>
      <c r="B95" s="362" t="str">
        <f t="shared" si="1"/>
        <v/>
      </c>
      <c r="C95" s="363" t="str">
        <f>IF('תנאי סף'!AN95&lt;&gt;1,"",'תנאי סף'!F95)</f>
        <v/>
      </c>
      <c r="D95" s="364" t="str">
        <f>'מספר המבצעים'!Z95</f>
        <v/>
      </c>
      <c r="E95" s="364" t="str">
        <f>'מספר הקונצרטים'!Z95</f>
        <v/>
      </c>
      <c r="F95" s="364" t="str">
        <f>'רמת הביצוע'!Z95</f>
        <v/>
      </c>
      <c r="G95" s="364" t="str">
        <f>מסלולים!Z95</f>
        <v/>
      </c>
      <c r="H95" s="364" t="str">
        <f>'הכנסות עצמיות'!Z95</f>
        <v/>
      </c>
      <c r="I95" s="364" t="str">
        <f>'שימור ותיעוד'!Z95</f>
        <v/>
      </c>
      <c r="J95" s="364"/>
      <c r="K95" s="364"/>
      <c r="L95" s="364"/>
      <c r="M95" s="364"/>
      <c r="N95" s="364"/>
      <c r="O95" s="364"/>
      <c r="P95" s="364"/>
      <c r="Q95" s="364"/>
      <c r="R95" s="365"/>
      <c r="S95" s="365"/>
      <c r="T95" s="365"/>
      <c r="U95" s="365"/>
      <c r="V95" s="365"/>
      <c r="W95" s="365"/>
      <c r="X95" s="365"/>
      <c r="Y95" s="365"/>
      <c r="Z95" s="365"/>
      <c r="AA95" s="365"/>
      <c r="AB95" s="365"/>
      <c r="AC95" s="365"/>
      <c r="AD95" s="365" t="str">
        <f t="shared" si="2"/>
        <v/>
      </c>
      <c r="AE95" s="365" t="str">
        <f t="shared" si="3"/>
        <v/>
      </c>
      <c r="AF95" s="366" t="str">
        <f t="shared" si="4"/>
        <v/>
      </c>
      <c r="AG95" s="223">
        <f t="shared" si="5"/>
        <v>1</v>
      </c>
      <c r="AH95" s="223">
        <f t="shared" si="6"/>
        <v>1</v>
      </c>
      <c r="AI95" s="223">
        <f t="shared" si="7"/>
        <v>1</v>
      </c>
      <c r="AJ95" s="223">
        <f t="shared" si="8"/>
        <v>1</v>
      </c>
      <c r="AK95" s="223">
        <f t="shared" si="9"/>
        <v>1</v>
      </c>
      <c r="AL95" s="223">
        <f t="shared" si="10"/>
        <v>1</v>
      </c>
      <c r="AM95" s="223">
        <f t="shared" si="11"/>
        <v>1</v>
      </c>
      <c r="AN95" s="223">
        <f t="shared" si="12"/>
        <v>1</v>
      </c>
      <c r="AO95" s="223">
        <f t="shared" si="13"/>
        <v>1</v>
      </c>
      <c r="AP95" s="223">
        <f t="shared" si="14"/>
        <v>1</v>
      </c>
      <c r="AQ95" s="223">
        <f t="shared" si="15"/>
        <v>1</v>
      </c>
      <c r="AR95" s="223">
        <f t="shared" si="16"/>
        <v>1</v>
      </c>
      <c r="AS95" s="223">
        <f t="shared" si="17"/>
        <v>1</v>
      </c>
      <c r="AT95" s="223">
        <f t="shared" si="18"/>
        <v>1</v>
      </c>
      <c r="AU95" s="223">
        <f t="shared" si="19"/>
        <v>1</v>
      </c>
      <c r="AV95" s="223">
        <f t="shared" si="20"/>
        <v>1</v>
      </c>
      <c r="AW95" s="223">
        <f t="shared" si="21"/>
        <v>1</v>
      </c>
      <c r="AX95" s="223">
        <f t="shared" si="22"/>
        <v>1</v>
      </c>
      <c r="AY95" s="223">
        <f t="shared" si="23"/>
        <v>1</v>
      </c>
      <c r="AZ95" s="223">
        <f t="shared" si="24"/>
        <v>1</v>
      </c>
      <c r="BA95" s="223">
        <f t="shared" si="25"/>
        <v>1</v>
      </c>
      <c r="BB95" s="223">
        <f t="shared" si="26"/>
        <v>1</v>
      </c>
      <c r="BC95" s="223">
        <f t="shared" si="27"/>
        <v>1</v>
      </c>
      <c r="BD95" s="223">
        <f t="shared" si="28"/>
        <v>1</v>
      </c>
      <c r="BE95" s="223">
        <f t="shared" si="29"/>
        <v>1</v>
      </c>
      <c r="BF95" s="223">
        <f t="shared" si="30"/>
        <v>1</v>
      </c>
      <c r="BG95" s="223">
        <f t="shared" si="31"/>
        <v>1</v>
      </c>
    </row>
    <row r="96" spans="1:59" ht="15.75">
      <c r="A96" s="361"/>
      <c r="B96" s="362" t="str">
        <f t="shared" ref="B96:B130" si="32">IF(C96="","",ROW()-30)</f>
        <v/>
      </c>
      <c r="C96" s="363" t="str">
        <f>IF('תנאי סף'!AN96&lt;&gt;1,"",'תנאי סף'!F96)</f>
        <v/>
      </c>
      <c r="D96" s="364" t="str">
        <f>'מספר המבצעים'!Z96</f>
        <v/>
      </c>
      <c r="E96" s="364" t="str">
        <f>'מספר הקונצרטים'!Z96</f>
        <v/>
      </c>
      <c r="F96" s="364" t="str">
        <f>'רמת הביצוע'!Z96</f>
        <v/>
      </c>
      <c r="G96" s="364" t="str">
        <f>מסלולים!Z96</f>
        <v/>
      </c>
      <c r="H96" s="364" t="str">
        <f>'הכנסות עצמיות'!Z96</f>
        <v/>
      </c>
      <c r="I96" s="364" t="str">
        <f>'שימור ותיעוד'!Z96</f>
        <v/>
      </c>
      <c r="J96" s="364"/>
      <c r="K96" s="364"/>
      <c r="L96" s="364"/>
      <c r="M96" s="364"/>
      <c r="N96" s="364"/>
      <c r="O96" s="364"/>
      <c r="P96" s="364"/>
      <c r="Q96" s="364"/>
      <c r="R96" s="365"/>
      <c r="S96" s="365"/>
      <c r="T96" s="365"/>
      <c r="U96" s="365"/>
      <c r="V96" s="365"/>
      <c r="W96" s="365"/>
      <c r="X96" s="365"/>
      <c r="Y96" s="365"/>
      <c r="Z96" s="365"/>
      <c r="AA96" s="365"/>
      <c r="AB96" s="365"/>
      <c r="AC96" s="365"/>
      <c r="AD96" s="365" t="str">
        <f t="shared" ref="AD96:AD130" si="33">IF($C96="","",IF(AG96&lt;&gt;1,$AH$1,SUMPRODUCT($D$30:$AC$30,D96:AC96)))</f>
        <v/>
      </c>
      <c r="AE96" s="365" t="str">
        <f t="shared" ref="AE96:AE130" si="34">IF($C96="","",IF(AG96&lt;&gt;1,$AH$1,IFERROR(AD96/$AD$131,0)))</f>
        <v/>
      </c>
      <c r="AF96" s="366" t="str">
        <f t="shared" ref="AF96:AF130" si="35">IF($C96="","",IF(AG96&lt;&gt;1,$AH$1,AE96*$AF$30))</f>
        <v/>
      </c>
      <c r="AG96" s="223">
        <f t="shared" ref="AG96:AG130" si="36">IF(SUM(AH96:BG96)=COUNT(AH96:BG96),1,0)</f>
        <v>1</v>
      </c>
      <c r="AH96" s="223">
        <f t="shared" ref="AH96:AH130" si="37">IF(D96=$AH$1,0,1)</f>
        <v>1</v>
      </c>
      <c r="AI96" s="223">
        <f t="shared" ref="AI96:AI130" si="38">IF(E96=$AH$1,0,1)</f>
        <v>1</v>
      </c>
      <c r="AJ96" s="223">
        <f t="shared" ref="AJ96:AJ130" si="39">IF(F96=$AH$1,0,1)</f>
        <v>1</v>
      </c>
      <c r="AK96" s="223">
        <f t="shared" ref="AK96:AK130" si="40">IF(G96=$AH$1,0,1)</f>
        <v>1</v>
      </c>
      <c r="AL96" s="223">
        <f t="shared" ref="AL96:AL130" si="41">IF(H96=$AH$1,0,1)</f>
        <v>1</v>
      </c>
      <c r="AM96" s="223">
        <f t="shared" ref="AM96:AM130" si="42">IF(I96=$AH$1,0,1)</f>
        <v>1</v>
      </c>
      <c r="AN96" s="223">
        <f t="shared" ref="AN96:AN130" si="43">IF(J96=$AH$1,0,1)</f>
        <v>1</v>
      </c>
      <c r="AO96" s="223">
        <f t="shared" ref="AO96:AO130" si="44">IF(K96=$AH$1,0,1)</f>
        <v>1</v>
      </c>
      <c r="AP96" s="223">
        <f t="shared" ref="AP96:AP130" si="45">IF(L96=$AH$1,0,1)</f>
        <v>1</v>
      </c>
      <c r="AQ96" s="223">
        <f t="shared" ref="AQ96:AQ130" si="46">IF(M96=$AH$1,0,1)</f>
        <v>1</v>
      </c>
      <c r="AR96" s="223">
        <f t="shared" ref="AR96:AR130" si="47">IF(N96=$AH$1,0,1)</f>
        <v>1</v>
      </c>
      <c r="AS96" s="223">
        <f t="shared" ref="AS96:AS130" si="48">IF(O96=$AH$1,0,1)</f>
        <v>1</v>
      </c>
      <c r="AT96" s="223">
        <f t="shared" ref="AT96:AT130" si="49">IF(P96=$AH$1,0,1)</f>
        <v>1</v>
      </c>
      <c r="AU96" s="223">
        <f t="shared" ref="AU96:AU130" si="50">IF(Q96=$AH$1,0,1)</f>
        <v>1</v>
      </c>
      <c r="AV96" s="223">
        <f t="shared" ref="AV96:AV130" si="51">IF(R96=$AH$1,0,1)</f>
        <v>1</v>
      </c>
      <c r="AW96" s="223">
        <f t="shared" ref="AW96:AW130" si="52">IF(S96=$AH$1,0,1)</f>
        <v>1</v>
      </c>
      <c r="AX96" s="223">
        <f t="shared" ref="AX96:AX130" si="53">IF(T96=$AH$1,0,1)</f>
        <v>1</v>
      </c>
      <c r="AY96" s="223">
        <f t="shared" ref="AY96:AY130" si="54">IF(U96=$AH$1,0,1)</f>
        <v>1</v>
      </c>
      <c r="AZ96" s="223">
        <f t="shared" ref="AZ96:AZ130" si="55">IF(V96=$AH$1,0,1)</f>
        <v>1</v>
      </c>
      <c r="BA96" s="223">
        <f t="shared" ref="BA96:BA130" si="56">IF(W96=$AH$1,0,1)</f>
        <v>1</v>
      </c>
      <c r="BB96" s="223">
        <f t="shared" ref="BB96:BB130" si="57">IF(X96=$AH$1,0,1)</f>
        <v>1</v>
      </c>
      <c r="BC96" s="223">
        <f t="shared" ref="BC96:BC130" si="58">IF(Y96=$AH$1,0,1)</f>
        <v>1</v>
      </c>
      <c r="BD96" s="223">
        <f t="shared" ref="BD96:BD130" si="59">IF(Z96=$AH$1,0,1)</f>
        <v>1</v>
      </c>
      <c r="BE96" s="223">
        <f t="shared" ref="BE96:BE130" si="60">IF(AA96=$AH$1,0,1)</f>
        <v>1</v>
      </c>
      <c r="BF96" s="223">
        <f t="shared" ref="BF96:BF130" si="61">IF(AB96=$AH$1,0,1)</f>
        <v>1</v>
      </c>
      <c r="BG96" s="223">
        <f t="shared" ref="BG96:BG130" si="62">IF(AC96=$AH$1,0,1)</f>
        <v>1</v>
      </c>
    </row>
    <row r="97" spans="1:59" ht="15.75">
      <c r="A97" s="361"/>
      <c r="B97" s="362" t="str">
        <f t="shared" si="32"/>
        <v/>
      </c>
      <c r="C97" s="363" t="str">
        <f>IF('תנאי סף'!AN97&lt;&gt;1,"",'תנאי סף'!F97)</f>
        <v/>
      </c>
      <c r="D97" s="364" t="str">
        <f>'מספר המבצעים'!Z97</f>
        <v/>
      </c>
      <c r="E97" s="364" t="str">
        <f>'מספר הקונצרטים'!Z97</f>
        <v/>
      </c>
      <c r="F97" s="364" t="str">
        <f>'רמת הביצוע'!Z97</f>
        <v/>
      </c>
      <c r="G97" s="364" t="str">
        <f>מסלולים!Z97</f>
        <v/>
      </c>
      <c r="H97" s="364" t="str">
        <f>'הכנסות עצמיות'!Z97</f>
        <v/>
      </c>
      <c r="I97" s="364" t="str">
        <f>'שימור ותיעוד'!Z97</f>
        <v/>
      </c>
      <c r="J97" s="364"/>
      <c r="K97" s="364"/>
      <c r="L97" s="364"/>
      <c r="M97" s="364"/>
      <c r="N97" s="364"/>
      <c r="O97" s="364"/>
      <c r="P97" s="364"/>
      <c r="Q97" s="364"/>
      <c r="R97" s="365"/>
      <c r="S97" s="365"/>
      <c r="T97" s="365"/>
      <c r="U97" s="365"/>
      <c r="V97" s="365"/>
      <c r="W97" s="365"/>
      <c r="X97" s="365"/>
      <c r="Y97" s="365"/>
      <c r="Z97" s="365"/>
      <c r="AA97" s="365"/>
      <c r="AB97" s="365"/>
      <c r="AC97" s="365"/>
      <c r="AD97" s="365" t="str">
        <f t="shared" si="33"/>
        <v/>
      </c>
      <c r="AE97" s="365" t="str">
        <f t="shared" si="34"/>
        <v/>
      </c>
      <c r="AF97" s="366" t="str">
        <f t="shared" si="35"/>
        <v/>
      </c>
      <c r="AG97" s="223">
        <f t="shared" si="36"/>
        <v>1</v>
      </c>
      <c r="AH97" s="223">
        <f t="shared" si="37"/>
        <v>1</v>
      </c>
      <c r="AI97" s="223">
        <f t="shared" si="38"/>
        <v>1</v>
      </c>
      <c r="AJ97" s="223">
        <f t="shared" si="39"/>
        <v>1</v>
      </c>
      <c r="AK97" s="223">
        <f t="shared" si="40"/>
        <v>1</v>
      </c>
      <c r="AL97" s="223">
        <f t="shared" si="41"/>
        <v>1</v>
      </c>
      <c r="AM97" s="223">
        <f t="shared" si="42"/>
        <v>1</v>
      </c>
      <c r="AN97" s="223">
        <f t="shared" si="43"/>
        <v>1</v>
      </c>
      <c r="AO97" s="223">
        <f t="shared" si="44"/>
        <v>1</v>
      </c>
      <c r="AP97" s="223">
        <f t="shared" si="45"/>
        <v>1</v>
      </c>
      <c r="AQ97" s="223">
        <f t="shared" si="46"/>
        <v>1</v>
      </c>
      <c r="AR97" s="223">
        <f t="shared" si="47"/>
        <v>1</v>
      </c>
      <c r="AS97" s="223">
        <f t="shared" si="48"/>
        <v>1</v>
      </c>
      <c r="AT97" s="223">
        <f t="shared" si="49"/>
        <v>1</v>
      </c>
      <c r="AU97" s="223">
        <f t="shared" si="50"/>
        <v>1</v>
      </c>
      <c r="AV97" s="223">
        <f t="shared" si="51"/>
        <v>1</v>
      </c>
      <c r="AW97" s="223">
        <f t="shared" si="52"/>
        <v>1</v>
      </c>
      <c r="AX97" s="223">
        <f t="shared" si="53"/>
        <v>1</v>
      </c>
      <c r="AY97" s="223">
        <f t="shared" si="54"/>
        <v>1</v>
      </c>
      <c r="AZ97" s="223">
        <f t="shared" si="55"/>
        <v>1</v>
      </c>
      <c r="BA97" s="223">
        <f t="shared" si="56"/>
        <v>1</v>
      </c>
      <c r="BB97" s="223">
        <f t="shared" si="57"/>
        <v>1</v>
      </c>
      <c r="BC97" s="223">
        <f t="shared" si="58"/>
        <v>1</v>
      </c>
      <c r="BD97" s="223">
        <f t="shared" si="59"/>
        <v>1</v>
      </c>
      <c r="BE97" s="223">
        <f t="shared" si="60"/>
        <v>1</v>
      </c>
      <c r="BF97" s="223">
        <f t="shared" si="61"/>
        <v>1</v>
      </c>
      <c r="BG97" s="223">
        <f t="shared" si="62"/>
        <v>1</v>
      </c>
    </row>
    <row r="98" spans="1:59" ht="15.75">
      <c r="A98" s="361"/>
      <c r="B98" s="362" t="str">
        <f t="shared" si="32"/>
        <v/>
      </c>
      <c r="C98" s="363" t="str">
        <f>IF('תנאי סף'!AN98&lt;&gt;1,"",'תנאי סף'!F98)</f>
        <v/>
      </c>
      <c r="D98" s="364" t="str">
        <f>'מספר המבצעים'!Z98</f>
        <v/>
      </c>
      <c r="E98" s="364" t="str">
        <f>'מספר הקונצרטים'!Z98</f>
        <v/>
      </c>
      <c r="F98" s="364" t="str">
        <f>'רמת הביצוע'!Z98</f>
        <v/>
      </c>
      <c r="G98" s="364" t="str">
        <f>מסלולים!Z98</f>
        <v/>
      </c>
      <c r="H98" s="364" t="str">
        <f>'הכנסות עצמיות'!Z98</f>
        <v/>
      </c>
      <c r="I98" s="364" t="str">
        <f>'שימור ותיעוד'!Z98</f>
        <v/>
      </c>
      <c r="J98" s="364"/>
      <c r="K98" s="364"/>
      <c r="L98" s="364"/>
      <c r="M98" s="364"/>
      <c r="N98" s="364"/>
      <c r="O98" s="364"/>
      <c r="P98" s="364"/>
      <c r="Q98" s="364"/>
      <c r="R98" s="365"/>
      <c r="S98" s="365"/>
      <c r="T98" s="365"/>
      <c r="U98" s="365"/>
      <c r="V98" s="365"/>
      <c r="W98" s="365"/>
      <c r="X98" s="365"/>
      <c r="Y98" s="365"/>
      <c r="Z98" s="365"/>
      <c r="AA98" s="365"/>
      <c r="AB98" s="365"/>
      <c r="AC98" s="365"/>
      <c r="AD98" s="365" t="str">
        <f t="shared" si="33"/>
        <v/>
      </c>
      <c r="AE98" s="365" t="str">
        <f t="shared" si="34"/>
        <v/>
      </c>
      <c r="AF98" s="366" t="str">
        <f t="shared" si="35"/>
        <v/>
      </c>
      <c r="AG98" s="223">
        <f t="shared" si="36"/>
        <v>1</v>
      </c>
      <c r="AH98" s="223">
        <f t="shared" si="37"/>
        <v>1</v>
      </c>
      <c r="AI98" s="223">
        <f t="shared" si="38"/>
        <v>1</v>
      </c>
      <c r="AJ98" s="223">
        <f t="shared" si="39"/>
        <v>1</v>
      </c>
      <c r="AK98" s="223">
        <f t="shared" si="40"/>
        <v>1</v>
      </c>
      <c r="AL98" s="223">
        <f t="shared" si="41"/>
        <v>1</v>
      </c>
      <c r="AM98" s="223">
        <f t="shared" si="42"/>
        <v>1</v>
      </c>
      <c r="AN98" s="223">
        <f t="shared" si="43"/>
        <v>1</v>
      </c>
      <c r="AO98" s="223">
        <f t="shared" si="44"/>
        <v>1</v>
      </c>
      <c r="AP98" s="223">
        <f t="shared" si="45"/>
        <v>1</v>
      </c>
      <c r="AQ98" s="223">
        <f t="shared" si="46"/>
        <v>1</v>
      </c>
      <c r="AR98" s="223">
        <f t="shared" si="47"/>
        <v>1</v>
      </c>
      <c r="AS98" s="223">
        <f t="shared" si="48"/>
        <v>1</v>
      </c>
      <c r="AT98" s="223">
        <f t="shared" si="49"/>
        <v>1</v>
      </c>
      <c r="AU98" s="223">
        <f t="shared" si="50"/>
        <v>1</v>
      </c>
      <c r="AV98" s="223">
        <f t="shared" si="51"/>
        <v>1</v>
      </c>
      <c r="AW98" s="223">
        <f t="shared" si="52"/>
        <v>1</v>
      </c>
      <c r="AX98" s="223">
        <f t="shared" si="53"/>
        <v>1</v>
      </c>
      <c r="AY98" s="223">
        <f t="shared" si="54"/>
        <v>1</v>
      </c>
      <c r="AZ98" s="223">
        <f t="shared" si="55"/>
        <v>1</v>
      </c>
      <c r="BA98" s="223">
        <f t="shared" si="56"/>
        <v>1</v>
      </c>
      <c r="BB98" s="223">
        <f t="shared" si="57"/>
        <v>1</v>
      </c>
      <c r="BC98" s="223">
        <f t="shared" si="58"/>
        <v>1</v>
      </c>
      <c r="BD98" s="223">
        <f t="shared" si="59"/>
        <v>1</v>
      </c>
      <c r="BE98" s="223">
        <f t="shared" si="60"/>
        <v>1</v>
      </c>
      <c r="BF98" s="223">
        <f t="shared" si="61"/>
        <v>1</v>
      </c>
      <c r="BG98" s="223">
        <f t="shared" si="62"/>
        <v>1</v>
      </c>
    </row>
    <row r="99" spans="1:59" ht="15.75">
      <c r="A99" s="361"/>
      <c r="B99" s="362" t="str">
        <f t="shared" si="32"/>
        <v/>
      </c>
      <c r="C99" s="363" t="str">
        <f>IF('תנאי סף'!AN99&lt;&gt;1,"",'תנאי סף'!F99)</f>
        <v/>
      </c>
      <c r="D99" s="364" t="str">
        <f>'מספר המבצעים'!Z99</f>
        <v/>
      </c>
      <c r="E99" s="364" t="str">
        <f>'מספר הקונצרטים'!Z99</f>
        <v/>
      </c>
      <c r="F99" s="364" t="str">
        <f>'רמת הביצוע'!Z99</f>
        <v/>
      </c>
      <c r="G99" s="364" t="str">
        <f>מסלולים!Z99</f>
        <v/>
      </c>
      <c r="H99" s="364" t="str">
        <f>'הכנסות עצמיות'!Z99</f>
        <v/>
      </c>
      <c r="I99" s="364" t="str">
        <f>'שימור ותיעוד'!Z99</f>
        <v/>
      </c>
      <c r="J99" s="364"/>
      <c r="K99" s="364"/>
      <c r="L99" s="364"/>
      <c r="M99" s="364"/>
      <c r="N99" s="364"/>
      <c r="O99" s="364"/>
      <c r="P99" s="364"/>
      <c r="Q99" s="364"/>
      <c r="R99" s="365"/>
      <c r="S99" s="365"/>
      <c r="T99" s="365"/>
      <c r="U99" s="365"/>
      <c r="V99" s="365"/>
      <c r="W99" s="365"/>
      <c r="X99" s="365"/>
      <c r="Y99" s="365"/>
      <c r="Z99" s="365"/>
      <c r="AA99" s="365"/>
      <c r="AB99" s="365"/>
      <c r="AC99" s="365"/>
      <c r="AD99" s="365" t="str">
        <f t="shared" si="33"/>
        <v/>
      </c>
      <c r="AE99" s="365" t="str">
        <f t="shared" si="34"/>
        <v/>
      </c>
      <c r="AF99" s="366" t="str">
        <f t="shared" si="35"/>
        <v/>
      </c>
      <c r="AG99" s="223">
        <f t="shared" si="36"/>
        <v>1</v>
      </c>
      <c r="AH99" s="223">
        <f t="shared" si="37"/>
        <v>1</v>
      </c>
      <c r="AI99" s="223">
        <f t="shared" si="38"/>
        <v>1</v>
      </c>
      <c r="AJ99" s="223">
        <f t="shared" si="39"/>
        <v>1</v>
      </c>
      <c r="AK99" s="223">
        <f t="shared" si="40"/>
        <v>1</v>
      </c>
      <c r="AL99" s="223">
        <f t="shared" si="41"/>
        <v>1</v>
      </c>
      <c r="AM99" s="223">
        <f t="shared" si="42"/>
        <v>1</v>
      </c>
      <c r="AN99" s="223">
        <f t="shared" si="43"/>
        <v>1</v>
      </c>
      <c r="AO99" s="223">
        <f t="shared" si="44"/>
        <v>1</v>
      </c>
      <c r="AP99" s="223">
        <f t="shared" si="45"/>
        <v>1</v>
      </c>
      <c r="AQ99" s="223">
        <f t="shared" si="46"/>
        <v>1</v>
      </c>
      <c r="AR99" s="223">
        <f t="shared" si="47"/>
        <v>1</v>
      </c>
      <c r="AS99" s="223">
        <f t="shared" si="48"/>
        <v>1</v>
      </c>
      <c r="AT99" s="223">
        <f t="shared" si="49"/>
        <v>1</v>
      </c>
      <c r="AU99" s="223">
        <f t="shared" si="50"/>
        <v>1</v>
      </c>
      <c r="AV99" s="223">
        <f t="shared" si="51"/>
        <v>1</v>
      </c>
      <c r="AW99" s="223">
        <f t="shared" si="52"/>
        <v>1</v>
      </c>
      <c r="AX99" s="223">
        <f t="shared" si="53"/>
        <v>1</v>
      </c>
      <c r="AY99" s="223">
        <f t="shared" si="54"/>
        <v>1</v>
      </c>
      <c r="AZ99" s="223">
        <f t="shared" si="55"/>
        <v>1</v>
      </c>
      <c r="BA99" s="223">
        <f t="shared" si="56"/>
        <v>1</v>
      </c>
      <c r="BB99" s="223">
        <f t="shared" si="57"/>
        <v>1</v>
      </c>
      <c r="BC99" s="223">
        <f t="shared" si="58"/>
        <v>1</v>
      </c>
      <c r="BD99" s="223">
        <f t="shared" si="59"/>
        <v>1</v>
      </c>
      <c r="BE99" s="223">
        <f t="shared" si="60"/>
        <v>1</v>
      </c>
      <c r="BF99" s="223">
        <f t="shared" si="61"/>
        <v>1</v>
      </c>
      <c r="BG99" s="223">
        <f t="shared" si="62"/>
        <v>1</v>
      </c>
    </row>
    <row r="100" spans="1:59" ht="15.75">
      <c r="A100" s="361"/>
      <c r="B100" s="362" t="str">
        <f t="shared" si="32"/>
        <v/>
      </c>
      <c r="C100" s="363" t="str">
        <f>IF('תנאי סף'!AN100&lt;&gt;1,"",'תנאי סף'!F100)</f>
        <v/>
      </c>
      <c r="D100" s="364" t="str">
        <f>'מספר המבצעים'!Z100</f>
        <v/>
      </c>
      <c r="E100" s="364" t="str">
        <f>'מספר הקונצרטים'!Z100</f>
        <v/>
      </c>
      <c r="F100" s="364" t="str">
        <f>'רמת הביצוע'!Z100</f>
        <v/>
      </c>
      <c r="G100" s="364" t="str">
        <f>מסלולים!Z100</f>
        <v/>
      </c>
      <c r="H100" s="364" t="str">
        <f>'הכנסות עצמיות'!Z100</f>
        <v/>
      </c>
      <c r="I100" s="364" t="str">
        <f>'שימור ותיעוד'!Z100</f>
        <v/>
      </c>
      <c r="J100" s="364"/>
      <c r="K100" s="364"/>
      <c r="L100" s="364"/>
      <c r="M100" s="364"/>
      <c r="N100" s="364"/>
      <c r="O100" s="364"/>
      <c r="P100" s="364"/>
      <c r="Q100" s="364"/>
      <c r="R100" s="365"/>
      <c r="S100" s="365"/>
      <c r="T100" s="365"/>
      <c r="U100" s="365"/>
      <c r="V100" s="365"/>
      <c r="W100" s="365"/>
      <c r="X100" s="365"/>
      <c r="Y100" s="365"/>
      <c r="Z100" s="365"/>
      <c r="AA100" s="365"/>
      <c r="AB100" s="365"/>
      <c r="AC100" s="365"/>
      <c r="AD100" s="365" t="str">
        <f t="shared" si="33"/>
        <v/>
      </c>
      <c r="AE100" s="365" t="str">
        <f t="shared" si="34"/>
        <v/>
      </c>
      <c r="AF100" s="366" t="str">
        <f t="shared" si="35"/>
        <v/>
      </c>
      <c r="AG100" s="223">
        <f t="shared" si="36"/>
        <v>1</v>
      </c>
      <c r="AH100" s="223">
        <f t="shared" si="37"/>
        <v>1</v>
      </c>
      <c r="AI100" s="223">
        <f t="shared" si="38"/>
        <v>1</v>
      </c>
      <c r="AJ100" s="223">
        <f t="shared" si="39"/>
        <v>1</v>
      </c>
      <c r="AK100" s="223">
        <f t="shared" si="40"/>
        <v>1</v>
      </c>
      <c r="AL100" s="223">
        <f t="shared" si="41"/>
        <v>1</v>
      </c>
      <c r="AM100" s="223">
        <f t="shared" si="42"/>
        <v>1</v>
      </c>
      <c r="AN100" s="223">
        <f t="shared" si="43"/>
        <v>1</v>
      </c>
      <c r="AO100" s="223">
        <f t="shared" si="44"/>
        <v>1</v>
      </c>
      <c r="AP100" s="223">
        <f t="shared" si="45"/>
        <v>1</v>
      </c>
      <c r="AQ100" s="223">
        <f t="shared" si="46"/>
        <v>1</v>
      </c>
      <c r="AR100" s="223">
        <f t="shared" si="47"/>
        <v>1</v>
      </c>
      <c r="AS100" s="223">
        <f t="shared" si="48"/>
        <v>1</v>
      </c>
      <c r="AT100" s="223">
        <f t="shared" si="49"/>
        <v>1</v>
      </c>
      <c r="AU100" s="223">
        <f t="shared" si="50"/>
        <v>1</v>
      </c>
      <c r="AV100" s="223">
        <f t="shared" si="51"/>
        <v>1</v>
      </c>
      <c r="AW100" s="223">
        <f t="shared" si="52"/>
        <v>1</v>
      </c>
      <c r="AX100" s="223">
        <f t="shared" si="53"/>
        <v>1</v>
      </c>
      <c r="AY100" s="223">
        <f t="shared" si="54"/>
        <v>1</v>
      </c>
      <c r="AZ100" s="223">
        <f t="shared" si="55"/>
        <v>1</v>
      </c>
      <c r="BA100" s="223">
        <f t="shared" si="56"/>
        <v>1</v>
      </c>
      <c r="BB100" s="223">
        <f t="shared" si="57"/>
        <v>1</v>
      </c>
      <c r="BC100" s="223">
        <f t="shared" si="58"/>
        <v>1</v>
      </c>
      <c r="BD100" s="223">
        <f t="shared" si="59"/>
        <v>1</v>
      </c>
      <c r="BE100" s="223">
        <f t="shared" si="60"/>
        <v>1</v>
      </c>
      <c r="BF100" s="223">
        <f t="shared" si="61"/>
        <v>1</v>
      </c>
      <c r="BG100" s="223">
        <f t="shared" si="62"/>
        <v>1</v>
      </c>
    </row>
    <row r="101" spans="1:59" ht="15.75">
      <c r="A101" s="361"/>
      <c r="B101" s="362" t="str">
        <f t="shared" si="32"/>
        <v/>
      </c>
      <c r="C101" s="363" t="str">
        <f>IF('תנאי סף'!AN101&lt;&gt;1,"",'תנאי סף'!F101)</f>
        <v/>
      </c>
      <c r="D101" s="364" t="str">
        <f>'מספר המבצעים'!Z101</f>
        <v/>
      </c>
      <c r="E101" s="364" t="str">
        <f>'מספר הקונצרטים'!Z101</f>
        <v/>
      </c>
      <c r="F101" s="364" t="str">
        <f>'רמת הביצוע'!Z101</f>
        <v/>
      </c>
      <c r="G101" s="364" t="str">
        <f>מסלולים!Z101</f>
        <v/>
      </c>
      <c r="H101" s="364" t="str">
        <f>'הכנסות עצמיות'!Z101</f>
        <v/>
      </c>
      <c r="I101" s="364" t="str">
        <f>'שימור ותיעוד'!Z101</f>
        <v/>
      </c>
      <c r="J101" s="364"/>
      <c r="K101" s="364"/>
      <c r="L101" s="364"/>
      <c r="M101" s="364"/>
      <c r="N101" s="364"/>
      <c r="O101" s="364"/>
      <c r="P101" s="364"/>
      <c r="Q101" s="364"/>
      <c r="R101" s="365"/>
      <c r="S101" s="365"/>
      <c r="T101" s="365"/>
      <c r="U101" s="365"/>
      <c r="V101" s="365"/>
      <c r="W101" s="365"/>
      <c r="X101" s="365"/>
      <c r="Y101" s="365"/>
      <c r="Z101" s="365"/>
      <c r="AA101" s="365"/>
      <c r="AB101" s="365"/>
      <c r="AC101" s="365"/>
      <c r="AD101" s="365" t="str">
        <f t="shared" si="33"/>
        <v/>
      </c>
      <c r="AE101" s="365" t="str">
        <f t="shared" si="34"/>
        <v/>
      </c>
      <c r="AF101" s="366" t="str">
        <f t="shared" si="35"/>
        <v/>
      </c>
      <c r="AG101" s="223">
        <f t="shared" si="36"/>
        <v>1</v>
      </c>
      <c r="AH101" s="223">
        <f t="shared" si="37"/>
        <v>1</v>
      </c>
      <c r="AI101" s="223">
        <f t="shared" si="38"/>
        <v>1</v>
      </c>
      <c r="AJ101" s="223">
        <f t="shared" si="39"/>
        <v>1</v>
      </c>
      <c r="AK101" s="223">
        <f t="shared" si="40"/>
        <v>1</v>
      </c>
      <c r="AL101" s="223">
        <f t="shared" si="41"/>
        <v>1</v>
      </c>
      <c r="AM101" s="223">
        <f t="shared" si="42"/>
        <v>1</v>
      </c>
      <c r="AN101" s="223">
        <f t="shared" si="43"/>
        <v>1</v>
      </c>
      <c r="AO101" s="223">
        <f t="shared" si="44"/>
        <v>1</v>
      </c>
      <c r="AP101" s="223">
        <f t="shared" si="45"/>
        <v>1</v>
      </c>
      <c r="AQ101" s="223">
        <f t="shared" si="46"/>
        <v>1</v>
      </c>
      <c r="AR101" s="223">
        <f t="shared" si="47"/>
        <v>1</v>
      </c>
      <c r="AS101" s="223">
        <f t="shared" si="48"/>
        <v>1</v>
      </c>
      <c r="AT101" s="223">
        <f t="shared" si="49"/>
        <v>1</v>
      </c>
      <c r="AU101" s="223">
        <f t="shared" si="50"/>
        <v>1</v>
      </c>
      <c r="AV101" s="223">
        <f t="shared" si="51"/>
        <v>1</v>
      </c>
      <c r="AW101" s="223">
        <f t="shared" si="52"/>
        <v>1</v>
      </c>
      <c r="AX101" s="223">
        <f t="shared" si="53"/>
        <v>1</v>
      </c>
      <c r="AY101" s="223">
        <f t="shared" si="54"/>
        <v>1</v>
      </c>
      <c r="AZ101" s="223">
        <f t="shared" si="55"/>
        <v>1</v>
      </c>
      <c r="BA101" s="223">
        <f t="shared" si="56"/>
        <v>1</v>
      </c>
      <c r="BB101" s="223">
        <f t="shared" si="57"/>
        <v>1</v>
      </c>
      <c r="BC101" s="223">
        <f t="shared" si="58"/>
        <v>1</v>
      </c>
      <c r="BD101" s="223">
        <f t="shared" si="59"/>
        <v>1</v>
      </c>
      <c r="BE101" s="223">
        <f t="shared" si="60"/>
        <v>1</v>
      </c>
      <c r="BF101" s="223">
        <f t="shared" si="61"/>
        <v>1</v>
      </c>
      <c r="BG101" s="223">
        <f t="shared" si="62"/>
        <v>1</v>
      </c>
    </row>
    <row r="102" spans="1:59" ht="15.75">
      <c r="A102" s="361"/>
      <c r="B102" s="362" t="str">
        <f t="shared" si="32"/>
        <v/>
      </c>
      <c r="C102" s="363" t="str">
        <f>IF('תנאי סף'!AN102&lt;&gt;1,"",'תנאי סף'!F102)</f>
        <v/>
      </c>
      <c r="D102" s="364" t="str">
        <f>'מספר המבצעים'!Z102</f>
        <v/>
      </c>
      <c r="E102" s="364" t="str">
        <f>'מספר הקונצרטים'!Z102</f>
        <v/>
      </c>
      <c r="F102" s="364" t="str">
        <f>'רמת הביצוע'!Z102</f>
        <v/>
      </c>
      <c r="G102" s="364" t="str">
        <f>מסלולים!Z102</f>
        <v/>
      </c>
      <c r="H102" s="364" t="str">
        <f>'הכנסות עצמיות'!Z102</f>
        <v/>
      </c>
      <c r="I102" s="364" t="str">
        <f>'שימור ותיעוד'!Z102</f>
        <v/>
      </c>
      <c r="J102" s="364"/>
      <c r="K102" s="364"/>
      <c r="L102" s="364"/>
      <c r="M102" s="364"/>
      <c r="N102" s="364"/>
      <c r="O102" s="364"/>
      <c r="P102" s="364"/>
      <c r="Q102" s="364"/>
      <c r="R102" s="365"/>
      <c r="S102" s="365"/>
      <c r="T102" s="365"/>
      <c r="U102" s="365"/>
      <c r="V102" s="365"/>
      <c r="W102" s="365"/>
      <c r="X102" s="365"/>
      <c r="Y102" s="365"/>
      <c r="Z102" s="365"/>
      <c r="AA102" s="365"/>
      <c r="AB102" s="365"/>
      <c r="AC102" s="365"/>
      <c r="AD102" s="365" t="str">
        <f t="shared" si="33"/>
        <v/>
      </c>
      <c r="AE102" s="365" t="str">
        <f t="shared" si="34"/>
        <v/>
      </c>
      <c r="AF102" s="366" t="str">
        <f t="shared" si="35"/>
        <v/>
      </c>
      <c r="AG102" s="223">
        <f t="shared" si="36"/>
        <v>1</v>
      </c>
      <c r="AH102" s="223">
        <f t="shared" si="37"/>
        <v>1</v>
      </c>
      <c r="AI102" s="223">
        <f t="shared" si="38"/>
        <v>1</v>
      </c>
      <c r="AJ102" s="223">
        <f t="shared" si="39"/>
        <v>1</v>
      </c>
      <c r="AK102" s="223">
        <f t="shared" si="40"/>
        <v>1</v>
      </c>
      <c r="AL102" s="223">
        <f t="shared" si="41"/>
        <v>1</v>
      </c>
      <c r="AM102" s="223">
        <f t="shared" si="42"/>
        <v>1</v>
      </c>
      <c r="AN102" s="223">
        <f t="shared" si="43"/>
        <v>1</v>
      </c>
      <c r="AO102" s="223">
        <f t="shared" si="44"/>
        <v>1</v>
      </c>
      <c r="AP102" s="223">
        <f t="shared" si="45"/>
        <v>1</v>
      </c>
      <c r="AQ102" s="223">
        <f t="shared" si="46"/>
        <v>1</v>
      </c>
      <c r="AR102" s="223">
        <f t="shared" si="47"/>
        <v>1</v>
      </c>
      <c r="AS102" s="223">
        <f t="shared" si="48"/>
        <v>1</v>
      </c>
      <c r="AT102" s="223">
        <f t="shared" si="49"/>
        <v>1</v>
      </c>
      <c r="AU102" s="223">
        <f t="shared" si="50"/>
        <v>1</v>
      </c>
      <c r="AV102" s="223">
        <f t="shared" si="51"/>
        <v>1</v>
      </c>
      <c r="AW102" s="223">
        <f t="shared" si="52"/>
        <v>1</v>
      </c>
      <c r="AX102" s="223">
        <f t="shared" si="53"/>
        <v>1</v>
      </c>
      <c r="AY102" s="223">
        <f t="shared" si="54"/>
        <v>1</v>
      </c>
      <c r="AZ102" s="223">
        <f t="shared" si="55"/>
        <v>1</v>
      </c>
      <c r="BA102" s="223">
        <f t="shared" si="56"/>
        <v>1</v>
      </c>
      <c r="BB102" s="223">
        <f t="shared" si="57"/>
        <v>1</v>
      </c>
      <c r="BC102" s="223">
        <f t="shared" si="58"/>
        <v>1</v>
      </c>
      <c r="BD102" s="223">
        <f t="shared" si="59"/>
        <v>1</v>
      </c>
      <c r="BE102" s="223">
        <f t="shared" si="60"/>
        <v>1</v>
      </c>
      <c r="BF102" s="223">
        <f t="shared" si="61"/>
        <v>1</v>
      </c>
      <c r="BG102" s="223">
        <f t="shared" si="62"/>
        <v>1</v>
      </c>
    </row>
    <row r="103" spans="1:59" ht="15.75">
      <c r="A103" s="361"/>
      <c r="B103" s="362" t="str">
        <f t="shared" si="32"/>
        <v/>
      </c>
      <c r="C103" s="363" t="str">
        <f>IF('תנאי סף'!AN103&lt;&gt;1,"",'תנאי סף'!F103)</f>
        <v/>
      </c>
      <c r="D103" s="364" t="str">
        <f>'מספר המבצעים'!Z103</f>
        <v/>
      </c>
      <c r="E103" s="364" t="str">
        <f>'מספר הקונצרטים'!Z103</f>
        <v/>
      </c>
      <c r="F103" s="364" t="str">
        <f>'רמת הביצוע'!Z103</f>
        <v/>
      </c>
      <c r="G103" s="364" t="str">
        <f>מסלולים!Z103</f>
        <v/>
      </c>
      <c r="H103" s="364" t="str">
        <f>'הכנסות עצמיות'!Z103</f>
        <v/>
      </c>
      <c r="I103" s="364" t="str">
        <f>'שימור ותיעוד'!Z103</f>
        <v/>
      </c>
      <c r="J103" s="364"/>
      <c r="K103" s="364"/>
      <c r="L103" s="364"/>
      <c r="M103" s="364"/>
      <c r="N103" s="364"/>
      <c r="O103" s="364"/>
      <c r="P103" s="364"/>
      <c r="Q103" s="364"/>
      <c r="R103" s="365"/>
      <c r="S103" s="365"/>
      <c r="T103" s="365"/>
      <c r="U103" s="365"/>
      <c r="V103" s="365"/>
      <c r="W103" s="365"/>
      <c r="X103" s="365"/>
      <c r="Y103" s="365"/>
      <c r="Z103" s="365"/>
      <c r="AA103" s="365"/>
      <c r="AB103" s="365"/>
      <c r="AC103" s="365"/>
      <c r="AD103" s="365" t="str">
        <f t="shared" si="33"/>
        <v/>
      </c>
      <c r="AE103" s="365" t="str">
        <f t="shared" si="34"/>
        <v/>
      </c>
      <c r="AF103" s="366" t="str">
        <f t="shared" si="35"/>
        <v/>
      </c>
      <c r="AG103" s="223">
        <f t="shared" si="36"/>
        <v>1</v>
      </c>
      <c r="AH103" s="223">
        <f t="shared" si="37"/>
        <v>1</v>
      </c>
      <c r="AI103" s="223">
        <f t="shared" si="38"/>
        <v>1</v>
      </c>
      <c r="AJ103" s="223">
        <f t="shared" si="39"/>
        <v>1</v>
      </c>
      <c r="AK103" s="223">
        <f t="shared" si="40"/>
        <v>1</v>
      </c>
      <c r="AL103" s="223">
        <f t="shared" si="41"/>
        <v>1</v>
      </c>
      <c r="AM103" s="223">
        <f t="shared" si="42"/>
        <v>1</v>
      </c>
      <c r="AN103" s="223">
        <f t="shared" si="43"/>
        <v>1</v>
      </c>
      <c r="AO103" s="223">
        <f t="shared" si="44"/>
        <v>1</v>
      </c>
      <c r="AP103" s="223">
        <f t="shared" si="45"/>
        <v>1</v>
      </c>
      <c r="AQ103" s="223">
        <f t="shared" si="46"/>
        <v>1</v>
      </c>
      <c r="AR103" s="223">
        <f t="shared" si="47"/>
        <v>1</v>
      </c>
      <c r="AS103" s="223">
        <f t="shared" si="48"/>
        <v>1</v>
      </c>
      <c r="AT103" s="223">
        <f t="shared" si="49"/>
        <v>1</v>
      </c>
      <c r="AU103" s="223">
        <f t="shared" si="50"/>
        <v>1</v>
      </c>
      <c r="AV103" s="223">
        <f t="shared" si="51"/>
        <v>1</v>
      </c>
      <c r="AW103" s="223">
        <f t="shared" si="52"/>
        <v>1</v>
      </c>
      <c r="AX103" s="223">
        <f t="shared" si="53"/>
        <v>1</v>
      </c>
      <c r="AY103" s="223">
        <f t="shared" si="54"/>
        <v>1</v>
      </c>
      <c r="AZ103" s="223">
        <f t="shared" si="55"/>
        <v>1</v>
      </c>
      <c r="BA103" s="223">
        <f t="shared" si="56"/>
        <v>1</v>
      </c>
      <c r="BB103" s="223">
        <f t="shared" si="57"/>
        <v>1</v>
      </c>
      <c r="BC103" s="223">
        <f t="shared" si="58"/>
        <v>1</v>
      </c>
      <c r="BD103" s="223">
        <f t="shared" si="59"/>
        <v>1</v>
      </c>
      <c r="BE103" s="223">
        <f t="shared" si="60"/>
        <v>1</v>
      </c>
      <c r="BF103" s="223">
        <f t="shared" si="61"/>
        <v>1</v>
      </c>
      <c r="BG103" s="223">
        <f t="shared" si="62"/>
        <v>1</v>
      </c>
    </row>
    <row r="104" spans="1:59" ht="15.75">
      <c r="A104" s="361"/>
      <c r="B104" s="362" t="str">
        <f t="shared" si="32"/>
        <v/>
      </c>
      <c r="C104" s="363" t="str">
        <f>IF('תנאי סף'!AN104&lt;&gt;1,"",'תנאי סף'!F104)</f>
        <v/>
      </c>
      <c r="D104" s="364" t="str">
        <f>'מספר המבצעים'!Z104</f>
        <v/>
      </c>
      <c r="E104" s="364" t="str">
        <f>'מספר הקונצרטים'!Z104</f>
        <v/>
      </c>
      <c r="F104" s="364" t="str">
        <f>'רמת הביצוע'!Z104</f>
        <v/>
      </c>
      <c r="G104" s="364" t="str">
        <f>מסלולים!Z104</f>
        <v/>
      </c>
      <c r="H104" s="364" t="str">
        <f>'הכנסות עצמיות'!Z104</f>
        <v/>
      </c>
      <c r="I104" s="364" t="str">
        <f>'שימור ותיעוד'!Z104</f>
        <v/>
      </c>
      <c r="J104" s="364"/>
      <c r="K104" s="364"/>
      <c r="L104" s="364"/>
      <c r="M104" s="364"/>
      <c r="N104" s="364"/>
      <c r="O104" s="364"/>
      <c r="P104" s="364"/>
      <c r="Q104" s="364"/>
      <c r="R104" s="365"/>
      <c r="S104" s="365"/>
      <c r="T104" s="365"/>
      <c r="U104" s="365"/>
      <c r="V104" s="365"/>
      <c r="W104" s="365"/>
      <c r="X104" s="365"/>
      <c r="Y104" s="365"/>
      <c r="Z104" s="365"/>
      <c r="AA104" s="365"/>
      <c r="AB104" s="365"/>
      <c r="AC104" s="365"/>
      <c r="AD104" s="365" t="str">
        <f t="shared" si="33"/>
        <v/>
      </c>
      <c r="AE104" s="365" t="str">
        <f t="shared" si="34"/>
        <v/>
      </c>
      <c r="AF104" s="366" t="str">
        <f t="shared" si="35"/>
        <v/>
      </c>
      <c r="AG104" s="223">
        <f t="shared" si="36"/>
        <v>1</v>
      </c>
      <c r="AH104" s="223">
        <f t="shared" si="37"/>
        <v>1</v>
      </c>
      <c r="AI104" s="223">
        <f t="shared" si="38"/>
        <v>1</v>
      </c>
      <c r="AJ104" s="223">
        <f t="shared" si="39"/>
        <v>1</v>
      </c>
      <c r="AK104" s="223">
        <f t="shared" si="40"/>
        <v>1</v>
      </c>
      <c r="AL104" s="223">
        <f t="shared" si="41"/>
        <v>1</v>
      </c>
      <c r="AM104" s="223">
        <f t="shared" si="42"/>
        <v>1</v>
      </c>
      <c r="AN104" s="223">
        <f t="shared" si="43"/>
        <v>1</v>
      </c>
      <c r="AO104" s="223">
        <f t="shared" si="44"/>
        <v>1</v>
      </c>
      <c r="AP104" s="223">
        <f t="shared" si="45"/>
        <v>1</v>
      </c>
      <c r="AQ104" s="223">
        <f t="shared" si="46"/>
        <v>1</v>
      </c>
      <c r="AR104" s="223">
        <f t="shared" si="47"/>
        <v>1</v>
      </c>
      <c r="AS104" s="223">
        <f t="shared" si="48"/>
        <v>1</v>
      </c>
      <c r="AT104" s="223">
        <f t="shared" si="49"/>
        <v>1</v>
      </c>
      <c r="AU104" s="223">
        <f t="shared" si="50"/>
        <v>1</v>
      </c>
      <c r="AV104" s="223">
        <f t="shared" si="51"/>
        <v>1</v>
      </c>
      <c r="AW104" s="223">
        <f t="shared" si="52"/>
        <v>1</v>
      </c>
      <c r="AX104" s="223">
        <f t="shared" si="53"/>
        <v>1</v>
      </c>
      <c r="AY104" s="223">
        <f t="shared" si="54"/>
        <v>1</v>
      </c>
      <c r="AZ104" s="223">
        <f t="shared" si="55"/>
        <v>1</v>
      </c>
      <c r="BA104" s="223">
        <f t="shared" si="56"/>
        <v>1</v>
      </c>
      <c r="BB104" s="223">
        <f t="shared" si="57"/>
        <v>1</v>
      </c>
      <c r="BC104" s="223">
        <f t="shared" si="58"/>
        <v>1</v>
      </c>
      <c r="BD104" s="223">
        <f t="shared" si="59"/>
        <v>1</v>
      </c>
      <c r="BE104" s="223">
        <f t="shared" si="60"/>
        <v>1</v>
      </c>
      <c r="BF104" s="223">
        <f t="shared" si="61"/>
        <v>1</v>
      </c>
      <c r="BG104" s="223">
        <f t="shared" si="62"/>
        <v>1</v>
      </c>
    </row>
    <row r="105" spans="1:59" ht="15.75">
      <c r="A105" s="361"/>
      <c r="B105" s="362" t="str">
        <f t="shared" si="32"/>
        <v/>
      </c>
      <c r="C105" s="363" t="str">
        <f>IF('תנאי סף'!AN105&lt;&gt;1,"",'תנאי סף'!F105)</f>
        <v/>
      </c>
      <c r="D105" s="364" t="str">
        <f>'מספר המבצעים'!Z105</f>
        <v/>
      </c>
      <c r="E105" s="364" t="str">
        <f>'מספר הקונצרטים'!Z105</f>
        <v/>
      </c>
      <c r="F105" s="364" t="str">
        <f>'רמת הביצוע'!Z105</f>
        <v/>
      </c>
      <c r="G105" s="364" t="str">
        <f>מסלולים!Z105</f>
        <v/>
      </c>
      <c r="H105" s="364" t="str">
        <f>'הכנסות עצמיות'!Z105</f>
        <v/>
      </c>
      <c r="I105" s="364" t="str">
        <f>'שימור ותיעוד'!Z105</f>
        <v/>
      </c>
      <c r="J105" s="364"/>
      <c r="K105" s="364"/>
      <c r="L105" s="364"/>
      <c r="M105" s="364"/>
      <c r="N105" s="364"/>
      <c r="O105" s="364"/>
      <c r="P105" s="364"/>
      <c r="Q105" s="364"/>
      <c r="R105" s="365"/>
      <c r="S105" s="365"/>
      <c r="T105" s="365"/>
      <c r="U105" s="365"/>
      <c r="V105" s="365"/>
      <c r="W105" s="365"/>
      <c r="X105" s="365"/>
      <c r="Y105" s="365"/>
      <c r="Z105" s="365"/>
      <c r="AA105" s="365"/>
      <c r="AB105" s="365"/>
      <c r="AC105" s="365"/>
      <c r="AD105" s="365" t="str">
        <f t="shared" si="33"/>
        <v/>
      </c>
      <c r="AE105" s="365" t="str">
        <f t="shared" si="34"/>
        <v/>
      </c>
      <c r="AF105" s="366" t="str">
        <f t="shared" si="35"/>
        <v/>
      </c>
      <c r="AG105" s="223">
        <f t="shared" si="36"/>
        <v>1</v>
      </c>
      <c r="AH105" s="223">
        <f t="shared" si="37"/>
        <v>1</v>
      </c>
      <c r="AI105" s="223">
        <f t="shared" si="38"/>
        <v>1</v>
      </c>
      <c r="AJ105" s="223">
        <f t="shared" si="39"/>
        <v>1</v>
      </c>
      <c r="AK105" s="223">
        <f t="shared" si="40"/>
        <v>1</v>
      </c>
      <c r="AL105" s="223">
        <f t="shared" si="41"/>
        <v>1</v>
      </c>
      <c r="AM105" s="223">
        <f t="shared" si="42"/>
        <v>1</v>
      </c>
      <c r="AN105" s="223">
        <f t="shared" si="43"/>
        <v>1</v>
      </c>
      <c r="AO105" s="223">
        <f t="shared" si="44"/>
        <v>1</v>
      </c>
      <c r="AP105" s="223">
        <f t="shared" si="45"/>
        <v>1</v>
      </c>
      <c r="AQ105" s="223">
        <f t="shared" si="46"/>
        <v>1</v>
      </c>
      <c r="AR105" s="223">
        <f t="shared" si="47"/>
        <v>1</v>
      </c>
      <c r="AS105" s="223">
        <f t="shared" si="48"/>
        <v>1</v>
      </c>
      <c r="AT105" s="223">
        <f t="shared" si="49"/>
        <v>1</v>
      </c>
      <c r="AU105" s="223">
        <f t="shared" si="50"/>
        <v>1</v>
      </c>
      <c r="AV105" s="223">
        <f t="shared" si="51"/>
        <v>1</v>
      </c>
      <c r="AW105" s="223">
        <f t="shared" si="52"/>
        <v>1</v>
      </c>
      <c r="AX105" s="223">
        <f t="shared" si="53"/>
        <v>1</v>
      </c>
      <c r="AY105" s="223">
        <f t="shared" si="54"/>
        <v>1</v>
      </c>
      <c r="AZ105" s="223">
        <f t="shared" si="55"/>
        <v>1</v>
      </c>
      <c r="BA105" s="223">
        <f t="shared" si="56"/>
        <v>1</v>
      </c>
      <c r="BB105" s="223">
        <f t="shared" si="57"/>
        <v>1</v>
      </c>
      <c r="BC105" s="223">
        <f t="shared" si="58"/>
        <v>1</v>
      </c>
      <c r="BD105" s="223">
        <f t="shared" si="59"/>
        <v>1</v>
      </c>
      <c r="BE105" s="223">
        <f t="shared" si="60"/>
        <v>1</v>
      </c>
      <c r="BF105" s="223">
        <f t="shared" si="61"/>
        <v>1</v>
      </c>
      <c r="BG105" s="223">
        <f t="shared" si="62"/>
        <v>1</v>
      </c>
    </row>
    <row r="106" spans="1:59" ht="15.75">
      <c r="A106" s="361"/>
      <c r="B106" s="362" t="str">
        <f t="shared" si="32"/>
        <v/>
      </c>
      <c r="C106" s="363" t="str">
        <f>IF('תנאי סף'!AN106&lt;&gt;1,"",'תנאי סף'!F106)</f>
        <v/>
      </c>
      <c r="D106" s="364" t="str">
        <f>'מספר המבצעים'!Z106</f>
        <v/>
      </c>
      <c r="E106" s="364" t="str">
        <f>'מספר הקונצרטים'!Z106</f>
        <v/>
      </c>
      <c r="F106" s="364" t="str">
        <f>'רמת הביצוע'!Z106</f>
        <v/>
      </c>
      <c r="G106" s="364" t="str">
        <f>מסלולים!Z106</f>
        <v/>
      </c>
      <c r="H106" s="364" t="str">
        <f>'הכנסות עצמיות'!Z106</f>
        <v/>
      </c>
      <c r="I106" s="364" t="str">
        <f>'שימור ותיעוד'!Z106</f>
        <v/>
      </c>
      <c r="J106" s="364"/>
      <c r="K106" s="364"/>
      <c r="L106" s="364"/>
      <c r="M106" s="364"/>
      <c r="N106" s="364"/>
      <c r="O106" s="364"/>
      <c r="P106" s="364"/>
      <c r="Q106" s="364"/>
      <c r="R106" s="365"/>
      <c r="S106" s="365"/>
      <c r="T106" s="365"/>
      <c r="U106" s="365"/>
      <c r="V106" s="365"/>
      <c r="W106" s="365"/>
      <c r="X106" s="365"/>
      <c r="Y106" s="365"/>
      <c r="Z106" s="365"/>
      <c r="AA106" s="365"/>
      <c r="AB106" s="365"/>
      <c r="AC106" s="365"/>
      <c r="AD106" s="365" t="str">
        <f t="shared" si="33"/>
        <v/>
      </c>
      <c r="AE106" s="365" t="str">
        <f t="shared" si="34"/>
        <v/>
      </c>
      <c r="AF106" s="366" t="str">
        <f t="shared" si="35"/>
        <v/>
      </c>
      <c r="AG106" s="223">
        <f t="shared" si="36"/>
        <v>1</v>
      </c>
      <c r="AH106" s="223">
        <f t="shared" si="37"/>
        <v>1</v>
      </c>
      <c r="AI106" s="223">
        <f t="shared" si="38"/>
        <v>1</v>
      </c>
      <c r="AJ106" s="223">
        <f t="shared" si="39"/>
        <v>1</v>
      </c>
      <c r="AK106" s="223">
        <f t="shared" si="40"/>
        <v>1</v>
      </c>
      <c r="AL106" s="223">
        <f t="shared" si="41"/>
        <v>1</v>
      </c>
      <c r="AM106" s="223">
        <f t="shared" si="42"/>
        <v>1</v>
      </c>
      <c r="AN106" s="223">
        <f t="shared" si="43"/>
        <v>1</v>
      </c>
      <c r="AO106" s="223">
        <f t="shared" si="44"/>
        <v>1</v>
      </c>
      <c r="AP106" s="223">
        <f t="shared" si="45"/>
        <v>1</v>
      </c>
      <c r="AQ106" s="223">
        <f t="shared" si="46"/>
        <v>1</v>
      </c>
      <c r="AR106" s="223">
        <f t="shared" si="47"/>
        <v>1</v>
      </c>
      <c r="AS106" s="223">
        <f t="shared" si="48"/>
        <v>1</v>
      </c>
      <c r="AT106" s="223">
        <f t="shared" si="49"/>
        <v>1</v>
      </c>
      <c r="AU106" s="223">
        <f t="shared" si="50"/>
        <v>1</v>
      </c>
      <c r="AV106" s="223">
        <f t="shared" si="51"/>
        <v>1</v>
      </c>
      <c r="AW106" s="223">
        <f t="shared" si="52"/>
        <v>1</v>
      </c>
      <c r="AX106" s="223">
        <f t="shared" si="53"/>
        <v>1</v>
      </c>
      <c r="AY106" s="223">
        <f t="shared" si="54"/>
        <v>1</v>
      </c>
      <c r="AZ106" s="223">
        <f t="shared" si="55"/>
        <v>1</v>
      </c>
      <c r="BA106" s="223">
        <f t="shared" si="56"/>
        <v>1</v>
      </c>
      <c r="BB106" s="223">
        <f t="shared" si="57"/>
        <v>1</v>
      </c>
      <c r="BC106" s="223">
        <f t="shared" si="58"/>
        <v>1</v>
      </c>
      <c r="BD106" s="223">
        <f t="shared" si="59"/>
        <v>1</v>
      </c>
      <c r="BE106" s="223">
        <f t="shared" si="60"/>
        <v>1</v>
      </c>
      <c r="BF106" s="223">
        <f t="shared" si="61"/>
        <v>1</v>
      </c>
      <c r="BG106" s="223">
        <f t="shared" si="62"/>
        <v>1</v>
      </c>
    </row>
    <row r="107" spans="1:59" ht="15.75">
      <c r="A107" s="361"/>
      <c r="B107" s="362" t="str">
        <f t="shared" si="32"/>
        <v/>
      </c>
      <c r="C107" s="363" t="str">
        <f>IF('תנאי סף'!AN107&lt;&gt;1,"",'תנאי סף'!F107)</f>
        <v/>
      </c>
      <c r="D107" s="364" t="str">
        <f>'מספר המבצעים'!Z107</f>
        <v/>
      </c>
      <c r="E107" s="364" t="str">
        <f>'מספר הקונצרטים'!Z107</f>
        <v/>
      </c>
      <c r="F107" s="364" t="str">
        <f>'רמת הביצוע'!Z107</f>
        <v/>
      </c>
      <c r="G107" s="364" t="str">
        <f>מסלולים!Z107</f>
        <v/>
      </c>
      <c r="H107" s="364" t="str">
        <f>'הכנסות עצמיות'!Z107</f>
        <v/>
      </c>
      <c r="I107" s="364" t="str">
        <f>'שימור ותיעוד'!Z107</f>
        <v/>
      </c>
      <c r="J107" s="364"/>
      <c r="K107" s="364"/>
      <c r="L107" s="364"/>
      <c r="M107" s="364"/>
      <c r="N107" s="364"/>
      <c r="O107" s="364"/>
      <c r="P107" s="364"/>
      <c r="Q107" s="364"/>
      <c r="R107" s="365"/>
      <c r="S107" s="365"/>
      <c r="T107" s="365"/>
      <c r="U107" s="365"/>
      <c r="V107" s="365"/>
      <c r="W107" s="365"/>
      <c r="X107" s="365"/>
      <c r="Y107" s="365"/>
      <c r="Z107" s="365"/>
      <c r="AA107" s="365"/>
      <c r="AB107" s="365"/>
      <c r="AC107" s="365"/>
      <c r="AD107" s="365" t="str">
        <f t="shared" si="33"/>
        <v/>
      </c>
      <c r="AE107" s="365" t="str">
        <f t="shared" si="34"/>
        <v/>
      </c>
      <c r="AF107" s="366" t="str">
        <f t="shared" si="35"/>
        <v/>
      </c>
      <c r="AG107" s="223">
        <f t="shared" si="36"/>
        <v>1</v>
      </c>
      <c r="AH107" s="223">
        <f t="shared" si="37"/>
        <v>1</v>
      </c>
      <c r="AI107" s="223">
        <f t="shared" si="38"/>
        <v>1</v>
      </c>
      <c r="AJ107" s="223">
        <f t="shared" si="39"/>
        <v>1</v>
      </c>
      <c r="AK107" s="223">
        <f t="shared" si="40"/>
        <v>1</v>
      </c>
      <c r="AL107" s="223">
        <f t="shared" si="41"/>
        <v>1</v>
      </c>
      <c r="AM107" s="223">
        <f t="shared" si="42"/>
        <v>1</v>
      </c>
      <c r="AN107" s="223">
        <f t="shared" si="43"/>
        <v>1</v>
      </c>
      <c r="AO107" s="223">
        <f t="shared" si="44"/>
        <v>1</v>
      </c>
      <c r="AP107" s="223">
        <f t="shared" si="45"/>
        <v>1</v>
      </c>
      <c r="AQ107" s="223">
        <f t="shared" si="46"/>
        <v>1</v>
      </c>
      <c r="AR107" s="223">
        <f t="shared" si="47"/>
        <v>1</v>
      </c>
      <c r="AS107" s="223">
        <f t="shared" si="48"/>
        <v>1</v>
      </c>
      <c r="AT107" s="223">
        <f t="shared" si="49"/>
        <v>1</v>
      </c>
      <c r="AU107" s="223">
        <f t="shared" si="50"/>
        <v>1</v>
      </c>
      <c r="AV107" s="223">
        <f t="shared" si="51"/>
        <v>1</v>
      </c>
      <c r="AW107" s="223">
        <f t="shared" si="52"/>
        <v>1</v>
      </c>
      <c r="AX107" s="223">
        <f t="shared" si="53"/>
        <v>1</v>
      </c>
      <c r="AY107" s="223">
        <f t="shared" si="54"/>
        <v>1</v>
      </c>
      <c r="AZ107" s="223">
        <f t="shared" si="55"/>
        <v>1</v>
      </c>
      <c r="BA107" s="223">
        <f t="shared" si="56"/>
        <v>1</v>
      </c>
      <c r="BB107" s="223">
        <f t="shared" si="57"/>
        <v>1</v>
      </c>
      <c r="BC107" s="223">
        <f t="shared" si="58"/>
        <v>1</v>
      </c>
      <c r="BD107" s="223">
        <f t="shared" si="59"/>
        <v>1</v>
      </c>
      <c r="BE107" s="223">
        <f t="shared" si="60"/>
        <v>1</v>
      </c>
      <c r="BF107" s="223">
        <f t="shared" si="61"/>
        <v>1</v>
      </c>
      <c r="BG107" s="223">
        <f t="shared" si="62"/>
        <v>1</v>
      </c>
    </row>
    <row r="108" spans="1:59" ht="15.75">
      <c r="A108" s="361"/>
      <c r="B108" s="362" t="str">
        <f t="shared" si="32"/>
        <v/>
      </c>
      <c r="C108" s="363" t="str">
        <f>IF('תנאי סף'!AN108&lt;&gt;1,"",'תנאי סף'!F108)</f>
        <v/>
      </c>
      <c r="D108" s="364" t="str">
        <f>'מספר המבצעים'!Z108</f>
        <v/>
      </c>
      <c r="E108" s="364" t="str">
        <f>'מספר הקונצרטים'!Z108</f>
        <v/>
      </c>
      <c r="F108" s="364" t="str">
        <f>'רמת הביצוע'!Z108</f>
        <v/>
      </c>
      <c r="G108" s="364" t="str">
        <f>מסלולים!Z108</f>
        <v/>
      </c>
      <c r="H108" s="364" t="str">
        <f>'הכנסות עצמיות'!Z108</f>
        <v/>
      </c>
      <c r="I108" s="364" t="str">
        <f>'שימור ותיעוד'!Z108</f>
        <v/>
      </c>
      <c r="J108" s="364"/>
      <c r="K108" s="364"/>
      <c r="L108" s="364"/>
      <c r="M108" s="364"/>
      <c r="N108" s="364"/>
      <c r="O108" s="364"/>
      <c r="P108" s="364"/>
      <c r="Q108" s="364"/>
      <c r="R108" s="365"/>
      <c r="S108" s="365"/>
      <c r="T108" s="365"/>
      <c r="U108" s="365"/>
      <c r="V108" s="365"/>
      <c r="W108" s="365"/>
      <c r="X108" s="365"/>
      <c r="Y108" s="365"/>
      <c r="Z108" s="365"/>
      <c r="AA108" s="365"/>
      <c r="AB108" s="365"/>
      <c r="AC108" s="365"/>
      <c r="AD108" s="365" t="str">
        <f t="shared" si="33"/>
        <v/>
      </c>
      <c r="AE108" s="365" t="str">
        <f t="shared" si="34"/>
        <v/>
      </c>
      <c r="AF108" s="366" t="str">
        <f t="shared" si="35"/>
        <v/>
      </c>
      <c r="AG108" s="223">
        <f t="shared" si="36"/>
        <v>1</v>
      </c>
      <c r="AH108" s="223">
        <f t="shared" si="37"/>
        <v>1</v>
      </c>
      <c r="AI108" s="223">
        <f t="shared" si="38"/>
        <v>1</v>
      </c>
      <c r="AJ108" s="223">
        <f t="shared" si="39"/>
        <v>1</v>
      </c>
      <c r="AK108" s="223">
        <f t="shared" si="40"/>
        <v>1</v>
      </c>
      <c r="AL108" s="223">
        <f t="shared" si="41"/>
        <v>1</v>
      </c>
      <c r="AM108" s="223">
        <f t="shared" si="42"/>
        <v>1</v>
      </c>
      <c r="AN108" s="223">
        <f t="shared" si="43"/>
        <v>1</v>
      </c>
      <c r="AO108" s="223">
        <f t="shared" si="44"/>
        <v>1</v>
      </c>
      <c r="AP108" s="223">
        <f t="shared" si="45"/>
        <v>1</v>
      </c>
      <c r="AQ108" s="223">
        <f t="shared" si="46"/>
        <v>1</v>
      </c>
      <c r="AR108" s="223">
        <f t="shared" si="47"/>
        <v>1</v>
      </c>
      <c r="AS108" s="223">
        <f t="shared" si="48"/>
        <v>1</v>
      </c>
      <c r="AT108" s="223">
        <f t="shared" si="49"/>
        <v>1</v>
      </c>
      <c r="AU108" s="223">
        <f t="shared" si="50"/>
        <v>1</v>
      </c>
      <c r="AV108" s="223">
        <f t="shared" si="51"/>
        <v>1</v>
      </c>
      <c r="AW108" s="223">
        <f t="shared" si="52"/>
        <v>1</v>
      </c>
      <c r="AX108" s="223">
        <f t="shared" si="53"/>
        <v>1</v>
      </c>
      <c r="AY108" s="223">
        <f t="shared" si="54"/>
        <v>1</v>
      </c>
      <c r="AZ108" s="223">
        <f t="shared" si="55"/>
        <v>1</v>
      </c>
      <c r="BA108" s="223">
        <f t="shared" si="56"/>
        <v>1</v>
      </c>
      <c r="BB108" s="223">
        <f t="shared" si="57"/>
        <v>1</v>
      </c>
      <c r="BC108" s="223">
        <f t="shared" si="58"/>
        <v>1</v>
      </c>
      <c r="BD108" s="223">
        <f t="shared" si="59"/>
        <v>1</v>
      </c>
      <c r="BE108" s="223">
        <f t="shared" si="60"/>
        <v>1</v>
      </c>
      <c r="BF108" s="223">
        <f t="shared" si="61"/>
        <v>1</v>
      </c>
      <c r="BG108" s="223">
        <f t="shared" si="62"/>
        <v>1</v>
      </c>
    </row>
    <row r="109" spans="1:59" ht="15.75">
      <c r="A109" s="361"/>
      <c r="B109" s="362" t="str">
        <f t="shared" si="32"/>
        <v/>
      </c>
      <c r="C109" s="363" t="str">
        <f>IF('תנאי סף'!AN109&lt;&gt;1,"",'תנאי סף'!F109)</f>
        <v/>
      </c>
      <c r="D109" s="364" t="str">
        <f>'מספר המבצעים'!Z109</f>
        <v/>
      </c>
      <c r="E109" s="364" t="str">
        <f>'מספר הקונצרטים'!Z109</f>
        <v/>
      </c>
      <c r="F109" s="364" t="str">
        <f>'רמת הביצוע'!Z109</f>
        <v/>
      </c>
      <c r="G109" s="364" t="str">
        <f>מסלולים!Z109</f>
        <v/>
      </c>
      <c r="H109" s="364" t="str">
        <f>'הכנסות עצמיות'!Z109</f>
        <v/>
      </c>
      <c r="I109" s="364" t="str">
        <f>'שימור ותיעוד'!Z109</f>
        <v/>
      </c>
      <c r="J109" s="364"/>
      <c r="K109" s="364"/>
      <c r="L109" s="364"/>
      <c r="M109" s="364"/>
      <c r="N109" s="364"/>
      <c r="O109" s="364"/>
      <c r="P109" s="364"/>
      <c r="Q109" s="364"/>
      <c r="R109" s="365"/>
      <c r="S109" s="365"/>
      <c r="T109" s="365"/>
      <c r="U109" s="365"/>
      <c r="V109" s="365"/>
      <c r="W109" s="365"/>
      <c r="X109" s="365"/>
      <c r="Y109" s="365"/>
      <c r="Z109" s="365"/>
      <c r="AA109" s="365"/>
      <c r="AB109" s="365"/>
      <c r="AC109" s="365"/>
      <c r="AD109" s="365" t="str">
        <f t="shared" si="33"/>
        <v/>
      </c>
      <c r="AE109" s="365" t="str">
        <f t="shared" si="34"/>
        <v/>
      </c>
      <c r="AF109" s="366" t="str">
        <f t="shared" si="35"/>
        <v/>
      </c>
      <c r="AG109" s="223">
        <f t="shared" si="36"/>
        <v>1</v>
      </c>
      <c r="AH109" s="223">
        <f t="shared" si="37"/>
        <v>1</v>
      </c>
      <c r="AI109" s="223">
        <f t="shared" si="38"/>
        <v>1</v>
      </c>
      <c r="AJ109" s="223">
        <f t="shared" si="39"/>
        <v>1</v>
      </c>
      <c r="AK109" s="223">
        <f t="shared" si="40"/>
        <v>1</v>
      </c>
      <c r="AL109" s="223">
        <f t="shared" si="41"/>
        <v>1</v>
      </c>
      <c r="AM109" s="223">
        <f t="shared" si="42"/>
        <v>1</v>
      </c>
      <c r="AN109" s="223">
        <f t="shared" si="43"/>
        <v>1</v>
      </c>
      <c r="AO109" s="223">
        <f t="shared" si="44"/>
        <v>1</v>
      </c>
      <c r="AP109" s="223">
        <f t="shared" si="45"/>
        <v>1</v>
      </c>
      <c r="AQ109" s="223">
        <f t="shared" si="46"/>
        <v>1</v>
      </c>
      <c r="AR109" s="223">
        <f t="shared" si="47"/>
        <v>1</v>
      </c>
      <c r="AS109" s="223">
        <f t="shared" si="48"/>
        <v>1</v>
      </c>
      <c r="AT109" s="223">
        <f t="shared" si="49"/>
        <v>1</v>
      </c>
      <c r="AU109" s="223">
        <f t="shared" si="50"/>
        <v>1</v>
      </c>
      <c r="AV109" s="223">
        <f t="shared" si="51"/>
        <v>1</v>
      </c>
      <c r="AW109" s="223">
        <f t="shared" si="52"/>
        <v>1</v>
      </c>
      <c r="AX109" s="223">
        <f t="shared" si="53"/>
        <v>1</v>
      </c>
      <c r="AY109" s="223">
        <f t="shared" si="54"/>
        <v>1</v>
      </c>
      <c r="AZ109" s="223">
        <f t="shared" si="55"/>
        <v>1</v>
      </c>
      <c r="BA109" s="223">
        <f t="shared" si="56"/>
        <v>1</v>
      </c>
      <c r="BB109" s="223">
        <f t="shared" si="57"/>
        <v>1</v>
      </c>
      <c r="BC109" s="223">
        <f t="shared" si="58"/>
        <v>1</v>
      </c>
      <c r="BD109" s="223">
        <f t="shared" si="59"/>
        <v>1</v>
      </c>
      <c r="BE109" s="223">
        <f t="shared" si="60"/>
        <v>1</v>
      </c>
      <c r="BF109" s="223">
        <f t="shared" si="61"/>
        <v>1</v>
      </c>
      <c r="BG109" s="223">
        <f t="shared" si="62"/>
        <v>1</v>
      </c>
    </row>
    <row r="110" spans="1:59" ht="15.75">
      <c r="A110" s="361"/>
      <c r="B110" s="362" t="str">
        <f t="shared" si="32"/>
        <v/>
      </c>
      <c r="C110" s="363" t="str">
        <f>IF('תנאי סף'!AN110&lt;&gt;1,"",'תנאי סף'!F110)</f>
        <v/>
      </c>
      <c r="D110" s="364" t="str">
        <f>'מספר המבצעים'!Z110</f>
        <v/>
      </c>
      <c r="E110" s="364" t="str">
        <f>'מספר הקונצרטים'!Z110</f>
        <v/>
      </c>
      <c r="F110" s="364" t="str">
        <f>'רמת הביצוע'!Z110</f>
        <v/>
      </c>
      <c r="G110" s="364" t="str">
        <f>מסלולים!Z110</f>
        <v/>
      </c>
      <c r="H110" s="364" t="str">
        <f>'הכנסות עצמיות'!Z110</f>
        <v/>
      </c>
      <c r="I110" s="364" t="str">
        <f>'שימור ותיעוד'!Z110</f>
        <v/>
      </c>
      <c r="J110" s="364"/>
      <c r="K110" s="364"/>
      <c r="L110" s="364"/>
      <c r="M110" s="364"/>
      <c r="N110" s="364"/>
      <c r="O110" s="364"/>
      <c r="P110" s="364"/>
      <c r="Q110" s="364"/>
      <c r="R110" s="365"/>
      <c r="S110" s="365"/>
      <c r="T110" s="365"/>
      <c r="U110" s="365"/>
      <c r="V110" s="365"/>
      <c r="W110" s="365"/>
      <c r="X110" s="365"/>
      <c r="Y110" s="365"/>
      <c r="Z110" s="365"/>
      <c r="AA110" s="365"/>
      <c r="AB110" s="365"/>
      <c r="AC110" s="365"/>
      <c r="AD110" s="365" t="str">
        <f t="shared" si="33"/>
        <v/>
      </c>
      <c r="AE110" s="365" t="str">
        <f t="shared" si="34"/>
        <v/>
      </c>
      <c r="AF110" s="366" t="str">
        <f t="shared" si="35"/>
        <v/>
      </c>
      <c r="AG110" s="223">
        <f t="shared" si="36"/>
        <v>1</v>
      </c>
      <c r="AH110" s="223">
        <f t="shared" si="37"/>
        <v>1</v>
      </c>
      <c r="AI110" s="223">
        <f t="shared" si="38"/>
        <v>1</v>
      </c>
      <c r="AJ110" s="223">
        <f t="shared" si="39"/>
        <v>1</v>
      </c>
      <c r="AK110" s="223">
        <f t="shared" si="40"/>
        <v>1</v>
      </c>
      <c r="AL110" s="223">
        <f t="shared" si="41"/>
        <v>1</v>
      </c>
      <c r="AM110" s="223">
        <f t="shared" si="42"/>
        <v>1</v>
      </c>
      <c r="AN110" s="223">
        <f t="shared" si="43"/>
        <v>1</v>
      </c>
      <c r="AO110" s="223">
        <f t="shared" si="44"/>
        <v>1</v>
      </c>
      <c r="AP110" s="223">
        <f t="shared" si="45"/>
        <v>1</v>
      </c>
      <c r="AQ110" s="223">
        <f t="shared" si="46"/>
        <v>1</v>
      </c>
      <c r="AR110" s="223">
        <f t="shared" si="47"/>
        <v>1</v>
      </c>
      <c r="AS110" s="223">
        <f t="shared" si="48"/>
        <v>1</v>
      </c>
      <c r="AT110" s="223">
        <f t="shared" si="49"/>
        <v>1</v>
      </c>
      <c r="AU110" s="223">
        <f t="shared" si="50"/>
        <v>1</v>
      </c>
      <c r="AV110" s="223">
        <f t="shared" si="51"/>
        <v>1</v>
      </c>
      <c r="AW110" s="223">
        <f t="shared" si="52"/>
        <v>1</v>
      </c>
      <c r="AX110" s="223">
        <f t="shared" si="53"/>
        <v>1</v>
      </c>
      <c r="AY110" s="223">
        <f t="shared" si="54"/>
        <v>1</v>
      </c>
      <c r="AZ110" s="223">
        <f t="shared" si="55"/>
        <v>1</v>
      </c>
      <c r="BA110" s="223">
        <f t="shared" si="56"/>
        <v>1</v>
      </c>
      <c r="BB110" s="223">
        <f t="shared" si="57"/>
        <v>1</v>
      </c>
      <c r="BC110" s="223">
        <f t="shared" si="58"/>
        <v>1</v>
      </c>
      <c r="BD110" s="223">
        <f t="shared" si="59"/>
        <v>1</v>
      </c>
      <c r="BE110" s="223">
        <f t="shared" si="60"/>
        <v>1</v>
      </c>
      <c r="BF110" s="223">
        <f t="shared" si="61"/>
        <v>1</v>
      </c>
      <c r="BG110" s="223">
        <f t="shared" si="62"/>
        <v>1</v>
      </c>
    </row>
    <row r="111" spans="1:59" ht="15.75">
      <c r="A111" s="361"/>
      <c r="B111" s="362" t="str">
        <f t="shared" si="32"/>
        <v/>
      </c>
      <c r="C111" s="363" t="str">
        <f>IF('תנאי סף'!AN111&lt;&gt;1,"",'תנאי סף'!F111)</f>
        <v/>
      </c>
      <c r="D111" s="364" t="str">
        <f>'מספר המבצעים'!Z111</f>
        <v/>
      </c>
      <c r="E111" s="364" t="str">
        <f>'מספר הקונצרטים'!Z111</f>
        <v/>
      </c>
      <c r="F111" s="364" t="str">
        <f>'רמת הביצוע'!Z111</f>
        <v/>
      </c>
      <c r="G111" s="364" t="str">
        <f>מסלולים!Z111</f>
        <v/>
      </c>
      <c r="H111" s="364" t="str">
        <f>'הכנסות עצמיות'!Z111</f>
        <v/>
      </c>
      <c r="I111" s="364" t="str">
        <f>'שימור ותיעוד'!Z111</f>
        <v/>
      </c>
      <c r="J111" s="364"/>
      <c r="K111" s="364"/>
      <c r="L111" s="364"/>
      <c r="M111" s="364"/>
      <c r="N111" s="364"/>
      <c r="O111" s="364"/>
      <c r="P111" s="364"/>
      <c r="Q111" s="364"/>
      <c r="R111" s="365"/>
      <c r="S111" s="365"/>
      <c r="T111" s="365"/>
      <c r="U111" s="365"/>
      <c r="V111" s="365"/>
      <c r="W111" s="365"/>
      <c r="X111" s="365"/>
      <c r="Y111" s="365"/>
      <c r="Z111" s="365"/>
      <c r="AA111" s="365"/>
      <c r="AB111" s="365"/>
      <c r="AC111" s="365"/>
      <c r="AD111" s="365" t="str">
        <f t="shared" si="33"/>
        <v/>
      </c>
      <c r="AE111" s="365" t="str">
        <f t="shared" si="34"/>
        <v/>
      </c>
      <c r="AF111" s="366" t="str">
        <f t="shared" si="35"/>
        <v/>
      </c>
      <c r="AG111" s="223">
        <f t="shared" si="36"/>
        <v>1</v>
      </c>
      <c r="AH111" s="223">
        <f t="shared" si="37"/>
        <v>1</v>
      </c>
      <c r="AI111" s="223">
        <f t="shared" si="38"/>
        <v>1</v>
      </c>
      <c r="AJ111" s="223">
        <f t="shared" si="39"/>
        <v>1</v>
      </c>
      <c r="AK111" s="223">
        <f t="shared" si="40"/>
        <v>1</v>
      </c>
      <c r="AL111" s="223">
        <f t="shared" si="41"/>
        <v>1</v>
      </c>
      <c r="AM111" s="223">
        <f t="shared" si="42"/>
        <v>1</v>
      </c>
      <c r="AN111" s="223">
        <f t="shared" si="43"/>
        <v>1</v>
      </c>
      <c r="AO111" s="223">
        <f t="shared" si="44"/>
        <v>1</v>
      </c>
      <c r="AP111" s="223">
        <f t="shared" si="45"/>
        <v>1</v>
      </c>
      <c r="AQ111" s="223">
        <f t="shared" si="46"/>
        <v>1</v>
      </c>
      <c r="AR111" s="223">
        <f t="shared" si="47"/>
        <v>1</v>
      </c>
      <c r="AS111" s="223">
        <f t="shared" si="48"/>
        <v>1</v>
      </c>
      <c r="AT111" s="223">
        <f t="shared" si="49"/>
        <v>1</v>
      </c>
      <c r="AU111" s="223">
        <f t="shared" si="50"/>
        <v>1</v>
      </c>
      <c r="AV111" s="223">
        <f t="shared" si="51"/>
        <v>1</v>
      </c>
      <c r="AW111" s="223">
        <f t="shared" si="52"/>
        <v>1</v>
      </c>
      <c r="AX111" s="223">
        <f t="shared" si="53"/>
        <v>1</v>
      </c>
      <c r="AY111" s="223">
        <f t="shared" si="54"/>
        <v>1</v>
      </c>
      <c r="AZ111" s="223">
        <f t="shared" si="55"/>
        <v>1</v>
      </c>
      <c r="BA111" s="223">
        <f t="shared" si="56"/>
        <v>1</v>
      </c>
      <c r="BB111" s="223">
        <f t="shared" si="57"/>
        <v>1</v>
      </c>
      <c r="BC111" s="223">
        <f t="shared" si="58"/>
        <v>1</v>
      </c>
      <c r="BD111" s="223">
        <f t="shared" si="59"/>
        <v>1</v>
      </c>
      <c r="BE111" s="223">
        <f t="shared" si="60"/>
        <v>1</v>
      </c>
      <c r="BF111" s="223">
        <f t="shared" si="61"/>
        <v>1</v>
      </c>
      <c r="BG111" s="223">
        <f t="shared" si="62"/>
        <v>1</v>
      </c>
    </row>
    <row r="112" spans="1:59" ht="15.75">
      <c r="A112" s="361"/>
      <c r="B112" s="362" t="str">
        <f t="shared" si="32"/>
        <v/>
      </c>
      <c r="C112" s="363" t="str">
        <f>IF('תנאי סף'!AN112&lt;&gt;1,"",'תנאי סף'!F112)</f>
        <v/>
      </c>
      <c r="D112" s="364" t="str">
        <f>'מספר המבצעים'!Z112</f>
        <v/>
      </c>
      <c r="E112" s="364" t="str">
        <f>'מספר הקונצרטים'!Z112</f>
        <v/>
      </c>
      <c r="F112" s="364" t="str">
        <f>'רמת הביצוע'!Z112</f>
        <v/>
      </c>
      <c r="G112" s="364" t="str">
        <f>מסלולים!Z112</f>
        <v/>
      </c>
      <c r="H112" s="364" t="str">
        <f>'הכנסות עצמיות'!Z112</f>
        <v/>
      </c>
      <c r="I112" s="364" t="str">
        <f>'שימור ותיעוד'!Z112</f>
        <v/>
      </c>
      <c r="J112" s="364"/>
      <c r="K112" s="364"/>
      <c r="L112" s="364"/>
      <c r="M112" s="364"/>
      <c r="N112" s="364"/>
      <c r="O112" s="364"/>
      <c r="P112" s="364"/>
      <c r="Q112" s="364"/>
      <c r="R112" s="365"/>
      <c r="S112" s="365"/>
      <c r="T112" s="365"/>
      <c r="U112" s="365"/>
      <c r="V112" s="365"/>
      <c r="W112" s="365"/>
      <c r="X112" s="365"/>
      <c r="Y112" s="365"/>
      <c r="Z112" s="365"/>
      <c r="AA112" s="365"/>
      <c r="AB112" s="365"/>
      <c r="AC112" s="365"/>
      <c r="AD112" s="365" t="str">
        <f t="shared" si="33"/>
        <v/>
      </c>
      <c r="AE112" s="365" t="str">
        <f t="shared" si="34"/>
        <v/>
      </c>
      <c r="AF112" s="366" t="str">
        <f t="shared" si="35"/>
        <v/>
      </c>
      <c r="AG112" s="223">
        <f t="shared" si="36"/>
        <v>1</v>
      </c>
      <c r="AH112" s="223">
        <f t="shared" si="37"/>
        <v>1</v>
      </c>
      <c r="AI112" s="223">
        <f t="shared" si="38"/>
        <v>1</v>
      </c>
      <c r="AJ112" s="223">
        <f t="shared" si="39"/>
        <v>1</v>
      </c>
      <c r="AK112" s="223">
        <f t="shared" si="40"/>
        <v>1</v>
      </c>
      <c r="AL112" s="223">
        <f t="shared" si="41"/>
        <v>1</v>
      </c>
      <c r="AM112" s="223">
        <f t="shared" si="42"/>
        <v>1</v>
      </c>
      <c r="AN112" s="223">
        <f t="shared" si="43"/>
        <v>1</v>
      </c>
      <c r="AO112" s="223">
        <f t="shared" si="44"/>
        <v>1</v>
      </c>
      <c r="AP112" s="223">
        <f t="shared" si="45"/>
        <v>1</v>
      </c>
      <c r="AQ112" s="223">
        <f t="shared" si="46"/>
        <v>1</v>
      </c>
      <c r="AR112" s="223">
        <f t="shared" si="47"/>
        <v>1</v>
      </c>
      <c r="AS112" s="223">
        <f t="shared" si="48"/>
        <v>1</v>
      </c>
      <c r="AT112" s="223">
        <f t="shared" si="49"/>
        <v>1</v>
      </c>
      <c r="AU112" s="223">
        <f t="shared" si="50"/>
        <v>1</v>
      </c>
      <c r="AV112" s="223">
        <f t="shared" si="51"/>
        <v>1</v>
      </c>
      <c r="AW112" s="223">
        <f t="shared" si="52"/>
        <v>1</v>
      </c>
      <c r="AX112" s="223">
        <f t="shared" si="53"/>
        <v>1</v>
      </c>
      <c r="AY112" s="223">
        <f t="shared" si="54"/>
        <v>1</v>
      </c>
      <c r="AZ112" s="223">
        <f t="shared" si="55"/>
        <v>1</v>
      </c>
      <c r="BA112" s="223">
        <f t="shared" si="56"/>
        <v>1</v>
      </c>
      <c r="BB112" s="223">
        <f t="shared" si="57"/>
        <v>1</v>
      </c>
      <c r="BC112" s="223">
        <f t="shared" si="58"/>
        <v>1</v>
      </c>
      <c r="BD112" s="223">
        <f t="shared" si="59"/>
        <v>1</v>
      </c>
      <c r="BE112" s="223">
        <f t="shared" si="60"/>
        <v>1</v>
      </c>
      <c r="BF112" s="223">
        <f t="shared" si="61"/>
        <v>1</v>
      </c>
      <c r="BG112" s="223">
        <f t="shared" si="62"/>
        <v>1</v>
      </c>
    </row>
    <row r="113" spans="1:59" ht="15.75">
      <c r="A113" s="361"/>
      <c r="B113" s="362" t="str">
        <f t="shared" si="32"/>
        <v/>
      </c>
      <c r="C113" s="363" t="str">
        <f>IF('תנאי סף'!AN113&lt;&gt;1,"",'תנאי סף'!F113)</f>
        <v/>
      </c>
      <c r="D113" s="364" t="str">
        <f>'מספר המבצעים'!Z113</f>
        <v/>
      </c>
      <c r="E113" s="364" t="str">
        <f>'מספר הקונצרטים'!Z113</f>
        <v/>
      </c>
      <c r="F113" s="364" t="str">
        <f>'רמת הביצוע'!Z113</f>
        <v/>
      </c>
      <c r="G113" s="364" t="str">
        <f>מסלולים!Z113</f>
        <v/>
      </c>
      <c r="H113" s="364" t="str">
        <f>'הכנסות עצמיות'!Z113</f>
        <v/>
      </c>
      <c r="I113" s="364" t="str">
        <f>'שימור ותיעוד'!Z113</f>
        <v/>
      </c>
      <c r="J113" s="364"/>
      <c r="K113" s="364"/>
      <c r="L113" s="364"/>
      <c r="M113" s="364"/>
      <c r="N113" s="364"/>
      <c r="O113" s="364"/>
      <c r="P113" s="364"/>
      <c r="Q113" s="364"/>
      <c r="R113" s="365"/>
      <c r="S113" s="365"/>
      <c r="T113" s="365"/>
      <c r="U113" s="365"/>
      <c r="V113" s="365"/>
      <c r="W113" s="365"/>
      <c r="X113" s="365"/>
      <c r="Y113" s="365"/>
      <c r="Z113" s="365"/>
      <c r="AA113" s="365"/>
      <c r="AB113" s="365"/>
      <c r="AC113" s="365"/>
      <c r="AD113" s="365" t="str">
        <f t="shared" si="33"/>
        <v/>
      </c>
      <c r="AE113" s="365" t="str">
        <f t="shared" si="34"/>
        <v/>
      </c>
      <c r="AF113" s="366" t="str">
        <f t="shared" si="35"/>
        <v/>
      </c>
      <c r="AG113" s="223">
        <f t="shared" si="36"/>
        <v>1</v>
      </c>
      <c r="AH113" s="223">
        <f t="shared" si="37"/>
        <v>1</v>
      </c>
      <c r="AI113" s="223">
        <f t="shared" si="38"/>
        <v>1</v>
      </c>
      <c r="AJ113" s="223">
        <f t="shared" si="39"/>
        <v>1</v>
      </c>
      <c r="AK113" s="223">
        <f t="shared" si="40"/>
        <v>1</v>
      </c>
      <c r="AL113" s="223">
        <f t="shared" si="41"/>
        <v>1</v>
      </c>
      <c r="AM113" s="223">
        <f t="shared" si="42"/>
        <v>1</v>
      </c>
      <c r="AN113" s="223">
        <f t="shared" si="43"/>
        <v>1</v>
      </c>
      <c r="AO113" s="223">
        <f t="shared" si="44"/>
        <v>1</v>
      </c>
      <c r="AP113" s="223">
        <f t="shared" si="45"/>
        <v>1</v>
      </c>
      <c r="AQ113" s="223">
        <f t="shared" si="46"/>
        <v>1</v>
      </c>
      <c r="AR113" s="223">
        <f t="shared" si="47"/>
        <v>1</v>
      </c>
      <c r="AS113" s="223">
        <f t="shared" si="48"/>
        <v>1</v>
      </c>
      <c r="AT113" s="223">
        <f t="shared" si="49"/>
        <v>1</v>
      </c>
      <c r="AU113" s="223">
        <f t="shared" si="50"/>
        <v>1</v>
      </c>
      <c r="AV113" s="223">
        <f t="shared" si="51"/>
        <v>1</v>
      </c>
      <c r="AW113" s="223">
        <f t="shared" si="52"/>
        <v>1</v>
      </c>
      <c r="AX113" s="223">
        <f t="shared" si="53"/>
        <v>1</v>
      </c>
      <c r="AY113" s="223">
        <f t="shared" si="54"/>
        <v>1</v>
      </c>
      <c r="AZ113" s="223">
        <f t="shared" si="55"/>
        <v>1</v>
      </c>
      <c r="BA113" s="223">
        <f t="shared" si="56"/>
        <v>1</v>
      </c>
      <c r="BB113" s="223">
        <f t="shared" si="57"/>
        <v>1</v>
      </c>
      <c r="BC113" s="223">
        <f t="shared" si="58"/>
        <v>1</v>
      </c>
      <c r="BD113" s="223">
        <f t="shared" si="59"/>
        <v>1</v>
      </c>
      <c r="BE113" s="223">
        <f t="shared" si="60"/>
        <v>1</v>
      </c>
      <c r="BF113" s="223">
        <f t="shared" si="61"/>
        <v>1</v>
      </c>
      <c r="BG113" s="223">
        <f t="shared" si="62"/>
        <v>1</v>
      </c>
    </row>
    <row r="114" spans="1:59" ht="15.75">
      <c r="A114" s="361"/>
      <c r="B114" s="362" t="str">
        <f t="shared" si="32"/>
        <v/>
      </c>
      <c r="C114" s="363" t="str">
        <f>IF('תנאי סף'!AN114&lt;&gt;1,"",'תנאי סף'!F114)</f>
        <v/>
      </c>
      <c r="D114" s="364" t="str">
        <f>'מספר המבצעים'!Z114</f>
        <v/>
      </c>
      <c r="E114" s="364" t="str">
        <f>'מספר הקונצרטים'!Z114</f>
        <v/>
      </c>
      <c r="F114" s="364" t="str">
        <f>'רמת הביצוע'!Z114</f>
        <v/>
      </c>
      <c r="G114" s="364" t="str">
        <f>מסלולים!Z114</f>
        <v/>
      </c>
      <c r="H114" s="364" t="str">
        <f>'הכנסות עצמיות'!Z114</f>
        <v/>
      </c>
      <c r="I114" s="364" t="str">
        <f>'שימור ותיעוד'!Z114</f>
        <v/>
      </c>
      <c r="J114" s="364"/>
      <c r="K114" s="364"/>
      <c r="L114" s="364"/>
      <c r="M114" s="364"/>
      <c r="N114" s="364"/>
      <c r="O114" s="364"/>
      <c r="P114" s="364"/>
      <c r="Q114" s="364"/>
      <c r="R114" s="365"/>
      <c r="S114" s="365"/>
      <c r="T114" s="365"/>
      <c r="U114" s="365"/>
      <c r="V114" s="365"/>
      <c r="W114" s="365"/>
      <c r="X114" s="365"/>
      <c r="Y114" s="365"/>
      <c r="Z114" s="365"/>
      <c r="AA114" s="365"/>
      <c r="AB114" s="365"/>
      <c r="AC114" s="365"/>
      <c r="AD114" s="365" t="str">
        <f t="shared" si="33"/>
        <v/>
      </c>
      <c r="AE114" s="365" t="str">
        <f t="shared" si="34"/>
        <v/>
      </c>
      <c r="AF114" s="366" t="str">
        <f t="shared" si="35"/>
        <v/>
      </c>
      <c r="AG114" s="223">
        <f t="shared" si="36"/>
        <v>1</v>
      </c>
      <c r="AH114" s="223">
        <f t="shared" si="37"/>
        <v>1</v>
      </c>
      <c r="AI114" s="223">
        <f t="shared" si="38"/>
        <v>1</v>
      </c>
      <c r="AJ114" s="223">
        <f t="shared" si="39"/>
        <v>1</v>
      </c>
      <c r="AK114" s="223">
        <f t="shared" si="40"/>
        <v>1</v>
      </c>
      <c r="AL114" s="223">
        <f t="shared" si="41"/>
        <v>1</v>
      </c>
      <c r="AM114" s="223">
        <f t="shared" si="42"/>
        <v>1</v>
      </c>
      <c r="AN114" s="223">
        <f t="shared" si="43"/>
        <v>1</v>
      </c>
      <c r="AO114" s="223">
        <f t="shared" si="44"/>
        <v>1</v>
      </c>
      <c r="AP114" s="223">
        <f t="shared" si="45"/>
        <v>1</v>
      </c>
      <c r="AQ114" s="223">
        <f t="shared" si="46"/>
        <v>1</v>
      </c>
      <c r="AR114" s="223">
        <f t="shared" si="47"/>
        <v>1</v>
      </c>
      <c r="AS114" s="223">
        <f t="shared" si="48"/>
        <v>1</v>
      </c>
      <c r="AT114" s="223">
        <f t="shared" si="49"/>
        <v>1</v>
      </c>
      <c r="AU114" s="223">
        <f t="shared" si="50"/>
        <v>1</v>
      </c>
      <c r="AV114" s="223">
        <f t="shared" si="51"/>
        <v>1</v>
      </c>
      <c r="AW114" s="223">
        <f t="shared" si="52"/>
        <v>1</v>
      </c>
      <c r="AX114" s="223">
        <f t="shared" si="53"/>
        <v>1</v>
      </c>
      <c r="AY114" s="223">
        <f t="shared" si="54"/>
        <v>1</v>
      </c>
      <c r="AZ114" s="223">
        <f t="shared" si="55"/>
        <v>1</v>
      </c>
      <c r="BA114" s="223">
        <f t="shared" si="56"/>
        <v>1</v>
      </c>
      <c r="BB114" s="223">
        <f t="shared" si="57"/>
        <v>1</v>
      </c>
      <c r="BC114" s="223">
        <f t="shared" si="58"/>
        <v>1</v>
      </c>
      <c r="BD114" s="223">
        <f t="shared" si="59"/>
        <v>1</v>
      </c>
      <c r="BE114" s="223">
        <f t="shared" si="60"/>
        <v>1</v>
      </c>
      <c r="BF114" s="223">
        <f t="shared" si="61"/>
        <v>1</v>
      </c>
      <c r="BG114" s="223">
        <f t="shared" si="62"/>
        <v>1</v>
      </c>
    </row>
    <row r="115" spans="1:59" ht="15.75">
      <c r="A115" s="361"/>
      <c r="B115" s="362" t="str">
        <f t="shared" si="32"/>
        <v/>
      </c>
      <c r="C115" s="363" t="str">
        <f>IF('תנאי סף'!AN115&lt;&gt;1,"",'תנאי סף'!F115)</f>
        <v/>
      </c>
      <c r="D115" s="364" t="str">
        <f>'מספר המבצעים'!Z115</f>
        <v/>
      </c>
      <c r="E115" s="364" t="str">
        <f>'מספר הקונצרטים'!Z115</f>
        <v/>
      </c>
      <c r="F115" s="364" t="str">
        <f>'רמת הביצוע'!Z115</f>
        <v/>
      </c>
      <c r="G115" s="364" t="str">
        <f>מסלולים!Z115</f>
        <v/>
      </c>
      <c r="H115" s="364" t="str">
        <f>'הכנסות עצמיות'!Z115</f>
        <v/>
      </c>
      <c r="I115" s="364" t="str">
        <f>'שימור ותיעוד'!Z115</f>
        <v/>
      </c>
      <c r="J115" s="364"/>
      <c r="K115" s="364"/>
      <c r="L115" s="364"/>
      <c r="M115" s="364"/>
      <c r="N115" s="364"/>
      <c r="O115" s="364"/>
      <c r="P115" s="364"/>
      <c r="Q115" s="364"/>
      <c r="R115" s="365"/>
      <c r="S115" s="365"/>
      <c r="T115" s="365"/>
      <c r="U115" s="365"/>
      <c r="V115" s="365"/>
      <c r="W115" s="365"/>
      <c r="X115" s="365"/>
      <c r="Y115" s="365"/>
      <c r="Z115" s="365"/>
      <c r="AA115" s="365"/>
      <c r="AB115" s="365"/>
      <c r="AC115" s="365"/>
      <c r="AD115" s="365" t="str">
        <f t="shared" si="33"/>
        <v/>
      </c>
      <c r="AE115" s="365" t="str">
        <f t="shared" si="34"/>
        <v/>
      </c>
      <c r="AF115" s="366" t="str">
        <f t="shared" si="35"/>
        <v/>
      </c>
      <c r="AG115" s="223">
        <f t="shared" si="36"/>
        <v>1</v>
      </c>
      <c r="AH115" s="223">
        <f t="shared" si="37"/>
        <v>1</v>
      </c>
      <c r="AI115" s="223">
        <f t="shared" si="38"/>
        <v>1</v>
      </c>
      <c r="AJ115" s="223">
        <f t="shared" si="39"/>
        <v>1</v>
      </c>
      <c r="AK115" s="223">
        <f t="shared" si="40"/>
        <v>1</v>
      </c>
      <c r="AL115" s="223">
        <f t="shared" si="41"/>
        <v>1</v>
      </c>
      <c r="AM115" s="223">
        <f t="shared" si="42"/>
        <v>1</v>
      </c>
      <c r="AN115" s="223">
        <f t="shared" si="43"/>
        <v>1</v>
      </c>
      <c r="AO115" s="223">
        <f t="shared" si="44"/>
        <v>1</v>
      </c>
      <c r="AP115" s="223">
        <f t="shared" si="45"/>
        <v>1</v>
      </c>
      <c r="AQ115" s="223">
        <f t="shared" si="46"/>
        <v>1</v>
      </c>
      <c r="AR115" s="223">
        <f t="shared" si="47"/>
        <v>1</v>
      </c>
      <c r="AS115" s="223">
        <f t="shared" si="48"/>
        <v>1</v>
      </c>
      <c r="AT115" s="223">
        <f t="shared" si="49"/>
        <v>1</v>
      </c>
      <c r="AU115" s="223">
        <f t="shared" si="50"/>
        <v>1</v>
      </c>
      <c r="AV115" s="223">
        <f t="shared" si="51"/>
        <v>1</v>
      </c>
      <c r="AW115" s="223">
        <f t="shared" si="52"/>
        <v>1</v>
      </c>
      <c r="AX115" s="223">
        <f t="shared" si="53"/>
        <v>1</v>
      </c>
      <c r="AY115" s="223">
        <f t="shared" si="54"/>
        <v>1</v>
      </c>
      <c r="AZ115" s="223">
        <f t="shared" si="55"/>
        <v>1</v>
      </c>
      <c r="BA115" s="223">
        <f t="shared" si="56"/>
        <v>1</v>
      </c>
      <c r="BB115" s="223">
        <f t="shared" si="57"/>
        <v>1</v>
      </c>
      <c r="BC115" s="223">
        <f t="shared" si="58"/>
        <v>1</v>
      </c>
      <c r="BD115" s="223">
        <f t="shared" si="59"/>
        <v>1</v>
      </c>
      <c r="BE115" s="223">
        <f t="shared" si="60"/>
        <v>1</v>
      </c>
      <c r="BF115" s="223">
        <f t="shared" si="61"/>
        <v>1</v>
      </c>
      <c r="BG115" s="223">
        <f t="shared" si="62"/>
        <v>1</v>
      </c>
    </row>
    <row r="116" spans="1:59" ht="15.75">
      <c r="A116" s="361"/>
      <c r="B116" s="362" t="str">
        <f t="shared" si="32"/>
        <v/>
      </c>
      <c r="C116" s="363" t="str">
        <f>IF('תנאי סף'!AN116&lt;&gt;1,"",'תנאי סף'!F116)</f>
        <v/>
      </c>
      <c r="D116" s="364" t="str">
        <f>'מספר המבצעים'!Z116</f>
        <v/>
      </c>
      <c r="E116" s="364" t="str">
        <f>'מספר הקונצרטים'!Z116</f>
        <v/>
      </c>
      <c r="F116" s="364" t="str">
        <f>'רמת הביצוע'!Z116</f>
        <v/>
      </c>
      <c r="G116" s="364" t="str">
        <f>מסלולים!Z116</f>
        <v/>
      </c>
      <c r="H116" s="364" t="str">
        <f>'הכנסות עצמיות'!Z116</f>
        <v/>
      </c>
      <c r="I116" s="364" t="str">
        <f>'שימור ותיעוד'!Z116</f>
        <v/>
      </c>
      <c r="J116" s="364"/>
      <c r="K116" s="364"/>
      <c r="L116" s="364"/>
      <c r="M116" s="364"/>
      <c r="N116" s="364"/>
      <c r="O116" s="364"/>
      <c r="P116" s="364"/>
      <c r="Q116" s="364"/>
      <c r="R116" s="365"/>
      <c r="S116" s="365"/>
      <c r="T116" s="365"/>
      <c r="U116" s="365"/>
      <c r="V116" s="365"/>
      <c r="W116" s="365"/>
      <c r="X116" s="365"/>
      <c r="Y116" s="365"/>
      <c r="Z116" s="365"/>
      <c r="AA116" s="365"/>
      <c r="AB116" s="365"/>
      <c r="AC116" s="365"/>
      <c r="AD116" s="365" t="str">
        <f t="shared" si="33"/>
        <v/>
      </c>
      <c r="AE116" s="365" t="str">
        <f t="shared" si="34"/>
        <v/>
      </c>
      <c r="AF116" s="366" t="str">
        <f t="shared" si="35"/>
        <v/>
      </c>
      <c r="AG116" s="223">
        <f t="shared" si="36"/>
        <v>1</v>
      </c>
      <c r="AH116" s="223">
        <f t="shared" si="37"/>
        <v>1</v>
      </c>
      <c r="AI116" s="223">
        <f t="shared" si="38"/>
        <v>1</v>
      </c>
      <c r="AJ116" s="223">
        <f t="shared" si="39"/>
        <v>1</v>
      </c>
      <c r="AK116" s="223">
        <f t="shared" si="40"/>
        <v>1</v>
      </c>
      <c r="AL116" s="223">
        <f t="shared" si="41"/>
        <v>1</v>
      </c>
      <c r="AM116" s="223">
        <f t="shared" si="42"/>
        <v>1</v>
      </c>
      <c r="AN116" s="223">
        <f t="shared" si="43"/>
        <v>1</v>
      </c>
      <c r="AO116" s="223">
        <f t="shared" si="44"/>
        <v>1</v>
      </c>
      <c r="AP116" s="223">
        <f t="shared" si="45"/>
        <v>1</v>
      </c>
      <c r="AQ116" s="223">
        <f t="shared" si="46"/>
        <v>1</v>
      </c>
      <c r="AR116" s="223">
        <f t="shared" si="47"/>
        <v>1</v>
      </c>
      <c r="AS116" s="223">
        <f t="shared" si="48"/>
        <v>1</v>
      </c>
      <c r="AT116" s="223">
        <f t="shared" si="49"/>
        <v>1</v>
      </c>
      <c r="AU116" s="223">
        <f t="shared" si="50"/>
        <v>1</v>
      </c>
      <c r="AV116" s="223">
        <f t="shared" si="51"/>
        <v>1</v>
      </c>
      <c r="AW116" s="223">
        <f t="shared" si="52"/>
        <v>1</v>
      </c>
      <c r="AX116" s="223">
        <f t="shared" si="53"/>
        <v>1</v>
      </c>
      <c r="AY116" s="223">
        <f t="shared" si="54"/>
        <v>1</v>
      </c>
      <c r="AZ116" s="223">
        <f t="shared" si="55"/>
        <v>1</v>
      </c>
      <c r="BA116" s="223">
        <f t="shared" si="56"/>
        <v>1</v>
      </c>
      <c r="BB116" s="223">
        <f t="shared" si="57"/>
        <v>1</v>
      </c>
      <c r="BC116" s="223">
        <f t="shared" si="58"/>
        <v>1</v>
      </c>
      <c r="BD116" s="223">
        <f t="shared" si="59"/>
        <v>1</v>
      </c>
      <c r="BE116" s="223">
        <f t="shared" si="60"/>
        <v>1</v>
      </c>
      <c r="BF116" s="223">
        <f t="shared" si="61"/>
        <v>1</v>
      </c>
      <c r="BG116" s="223">
        <f t="shared" si="62"/>
        <v>1</v>
      </c>
    </row>
    <row r="117" spans="1:59" ht="15.75">
      <c r="A117" s="361"/>
      <c r="B117" s="362" t="str">
        <f t="shared" si="32"/>
        <v/>
      </c>
      <c r="C117" s="363" t="str">
        <f>IF('תנאי סף'!AN117&lt;&gt;1,"",'תנאי סף'!F117)</f>
        <v/>
      </c>
      <c r="D117" s="364" t="str">
        <f>'מספר המבצעים'!Z117</f>
        <v/>
      </c>
      <c r="E117" s="364" t="str">
        <f>'מספר הקונצרטים'!Z117</f>
        <v/>
      </c>
      <c r="F117" s="364" t="str">
        <f>'רמת הביצוע'!Z117</f>
        <v/>
      </c>
      <c r="G117" s="364" t="str">
        <f>מסלולים!Z117</f>
        <v/>
      </c>
      <c r="H117" s="364" t="str">
        <f>'הכנסות עצמיות'!Z117</f>
        <v/>
      </c>
      <c r="I117" s="364" t="str">
        <f>'שימור ותיעוד'!Z117</f>
        <v/>
      </c>
      <c r="J117" s="364"/>
      <c r="K117" s="364"/>
      <c r="L117" s="364"/>
      <c r="M117" s="364"/>
      <c r="N117" s="364"/>
      <c r="O117" s="364"/>
      <c r="P117" s="364"/>
      <c r="Q117" s="364"/>
      <c r="R117" s="365"/>
      <c r="S117" s="365"/>
      <c r="T117" s="365"/>
      <c r="U117" s="365"/>
      <c r="V117" s="365"/>
      <c r="W117" s="365"/>
      <c r="X117" s="365"/>
      <c r="Y117" s="365"/>
      <c r="Z117" s="365"/>
      <c r="AA117" s="365"/>
      <c r="AB117" s="365"/>
      <c r="AC117" s="365"/>
      <c r="AD117" s="365" t="str">
        <f t="shared" si="33"/>
        <v/>
      </c>
      <c r="AE117" s="365" t="str">
        <f t="shared" si="34"/>
        <v/>
      </c>
      <c r="AF117" s="366" t="str">
        <f t="shared" si="35"/>
        <v/>
      </c>
      <c r="AG117" s="223">
        <f t="shared" si="36"/>
        <v>1</v>
      </c>
      <c r="AH117" s="223">
        <f t="shared" si="37"/>
        <v>1</v>
      </c>
      <c r="AI117" s="223">
        <f t="shared" si="38"/>
        <v>1</v>
      </c>
      <c r="AJ117" s="223">
        <f t="shared" si="39"/>
        <v>1</v>
      </c>
      <c r="AK117" s="223">
        <f t="shared" si="40"/>
        <v>1</v>
      </c>
      <c r="AL117" s="223">
        <f t="shared" si="41"/>
        <v>1</v>
      </c>
      <c r="AM117" s="223">
        <f t="shared" si="42"/>
        <v>1</v>
      </c>
      <c r="AN117" s="223">
        <f t="shared" si="43"/>
        <v>1</v>
      </c>
      <c r="AO117" s="223">
        <f t="shared" si="44"/>
        <v>1</v>
      </c>
      <c r="AP117" s="223">
        <f t="shared" si="45"/>
        <v>1</v>
      </c>
      <c r="AQ117" s="223">
        <f t="shared" si="46"/>
        <v>1</v>
      </c>
      <c r="AR117" s="223">
        <f t="shared" si="47"/>
        <v>1</v>
      </c>
      <c r="AS117" s="223">
        <f t="shared" si="48"/>
        <v>1</v>
      </c>
      <c r="AT117" s="223">
        <f t="shared" si="49"/>
        <v>1</v>
      </c>
      <c r="AU117" s="223">
        <f t="shared" si="50"/>
        <v>1</v>
      </c>
      <c r="AV117" s="223">
        <f t="shared" si="51"/>
        <v>1</v>
      </c>
      <c r="AW117" s="223">
        <f t="shared" si="52"/>
        <v>1</v>
      </c>
      <c r="AX117" s="223">
        <f t="shared" si="53"/>
        <v>1</v>
      </c>
      <c r="AY117" s="223">
        <f t="shared" si="54"/>
        <v>1</v>
      </c>
      <c r="AZ117" s="223">
        <f t="shared" si="55"/>
        <v>1</v>
      </c>
      <c r="BA117" s="223">
        <f t="shared" si="56"/>
        <v>1</v>
      </c>
      <c r="BB117" s="223">
        <f t="shared" si="57"/>
        <v>1</v>
      </c>
      <c r="BC117" s="223">
        <f t="shared" si="58"/>
        <v>1</v>
      </c>
      <c r="BD117" s="223">
        <f t="shared" si="59"/>
        <v>1</v>
      </c>
      <c r="BE117" s="223">
        <f t="shared" si="60"/>
        <v>1</v>
      </c>
      <c r="BF117" s="223">
        <f t="shared" si="61"/>
        <v>1</v>
      </c>
      <c r="BG117" s="223">
        <f t="shared" si="62"/>
        <v>1</v>
      </c>
    </row>
    <row r="118" spans="1:59" ht="15.75">
      <c r="A118" s="361"/>
      <c r="B118" s="362" t="str">
        <f t="shared" si="32"/>
        <v/>
      </c>
      <c r="C118" s="363" t="str">
        <f>IF('תנאי סף'!AN118&lt;&gt;1,"",'תנאי סף'!F118)</f>
        <v/>
      </c>
      <c r="D118" s="364" t="str">
        <f>'מספר המבצעים'!Z118</f>
        <v/>
      </c>
      <c r="E118" s="364" t="str">
        <f>'מספר הקונצרטים'!Z118</f>
        <v/>
      </c>
      <c r="F118" s="364" t="str">
        <f>'רמת הביצוע'!Z118</f>
        <v/>
      </c>
      <c r="G118" s="364" t="str">
        <f>מסלולים!Z118</f>
        <v/>
      </c>
      <c r="H118" s="364" t="str">
        <f>'הכנסות עצמיות'!Z118</f>
        <v/>
      </c>
      <c r="I118" s="364" t="str">
        <f>'שימור ותיעוד'!Z118</f>
        <v/>
      </c>
      <c r="J118" s="364"/>
      <c r="K118" s="364"/>
      <c r="L118" s="364"/>
      <c r="M118" s="364"/>
      <c r="N118" s="364"/>
      <c r="O118" s="364"/>
      <c r="P118" s="364"/>
      <c r="Q118" s="364"/>
      <c r="R118" s="365"/>
      <c r="S118" s="365"/>
      <c r="T118" s="365"/>
      <c r="U118" s="365"/>
      <c r="V118" s="365"/>
      <c r="W118" s="365"/>
      <c r="X118" s="365"/>
      <c r="Y118" s="365"/>
      <c r="Z118" s="365"/>
      <c r="AA118" s="365"/>
      <c r="AB118" s="365"/>
      <c r="AC118" s="365"/>
      <c r="AD118" s="365" t="str">
        <f t="shared" si="33"/>
        <v/>
      </c>
      <c r="AE118" s="365" t="str">
        <f t="shared" si="34"/>
        <v/>
      </c>
      <c r="AF118" s="366" t="str">
        <f t="shared" si="35"/>
        <v/>
      </c>
      <c r="AG118" s="223">
        <f t="shared" si="36"/>
        <v>1</v>
      </c>
      <c r="AH118" s="223">
        <f t="shared" si="37"/>
        <v>1</v>
      </c>
      <c r="AI118" s="223">
        <f t="shared" si="38"/>
        <v>1</v>
      </c>
      <c r="AJ118" s="223">
        <f t="shared" si="39"/>
        <v>1</v>
      </c>
      <c r="AK118" s="223">
        <f t="shared" si="40"/>
        <v>1</v>
      </c>
      <c r="AL118" s="223">
        <f t="shared" si="41"/>
        <v>1</v>
      </c>
      <c r="AM118" s="223">
        <f t="shared" si="42"/>
        <v>1</v>
      </c>
      <c r="AN118" s="223">
        <f t="shared" si="43"/>
        <v>1</v>
      </c>
      <c r="AO118" s="223">
        <f t="shared" si="44"/>
        <v>1</v>
      </c>
      <c r="AP118" s="223">
        <f t="shared" si="45"/>
        <v>1</v>
      </c>
      <c r="AQ118" s="223">
        <f t="shared" si="46"/>
        <v>1</v>
      </c>
      <c r="AR118" s="223">
        <f t="shared" si="47"/>
        <v>1</v>
      </c>
      <c r="AS118" s="223">
        <f t="shared" si="48"/>
        <v>1</v>
      </c>
      <c r="AT118" s="223">
        <f t="shared" si="49"/>
        <v>1</v>
      </c>
      <c r="AU118" s="223">
        <f t="shared" si="50"/>
        <v>1</v>
      </c>
      <c r="AV118" s="223">
        <f t="shared" si="51"/>
        <v>1</v>
      </c>
      <c r="AW118" s="223">
        <f t="shared" si="52"/>
        <v>1</v>
      </c>
      <c r="AX118" s="223">
        <f t="shared" si="53"/>
        <v>1</v>
      </c>
      <c r="AY118" s="223">
        <f t="shared" si="54"/>
        <v>1</v>
      </c>
      <c r="AZ118" s="223">
        <f t="shared" si="55"/>
        <v>1</v>
      </c>
      <c r="BA118" s="223">
        <f t="shared" si="56"/>
        <v>1</v>
      </c>
      <c r="BB118" s="223">
        <f t="shared" si="57"/>
        <v>1</v>
      </c>
      <c r="BC118" s="223">
        <f t="shared" si="58"/>
        <v>1</v>
      </c>
      <c r="BD118" s="223">
        <f t="shared" si="59"/>
        <v>1</v>
      </c>
      <c r="BE118" s="223">
        <f t="shared" si="60"/>
        <v>1</v>
      </c>
      <c r="BF118" s="223">
        <f t="shared" si="61"/>
        <v>1</v>
      </c>
      <c r="BG118" s="223">
        <f t="shared" si="62"/>
        <v>1</v>
      </c>
    </row>
    <row r="119" spans="1:59" ht="15.75">
      <c r="A119" s="361"/>
      <c r="B119" s="362" t="str">
        <f t="shared" si="32"/>
        <v/>
      </c>
      <c r="C119" s="363" t="str">
        <f>IF('תנאי סף'!AN119&lt;&gt;1,"",'תנאי סף'!F119)</f>
        <v/>
      </c>
      <c r="D119" s="364" t="str">
        <f>'מספר המבצעים'!Z119</f>
        <v/>
      </c>
      <c r="E119" s="364" t="str">
        <f>'מספר הקונצרטים'!Z119</f>
        <v/>
      </c>
      <c r="F119" s="364" t="str">
        <f>'רמת הביצוע'!Z119</f>
        <v/>
      </c>
      <c r="G119" s="364" t="str">
        <f>מסלולים!Z119</f>
        <v/>
      </c>
      <c r="H119" s="364" t="str">
        <f>'הכנסות עצמיות'!Z119</f>
        <v/>
      </c>
      <c r="I119" s="364" t="str">
        <f>'שימור ותיעוד'!Z119</f>
        <v/>
      </c>
      <c r="J119" s="364"/>
      <c r="K119" s="364"/>
      <c r="L119" s="364"/>
      <c r="M119" s="364"/>
      <c r="N119" s="364"/>
      <c r="O119" s="364"/>
      <c r="P119" s="364"/>
      <c r="Q119" s="364"/>
      <c r="R119" s="365"/>
      <c r="S119" s="365"/>
      <c r="T119" s="365"/>
      <c r="U119" s="365"/>
      <c r="V119" s="365"/>
      <c r="W119" s="365"/>
      <c r="X119" s="365"/>
      <c r="Y119" s="365"/>
      <c r="Z119" s="365"/>
      <c r="AA119" s="365"/>
      <c r="AB119" s="365"/>
      <c r="AC119" s="365"/>
      <c r="AD119" s="365" t="str">
        <f t="shared" si="33"/>
        <v/>
      </c>
      <c r="AE119" s="365" t="str">
        <f t="shared" si="34"/>
        <v/>
      </c>
      <c r="AF119" s="366" t="str">
        <f t="shared" si="35"/>
        <v/>
      </c>
      <c r="AG119" s="223">
        <f t="shared" si="36"/>
        <v>1</v>
      </c>
      <c r="AH119" s="223">
        <f t="shared" si="37"/>
        <v>1</v>
      </c>
      <c r="AI119" s="223">
        <f t="shared" si="38"/>
        <v>1</v>
      </c>
      <c r="AJ119" s="223">
        <f t="shared" si="39"/>
        <v>1</v>
      </c>
      <c r="AK119" s="223">
        <f t="shared" si="40"/>
        <v>1</v>
      </c>
      <c r="AL119" s="223">
        <f t="shared" si="41"/>
        <v>1</v>
      </c>
      <c r="AM119" s="223">
        <f t="shared" si="42"/>
        <v>1</v>
      </c>
      <c r="AN119" s="223">
        <f t="shared" si="43"/>
        <v>1</v>
      </c>
      <c r="AO119" s="223">
        <f t="shared" si="44"/>
        <v>1</v>
      </c>
      <c r="AP119" s="223">
        <f t="shared" si="45"/>
        <v>1</v>
      </c>
      <c r="AQ119" s="223">
        <f t="shared" si="46"/>
        <v>1</v>
      </c>
      <c r="AR119" s="223">
        <f t="shared" si="47"/>
        <v>1</v>
      </c>
      <c r="AS119" s="223">
        <f t="shared" si="48"/>
        <v>1</v>
      </c>
      <c r="AT119" s="223">
        <f t="shared" si="49"/>
        <v>1</v>
      </c>
      <c r="AU119" s="223">
        <f t="shared" si="50"/>
        <v>1</v>
      </c>
      <c r="AV119" s="223">
        <f t="shared" si="51"/>
        <v>1</v>
      </c>
      <c r="AW119" s="223">
        <f t="shared" si="52"/>
        <v>1</v>
      </c>
      <c r="AX119" s="223">
        <f t="shared" si="53"/>
        <v>1</v>
      </c>
      <c r="AY119" s="223">
        <f t="shared" si="54"/>
        <v>1</v>
      </c>
      <c r="AZ119" s="223">
        <f t="shared" si="55"/>
        <v>1</v>
      </c>
      <c r="BA119" s="223">
        <f t="shared" si="56"/>
        <v>1</v>
      </c>
      <c r="BB119" s="223">
        <f t="shared" si="57"/>
        <v>1</v>
      </c>
      <c r="BC119" s="223">
        <f t="shared" si="58"/>
        <v>1</v>
      </c>
      <c r="BD119" s="223">
        <f t="shared" si="59"/>
        <v>1</v>
      </c>
      <c r="BE119" s="223">
        <f t="shared" si="60"/>
        <v>1</v>
      </c>
      <c r="BF119" s="223">
        <f t="shared" si="61"/>
        <v>1</v>
      </c>
      <c r="BG119" s="223">
        <f t="shared" si="62"/>
        <v>1</v>
      </c>
    </row>
    <row r="120" spans="1:59" ht="15.75">
      <c r="A120" s="361"/>
      <c r="B120" s="362" t="str">
        <f t="shared" si="32"/>
        <v/>
      </c>
      <c r="C120" s="363" t="str">
        <f>IF('תנאי סף'!AN120&lt;&gt;1,"",'תנאי סף'!F120)</f>
        <v/>
      </c>
      <c r="D120" s="364" t="str">
        <f>'מספר המבצעים'!Z120</f>
        <v/>
      </c>
      <c r="E120" s="364" t="str">
        <f>'מספר הקונצרטים'!Z120</f>
        <v/>
      </c>
      <c r="F120" s="364" t="str">
        <f>'רמת הביצוע'!Z120</f>
        <v/>
      </c>
      <c r="G120" s="364" t="str">
        <f>מסלולים!Z120</f>
        <v/>
      </c>
      <c r="H120" s="364" t="str">
        <f>'הכנסות עצמיות'!Z120</f>
        <v/>
      </c>
      <c r="I120" s="364" t="str">
        <f>'שימור ותיעוד'!Z120</f>
        <v/>
      </c>
      <c r="J120" s="364"/>
      <c r="K120" s="364"/>
      <c r="L120" s="364"/>
      <c r="M120" s="364"/>
      <c r="N120" s="364"/>
      <c r="O120" s="364"/>
      <c r="P120" s="364"/>
      <c r="Q120" s="364"/>
      <c r="R120" s="365"/>
      <c r="S120" s="365"/>
      <c r="T120" s="365"/>
      <c r="U120" s="365"/>
      <c r="V120" s="365"/>
      <c r="W120" s="365"/>
      <c r="X120" s="365"/>
      <c r="Y120" s="365"/>
      <c r="Z120" s="365"/>
      <c r="AA120" s="365"/>
      <c r="AB120" s="365"/>
      <c r="AC120" s="365"/>
      <c r="AD120" s="365" t="str">
        <f t="shared" si="33"/>
        <v/>
      </c>
      <c r="AE120" s="365" t="str">
        <f t="shared" si="34"/>
        <v/>
      </c>
      <c r="AF120" s="366" t="str">
        <f t="shared" si="35"/>
        <v/>
      </c>
      <c r="AG120" s="223">
        <f t="shared" si="36"/>
        <v>1</v>
      </c>
      <c r="AH120" s="223">
        <f t="shared" si="37"/>
        <v>1</v>
      </c>
      <c r="AI120" s="223">
        <f t="shared" si="38"/>
        <v>1</v>
      </c>
      <c r="AJ120" s="223">
        <f t="shared" si="39"/>
        <v>1</v>
      </c>
      <c r="AK120" s="223">
        <f t="shared" si="40"/>
        <v>1</v>
      </c>
      <c r="AL120" s="223">
        <f t="shared" si="41"/>
        <v>1</v>
      </c>
      <c r="AM120" s="223">
        <f t="shared" si="42"/>
        <v>1</v>
      </c>
      <c r="AN120" s="223">
        <f t="shared" si="43"/>
        <v>1</v>
      </c>
      <c r="AO120" s="223">
        <f t="shared" si="44"/>
        <v>1</v>
      </c>
      <c r="AP120" s="223">
        <f t="shared" si="45"/>
        <v>1</v>
      </c>
      <c r="AQ120" s="223">
        <f t="shared" si="46"/>
        <v>1</v>
      </c>
      <c r="AR120" s="223">
        <f t="shared" si="47"/>
        <v>1</v>
      </c>
      <c r="AS120" s="223">
        <f t="shared" si="48"/>
        <v>1</v>
      </c>
      <c r="AT120" s="223">
        <f t="shared" si="49"/>
        <v>1</v>
      </c>
      <c r="AU120" s="223">
        <f t="shared" si="50"/>
        <v>1</v>
      </c>
      <c r="AV120" s="223">
        <f t="shared" si="51"/>
        <v>1</v>
      </c>
      <c r="AW120" s="223">
        <f t="shared" si="52"/>
        <v>1</v>
      </c>
      <c r="AX120" s="223">
        <f t="shared" si="53"/>
        <v>1</v>
      </c>
      <c r="AY120" s="223">
        <f t="shared" si="54"/>
        <v>1</v>
      </c>
      <c r="AZ120" s="223">
        <f t="shared" si="55"/>
        <v>1</v>
      </c>
      <c r="BA120" s="223">
        <f t="shared" si="56"/>
        <v>1</v>
      </c>
      <c r="BB120" s="223">
        <f t="shared" si="57"/>
        <v>1</v>
      </c>
      <c r="BC120" s="223">
        <f t="shared" si="58"/>
        <v>1</v>
      </c>
      <c r="BD120" s="223">
        <f t="shared" si="59"/>
        <v>1</v>
      </c>
      <c r="BE120" s="223">
        <f t="shared" si="60"/>
        <v>1</v>
      </c>
      <c r="BF120" s="223">
        <f t="shared" si="61"/>
        <v>1</v>
      </c>
      <c r="BG120" s="223">
        <f t="shared" si="62"/>
        <v>1</v>
      </c>
    </row>
    <row r="121" spans="1:59" ht="15.75">
      <c r="A121" s="361"/>
      <c r="B121" s="362" t="str">
        <f t="shared" si="32"/>
        <v/>
      </c>
      <c r="C121" s="363" t="str">
        <f>IF('תנאי סף'!AN121&lt;&gt;1,"",'תנאי סף'!F121)</f>
        <v/>
      </c>
      <c r="D121" s="364" t="str">
        <f>'מספר המבצעים'!Z121</f>
        <v/>
      </c>
      <c r="E121" s="364" t="str">
        <f>'מספר הקונצרטים'!Z121</f>
        <v/>
      </c>
      <c r="F121" s="364" t="str">
        <f>'רמת הביצוע'!Z121</f>
        <v/>
      </c>
      <c r="G121" s="364" t="str">
        <f>מסלולים!Z121</f>
        <v/>
      </c>
      <c r="H121" s="364" t="str">
        <f>'הכנסות עצמיות'!Z121</f>
        <v/>
      </c>
      <c r="I121" s="364" t="str">
        <f>'שימור ותיעוד'!Z121</f>
        <v/>
      </c>
      <c r="J121" s="364"/>
      <c r="K121" s="364"/>
      <c r="L121" s="364"/>
      <c r="M121" s="364"/>
      <c r="N121" s="364"/>
      <c r="O121" s="364"/>
      <c r="P121" s="364"/>
      <c r="Q121" s="364"/>
      <c r="R121" s="365"/>
      <c r="S121" s="365"/>
      <c r="T121" s="365"/>
      <c r="U121" s="365"/>
      <c r="V121" s="365"/>
      <c r="W121" s="365"/>
      <c r="X121" s="365"/>
      <c r="Y121" s="365"/>
      <c r="Z121" s="365"/>
      <c r="AA121" s="365"/>
      <c r="AB121" s="365"/>
      <c r="AC121" s="365"/>
      <c r="AD121" s="365" t="str">
        <f t="shared" si="33"/>
        <v/>
      </c>
      <c r="AE121" s="365" t="str">
        <f t="shared" si="34"/>
        <v/>
      </c>
      <c r="AF121" s="366" t="str">
        <f t="shared" si="35"/>
        <v/>
      </c>
      <c r="AG121" s="223">
        <f t="shared" si="36"/>
        <v>1</v>
      </c>
      <c r="AH121" s="223">
        <f t="shared" si="37"/>
        <v>1</v>
      </c>
      <c r="AI121" s="223">
        <f t="shared" si="38"/>
        <v>1</v>
      </c>
      <c r="AJ121" s="223">
        <f t="shared" si="39"/>
        <v>1</v>
      </c>
      <c r="AK121" s="223">
        <f t="shared" si="40"/>
        <v>1</v>
      </c>
      <c r="AL121" s="223">
        <f t="shared" si="41"/>
        <v>1</v>
      </c>
      <c r="AM121" s="223">
        <f t="shared" si="42"/>
        <v>1</v>
      </c>
      <c r="AN121" s="223">
        <f t="shared" si="43"/>
        <v>1</v>
      </c>
      <c r="AO121" s="223">
        <f t="shared" si="44"/>
        <v>1</v>
      </c>
      <c r="AP121" s="223">
        <f t="shared" si="45"/>
        <v>1</v>
      </c>
      <c r="AQ121" s="223">
        <f t="shared" si="46"/>
        <v>1</v>
      </c>
      <c r="AR121" s="223">
        <f t="shared" si="47"/>
        <v>1</v>
      </c>
      <c r="AS121" s="223">
        <f t="shared" si="48"/>
        <v>1</v>
      </c>
      <c r="AT121" s="223">
        <f t="shared" si="49"/>
        <v>1</v>
      </c>
      <c r="AU121" s="223">
        <f t="shared" si="50"/>
        <v>1</v>
      </c>
      <c r="AV121" s="223">
        <f t="shared" si="51"/>
        <v>1</v>
      </c>
      <c r="AW121" s="223">
        <f t="shared" si="52"/>
        <v>1</v>
      </c>
      <c r="AX121" s="223">
        <f t="shared" si="53"/>
        <v>1</v>
      </c>
      <c r="AY121" s="223">
        <f t="shared" si="54"/>
        <v>1</v>
      </c>
      <c r="AZ121" s="223">
        <f t="shared" si="55"/>
        <v>1</v>
      </c>
      <c r="BA121" s="223">
        <f t="shared" si="56"/>
        <v>1</v>
      </c>
      <c r="BB121" s="223">
        <f t="shared" si="57"/>
        <v>1</v>
      </c>
      <c r="BC121" s="223">
        <f t="shared" si="58"/>
        <v>1</v>
      </c>
      <c r="BD121" s="223">
        <f t="shared" si="59"/>
        <v>1</v>
      </c>
      <c r="BE121" s="223">
        <f t="shared" si="60"/>
        <v>1</v>
      </c>
      <c r="BF121" s="223">
        <f t="shared" si="61"/>
        <v>1</v>
      </c>
      <c r="BG121" s="223">
        <f t="shared" si="62"/>
        <v>1</v>
      </c>
    </row>
    <row r="122" spans="1:59" ht="15.75">
      <c r="A122" s="361"/>
      <c r="B122" s="362" t="str">
        <f t="shared" si="32"/>
        <v/>
      </c>
      <c r="C122" s="363" t="str">
        <f>IF('תנאי סף'!AN122&lt;&gt;1,"",'תנאי סף'!F122)</f>
        <v/>
      </c>
      <c r="D122" s="364" t="str">
        <f>'מספר המבצעים'!Z122</f>
        <v/>
      </c>
      <c r="E122" s="364" t="str">
        <f>'מספר הקונצרטים'!Z122</f>
        <v/>
      </c>
      <c r="F122" s="364" t="str">
        <f>'רמת הביצוע'!Z122</f>
        <v/>
      </c>
      <c r="G122" s="364" t="str">
        <f>מסלולים!Z122</f>
        <v/>
      </c>
      <c r="H122" s="364" t="str">
        <f>'הכנסות עצמיות'!Z122</f>
        <v/>
      </c>
      <c r="I122" s="364" t="str">
        <f>'שימור ותיעוד'!Z122</f>
        <v/>
      </c>
      <c r="J122" s="364"/>
      <c r="K122" s="364"/>
      <c r="L122" s="364"/>
      <c r="M122" s="364"/>
      <c r="N122" s="364"/>
      <c r="O122" s="364"/>
      <c r="P122" s="364"/>
      <c r="Q122" s="364"/>
      <c r="R122" s="365"/>
      <c r="S122" s="365"/>
      <c r="T122" s="365"/>
      <c r="U122" s="365"/>
      <c r="V122" s="365"/>
      <c r="W122" s="365"/>
      <c r="X122" s="365"/>
      <c r="Y122" s="365"/>
      <c r="Z122" s="365"/>
      <c r="AA122" s="365"/>
      <c r="AB122" s="365"/>
      <c r="AC122" s="365"/>
      <c r="AD122" s="365" t="str">
        <f t="shared" si="33"/>
        <v/>
      </c>
      <c r="AE122" s="365" t="str">
        <f t="shared" si="34"/>
        <v/>
      </c>
      <c r="AF122" s="366" t="str">
        <f t="shared" si="35"/>
        <v/>
      </c>
      <c r="AG122" s="223">
        <f t="shared" si="36"/>
        <v>1</v>
      </c>
      <c r="AH122" s="223">
        <f t="shared" si="37"/>
        <v>1</v>
      </c>
      <c r="AI122" s="223">
        <f t="shared" si="38"/>
        <v>1</v>
      </c>
      <c r="AJ122" s="223">
        <f t="shared" si="39"/>
        <v>1</v>
      </c>
      <c r="AK122" s="223">
        <f t="shared" si="40"/>
        <v>1</v>
      </c>
      <c r="AL122" s="223">
        <f t="shared" si="41"/>
        <v>1</v>
      </c>
      <c r="AM122" s="223">
        <f t="shared" si="42"/>
        <v>1</v>
      </c>
      <c r="AN122" s="223">
        <f t="shared" si="43"/>
        <v>1</v>
      </c>
      <c r="AO122" s="223">
        <f t="shared" si="44"/>
        <v>1</v>
      </c>
      <c r="AP122" s="223">
        <f t="shared" si="45"/>
        <v>1</v>
      </c>
      <c r="AQ122" s="223">
        <f t="shared" si="46"/>
        <v>1</v>
      </c>
      <c r="AR122" s="223">
        <f t="shared" si="47"/>
        <v>1</v>
      </c>
      <c r="AS122" s="223">
        <f t="shared" si="48"/>
        <v>1</v>
      </c>
      <c r="AT122" s="223">
        <f t="shared" si="49"/>
        <v>1</v>
      </c>
      <c r="AU122" s="223">
        <f t="shared" si="50"/>
        <v>1</v>
      </c>
      <c r="AV122" s="223">
        <f t="shared" si="51"/>
        <v>1</v>
      </c>
      <c r="AW122" s="223">
        <f t="shared" si="52"/>
        <v>1</v>
      </c>
      <c r="AX122" s="223">
        <f t="shared" si="53"/>
        <v>1</v>
      </c>
      <c r="AY122" s="223">
        <f t="shared" si="54"/>
        <v>1</v>
      </c>
      <c r="AZ122" s="223">
        <f t="shared" si="55"/>
        <v>1</v>
      </c>
      <c r="BA122" s="223">
        <f t="shared" si="56"/>
        <v>1</v>
      </c>
      <c r="BB122" s="223">
        <f t="shared" si="57"/>
        <v>1</v>
      </c>
      <c r="BC122" s="223">
        <f t="shared" si="58"/>
        <v>1</v>
      </c>
      <c r="BD122" s="223">
        <f t="shared" si="59"/>
        <v>1</v>
      </c>
      <c r="BE122" s="223">
        <f t="shared" si="60"/>
        <v>1</v>
      </c>
      <c r="BF122" s="223">
        <f t="shared" si="61"/>
        <v>1</v>
      </c>
      <c r="BG122" s="223">
        <f t="shared" si="62"/>
        <v>1</v>
      </c>
    </row>
    <row r="123" spans="1:59" ht="15.75">
      <c r="A123" s="361"/>
      <c r="B123" s="362" t="str">
        <f t="shared" si="32"/>
        <v/>
      </c>
      <c r="C123" s="363" t="str">
        <f>IF('תנאי סף'!AN123&lt;&gt;1,"",'תנאי סף'!F123)</f>
        <v/>
      </c>
      <c r="D123" s="364" t="str">
        <f>'מספר המבצעים'!Z123</f>
        <v/>
      </c>
      <c r="E123" s="364" t="str">
        <f>'מספר הקונצרטים'!Z123</f>
        <v/>
      </c>
      <c r="F123" s="364" t="str">
        <f>'רמת הביצוע'!Z123</f>
        <v/>
      </c>
      <c r="G123" s="364" t="str">
        <f>מסלולים!Z123</f>
        <v/>
      </c>
      <c r="H123" s="364" t="str">
        <f>'הכנסות עצמיות'!Z123</f>
        <v/>
      </c>
      <c r="I123" s="364" t="str">
        <f>'שימור ותיעוד'!Z123</f>
        <v/>
      </c>
      <c r="J123" s="364"/>
      <c r="K123" s="364"/>
      <c r="L123" s="364"/>
      <c r="M123" s="364"/>
      <c r="N123" s="364"/>
      <c r="O123" s="364"/>
      <c r="P123" s="364"/>
      <c r="Q123" s="364"/>
      <c r="R123" s="365"/>
      <c r="S123" s="365"/>
      <c r="T123" s="365"/>
      <c r="U123" s="365"/>
      <c r="V123" s="365"/>
      <c r="W123" s="365"/>
      <c r="X123" s="365"/>
      <c r="Y123" s="365"/>
      <c r="Z123" s="365"/>
      <c r="AA123" s="365"/>
      <c r="AB123" s="365"/>
      <c r="AC123" s="365"/>
      <c r="AD123" s="365" t="str">
        <f t="shared" si="33"/>
        <v/>
      </c>
      <c r="AE123" s="365" t="str">
        <f t="shared" si="34"/>
        <v/>
      </c>
      <c r="AF123" s="366" t="str">
        <f t="shared" si="35"/>
        <v/>
      </c>
      <c r="AG123" s="223">
        <f t="shared" si="36"/>
        <v>1</v>
      </c>
      <c r="AH123" s="223">
        <f t="shared" si="37"/>
        <v>1</v>
      </c>
      <c r="AI123" s="223">
        <f t="shared" si="38"/>
        <v>1</v>
      </c>
      <c r="AJ123" s="223">
        <f t="shared" si="39"/>
        <v>1</v>
      </c>
      <c r="AK123" s="223">
        <f t="shared" si="40"/>
        <v>1</v>
      </c>
      <c r="AL123" s="223">
        <f t="shared" si="41"/>
        <v>1</v>
      </c>
      <c r="AM123" s="223">
        <f t="shared" si="42"/>
        <v>1</v>
      </c>
      <c r="AN123" s="223">
        <f t="shared" si="43"/>
        <v>1</v>
      </c>
      <c r="AO123" s="223">
        <f t="shared" si="44"/>
        <v>1</v>
      </c>
      <c r="AP123" s="223">
        <f t="shared" si="45"/>
        <v>1</v>
      </c>
      <c r="AQ123" s="223">
        <f t="shared" si="46"/>
        <v>1</v>
      </c>
      <c r="AR123" s="223">
        <f t="shared" si="47"/>
        <v>1</v>
      </c>
      <c r="AS123" s="223">
        <f t="shared" si="48"/>
        <v>1</v>
      </c>
      <c r="AT123" s="223">
        <f t="shared" si="49"/>
        <v>1</v>
      </c>
      <c r="AU123" s="223">
        <f t="shared" si="50"/>
        <v>1</v>
      </c>
      <c r="AV123" s="223">
        <f t="shared" si="51"/>
        <v>1</v>
      </c>
      <c r="AW123" s="223">
        <f t="shared" si="52"/>
        <v>1</v>
      </c>
      <c r="AX123" s="223">
        <f t="shared" si="53"/>
        <v>1</v>
      </c>
      <c r="AY123" s="223">
        <f t="shared" si="54"/>
        <v>1</v>
      </c>
      <c r="AZ123" s="223">
        <f t="shared" si="55"/>
        <v>1</v>
      </c>
      <c r="BA123" s="223">
        <f t="shared" si="56"/>
        <v>1</v>
      </c>
      <c r="BB123" s="223">
        <f t="shared" si="57"/>
        <v>1</v>
      </c>
      <c r="BC123" s="223">
        <f t="shared" si="58"/>
        <v>1</v>
      </c>
      <c r="BD123" s="223">
        <f t="shared" si="59"/>
        <v>1</v>
      </c>
      <c r="BE123" s="223">
        <f t="shared" si="60"/>
        <v>1</v>
      </c>
      <c r="BF123" s="223">
        <f t="shared" si="61"/>
        <v>1</v>
      </c>
      <c r="BG123" s="223">
        <f t="shared" si="62"/>
        <v>1</v>
      </c>
    </row>
    <row r="124" spans="1:59" ht="15.75">
      <c r="A124" s="361"/>
      <c r="B124" s="362" t="str">
        <f t="shared" si="32"/>
        <v/>
      </c>
      <c r="C124" s="363" t="str">
        <f>IF('תנאי סף'!AN124&lt;&gt;1,"",'תנאי סף'!F124)</f>
        <v/>
      </c>
      <c r="D124" s="364" t="str">
        <f>'מספר המבצעים'!Z124</f>
        <v/>
      </c>
      <c r="E124" s="364" t="str">
        <f>'מספר הקונצרטים'!Z124</f>
        <v/>
      </c>
      <c r="F124" s="364" t="str">
        <f>'רמת הביצוע'!Z124</f>
        <v/>
      </c>
      <c r="G124" s="364" t="str">
        <f>מסלולים!Z124</f>
        <v/>
      </c>
      <c r="H124" s="364" t="str">
        <f>'הכנסות עצמיות'!Z124</f>
        <v/>
      </c>
      <c r="I124" s="364" t="str">
        <f>'שימור ותיעוד'!Z124</f>
        <v/>
      </c>
      <c r="J124" s="364"/>
      <c r="K124" s="364"/>
      <c r="L124" s="364"/>
      <c r="M124" s="364"/>
      <c r="N124" s="364"/>
      <c r="O124" s="364"/>
      <c r="P124" s="364"/>
      <c r="Q124" s="364"/>
      <c r="R124" s="365"/>
      <c r="S124" s="365"/>
      <c r="T124" s="365"/>
      <c r="U124" s="365"/>
      <c r="V124" s="365"/>
      <c r="W124" s="365"/>
      <c r="X124" s="365"/>
      <c r="Y124" s="365"/>
      <c r="Z124" s="365"/>
      <c r="AA124" s="365"/>
      <c r="AB124" s="365"/>
      <c r="AC124" s="365"/>
      <c r="AD124" s="365" t="str">
        <f t="shared" si="33"/>
        <v/>
      </c>
      <c r="AE124" s="365" t="str">
        <f t="shared" si="34"/>
        <v/>
      </c>
      <c r="AF124" s="366" t="str">
        <f t="shared" si="35"/>
        <v/>
      </c>
      <c r="AG124" s="223">
        <f t="shared" si="36"/>
        <v>1</v>
      </c>
      <c r="AH124" s="223">
        <f t="shared" si="37"/>
        <v>1</v>
      </c>
      <c r="AI124" s="223">
        <f t="shared" si="38"/>
        <v>1</v>
      </c>
      <c r="AJ124" s="223">
        <f t="shared" si="39"/>
        <v>1</v>
      </c>
      <c r="AK124" s="223">
        <f t="shared" si="40"/>
        <v>1</v>
      </c>
      <c r="AL124" s="223">
        <f t="shared" si="41"/>
        <v>1</v>
      </c>
      <c r="AM124" s="223">
        <f t="shared" si="42"/>
        <v>1</v>
      </c>
      <c r="AN124" s="223">
        <f t="shared" si="43"/>
        <v>1</v>
      </c>
      <c r="AO124" s="223">
        <f t="shared" si="44"/>
        <v>1</v>
      </c>
      <c r="AP124" s="223">
        <f t="shared" si="45"/>
        <v>1</v>
      </c>
      <c r="AQ124" s="223">
        <f t="shared" si="46"/>
        <v>1</v>
      </c>
      <c r="AR124" s="223">
        <f t="shared" si="47"/>
        <v>1</v>
      </c>
      <c r="AS124" s="223">
        <f t="shared" si="48"/>
        <v>1</v>
      </c>
      <c r="AT124" s="223">
        <f t="shared" si="49"/>
        <v>1</v>
      </c>
      <c r="AU124" s="223">
        <f t="shared" si="50"/>
        <v>1</v>
      </c>
      <c r="AV124" s="223">
        <f t="shared" si="51"/>
        <v>1</v>
      </c>
      <c r="AW124" s="223">
        <f t="shared" si="52"/>
        <v>1</v>
      </c>
      <c r="AX124" s="223">
        <f t="shared" si="53"/>
        <v>1</v>
      </c>
      <c r="AY124" s="223">
        <f t="shared" si="54"/>
        <v>1</v>
      </c>
      <c r="AZ124" s="223">
        <f t="shared" si="55"/>
        <v>1</v>
      </c>
      <c r="BA124" s="223">
        <f t="shared" si="56"/>
        <v>1</v>
      </c>
      <c r="BB124" s="223">
        <f t="shared" si="57"/>
        <v>1</v>
      </c>
      <c r="BC124" s="223">
        <f t="shared" si="58"/>
        <v>1</v>
      </c>
      <c r="BD124" s="223">
        <f t="shared" si="59"/>
        <v>1</v>
      </c>
      <c r="BE124" s="223">
        <f t="shared" si="60"/>
        <v>1</v>
      </c>
      <c r="BF124" s="223">
        <f t="shared" si="61"/>
        <v>1</v>
      </c>
      <c r="BG124" s="223">
        <f t="shared" si="62"/>
        <v>1</v>
      </c>
    </row>
    <row r="125" spans="1:59" ht="15.75">
      <c r="A125" s="361"/>
      <c r="B125" s="362" t="str">
        <f t="shared" si="32"/>
        <v/>
      </c>
      <c r="C125" s="363" t="str">
        <f>IF('תנאי סף'!AN125&lt;&gt;1,"",'תנאי סף'!F125)</f>
        <v/>
      </c>
      <c r="D125" s="364" t="str">
        <f>'מספר המבצעים'!Z125</f>
        <v/>
      </c>
      <c r="E125" s="364" t="str">
        <f>'מספר הקונצרטים'!Z125</f>
        <v/>
      </c>
      <c r="F125" s="364" t="str">
        <f>'רמת הביצוע'!Z125</f>
        <v/>
      </c>
      <c r="G125" s="364" t="str">
        <f>מסלולים!Z125</f>
        <v/>
      </c>
      <c r="H125" s="364" t="str">
        <f>'הכנסות עצמיות'!Z125</f>
        <v/>
      </c>
      <c r="I125" s="364" t="str">
        <f>'שימור ותיעוד'!Z125</f>
        <v/>
      </c>
      <c r="J125" s="364"/>
      <c r="K125" s="364"/>
      <c r="L125" s="364"/>
      <c r="M125" s="364"/>
      <c r="N125" s="364"/>
      <c r="O125" s="364"/>
      <c r="P125" s="364"/>
      <c r="Q125" s="364"/>
      <c r="R125" s="365"/>
      <c r="S125" s="365"/>
      <c r="T125" s="365"/>
      <c r="U125" s="365"/>
      <c r="V125" s="365"/>
      <c r="W125" s="365"/>
      <c r="X125" s="365"/>
      <c r="Y125" s="365"/>
      <c r="Z125" s="365"/>
      <c r="AA125" s="365"/>
      <c r="AB125" s="365"/>
      <c r="AC125" s="365"/>
      <c r="AD125" s="365" t="str">
        <f t="shared" si="33"/>
        <v/>
      </c>
      <c r="AE125" s="365" t="str">
        <f t="shared" si="34"/>
        <v/>
      </c>
      <c r="AF125" s="366" t="str">
        <f t="shared" si="35"/>
        <v/>
      </c>
      <c r="AG125" s="223">
        <f t="shared" si="36"/>
        <v>1</v>
      </c>
      <c r="AH125" s="223">
        <f t="shared" si="37"/>
        <v>1</v>
      </c>
      <c r="AI125" s="223">
        <f t="shared" si="38"/>
        <v>1</v>
      </c>
      <c r="AJ125" s="223">
        <f t="shared" si="39"/>
        <v>1</v>
      </c>
      <c r="AK125" s="223">
        <f t="shared" si="40"/>
        <v>1</v>
      </c>
      <c r="AL125" s="223">
        <f t="shared" si="41"/>
        <v>1</v>
      </c>
      <c r="AM125" s="223">
        <f t="shared" si="42"/>
        <v>1</v>
      </c>
      <c r="AN125" s="223">
        <f t="shared" si="43"/>
        <v>1</v>
      </c>
      <c r="AO125" s="223">
        <f t="shared" si="44"/>
        <v>1</v>
      </c>
      <c r="AP125" s="223">
        <f t="shared" si="45"/>
        <v>1</v>
      </c>
      <c r="AQ125" s="223">
        <f t="shared" si="46"/>
        <v>1</v>
      </c>
      <c r="AR125" s="223">
        <f t="shared" si="47"/>
        <v>1</v>
      </c>
      <c r="AS125" s="223">
        <f t="shared" si="48"/>
        <v>1</v>
      </c>
      <c r="AT125" s="223">
        <f t="shared" si="49"/>
        <v>1</v>
      </c>
      <c r="AU125" s="223">
        <f t="shared" si="50"/>
        <v>1</v>
      </c>
      <c r="AV125" s="223">
        <f t="shared" si="51"/>
        <v>1</v>
      </c>
      <c r="AW125" s="223">
        <f t="shared" si="52"/>
        <v>1</v>
      </c>
      <c r="AX125" s="223">
        <f t="shared" si="53"/>
        <v>1</v>
      </c>
      <c r="AY125" s="223">
        <f t="shared" si="54"/>
        <v>1</v>
      </c>
      <c r="AZ125" s="223">
        <f t="shared" si="55"/>
        <v>1</v>
      </c>
      <c r="BA125" s="223">
        <f t="shared" si="56"/>
        <v>1</v>
      </c>
      <c r="BB125" s="223">
        <f t="shared" si="57"/>
        <v>1</v>
      </c>
      <c r="BC125" s="223">
        <f t="shared" si="58"/>
        <v>1</v>
      </c>
      <c r="BD125" s="223">
        <f t="shared" si="59"/>
        <v>1</v>
      </c>
      <c r="BE125" s="223">
        <f t="shared" si="60"/>
        <v>1</v>
      </c>
      <c r="BF125" s="223">
        <f t="shared" si="61"/>
        <v>1</v>
      </c>
      <c r="BG125" s="223">
        <f t="shared" si="62"/>
        <v>1</v>
      </c>
    </row>
    <row r="126" spans="1:59" ht="15.75">
      <c r="A126" s="361"/>
      <c r="B126" s="362" t="str">
        <f t="shared" si="32"/>
        <v/>
      </c>
      <c r="C126" s="363" t="str">
        <f>IF('תנאי סף'!AN126&lt;&gt;1,"",'תנאי סף'!F126)</f>
        <v/>
      </c>
      <c r="D126" s="364" t="str">
        <f>'מספר המבצעים'!Z126</f>
        <v/>
      </c>
      <c r="E126" s="364" t="str">
        <f>'מספר הקונצרטים'!Z126</f>
        <v/>
      </c>
      <c r="F126" s="364" t="str">
        <f>'רמת הביצוע'!Z126</f>
        <v/>
      </c>
      <c r="G126" s="364" t="str">
        <f>מסלולים!Z126</f>
        <v/>
      </c>
      <c r="H126" s="364" t="str">
        <f>'הכנסות עצמיות'!Z126</f>
        <v/>
      </c>
      <c r="I126" s="364" t="str">
        <f>'שימור ותיעוד'!Z126</f>
        <v/>
      </c>
      <c r="J126" s="364"/>
      <c r="K126" s="364"/>
      <c r="L126" s="364"/>
      <c r="M126" s="364"/>
      <c r="N126" s="364"/>
      <c r="O126" s="364"/>
      <c r="P126" s="364"/>
      <c r="Q126" s="364"/>
      <c r="R126" s="365"/>
      <c r="S126" s="365"/>
      <c r="T126" s="365"/>
      <c r="U126" s="365"/>
      <c r="V126" s="365"/>
      <c r="W126" s="365"/>
      <c r="X126" s="365"/>
      <c r="Y126" s="365"/>
      <c r="Z126" s="365"/>
      <c r="AA126" s="365"/>
      <c r="AB126" s="365"/>
      <c r="AC126" s="365"/>
      <c r="AD126" s="365" t="str">
        <f t="shared" si="33"/>
        <v/>
      </c>
      <c r="AE126" s="365" t="str">
        <f t="shared" si="34"/>
        <v/>
      </c>
      <c r="AF126" s="366" t="str">
        <f t="shared" si="35"/>
        <v/>
      </c>
      <c r="AG126" s="223">
        <f t="shared" si="36"/>
        <v>1</v>
      </c>
      <c r="AH126" s="223">
        <f t="shared" si="37"/>
        <v>1</v>
      </c>
      <c r="AI126" s="223">
        <f t="shared" si="38"/>
        <v>1</v>
      </c>
      <c r="AJ126" s="223">
        <f t="shared" si="39"/>
        <v>1</v>
      </c>
      <c r="AK126" s="223">
        <f t="shared" si="40"/>
        <v>1</v>
      </c>
      <c r="AL126" s="223">
        <f t="shared" si="41"/>
        <v>1</v>
      </c>
      <c r="AM126" s="223">
        <f t="shared" si="42"/>
        <v>1</v>
      </c>
      <c r="AN126" s="223">
        <f t="shared" si="43"/>
        <v>1</v>
      </c>
      <c r="AO126" s="223">
        <f t="shared" si="44"/>
        <v>1</v>
      </c>
      <c r="AP126" s="223">
        <f t="shared" si="45"/>
        <v>1</v>
      </c>
      <c r="AQ126" s="223">
        <f t="shared" si="46"/>
        <v>1</v>
      </c>
      <c r="AR126" s="223">
        <f t="shared" si="47"/>
        <v>1</v>
      </c>
      <c r="AS126" s="223">
        <f t="shared" si="48"/>
        <v>1</v>
      </c>
      <c r="AT126" s="223">
        <f t="shared" si="49"/>
        <v>1</v>
      </c>
      <c r="AU126" s="223">
        <f t="shared" si="50"/>
        <v>1</v>
      </c>
      <c r="AV126" s="223">
        <f t="shared" si="51"/>
        <v>1</v>
      </c>
      <c r="AW126" s="223">
        <f t="shared" si="52"/>
        <v>1</v>
      </c>
      <c r="AX126" s="223">
        <f t="shared" si="53"/>
        <v>1</v>
      </c>
      <c r="AY126" s="223">
        <f t="shared" si="54"/>
        <v>1</v>
      </c>
      <c r="AZ126" s="223">
        <f t="shared" si="55"/>
        <v>1</v>
      </c>
      <c r="BA126" s="223">
        <f t="shared" si="56"/>
        <v>1</v>
      </c>
      <c r="BB126" s="223">
        <f t="shared" si="57"/>
        <v>1</v>
      </c>
      <c r="BC126" s="223">
        <f t="shared" si="58"/>
        <v>1</v>
      </c>
      <c r="BD126" s="223">
        <f t="shared" si="59"/>
        <v>1</v>
      </c>
      <c r="BE126" s="223">
        <f t="shared" si="60"/>
        <v>1</v>
      </c>
      <c r="BF126" s="223">
        <f t="shared" si="61"/>
        <v>1</v>
      </c>
      <c r="BG126" s="223">
        <f t="shared" si="62"/>
        <v>1</v>
      </c>
    </row>
    <row r="127" spans="1:59" ht="15.75">
      <c r="A127" s="361"/>
      <c r="B127" s="362" t="str">
        <f t="shared" si="32"/>
        <v/>
      </c>
      <c r="C127" s="363" t="str">
        <f>IF('תנאי סף'!AN127&lt;&gt;1,"",'תנאי סף'!F127)</f>
        <v/>
      </c>
      <c r="D127" s="364" t="str">
        <f>'מספר המבצעים'!Z127</f>
        <v/>
      </c>
      <c r="E127" s="364" t="str">
        <f>'מספר הקונצרטים'!Z127</f>
        <v/>
      </c>
      <c r="F127" s="364" t="str">
        <f>'רמת הביצוע'!Z127</f>
        <v/>
      </c>
      <c r="G127" s="364" t="str">
        <f>מסלולים!Z127</f>
        <v/>
      </c>
      <c r="H127" s="364" t="str">
        <f>'הכנסות עצמיות'!Z127</f>
        <v/>
      </c>
      <c r="I127" s="364" t="str">
        <f>'שימור ותיעוד'!Z127</f>
        <v/>
      </c>
      <c r="J127" s="364"/>
      <c r="K127" s="364"/>
      <c r="L127" s="364"/>
      <c r="M127" s="364"/>
      <c r="N127" s="364"/>
      <c r="O127" s="364"/>
      <c r="P127" s="364"/>
      <c r="Q127" s="364"/>
      <c r="R127" s="365"/>
      <c r="S127" s="365"/>
      <c r="T127" s="365"/>
      <c r="U127" s="365"/>
      <c r="V127" s="365"/>
      <c r="W127" s="365"/>
      <c r="X127" s="365"/>
      <c r="Y127" s="365"/>
      <c r="Z127" s="365"/>
      <c r="AA127" s="365"/>
      <c r="AB127" s="365"/>
      <c r="AC127" s="365"/>
      <c r="AD127" s="365" t="str">
        <f t="shared" si="33"/>
        <v/>
      </c>
      <c r="AE127" s="365" t="str">
        <f t="shared" si="34"/>
        <v/>
      </c>
      <c r="AF127" s="366" t="str">
        <f t="shared" si="35"/>
        <v/>
      </c>
      <c r="AG127" s="223">
        <f t="shared" si="36"/>
        <v>1</v>
      </c>
      <c r="AH127" s="223">
        <f t="shared" si="37"/>
        <v>1</v>
      </c>
      <c r="AI127" s="223">
        <f t="shared" si="38"/>
        <v>1</v>
      </c>
      <c r="AJ127" s="223">
        <f t="shared" si="39"/>
        <v>1</v>
      </c>
      <c r="AK127" s="223">
        <f t="shared" si="40"/>
        <v>1</v>
      </c>
      <c r="AL127" s="223">
        <f t="shared" si="41"/>
        <v>1</v>
      </c>
      <c r="AM127" s="223">
        <f t="shared" si="42"/>
        <v>1</v>
      </c>
      <c r="AN127" s="223">
        <f t="shared" si="43"/>
        <v>1</v>
      </c>
      <c r="AO127" s="223">
        <f t="shared" si="44"/>
        <v>1</v>
      </c>
      <c r="AP127" s="223">
        <f t="shared" si="45"/>
        <v>1</v>
      </c>
      <c r="AQ127" s="223">
        <f t="shared" si="46"/>
        <v>1</v>
      </c>
      <c r="AR127" s="223">
        <f t="shared" si="47"/>
        <v>1</v>
      </c>
      <c r="AS127" s="223">
        <f t="shared" si="48"/>
        <v>1</v>
      </c>
      <c r="AT127" s="223">
        <f t="shared" si="49"/>
        <v>1</v>
      </c>
      <c r="AU127" s="223">
        <f t="shared" si="50"/>
        <v>1</v>
      </c>
      <c r="AV127" s="223">
        <f t="shared" si="51"/>
        <v>1</v>
      </c>
      <c r="AW127" s="223">
        <f t="shared" si="52"/>
        <v>1</v>
      </c>
      <c r="AX127" s="223">
        <f t="shared" si="53"/>
        <v>1</v>
      </c>
      <c r="AY127" s="223">
        <f t="shared" si="54"/>
        <v>1</v>
      </c>
      <c r="AZ127" s="223">
        <f t="shared" si="55"/>
        <v>1</v>
      </c>
      <c r="BA127" s="223">
        <f t="shared" si="56"/>
        <v>1</v>
      </c>
      <c r="BB127" s="223">
        <f t="shared" si="57"/>
        <v>1</v>
      </c>
      <c r="BC127" s="223">
        <f t="shared" si="58"/>
        <v>1</v>
      </c>
      <c r="BD127" s="223">
        <f t="shared" si="59"/>
        <v>1</v>
      </c>
      <c r="BE127" s="223">
        <f t="shared" si="60"/>
        <v>1</v>
      </c>
      <c r="BF127" s="223">
        <f t="shared" si="61"/>
        <v>1</v>
      </c>
      <c r="BG127" s="223">
        <f t="shared" si="62"/>
        <v>1</v>
      </c>
    </row>
    <row r="128" spans="1:59" ht="15.75">
      <c r="A128" s="361"/>
      <c r="B128" s="362" t="str">
        <f t="shared" si="32"/>
        <v/>
      </c>
      <c r="C128" s="363" t="str">
        <f>IF('תנאי סף'!AN128&lt;&gt;1,"",'תנאי סף'!F128)</f>
        <v/>
      </c>
      <c r="D128" s="364" t="str">
        <f>'מספר המבצעים'!Z128</f>
        <v/>
      </c>
      <c r="E128" s="364" t="str">
        <f>'מספר הקונצרטים'!Z128</f>
        <v/>
      </c>
      <c r="F128" s="364" t="str">
        <f>'רמת הביצוע'!Z128</f>
        <v/>
      </c>
      <c r="G128" s="364" t="str">
        <f>מסלולים!Z128</f>
        <v/>
      </c>
      <c r="H128" s="364" t="str">
        <f>'הכנסות עצמיות'!Z128</f>
        <v/>
      </c>
      <c r="I128" s="364" t="str">
        <f>'שימור ותיעוד'!Z128</f>
        <v/>
      </c>
      <c r="J128" s="364"/>
      <c r="K128" s="364"/>
      <c r="L128" s="364"/>
      <c r="M128" s="364"/>
      <c r="N128" s="364"/>
      <c r="O128" s="364"/>
      <c r="P128" s="364"/>
      <c r="Q128" s="364"/>
      <c r="R128" s="365"/>
      <c r="S128" s="365"/>
      <c r="T128" s="365"/>
      <c r="U128" s="365"/>
      <c r="V128" s="365"/>
      <c r="W128" s="365"/>
      <c r="X128" s="365"/>
      <c r="Y128" s="365"/>
      <c r="Z128" s="365"/>
      <c r="AA128" s="365"/>
      <c r="AB128" s="365"/>
      <c r="AC128" s="365"/>
      <c r="AD128" s="365" t="str">
        <f t="shared" si="33"/>
        <v/>
      </c>
      <c r="AE128" s="365" t="str">
        <f t="shared" si="34"/>
        <v/>
      </c>
      <c r="AF128" s="366" t="str">
        <f t="shared" si="35"/>
        <v/>
      </c>
      <c r="AG128" s="223">
        <f t="shared" si="36"/>
        <v>1</v>
      </c>
      <c r="AH128" s="223">
        <f t="shared" si="37"/>
        <v>1</v>
      </c>
      <c r="AI128" s="223">
        <f t="shared" si="38"/>
        <v>1</v>
      </c>
      <c r="AJ128" s="223">
        <f t="shared" si="39"/>
        <v>1</v>
      </c>
      <c r="AK128" s="223">
        <f t="shared" si="40"/>
        <v>1</v>
      </c>
      <c r="AL128" s="223">
        <f t="shared" si="41"/>
        <v>1</v>
      </c>
      <c r="AM128" s="223">
        <f t="shared" si="42"/>
        <v>1</v>
      </c>
      <c r="AN128" s="223">
        <f t="shared" si="43"/>
        <v>1</v>
      </c>
      <c r="AO128" s="223">
        <f t="shared" si="44"/>
        <v>1</v>
      </c>
      <c r="AP128" s="223">
        <f t="shared" si="45"/>
        <v>1</v>
      </c>
      <c r="AQ128" s="223">
        <f t="shared" si="46"/>
        <v>1</v>
      </c>
      <c r="AR128" s="223">
        <f t="shared" si="47"/>
        <v>1</v>
      </c>
      <c r="AS128" s="223">
        <f t="shared" si="48"/>
        <v>1</v>
      </c>
      <c r="AT128" s="223">
        <f t="shared" si="49"/>
        <v>1</v>
      </c>
      <c r="AU128" s="223">
        <f t="shared" si="50"/>
        <v>1</v>
      </c>
      <c r="AV128" s="223">
        <f t="shared" si="51"/>
        <v>1</v>
      </c>
      <c r="AW128" s="223">
        <f t="shared" si="52"/>
        <v>1</v>
      </c>
      <c r="AX128" s="223">
        <f t="shared" si="53"/>
        <v>1</v>
      </c>
      <c r="AY128" s="223">
        <f t="shared" si="54"/>
        <v>1</v>
      </c>
      <c r="AZ128" s="223">
        <f t="shared" si="55"/>
        <v>1</v>
      </c>
      <c r="BA128" s="223">
        <f t="shared" si="56"/>
        <v>1</v>
      </c>
      <c r="BB128" s="223">
        <f t="shared" si="57"/>
        <v>1</v>
      </c>
      <c r="BC128" s="223">
        <f t="shared" si="58"/>
        <v>1</v>
      </c>
      <c r="BD128" s="223">
        <f t="shared" si="59"/>
        <v>1</v>
      </c>
      <c r="BE128" s="223">
        <f t="shared" si="60"/>
        <v>1</v>
      </c>
      <c r="BF128" s="223">
        <f t="shared" si="61"/>
        <v>1</v>
      </c>
      <c r="BG128" s="223">
        <f t="shared" si="62"/>
        <v>1</v>
      </c>
    </row>
    <row r="129" spans="1:59" ht="15.75">
      <c r="A129" s="361"/>
      <c r="B129" s="362" t="str">
        <f t="shared" si="32"/>
        <v/>
      </c>
      <c r="C129" s="363" t="str">
        <f>IF('תנאי סף'!AN129&lt;&gt;1,"",'תנאי סף'!F129)</f>
        <v/>
      </c>
      <c r="D129" s="364" t="str">
        <f>'מספר המבצעים'!Z129</f>
        <v/>
      </c>
      <c r="E129" s="364" t="str">
        <f>'מספר הקונצרטים'!Z129</f>
        <v/>
      </c>
      <c r="F129" s="364" t="str">
        <f>'רמת הביצוע'!Z129</f>
        <v/>
      </c>
      <c r="G129" s="364" t="str">
        <f>מסלולים!Z129</f>
        <v/>
      </c>
      <c r="H129" s="364" t="str">
        <f>'הכנסות עצמיות'!Z129</f>
        <v/>
      </c>
      <c r="I129" s="364" t="str">
        <f>'שימור ותיעוד'!Z129</f>
        <v/>
      </c>
      <c r="J129" s="364"/>
      <c r="K129" s="364"/>
      <c r="L129" s="364"/>
      <c r="M129" s="364"/>
      <c r="N129" s="364"/>
      <c r="O129" s="364"/>
      <c r="P129" s="364"/>
      <c r="Q129" s="364"/>
      <c r="R129" s="365"/>
      <c r="S129" s="365"/>
      <c r="T129" s="365"/>
      <c r="U129" s="365"/>
      <c r="V129" s="365"/>
      <c r="W129" s="365"/>
      <c r="X129" s="365"/>
      <c r="Y129" s="365"/>
      <c r="Z129" s="365"/>
      <c r="AA129" s="365"/>
      <c r="AB129" s="365"/>
      <c r="AC129" s="365"/>
      <c r="AD129" s="365" t="str">
        <f t="shared" si="33"/>
        <v/>
      </c>
      <c r="AE129" s="365" t="str">
        <f t="shared" si="34"/>
        <v/>
      </c>
      <c r="AF129" s="366" t="str">
        <f t="shared" si="35"/>
        <v/>
      </c>
      <c r="AG129" s="223">
        <f t="shared" si="36"/>
        <v>1</v>
      </c>
      <c r="AH129" s="223">
        <f t="shared" si="37"/>
        <v>1</v>
      </c>
      <c r="AI129" s="223">
        <f t="shared" si="38"/>
        <v>1</v>
      </c>
      <c r="AJ129" s="223">
        <f t="shared" si="39"/>
        <v>1</v>
      </c>
      <c r="AK129" s="223">
        <f t="shared" si="40"/>
        <v>1</v>
      </c>
      <c r="AL129" s="223">
        <f t="shared" si="41"/>
        <v>1</v>
      </c>
      <c r="AM129" s="223">
        <f t="shared" si="42"/>
        <v>1</v>
      </c>
      <c r="AN129" s="223">
        <f t="shared" si="43"/>
        <v>1</v>
      </c>
      <c r="AO129" s="223">
        <f t="shared" si="44"/>
        <v>1</v>
      </c>
      <c r="AP129" s="223">
        <f t="shared" si="45"/>
        <v>1</v>
      </c>
      <c r="AQ129" s="223">
        <f t="shared" si="46"/>
        <v>1</v>
      </c>
      <c r="AR129" s="223">
        <f t="shared" si="47"/>
        <v>1</v>
      </c>
      <c r="AS129" s="223">
        <f t="shared" si="48"/>
        <v>1</v>
      </c>
      <c r="AT129" s="223">
        <f t="shared" si="49"/>
        <v>1</v>
      </c>
      <c r="AU129" s="223">
        <f t="shared" si="50"/>
        <v>1</v>
      </c>
      <c r="AV129" s="223">
        <f t="shared" si="51"/>
        <v>1</v>
      </c>
      <c r="AW129" s="223">
        <f t="shared" si="52"/>
        <v>1</v>
      </c>
      <c r="AX129" s="223">
        <f t="shared" si="53"/>
        <v>1</v>
      </c>
      <c r="AY129" s="223">
        <f t="shared" si="54"/>
        <v>1</v>
      </c>
      <c r="AZ129" s="223">
        <f t="shared" si="55"/>
        <v>1</v>
      </c>
      <c r="BA129" s="223">
        <f t="shared" si="56"/>
        <v>1</v>
      </c>
      <c r="BB129" s="223">
        <f t="shared" si="57"/>
        <v>1</v>
      </c>
      <c r="BC129" s="223">
        <f t="shared" si="58"/>
        <v>1</v>
      </c>
      <c r="BD129" s="223">
        <f t="shared" si="59"/>
        <v>1</v>
      </c>
      <c r="BE129" s="223">
        <f t="shared" si="60"/>
        <v>1</v>
      </c>
      <c r="BF129" s="223">
        <f t="shared" si="61"/>
        <v>1</v>
      </c>
      <c r="BG129" s="223">
        <f t="shared" si="62"/>
        <v>1</v>
      </c>
    </row>
    <row r="130" spans="1:59" ht="15.75">
      <c r="A130" s="361"/>
      <c r="B130" s="362" t="str">
        <f t="shared" si="32"/>
        <v/>
      </c>
      <c r="C130" s="363" t="str">
        <f>IF('תנאי סף'!AN130&lt;&gt;1,"",'תנאי סף'!F130)</f>
        <v/>
      </c>
      <c r="D130" s="364" t="str">
        <f>'מספר המבצעים'!Z130</f>
        <v/>
      </c>
      <c r="E130" s="364" t="str">
        <f>'מספר הקונצרטים'!Z130</f>
        <v/>
      </c>
      <c r="F130" s="364" t="str">
        <f>'רמת הביצוע'!Z130</f>
        <v/>
      </c>
      <c r="G130" s="364" t="str">
        <f>מסלולים!Z130</f>
        <v/>
      </c>
      <c r="H130" s="364" t="str">
        <f>'הכנסות עצמיות'!Z130</f>
        <v/>
      </c>
      <c r="I130" s="364" t="str">
        <f>'שימור ותיעוד'!Z130</f>
        <v/>
      </c>
      <c r="J130" s="364"/>
      <c r="K130" s="364"/>
      <c r="L130" s="364"/>
      <c r="M130" s="364"/>
      <c r="N130" s="364"/>
      <c r="O130" s="364"/>
      <c r="P130" s="364"/>
      <c r="Q130" s="364"/>
      <c r="R130" s="365"/>
      <c r="S130" s="365"/>
      <c r="T130" s="365"/>
      <c r="U130" s="365"/>
      <c r="V130" s="365"/>
      <c r="W130" s="365"/>
      <c r="X130" s="365"/>
      <c r="Y130" s="365"/>
      <c r="Z130" s="365"/>
      <c r="AA130" s="365"/>
      <c r="AB130" s="365"/>
      <c r="AC130" s="365"/>
      <c r="AD130" s="365" t="str">
        <f t="shared" si="33"/>
        <v/>
      </c>
      <c r="AE130" s="365" t="str">
        <f t="shared" si="34"/>
        <v/>
      </c>
      <c r="AF130" s="366" t="str">
        <f t="shared" si="35"/>
        <v/>
      </c>
      <c r="AG130" s="223">
        <f t="shared" si="36"/>
        <v>1</v>
      </c>
      <c r="AH130" s="223">
        <f t="shared" si="37"/>
        <v>1</v>
      </c>
      <c r="AI130" s="223">
        <f t="shared" si="38"/>
        <v>1</v>
      </c>
      <c r="AJ130" s="223">
        <f t="shared" si="39"/>
        <v>1</v>
      </c>
      <c r="AK130" s="223">
        <f t="shared" si="40"/>
        <v>1</v>
      </c>
      <c r="AL130" s="223">
        <f t="shared" si="41"/>
        <v>1</v>
      </c>
      <c r="AM130" s="223">
        <f t="shared" si="42"/>
        <v>1</v>
      </c>
      <c r="AN130" s="223">
        <f t="shared" si="43"/>
        <v>1</v>
      </c>
      <c r="AO130" s="223">
        <f t="shared" si="44"/>
        <v>1</v>
      </c>
      <c r="AP130" s="223">
        <f t="shared" si="45"/>
        <v>1</v>
      </c>
      <c r="AQ130" s="223">
        <f t="shared" si="46"/>
        <v>1</v>
      </c>
      <c r="AR130" s="223">
        <f t="shared" si="47"/>
        <v>1</v>
      </c>
      <c r="AS130" s="223">
        <f t="shared" si="48"/>
        <v>1</v>
      </c>
      <c r="AT130" s="223">
        <f t="shared" si="49"/>
        <v>1</v>
      </c>
      <c r="AU130" s="223">
        <f t="shared" si="50"/>
        <v>1</v>
      </c>
      <c r="AV130" s="223">
        <f t="shared" si="51"/>
        <v>1</v>
      </c>
      <c r="AW130" s="223">
        <f t="shared" si="52"/>
        <v>1</v>
      </c>
      <c r="AX130" s="223">
        <f t="shared" si="53"/>
        <v>1</v>
      </c>
      <c r="AY130" s="223">
        <f t="shared" si="54"/>
        <v>1</v>
      </c>
      <c r="AZ130" s="223">
        <f t="shared" si="55"/>
        <v>1</v>
      </c>
      <c r="BA130" s="223">
        <f t="shared" si="56"/>
        <v>1</v>
      </c>
      <c r="BB130" s="223">
        <f t="shared" si="57"/>
        <v>1</v>
      </c>
      <c r="BC130" s="223">
        <f t="shared" si="58"/>
        <v>1</v>
      </c>
      <c r="BD130" s="223">
        <f t="shared" si="59"/>
        <v>1</v>
      </c>
      <c r="BE130" s="223">
        <f t="shared" si="60"/>
        <v>1</v>
      </c>
      <c r="BF130" s="223">
        <f t="shared" si="61"/>
        <v>1</v>
      </c>
      <c r="BG130" s="223">
        <f t="shared" si="62"/>
        <v>1</v>
      </c>
    </row>
    <row r="131" spans="1:59" ht="16.5" thickBot="1">
      <c r="A131" s="226"/>
      <c r="B131" s="444" t="s">
        <v>49</v>
      </c>
      <c r="C131" s="445"/>
      <c r="D131" s="79">
        <f t="shared" ref="D131:AD131" ca="1" si="63">SUM(D31:D130)</f>
        <v>1</v>
      </c>
      <c r="E131" s="79">
        <f t="shared" ca="1" si="63"/>
        <v>0.99999999999999989</v>
      </c>
      <c r="F131" s="79">
        <f t="shared" ca="1" si="63"/>
        <v>1</v>
      </c>
      <c r="G131" s="79">
        <f t="shared" ca="1" si="63"/>
        <v>1</v>
      </c>
      <c r="H131" s="79">
        <f t="shared" ca="1" si="63"/>
        <v>1</v>
      </c>
      <c r="I131" s="79">
        <f t="shared" ca="1" si="63"/>
        <v>1</v>
      </c>
      <c r="J131" s="79">
        <f t="shared" si="63"/>
        <v>0</v>
      </c>
      <c r="K131" s="79">
        <f t="shared" si="63"/>
        <v>0</v>
      </c>
      <c r="L131" s="79">
        <f t="shared" si="63"/>
        <v>0</v>
      </c>
      <c r="M131" s="79">
        <f t="shared" si="63"/>
        <v>0</v>
      </c>
      <c r="N131" s="79">
        <f t="shared" si="63"/>
        <v>0</v>
      </c>
      <c r="O131" s="79">
        <f t="shared" si="63"/>
        <v>0</v>
      </c>
      <c r="P131" s="79">
        <f t="shared" si="63"/>
        <v>0</v>
      </c>
      <c r="Q131" s="79">
        <f t="shared" si="63"/>
        <v>0</v>
      </c>
      <c r="R131" s="79">
        <f t="shared" si="63"/>
        <v>0</v>
      </c>
      <c r="S131" s="79">
        <f t="shared" si="63"/>
        <v>0</v>
      </c>
      <c r="T131" s="79">
        <f t="shared" si="63"/>
        <v>0</v>
      </c>
      <c r="U131" s="79">
        <f t="shared" si="63"/>
        <v>0</v>
      </c>
      <c r="V131" s="79">
        <f t="shared" si="63"/>
        <v>0</v>
      </c>
      <c r="W131" s="79">
        <f t="shared" si="63"/>
        <v>0</v>
      </c>
      <c r="X131" s="79">
        <f t="shared" si="63"/>
        <v>0</v>
      </c>
      <c r="Y131" s="79">
        <f t="shared" si="63"/>
        <v>0</v>
      </c>
      <c r="Z131" s="79">
        <f t="shared" si="63"/>
        <v>0</v>
      </c>
      <c r="AA131" s="79">
        <f t="shared" si="63"/>
        <v>0</v>
      </c>
      <c r="AB131" s="79">
        <f t="shared" si="63"/>
        <v>0</v>
      </c>
      <c r="AC131" s="79">
        <f t="shared" si="63"/>
        <v>0</v>
      </c>
      <c r="AD131" s="79">
        <f t="shared" ca="1" si="63"/>
        <v>1</v>
      </c>
      <c r="AE131" s="79">
        <f ca="1">SUM(AE31:AE130)</f>
        <v>1</v>
      </c>
      <c r="AF131" s="114">
        <f ca="1">SUM(AF31:AF130)</f>
        <v>4026033.9999999995</v>
      </c>
    </row>
  </sheetData>
  <sheetProtection algorithmName="SHA-512" hashValue="mlQmGODUIkhXDXKERTH5ZQbl1HF7n8a5N6pQvj6zhKLbNQsG5r2TQpxNBsYc+3uOLof33+bvmMPAY6U+K9P5tQ==" saltValue="QuUU5sc+B3SYIWE8wiF+XA==" spinCount="100000" sheet="1" scenarios="1" formatColumns="0" formatRows="0"/>
  <mergeCells count="4">
    <mergeCell ref="B28:AF28"/>
    <mergeCell ref="B29:B30"/>
    <mergeCell ref="C29:C30"/>
    <mergeCell ref="B131:C131"/>
  </mergeCells>
  <conditionalFormatting sqref="B31:AD31 K31:Q130 AF31:AF131 D32:AD131 D131:AF131 B32:C130">
    <cfRule type="containsBlanks" dxfId="160" priority="6">
      <formula>LEN(TRIM(B31))=0</formula>
    </cfRule>
  </conditionalFormatting>
  <conditionalFormatting sqref="D31:AF131">
    <cfRule type="cellIs" dxfId="159" priority="2" operator="equal">
      <formula>$AH$1</formula>
    </cfRule>
  </conditionalFormatting>
  <conditionalFormatting sqref="AE31:AE130">
    <cfRule type="containsBlanks" dxfId="158" priority="4">
      <formula>LEN(TRIM(AE31))=0</formula>
    </cfRule>
  </conditionalFormatting>
  <conditionalFormatting sqref="AF1:AF2">
    <cfRule type="containsBlanks" dxfId="157" priority="1">
      <formula>LEN(TRIM(AF1))=0</formula>
    </cfRule>
  </conditionalFormatting>
  <printOptions horizontalCentered="1"/>
  <pageMargins left="0.35" right="0.19" top="0.74803149606299213" bottom="0.52" header="0.31496062992125984" footer="0.23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colBreaks count="1" manualBreakCount="1">
    <brk id="32" max="3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9">
    <tabColor theme="2" tint="-0.499984740745262"/>
  </sheetPr>
  <dimension ref="A1:H56"/>
  <sheetViews>
    <sheetView rightToLeft="1" view="pageBreakPreview" topLeftCell="B1" zoomScale="85" zoomScaleNormal="70" zoomScaleSheetLayoutView="85" workbookViewId="0">
      <selection activeCell="B1" sqref="B1"/>
    </sheetView>
  </sheetViews>
  <sheetFormatPr defaultColWidth="9" defaultRowHeight="12.75"/>
  <cols>
    <col min="1" max="1" width="2.5703125" style="227" hidden="1" customWidth="1"/>
    <col min="2" max="2" width="20.85546875" style="227" customWidth="1"/>
    <col min="3" max="3" width="30" style="227" bestFit="1" customWidth="1"/>
    <col min="4" max="4" width="15.28515625" style="227" bestFit="1" customWidth="1"/>
    <col min="5" max="5" width="24.28515625" style="227" customWidth="1"/>
    <col min="6" max="6" width="16.28515625" style="227" customWidth="1"/>
    <col min="7" max="7" width="12.42578125" style="227" customWidth="1"/>
    <col min="8" max="8" width="19.42578125" style="227" customWidth="1"/>
    <col min="9" max="9" width="9.140625" style="227" customWidth="1"/>
    <col min="10" max="11" width="18.140625" style="227" customWidth="1"/>
    <col min="12" max="12" width="5.28515625" style="227" customWidth="1"/>
    <col min="13" max="13" width="11.140625" style="227" customWidth="1"/>
    <col min="14" max="14" width="11.42578125" style="227" customWidth="1"/>
    <col min="15" max="15" width="13.7109375" style="227" customWidth="1"/>
    <col min="16" max="16" width="13.28515625" style="227" customWidth="1"/>
    <col min="17" max="16384" width="9" style="227"/>
  </cols>
  <sheetData>
    <row r="1" spans="2:6" ht="18.75">
      <c r="B1" s="228" t="s">
        <v>82</v>
      </c>
      <c r="C1" s="2">
        <f>'פרמטרים לקריטריונים'!C4</f>
        <v>2025</v>
      </c>
    </row>
    <row r="2" spans="2:6" ht="19.5" thickBot="1">
      <c r="B2" s="229" t="s">
        <v>188</v>
      </c>
      <c r="C2" s="6">
        <f>'פרמטרים לקריטריונים'!C5</f>
        <v>4026034</v>
      </c>
    </row>
    <row r="3" spans="2:6" ht="37.5" hidden="1" customHeight="1"/>
    <row r="4" spans="2:6" ht="16.5" thickBot="1">
      <c r="B4" s="86"/>
      <c r="C4" s="86"/>
    </row>
    <row r="5" spans="2:6" ht="18.75" hidden="1" customHeight="1">
      <c r="B5" s="86"/>
      <c r="C5" s="86"/>
    </row>
    <row r="6" spans="2:6" ht="16.5" hidden="1" customHeight="1">
      <c r="B6" s="86"/>
      <c r="C6" s="86"/>
    </row>
    <row r="7" spans="2:6" ht="16.5" hidden="1" customHeight="1" thickBot="1">
      <c r="B7" s="86"/>
      <c r="C7" s="86"/>
    </row>
    <row r="8" spans="2:6" ht="18.75" hidden="1" customHeight="1" thickBot="1">
      <c r="B8" s="446" t="s">
        <v>189</v>
      </c>
      <c r="C8" s="447"/>
      <c r="D8" s="447"/>
      <c r="E8" s="447"/>
      <c r="F8" s="448"/>
    </row>
    <row r="9" spans="2:6" ht="16.5" hidden="1" customHeight="1" thickBot="1">
      <c r="B9" s="449" t="s">
        <v>190</v>
      </c>
      <c r="C9" s="450"/>
      <c r="D9" s="451"/>
      <c r="E9" s="449" t="s">
        <v>191</v>
      </c>
      <c r="F9" s="451"/>
    </row>
    <row r="10" spans="2:6" ht="32.25" hidden="1" thickBot="1">
      <c r="B10" s="90" t="s">
        <v>192</v>
      </c>
      <c r="C10" s="90" t="s">
        <v>193</v>
      </c>
      <c r="D10" s="90" t="s">
        <v>194</v>
      </c>
      <c r="E10" s="91" t="s">
        <v>195</v>
      </c>
      <c r="F10" s="92" t="s">
        <v>196</v>
      </c>
    </row>
    <row r="11" spans="2:6" ht="16.5" hidden="1" thickBot="1">
      <c r="B11" s="93" t="s">
        <v>197</v>
      </c>
      <c r="C11" s="94"/>
      <c r="D11" s="95">
        <v>1</v>
      </c>
      <c r="E11" s="96">
        <v>2</v>
      </c>
      <c r="F11" s="97">
        <v>1</v>
      </c>
    </row>
    <row r="12" spans="2:6" ht="16.5" hidden="1" thickBot="1">
      <c r="B12" s="98" t="s">
        <v>198</v>
      </c>
      <c r="C12" s="99"/>
      <c r="D12" s="100">
        <v>0</v>
      </c>
    </row>
    <row r="13" spans="2:6" hidden="1"/>
    <row r="14" spans="2:6" ht="15.75" hidden="1">
      <c r="B14" s="86"/>
      <c r="C14" s="86"/>
    </row>
    <row r="15" spans="2:6" ht="15.75" hidden="1">
      <c r="B15" s="86"/>
      <c r="C15" s="86"/>
    </row>
    <row r="16" spans="2:6" ht="15.75" hidden="1">
      <c r="B16" s="86"/>
      <c r="C16" s="86"/>
    </row>
    <row r="17" spans="2:4" ht="13.5" hidden="1" thickBot="1"/>
    <row r="18" spans="2:4" ht="18.75" customHeight="1" thickBot="1">
      <c r="B18" s="446" t="s">
        <v>199</v>
      </c>
      <c r="C18" s="448"/>
    </row>
    <row r="19" spans="2:4" ht="19.5" customHeight="1" thickBot="1">
      <c r="B19" s="449" t="s">
        <v>200</v>
      </c>
      <c r="C19" s="451"/>
    </row>
    <row r="20" spans="2:4" ht="16.5" thickBot="1">
      <c r="B20" s="101" t="s">
        <v>41</v>
      </c>
      <c r="C20" s="102" t="s">
        <v>201</v>
      </c>
      <c r="D20" s="230"/>
    </row>
    <row r="21" spans="2:4" ht="31.5">
      <c r="B21" s="103" t="s">
        <v>202</v>
      </c>
      <c r="C21" s="104">
        <f>1-C22</f>
        <v>1</v>
      </c>
      <c r="D21" s="230"/>
    </row>
    <row r="22" spans="2:4" ht="49.5" customHeight="1" thickBot="1">
      <c r="B22" s="98" t="s">
        <v>203</v>
      </c>
      <c r="C22" s="84">
        <f>INDEX('הוראת שעה'!$C$6:$C$20,MATCH(C1,'הוראת שעה'!$A$6:$A$20,1))</f>
        <v>0</v>
      </c>
      <c r="D22" s="230"/>
    </row>
    <row r="23" spans="2:4">
      <c r="D23" s="230"/>
    </row>
    <row r="24" spans="2:4" hidden="1">
      <c r="D24" s="230"/>
    </row>
    <row r="25" spans="2:4" ht="13.5" thickBot="1">
      <c r="D25" s="230"/>
    </row>
    <row r="26" spans="2:4" ht="18.75" customHeight="1" thickBot="1">
      <c r="B26" s="446" t="s">
        <v>204</v>
      </c>
      <c r="C26" s="448"/>
      <c r="D26" s="230"/>
    </row>
    <row r="27" spans="2:4" ht="16.5" thickBot="1">
      <c r="B27" s="454" t="s">
        <v>205</v>
      </c>
      <c r="C27" s="455"/>
      <c r="D27" s="230"/>
    </row>
    <row r="28" spans="2:4" ht="16.5" thickBot="1">
      <c r="B28" s="105" t="s">
        <v>206</v>
      </c>
      <c r="C28" s="97">
        <v>5</v>
      </c>
      <c r="D28" s="230"/>
    </row>
    <row r="29" spans="2:4">
      <c r="D29" s="230"/>
    </row>
    <row r="30" spans="2:4" hidden="1">
      <c r="D30" s="230"/>
    </row>
    <row r="31" spans="2:4" ht="16.5" hidden="1" customHeight="1"/>
    <row r="32" spans="2:4" ht="13.5" thickBot="1">
      <c r="D32" s="230"/>
    </row>
    <row r="33" spans="1:8" ht="22.5" customHeight="1" thickBot="1">
      <c r="B33" s="446" t="s">
        <v>207</v>
      </c>
      <c r="C33" s="447"/>
      <c r="D33" s="448"/>
      <c r="E33" s="460" t="s">
        <v>208</v>
      </c>
      <c r="F33" s="461"/>
      <c r="G33" s="461"/>
      <c r="H33" s="462"/>
    </row>
    <row r="34" spans="1:8" ht="16.5" customHeight="1" thickBot="1">
      <c r="B34" s="449" t="s">
        <v>209</v>
      </c>
      <c r="C34" s="450"/>
      <c r="D34" s="451"/>
      <c r="E34" s="141" t="s">
        <v>41</v>
      </c>
      <c r="F34" s="142" t="s">
        <v>210</v>
      </c>
      <c r="G34" s="463" t="s">
        <v>160</v>
      </c>
      <c r="H34" s="464"/>
    </row>
    <row r="35" spans="1:8" ht="16.5" customHeight="1" thickBot="1">
      <c r="B35" s="106" t="s">
        <v>41</v>
      </c>
      <c r="C35" s="107" t="s">
        <v>210</v>
      </c>
      <c r="D35" s="82" t="s">
        <v>160</v>
      </c>
      <c r="E35" s="231" t="s">
        <v>211</v>
      </c>
      <c r="F35" s="143">
        <v>0.15</v>
      </c>
      <c r="G35" s="456" t="s">
        <v>212</v>
      </c>
    </row>
    <row r="36" spans="1:8" ht="30.75" customHeight="1" thickBot="1">
      <c r="B36" s="93" t="s">
        <v>213</v>
      </c>
      <c r="C36" s="83">
        <v>0</v>
      </c>
      <c r="D36" s="458" t="s">
        <v>214</v>
      </c>
      <c r="E36" s="232" t="s">
        <v>215</v>
      </c>
      <c r="F36" s="144">
        <v>0.25</v>
      </c>
      <c r="G36" s="457"/>
    </row>
    <row r="37" spans="1:8" ht="16.5" thickBot="1">
      <c r="B37" s="108" t="s">
        <v>216</v>
      </c>
      <c r="C37" s="109">
        <v>0.2</v>
      </c>
      <c r="D37" s="459"/>
      <c r="E37" s="232" t="s">
        <v>217</v>
      </c>
      <c r="F37" s="145">
        <v>500000</v>
      </c>
    </row>
    <row r="38" spans="1:8" ht="16.5" thickBot="1">
      <c r="B38" s="98" t="s">
        <v>218</v>
      </c>
      <c r="C38" s="84">
        <v>0.03</v>
      </c>
      <c r="D38" s="233" t="str">
        <f>""</f>
        <v/>
      </c>
      <c r="G38" s="234"/>
    </row>
    <row r="40" spans="1:8" ht="16.5" customHeight="1"/>
    <row r="41" spans="1:8" ht="19.5" hidden="1" customHeight="1" thickBot="1">
      <c r="B41" s="446" t="s">
        <v>219</v>
      </c>
      <c r="C41" s="448"/>
    </row>
    <row r="42" spans="1:8" ht="16.5" hidden="1" thickBot="1">
      <c r="B42" s="452" t="s">
        <v>220</v>
      </c>
      <c r="C42" s="453"/>
    </row>
    <row r="43" spans="1:8" ht="78.75" hidden="1">
      <c r="B43" s="110" t="s">
        <v>221</v>
      </c>
      <c r="C43" s="83"/>
    </row>
    <row r="44" spans="1:8" ht="16.5" hidden="1" thickBot="1">
      <c r="B44" s="111" t="s">
        <v>222</v>
      </c>
      <c r="C44" s="84"/>
    </row>
    <row r="45" spans="1:8" ht="15.75" hidden="1">
      <c r="A45" s="172"/>
      <c r="B45" s="172"/>
      <c r="C45" s="172"/>
      <c r="D45" s="172"/>
      <c r="E45" s="172"/>
      <c r="F45" s="172"/>
      <c r="G45" s="172"/>
      <c r="H45" s="172"/>
    </row>
    <row r="46" spans="1:8" hidden="1"/>
    <row r="47" spans="1:8" hidden="1"/>
    <row r="48" spans="1:8" ht="13.5" hidden="1" thickBot="1"/>
    <row r="49" spans="2:3" ht="32.25" hidden="1" thickBot="1">
      <c r="B49" s="235" t="s">
        <v>223</v>
      </c>
      <c r="C49" s="146"/>
    </row>
    <row r="50" spans="2:3" ht="13.5" hidden="1" thickBot="1"/>
    <row r="51" spans="2:3" hidden="1"/>
    <row r="52" spans="2:3" ht="13.5" hidden="1" thickBot="1"/>
    <row r="53" spans="2:3" ht="48" hidden="1" thickBot="1">
      <c r="B53" s="235" t="s">
        <v>224</v>
      </c>
      <c r="C53" s="146"/>
    </row>
    <row r="54" spans="2:3" ht="13.5" hidden="1" thickBot="1"/>
    <row r="55" spans="2:3" ht="39" hidden="1" customHeight="1" thickBot="1">
      <c r="B55" s="235" t="s">
        <v>225</v>
      </c>
      <c r="C55" s="148"/>
    </row>
    <row r="56" spans="2:3" hidden="1"/>
  </sheetData>
  <sheetProtection algorithmName="SHA-512" hashValue="cV+owi23BkfsH5R+9tqp5hdMjp42bEC5lkiKFQMErhJX9KeTIvgZIaGKdoqyWOUw9vuRI7pBGF9Ze01W4MQ57g==" saltValue="iC6+h+VwOOn8PDNuVOCQZw==" spinCount="100000" sheet="1" scenarios="1" formatColumns="0" formatRows="0"/>
  <mergeCells count="15">
    <mergeCell ref="G35:G36"/>
    <mergeCell ref="D36:D37"/>
    <mergeCell ref="E33:H33"/>
    <mergeCell ref="G34:H34"/>
    <mergeCell ref="B41:C41"/>
    <mergeCell ref="B42:C42"/>
    <mergeCell ref="B27:C27"/>
    <mergeCell ref="B33:D33"/>
    <mergeCell ref="B34:D34"/>
    <mergeCell ref="B26:C26"/>
    <mergeCell ref="B8:F8"/>
    <mergeCell ref="B9:D9"/>
    <mergeCell ref="E9:F9"/>
    <mergeCell ref="B18:C18"/>
    <mergeCell ref="B19:C19"/>
  </mergeCells>
  <conditionalFormatting sqref="B4:C7 B14:C16">
    <cfRule type="containsBlanks" dxfId="156" priority="20">
      <formula>LEN(TRIM(B4))=0</formula>
    </cfRule>
  </conditionalFormatting>
  <conditionalFormatting sqref="B21:C22">
    <cfRule type="containsBlanks" dxfId="155" priority="9">
      <formula>LEN(TRIM(B21))=0</formula>
    </cfRule>
  </conditionalFormatting>
  <conditionalFormatting sqref="B28:C28">
    <cfRule type="containsBlanks" dxfId="154" priority="8">
      <formula>LEN(TRIM(B28))=0</formula>
    </cfRule>
  </conditionalFormatting>
  <conditionalFormatting sqref="B36:C38">
    <cfRule type="containsBlanks" dxfId="153" priority="7">
      <formula>LEN(TRIM(B36))=0</formula>
    </cfRule>
  </conditionalFormatting>
  <conditionalFormatting sqref="B11:D12">
    <cfRule type="containsBlanks" dxfId="152" priority="11">
      <formula>LEN(TRIM(B11))=0</formula>
    </cfRule>
  </conditionalFormatting>
  <conditionalFormatting sqref="C1:C2">
    <cfRule type="containsBlanks" dxfId="151" priority="4">
      <formula>LEN(TRIM(C1))=0</formula>
    </cfRule>
  </conditionalFormatting>
  <conditionalFormatting sqref="C43:C44">
    <cfRule type="containsBlanks" dxfId="150" priority="6">
      <formula>LEN(TRIM(C43))=0</formula>
    </cfRule>
  </conditionalFormatting>
  <conditionalFormatting sqref="C49">
    <cfRule type="containsBlanks" dxfId="149" priority="5">
      <formula>LEN(TRIM(C49))=0</formula>
    </cfRule>
  </conditionalFormatting>
  <conditionalFormatting sqref="C53">
    <cfRule type="containsBlanks" dxfId="148" priority="2">
      <formula>LEN(TRIM(C53))=0</formula>
    </cfRule>
  </conditionalFormatting>
  <conditionalFormatting sqref="C55">
    <cfRule type="containsBlanks" dxfId="147" priority="1">
      <formula>LEN(TRIM(C55))=0</formula>
    </cfRule>
  </conditionalFormatting>
  <conditionalFormatting sqref="E11:F11">
    <cfRule type="containsBlanks" dxfId="146" priority="10">
      <formula>LEN(TRIM(E11))=0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69" orientation="portrait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1">
    <tabColor theme="4" tint="-0.249977111117893"/>
    <pageSetUpPr fitToPage="1"/>
  </sheetPr>
  <dimension ref="A1:GR134"/>
  <sheetViews>
    <sheetView rightToLeft="1" view="pageBreakPreview" topLeftCell="B1" zoomScaleNormal="100" zoomScaleSheetLayoutView="100" workbookViewId="0">
      <pane ySplit="30" topLeftCell="A31" activePane="bottomLeft" state="frozen"/>
      <selection activeCell="C3" sqref="C3"/>
      <selection pane="bottomLeft" activeCell="B31" sqref="B31"/>
    </sheetView>
  </sheetViews>
  <sheetFormatPr defaultColWidth="9" defaultRowHeight="15.75"/>
  <cols>
    <col min="1" max="1" width="4" style="172" hidden="1" customWidth="1"/>
    <col min="2" max="2" width="7.42578125" style="172" bestFit="1" customWidth="1"/>
    <col min="3" max="3" width="36" style="172" customWidth="1"/>
    <col min="4" max="4" width="12.28515625" style="172" customWidth="1"/>
    <col min="5" max="5" width="24.140625" style="172" customWidth="1"/>
    <col min="6" max="6" width="26.5703125" style="172" bestFit="1" customWidth="1"/>
    <col min="7" max="7" width="16.42578125" style="172" customWidth="1"/>
    <col min="8" max="8" width="16.28515625" style="172" customWidth="1"/>
    <col min="9" max="9" width="5.5703125" style="172" hidden="1" customWidth="1"/>
    <col min="10" max="20" width="3.5703125" style="172" hidden="1" customWidth="1"/>
    <col min="21" max="21" width="1.42578125" style="172" hidden="1" customWidth="1"/>
    <col min="22" max="22" width="4.140625" style="172" hidden="1" customWidth="1"/>
    <col min="23" max="23" width="5.5703125" style="172" hidden="1" customWidth="1"/>
    <col min="24" max="24" width="8.85546875" style="172" hidden="1" customWidth="1"/>
    <col min="25" max="25" width="11.5703125" style="172" customWidth="1"/>
    <col min="26" max="26" width="16.28515625" style="172" customWidth="1"/>
    <col min="27" max="27" width="4.42578125" style="172" hidden="1" customWidth="1"/>
    <col min="28" max="28" width="2" style="172" hidden="1" customWidth="1"/>
    <col min="29" max="29" width="9" style="172" hidden="1" customWidth="1"/>
    <col min="30" max="30" width="8" style="172" hidden="1" customWidth="1"/>
    <col min="31" max="31" width="10.140625" style="172" hidden="1" customWidth="1"/>
    <col min="32" max="32" width="6.42578125" style="172" hidden="1" customWidth="1"/>
    <col min="33" max="35" width="8" style="172" hidden="1" customWidth="1"/>
    <col min="36" max="200" width="9" style="172" hidden="1" customWidth="1"/>
    <col min="201" max="16384" width="9" style="172"/>
  </cols>
  <sheetData>
    <row r="1" spans="2:35" ht="18" customHeight="1">
      <c r="B1" s="228" t="str">
        <f>'פרמטרים לעקרונות חישוב התמיכה'!$B$1</f>
        <v>שנה</v>
      </c>
      <c r="C1" s="2">
        <f>'פרמטרים לעקרונות חישוב התמיכה'!$C$1</f>
        <v>2025</v>
      </c>
      <c r="D1" s="469" t="str">
        <f ca="1">IF(E131&lt;=E6,""," סך התמיכה בשנה קודמת חורגת מתקציב שנה קודמת, בדוק נתוני הזנה")</f>
        <v/>
      </c>
      <c r="E1" s="470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  <c r="Q1" s="470"/>
      <c r="R1" s="470"/>
      <c r="S1" s="470"/>
      <c r="T1" s="470"/>
      <c r="U1" s="470"/>
      <c r="V1" s="470"/>
      <c r="W1" s="470"/>
      <c r="X1" s="470"/>
      <c r="Y1" s="470"/>
      <c r="Z1" s="470"/>
      <c r="AA1" s="168"/>
      <c r="AB1" s="168"/>
      <c r="AC1" s="168"/>
      <c r="AD1" s="168"/>
      <c r="AE1" s="168"/>
      <c r="AF1" s="168"/>
      <c r="AG1" s="168"/>
      <c r="AH1" s="168" t="s">
        <v>89</v>
      </c>
    </row>
    <row r="2" spans="2:35" ht="40.5" customHeight="1" thickBot="1">
      <c r="B2" s="238" t="str">
        <f>'פרמטרים לעקרונות חישוב התמיכה'!$B$2</f>
        <v>תקציב</v>
      </c>
      <c r="C2" s="6">
        <f>'פרמטרים לעקרונות חישוב התמיכה'!$C$2</f>
        <v>4026034</v>
      </c>
      <c r="D2" s="471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470"/>
      <c r="S2" s="470"/>
      <c r="T2" s="470"/>
      <c r="U2" s="470"/>
      <c r="V2" s="470"/>
      <c r="W2" s="470"/>
      <c r="X2" s="470"/>
      <c r="Y2" s="470"/>
      <c r="Z2" s="470"/>
      <c r="AA2" s="168"/>
      <c r="AB2" s="168"/>
      <c r="AC2" s="168"/>
      <c r="AD2" s="168"/>
      <c r="AE2" s="168"/>
      <c r="AF2" s="168"/>
      <c r="AG2" s="168"/>
      <c r="AH2" s="168"/>
      <c r="AI2" s="168"/>
    </row>
    <row r="3" spans="2:35" ht="13.5" customHeight="1">
      <c r="B3" s="168"/>
      <c r="C3" s="294" t="str">
        <f ca="1">IF(SUBTOTAL(102,B$31:B$130)=SUBTOTAL(2,B$31:B$130),"","ישנן שורות מוסתרות")</f>
        <v/>
      </c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68"/>
    </row>
    <row r="4" spans="2:35">
      <c r="B4" s="168"/>
      <c r="C4" s="168"/>
      <c r="D4" s="168"/>
      <c r="E4" s="367" t="str">
        <f>"סך התקציב בשנת "&amp;C1-1</f>
        <v>סך התקציב בשנת 2024</v>
      </c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</row>
    <row r="5" spans="2:35" ht="16.5" thickBot="1">
      <c r="B5" s="168"/>
      <c r="C5" s="168"/>
      <c r="D5" s="168"/>
      <c r="E5" s="237" t="s">
        <v>94</v>
      </c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  <c r="AD5" s="168"/>
      <c r="AE5" s="168"/>
      <c r="AF5" s="168"/>
      <c r="AG5" s="168"/>
      <c r="AH5" s="168"/>
      <c r="AI5" s="168"/>
    </row>
    <row r="6" spans="2:35">
      <c r="B6" s="168"/>
      <c r="C6" s="168"/>
      <c r="D6" s="168"/>
      <c r="E6" s="368">
        <v>2026364</v>
      </c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</row>
    <row r="7" spans="2:35" ht="16.5" thickBot="1"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</row>
    <row r="8" spans="2:35" hidden="1"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</row>
    <row r="9" spans="2:35" hidden="1">
      <c r="B9" s="168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</row>
    <row r="10" spans="2:35" hidden="1">
      <c r="B10" s="168"/>
      <c r="C10" s="168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168"/>
      <c r="AG10" s="168"/>
      <c r="AH10" s="168"/>
      <c r="AI10" s="168"/>
    </row>
    <row r="11" spans="2:35" hidden="1">
      <c r="B11" s="168"/>
      <c r="C11" s="168"/>
      <c r="D11" s="168"/>
      <c r="E11" s="168"/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68"/>
      <c r="W11" s="168"/>
      <c r="X11" s="168"/>
      <c r="Y11" s="168"/>
      <c r="Z11" s="168"/>
      <c r="AA11" s="168"/>
      <c r="AB11" s="168"/>
      <c r="AC11" s="168"/>
      <c r="AD11" s="168"/>
      <c r="AE11" s="168"/>
      <c r="AF11" s="168"/>
      <c r="AG11" s="168"/>
      <c r="AH11" s="168"/>
      <c r="AI11" s="168"/>
    </row>
    <row r="12" spans="2:35" hidden="1">
      <c r="B12" s="168"/>
      <c r="C12" s="168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  <c r="AF12" s="168"/>
      <c r="AG12" s="168"/>
      <c r="AH12" s="168"/>
      <c r="AI12" s="168"/>
    </row>
    <row r="13" spans="2:35" hidden="1">
      <c r="B13" s="168"/>
      <c r="C13" s="168"/>
      <c r="D13" s="168"/>
      <c r="E13" s="168"/>
      <c r="F13" s="168"/>
      <c r="G13" s="168"/>
      <c r="H13" s="168"/>
      <c r="I13" s="168"/>
      <c r="J13" s="168"/>
      <c r="K13" s="168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</row>
    <row r="14" spans="2:35" hidden="1">
      <c r="B14" s="168"/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</row>
    <row r="15" spans="2:35" hidden="1"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</row>
    <row r="16" spans="2:35" hidden="1">
      <c r="B16" s="168"/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168"/>
      <c r="AC16" s="168"/>
      <c r="AD16" s="168"/>
      <c r="AE16" s="168"/>
      <c r="AF16" s="168"/>
      <c r="AG16" s="168"/>
      <c r="AH16" s="168"/>
      <c r="AI16" s="168"/>
    </row>
    <row r="17" spans="2:35" hidden="1">
      <c r="B17" s="168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  <c r="X17" s="168"/>
      <c r="Y17" s="168"/>
      <c r="Z17" s="168"/>
      <c r="AA17" s="168"/>
      <c r="AB17" s="168"/>
      <c r="AC17" s="168"/>
      <c r="AD17" s="168"/>
      <c r="AE17" s="168"/>
      <c r="AF17" s="168"/>
      <c r="AG17" s="168"/>
      <c r="AH17" s="168"/>
      <c r="AI17" s="168"/>
    </row>
    <row r="18" spans="2:35" hidden="1">
      <c r="B18" s="168"/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168"/>
      <c r="Y18" s="168"/>
      <c r="Z18" s="168"/>
      <c r="AA18" s="168"/>
      <c r="AB18" s="168"/>
      <c r="AC18" s="168"/>
      <c r="AD18" s="168"/>
      <c r="AE18" s="168"/>
      <c r="AF18" s="168"/>
      <c r="AG18" s="168"/>
      <c r="AH18" s="168"/>
      <c r="AI18" s="168"/>
    </row>
    <row r="19" spans="2:35" hidden="1"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  <c r="AG19" s="168"/>
      <c r="AH19" s="168"/>
      <c r="AI19" s="168"/>
    </row>
    <row r="20" spans="2:35" hidden="1">
      <c r="B20" s="168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</row>
    <row r="21" spans="2:35" hidden="1"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</row>
    <row r="22" spans="2:35" hidden="1">
      <c r="B22" s="168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</row>
    <row r="23" spans="2:35" hidden="1">
      <c r="B23" s="168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</row>
    <row r="24" spans="2:35" hidden="1">
      <c r="B24" s="168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</row>
    <row r="25" spans="2:35" hidden="1">
      <c r="B25" s="168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AF25" s="168"/>
      <c r="AG25" s="168"/>
      <c r="AH25" s="168"/>
      <c r="AI25" s="168"/>
    </row>
    <row r="26" spans="2:35" hidden="1"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68"/>
      <c r="AH26" s="168"/>
      <c r="AI26" s="168"/>
    </row>
    <row r="27" spans="2:35" ht="16.5" hidden="1" thickBot="1"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168"/>
      <c r="AI27" s="168"/>
    </row>
    <row r="28" spans="2:35" ht="19.5" thickBot="1">
      <c r="B28" s="440" t="s">
        <v>226</v>
      </c>
      <c r="C28" s="441"/>
      <c r="D28" s="441"/>
      <c r="E28" s="441"/>
      <c r="F28" s="441"/>
      <c r="G28" s="441"/>
      <c r="H28" s="441"/>
      <c r="I28" s="441"/>
      <c r="J28" s="441"/>
      <c r="K28" s="441"/>
      <c r="L28" s="441"/>
      <c r="M28" s="441"/>
      <c r="N28" s="441"/>
      <c r="O28" s="441"/>
      <c r="P28" s="441"/>
      <c r="Q28" s="441"/>
      <c r="R28" s="441"/>
      <c r="S28" s="441"/>
      <c r="T28" s="441"/>
      <c r="U28" s="441"/>
      <c r="V28" s="441"/>
      <c r="W28" s="441"/>
      <c r="X28" s="441"/>
      <c r="Y28" s="441"/>
      <c r="Z28" s="441"/>
      <c r="AA28" s="168"/>
      <c r="AB28" s="168"/>
      <c r="AC28" s="168"/>
      <c r="AD28" s="168"/>
      <c r="AE28" s="168"/>
      <c r="AF28" s="168"/>
      <c r="AG28" s="168"/>
      <c r="AH28" s="168"/>
      <c r="AI28" s="167">
        <f ca="1">IF(AND(SUM(AI31:AI130)=COUNT(AI31:AI130),$E$131&lt;=$E$6),1,0)</f>
        <v>1</v>
      </c>
    </row>
    <row r="29" spans="2:35" ht="47.25">
      <c r="B29" s="472" t="s">
        <v>185</v>
      </c>
      <c r="C29" s="474" t="s">
        <v>130</v>
      </c>
      <c r="D29" s="474" t="s">
        <v>227</v>
      </c>
      <c r="E29" s="236" t="str">
        <f>"סכום תמיכה בשנת "&amp;C1-1</f>
        <v>סכום תמיכה בשנת 2024</v>
      </c>
      <c r="F29" s="236" t="s">
        <v>228</v>
      </c>
      <c r="G29" s="474" t="str">
        <f>"שיעור תמיכה בשנת "&amp;C1-1</f>
        <v>שיעור תמיכה בשנת 2024</v>
      </c>
      <c r="H29" s="474" t="s">
        <v>229</v>
      </c>
      <c r="I29" s="239"/>
      <c r="J29" s="239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474" t="s">
        <v>230</v>
      </c>
      <c r="Z29" s="476" t="s">
        <v>231</v>
      </c>
      <c r="AA29" s="168"/>
      <c r="AB29" s="168"/>
      <c r="AC29" s="168"/>
      <c r="AD29" s="168"/>
      <c r="AE29" s="168"/>
      <c r="AF29" s="465" t="s">
        <v>232</v>
      </c>
      <c r="AG29" s="465" t="s">
        <v>233</v>
      </c>
      <c r="AH29" s="169" t="s">
        <v>234</v>
      </c>
      <c r="AI29" s="168"/>
    </row>
    <row r="30" spans="2:35" ht="16.5" customHeight="1" thickBot="1">
      <c r="B30" s="473"/>
      <c r="C30" s="475"/>
      <c r="D30" s="475"/>
      <c r="E30" s="237" t="s">
        <v>94</v>
      </c>
      <c r="F30" s="237" t="s">
        <v>91</v>
      </c>
      <c r="G30" s="475"/>
      <c r="H30" s="475"/>
      <c r="I30" s="240"/>
      <c r="J30" s="240"/>
      <c r="K30" s="240"/>
      <c r="L30" s="240"/>
      <c r="M30" s="240"/>
      <c r="N30" s="240"/>
      <c r="O30" s="240"/>
      <c r="P30" s="240"/>
      <c r="Q30" s="240"/>
      <c r="R30" s="240"/>
      <c r="S30" s="240"/>
      <c r="T30" s="240"/>
      <c r="U30" s="240"/>
      <c r="V30" s="240"/>
      <c r="W30" s="240"/>
      <c r="X30" s="240"/>
      <c r="Y30" s="475"/>
      <c r="Z30" s="477"/>
      <c r="AA30" s="168"/>
      <c r="AB30" s="168"/>
      <c r="AC30" s="168"/>
      <c r="AD30" s="167">
        <v>0</v>
      </c>
      <c r="AE30" s="167">
        <v>1</v>
      </c>
      <c r="AF30" s="466"/>
      <c r="AG30" s="466"/>
      <c r="AH30" s="169"/>
      <c r="AI30" s="167" t="s">
        <v>235</v>
      </c>
    </row>
    <row r="31" spans="2:35" ht="23.25" customHeight="1">
      <c r="B31" s="87">
        <f ca="1">IF(C31="","",ROW()-30)</f>
        <v>1</v>
      </c>
      <c r="C31" s="220" t="str">
        <f ca="1">IF('תנאי סף'!AN31&lt;&gt;1,"",'תנאי סף'!F31)</f>
        <v>מכון תא לחזנות</v>
      </c>
      <c r="D31" s="165">
        <f ca="1">IF($C31="","",'התחשיב הבסיסי'!AE31)</f>
        <v>3.5908216514891303E-2</v>
      </c>
      <c r="E31" s="57">
        <v>129172.61457097319</v>
      </c>
      <c r="F31" s="289">
        <v>0</v>
      </c>
      <c r="G31" s="164">
        <f ca="1">IF(C31="","",IFERROR(E31/$E$6,$AH$1))</f>
        <v>6.3746007415732414E-2</v>
      </c>
      <c r="H31" s="165">
        <f t="shared" ref="H31:H62" ca="1" si="0">IF(C31="","",IF(AI31&lt;&gt;1,$AH$1,IF(F31=1,D31,AVERAGE($G31,$D31))))</f>
        <v>4.9827111965311859E-2</v>
      </c>
      <c r="I31" s="159"/>
      <c r="J31" s="160"/>
      <c r="K31" s="160"/>
      <c r="L31" s="160"/>
      <c r="M31" s="160"/>
      <c r="N31" s="160"/>
      <c r="O31" s="160"/>
      <c r="P31" s="160"/>
      <c r="Q31" s="160"/>
      <c r="R31" s="160"/>
      <c r="S31" s="160"/>
      <c r="T31" s="160"/>
      <c r="U31" s="160"/>
      <c r="V31" s="160"/>
      <c r="W31" s="160"/>
      <c r="X31" s="160"/>
      <c r="Y31" s="288">
        <f t="shared" ref="Y31:Y62" ca="1" si="1">IF(C31="","",IF($AI$28&lt;&gt;1,$AH$1,H31/$H$131*100%))</f>
        <v>4.7116509048849411E-2</v>
      </c>
      <c r="Z31" s="161">
        <f ca="1">IF(C31="","",IF(AND($AI$28&lt;&gt;1),$AH$1,Y31*$C$2))</f>
        <v>189692.66739197538</v>
      </c>
      <c r="AA31" s="168"/>
      <c r="AB31" s="168"/>
      <c r="AC31" s="168"/>
      <c r="AD31" s="167">
        <f ca="1">IF($C31="","",AD$30)</f>
        <v>0</v>
      </c>
      <c r="AE31" s="167">
        <f ca="1">IF($C31="","",AE$30)</f>
        <v>1</v>
      </c>
      <c r="AF31" s="168">
        <f t="shared" ref="AF31:AF62" ca="1" si="2">IF(D31=$AH$1,0,1)</f>
        <v>1</v>
      </c>
      <c r="AG31" s="168">
        <f>IF(E31="",0,IFERROR(IF(E31&gt;=0,1,0),0))</f>
        <v>1</v>
      </c>
      <c r="AH31" s="168"/>
      <c r="AI31" s="168">
        <f ca="1">IF($C31="",1,IFERROR(IF(SUM(AF31:AG31)=COUNT(AF31:AG31),1,0),0))</f>
        <v>1</v>
      </c>
    </row>
    <row r="32" spans="2:35" ht="23.25" customHeight="1">
      <c r="B32" s="87">
        <f t="shared" ref="B32:B95" ca="1" si="3">IF(C32="","",ROW()-30)</f>
        <v>2</v>
      </c>
      <c r="C32" s="88" t="str">
        <f ca="1">IF('תנאי סף'!AN32&lt;&gt;1,"",'תנאי סף'!F32)</f>
        <v>המרכז לתרבות אנדלוסית ולפיוט</v>
      </c>
      <c r="D32" s="165">
        <f ca="1">IF($C32="","",'התחשיב הבסיסי'!AE32)</f>
        <v>0.22867441330707325</v>
      </c>
      <c r="E32" s="369">
        <v>492335.8996496597</v>
      </c>
      <c r="F32" s="289">
        <v>0</v>
      </c>
      <c r="G32" s="370">
        <f ca="1">IF(C32="","",IFERROR(E32/$E$6,$AH$1))</f>
        <v>0.24296518278535331</v>
      </c>
      <c r="H32" s="165">
        <f t="shared" ca="1" si="0"/>
        <v>0.23581979804621328</v>
      </c>
      <c r="I32" s="371"/>
      <c r="J32" s="160"/>
      <c r="K32" s="160"/>
      <c r="L32" s="160"/>
      <c r="M32" s="160"/>
      <c r="N32" s="160"/>
      <c r="O32" s="160"/>
      <c r="P32" s="160"/>
      <c r="Q32" s="160"/>
      <c r="R32" s="160"/>
      <c r="S32" s="160"/>
      <c r="T32" s="160"/>
      <c r="U32" s="160"/>
      <c r="V32" s="160"/>
      <c r="W32" s="160"/>
      <c r="X32" s="160"/>
      <c r="Y32" s="288">
        <f t="shared" ca="1" si="1"/>
        <v>0.22299116304949398</v>
      </c>
      <c r="Z32" s="162">
        <f t="shared" ref="Z32:Z62" ca="1" si="4">IF(C32="","",IF(AND($AI$28&lt;&gt;1),$AH$1,Y32*$C$2))</f>
        <v>897770.00413680647</v>
      </c>
      <c r="AA32" s="168"/>
      <c r="AB32" s="168"/>
      <c r="AC32" s="168"/>
      <c r="AD32" s="167">
        <f t="shared" ref="AD32:AE63" ca="1" si="5">IF($C32="","",AD$30)</f>
        <v>0</v>
      </c>
      <c r="AE32" s="167">
        <f t="shared" ca="1" si="5"/>
        <v>1</v>
      </c>
      <c r="AF32" s="168">
        <f t="shared" ca="1" si="2"/>
        <v>1</v>
      </c>
      <c r="AG32" s="168">
        <f t="shared" ref="AG32:AG95" si="6">IF(E32="",0,IFERROR(IF(E32&gt;=0,1,0),0))</f>
        <v>1</v>
      </c>
      <c r="AH32" s="167"/>
      <c r="AI32" s="168">
        <f t="shared" ref="AI32:AI95" ca="1" si="7">IF($C32="",1,IFERROR(IF(SUM(AF32:AG32)=COUNT(AF32:AG32),1,0),0))</f>
        <v>1</v>
      </c>
    </row>
    <row r="33" spans="2:35" ht="23.25" customHeight="1">
      <c r="B33" s="87">
        <f t="shared" ca="1" si="3"/>
        <v>3</v>
      </c>
      <c r="C33" s="88" t="str">
        <f ca="1">IF('תנאי סף'!AN33&lt;&gt;1,"",'תנאי סף'!F33)</f>
        <v>מקהלת החזנים הירושלמית</v>
      </c>
      <c r="D33" s="165">
        <f ca="1">IF($C33="","",'התחשיב הבסיסי'!AE33)</f>
        <v>6.7648299565600145E-2</v>
      </c>
      <c r="E33" s="369">
        <v>177436.93347024752</v>
      </c>
      <c r="F33" s="289">
        <v>0</v>
      </c>
      <c r="G33" s="370">
        <f t="shared" ref="G33:G96" ca="1" si="8">IF(C33="","",IFERROR(E33/$E$6,$AH$1))</f>
        <v>8.7564195509912096E-2</v>
      </c>
      <c r="H33" s="165">
        <f t="shared" ca="1" si="0"/>
        <v>7.7606247537756121E-2</v>
      </c>
      <c r="I33" s="371"/>
      <c r="J33" s="160"/>
      <c r="K33" s="160"/>
      <c r="L33" s="160"/>
      <c r="M33" s="160"/>
      <c r="N33" s="160"/>
      <c r="O33" s="160"/>
      <c r="P33" s="160"/>
      <c r="Q33" s="160"/>
      <c r="R33" s="160"/>
      <c r="S33" s="160"/>
      <c r="T33" s="160"/>
      <c r="U33" s="160"/>
      <c r="V33" s="160"/>
      <c r="W33" s="160"/>
      <c r="X33" s="160"/>
      <c r="Y33" s="288">
        <f t="shared" ca="1" si="1"/>
        <v>7.3384455171825014E-2</v>
      </c>
      <c r="Z33" s="162">
        <f t="shared" ca="1" si="4"/>
        <v>295448.31159324333</v>
      </c>
      <c r="AA33" s="168"/>
      <c r="AB33" s="168"/>
      <c r="AC33" s="168"/>
      <c r="AD33" s="167">
        <f t="shared" ca="1" si="5"/>
        <v>0</v>
      </c>
      <c r="AE33" s="167">
        <f t="shared" ca="1" si="5"/>
        <v>1</v>
      </c>
      <c r="AF33" s="168">
        <f t="shared" ca="1" si="2"/>
        <v>1</v>
      </c>
      <c r="AG33" s="168">
        <f t="shared" si="6"/>
        <v>1</v>
      </c>
      <c r="AH33" s="167"/>
      <c r="AI33" s="168">
        <f t="shared" ca="1" si="7"/>
        <v>1</v>
      </c>
    </row>
    <row r="34" spans="2:35" ht="23.25" customHeight="1">
      <c r="B34" s="87">
        <f t="shared" ca="1" si="3"/>
        <v>4</v>
      </c>
      <c r="C34" s="88" t="str">
        <f ca="1">IF('תנאי סף'!AN34&lt;&gt;1,"",'תנאי סף'!F34)</f>
        <v>קהילות שרות פיוט וניגון</v>
      </c>
      <c r="D34" s="165">
        <f ca="1">IF($C34="","",'התחשיב הבסיסי'!AE34)</f>
        <v>0.17677839009376983</v>
      </c>
      <c r="E34" s="369">
        <v>359160.55844736251</v>
      </c>
      <c r="F34" s="289">
        <v>0</v>
      </c>
      <c r="G34" s="370">
        <f t="shared" ca="1" si="8"/>
        <v>0.17724385078266416</v>
      </c>
      <c r="H34" s="165">
        <f t="shared" ca="1" si="0"/>
        <v>0.17701112043821698</v>
      </c>
      <c r="I34" s="371"/>
      <c r="J34" s="160"/>
      <c r="K34" s="160"/>
      <c r="L34" s="160"/>
      <c r="M34" s="160"/>
      <c r="N34" s="160"/>
      <c r="O34" s="160"/>
      <c r="P34" s="160"/>
      <c r="Q34" s="160"/>
      <c r="R34" s="160"/>
      <c r="S34" s="160"/>
      <c r="T34" s="160"/>
      <c r="U34" s="160"/>
      <c r="V34" s="160"/>
      <c r="W34" s="160"/>
      <c r="X34" s="160"/>
      <c r="Y34" s="288">
        <f t="shared" ca="1" si="1"/>
        <v>0.1673816869755643</v>
      </c>
      <c r="Z34" s="162">
        <f t="shared" ca="1" si="4"/>
        <v>673884.36274097906</v>
      </c>
      <c r="AA34" s="168"/>
      <c r="AB34" s="168"/>
      <c r="AC34" s="168"/>
      <c r="AD34" s="167">
        <f t="shared" ca="1" si="5"/>
        <v>0</v>
      </c>
      <c r="AE34" s="167">
        <f t="shared" ca="1" si="5"/>
        <v>1</v>
      </c>
      <c r="AF34" s="168">
        <f t="shared" ca="1" si="2"/>
        <v>1</v>
      </c>
      <c r="AG34" s="168">
        <f t="shared" si="6"/>
        <v>1</v>
      </c>
      <c r="AH34" s="167"/>
      <c r="AI34" s="168">
        <f t="shared" ca="1" si="7"/>
        <v>1</v>
      </c>
    </row>
    <row r="35" spans="2:35" ht="23.25" customHeight="1">
      <c r="B35" s="87">
        <f t="shared" ca="1" si="3"/>
        <v>5</v>
      </c>
      <c r="C35" s="88" t="str">
        <f ca="1">IF('תנאי סף'!AN35&lt;&gt;1,"",'תנאי סף'!F35)</f>
        <v>רננות- המכון למוסיקה יהודית</v>
      </c>
      <c r="D35" s="165">
        <f ca="1">IF($C35="","",'התחשיב הבסיסי'!AE35)</f>
        <v>8.3908735266200726E-2</v>
      </c>
      <c r="E35" s="369">
        <v>187117.36122555553</v>
      </c>
      <c r="F35" s="289">
        <v>0</v>
      </c>
      <c r="G35" s="370">
        <f t="shared" ca="1" si="8"/>
        <v>9.2341435805983293E-2</v>
      </c>
      <c r="H35" s="165">
        <f t="shared" ca="1" si="0"/>
        <v>8.812508553609201E-2</v>
      </c>
      <c r="I35" s="371"/>
      <c r="J35" s="160"/>
      <c r="K35" s="160"/>
      <c r="L35" s="160"/>
      <c r="M35" s="160"/>
      <c r="N35" s="160"/>
      <c r="O35" s="160"/>
      <c r="P35" s="160"/>
      <c r="Q35" s="160"/>
      <c r="R35" s="160"/>
      <c r="S35" s="160"/>
      <c r="T35" s="160"/>
      <c r="U35" s="160"/>
      <c r="V35" s="160"/>
      <c r="W35" s="160"/>
      <c r="X35" s="160"/>
      <c r="Y35" s="288">
        <f t="shared" ca="1" si="1"/>
        <v>8.3331066688804037E-2</v>
      </c>
      <c r="Z35" s="162">
        <f t="shared" ca="1" si="4"/>
        <v>335493.70774539246</v>
      </c>
      <c r="AA35" s="168"/>
      <c r="AB35" s="168"/>
      <c r="AC35" s="168"/>
      <c r="AD35" s="167">
        <f t="shared" ca="1" si="5"/>
        <v>0</v>
      </c>
      <c r="AE35" s="167">
        <f t="shared" ca="1" si="5"/>
        <v>1</v>
      </c>
      <c r="AF35" s="168">
        <f t="shared" ca="1" si="2"/>
        <v>1</v>
      </c>
      <c r="AG35" s="168">
        <f t="shared" si="6"/>
        <v>1</v>
      </c>
      <c r="AH35" s="167"/>
      <c r="AI35" s="168">
        <f t="shared" ca="1" si="7"/>
        <v>1</v>
      </c>
    </row>
    <row r="36" spans="2:35" ht="23.25" customHeight="1">
      <c r="B36" s="87">
        <f t="shared" ca="1" si="3"/>
        <v>6</v>
      </c>
      <c r="C36" s="88" t="str">
        <f ca="1">IF('תנאי סף'!AN36&lt;&gt;1,"",'תנאי סף'!F36)</f>
        <v>מקהלת זמרתיה</v>
      </c>
      <c r="D36" s="165">
        <f ca="1">IF($C36="","",'התחשיב הבסיסי'!AE36)</f>
        <v>3.3433278042111735E-2</v>
      </c>
      <c r="E36" s="369">
        <v>114926.91654939597</v>
      </c>
      <c r="F36" s="289">
        <v>0</v>
      </c>
      <c r="G36" s="370">
        <f t="shared" ca="1" si="8"/>
        <v>5.6715830200988554E-2</v>
      </c>
      <c r="H36" s="165">
        <f t="shared" ca="1" si="0"/>
        <v>4.5074554121550148E-2</v>
      </c>
      <c r="I36" s="371"/>
      <c r="J36" s="160"/>
      <c r="K36" s="160"/>
      <c r="L36" s="160"/>
      <c r="M36" s="160"/>
      <c r="N36" s="160"/>
      <c r="O36" s="160"/>
      <c r="P36" s="160"/>
      <c r="Q36" s="160"/>
      <c r="R36" s="160"/>
      <c r="S36" s="160"/>
      <c r="T36" s="160"/>
      <c r="U36" s="160"/>
      <c r="V36" s="160"/>
      <c r="W36" s="160"/>
      <c r="X36" s="160"/>
      <c r="Y36" s="288">
        <f t="shared" ca="1" si="1"/>
        <v>4.2622491117272968E-2</v>
      </c>
      <c r="Z36" s="162">
        <f t="shared" ca="1" si="4"/>
        <v>171599.59840283895</v>
      </c>
      <c r="AA36" s="168"/>
      <c r="AB36" s="168"/>
      <c r="AC36" s="168"/>
      <c r="AD36" s="167">
        <f t="shared" ca="1" si="5"/>
        <v>0</v>
      </c>
      <c r="AE36" s="167">
        <f t="shared" ca="1" si="5"/>
        <v>1</v>
      </c>
      <c r="AF36" s="168">
        <f t="shared" ca="1" si="2"/>
        <v>1</v>
      </c>
      <c r="AG36" s="168">
        <f t="shared" si="6"/>
        <v>1</v>
      </c>
      <c r="AH36" s="167"/>
      <c r="AI36" s="168">
        <f t="shared" ca="1" si="7"/>
        <v>1</v>
      </c>
    </row>
    <row r="37" spans="2:35" ht="23.25" customHeight="1">
      <c r="B37" s="87">
        <f t="shared" ca="1" si="3"/>
        <v>7</v>
      </c>
      <c r="C37" s="88" t="str">
        <f ca="1">IF('תנאי סף'!AN37&lt;&gt;1,"",'תנאי סף'!F37)</f>
        <v>יובל - האנסמבל הישראלי לחזנות ו</v>
      </c>
      <c r="D37" s="165">
        <f ca="1">IF($C37="","",'התחשיב הבסיסי'!AE37)</f>
        <v>7.0464883333273276E-2</v>
      </c>
      <c r="E37" s="369">
        <v>156831.66800716784</v>
      </c>
      <c r="F37" s="289">
        <v>0</v>
      </c>
      <c r="G37" s="370">
        <f t="shared" ca="1" si="8"/>
        <v>7.7395605136672305E-2</v>
      </c>
      <c r="H37" s="165">
        <f t="shared" ca="1" si="0"/>
        <v>7.3930244234972797E-2</v>
      </c>
      <c r="I37" s="371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  <c r="W37" s="160"/>
      <c r="X37" s="160"/>
      <c r="Y37" s="288">
        <f t="shared" ca="1" si="1"/>
        <v>6.9908427040799317E-2</v>
      </c>
      <c r="Z37" s="162">
        <f t="shared" ca="1" si="4"/>
        <v>281453.70415277744</v>
      </c>
      <c r="AA37" s="168"/>
      <c r="AB37" s="168"/>
      <c r="AC37" s="168"/>
      <c r="AD37" s="167">
        <f t="shared" ca="1" si="5"/>
        <v>0</v>
      </c>
      <c r="AE37" s="167">
        <f t="shared" ca="1" si="5"/>
        <v>1</v>
      </c>
      <c r="AF37" s="168">
        <f t="shared" ca="1" si="2"/>
        <v>1</v>
      </c>
      <c r="AG37" s="168">
        <f t="shared" si="6"/>
        <v>1</v>
      </c>
      <c r="AH37" s="167"/>
      <c r="AI37" s="168">
        <f t="shared" ca="1" si="7"/>
        <v>1</v>
      </c>
    </row>
    <row r="38" spans="2:35">
      <c r="B38" s="87">
        <f t="shared" ca="1" si="3"/>
        <v>8</v>
      </c>
      <c r="C38" s="88" t="str">
        <f ca="1">IF('תנאי סף'!AN38&lt;&gt;1,"",'תנאי סף'!F38)</f>
        <v>האגודה לטיפוח חברה ותרבות</v>
      </c>
      <c r="D38" s="165">
        <f ca="1">IF($C38="","",'התחשיב הבסיסי'!AE38)</f>
        <v>6.1315722192724478E-2</v>
      </c>
      <c r="E38" s="369">
        <v>109255.55897636132</v>
      </c>
      <c r="F38" s="289">
        <v>0</v>
      </c>
      <c r="G38" s="370">
        <f t="shared" ca="1" si="8"/>
        <v>5.391704500097777E-2</v>
      </c>
      <c r="H38" s="165">
        <f t="shared" ca="1" si="0"/>
        <v>5.7616383596851124E-2</v>
      </c>
      <c r="I38" s="371"/>
      <c r="J38" s="160"/>
      <c r="K38" s="160"/>
      <c r="L38" s="160"/>
      <c r="M38" s="160"/>
      <c r="N38" s="160"/>
      <c r="O38" s="160"/>
      <c r="P38" s="160"/>
      <c r="Q38" s="160"/>
      <c r="R38" s="160"/>
      <c r="S38" s="160"/>
      <c r="T38" s="160"/>
      <c r="U38" s="160"/>
      <c r="V38" s="160"/>
      <c r="W38" s="160"/>
      <c r="X38" s="160"/>
      <c r="Y38" s="288">
        <f t="shared" ca="1" si="1"/>
        <v>5.4482043049031134E-2</v>
      </c>
      <c r="Z38" s="162">
        <f t="shared" ca="1" si="4"/>
        <v>219346.55770486302</v>
      </c>
      <c r="AA38" s="168"/>
      <c r="AB38" s="168"/>
      <c r="AC38" s="168"/>
      <c r="AD38" s="167">
        <f t="shared" ca="1" si="5"/>
        <v>0</v>
      </c>
      <c r="AE38" s="167">
        <f t="shared" ca="1" si="5"/>
        <v>1</v>
      </c>
      <c r="AF38" s="168">
        <f t="shared" ca="1" si="2"/>
        <v>1</v>
      </c>
      <c r="AG38" s="168">
        <f t="shared" si="6"/>
        <v>1</v>
      </c>
      <c r="AH38" s="167"/>
      <c r="AI38" s="168">
        <f t="shared" ca="1" si="7"/>
        <v>1</v>
      </c>
    </row>
    <row r="39" spans="2:35">
      <c r="B39" s="87">
        <f t="shared" ca="1" si="3"/>
        <v>9</v>
      </c>
      <c r="C39" s="88" t="str">
        <f ca="1">IF('תנאי סף'!AN39&lt;&gt;1,"",'תנאי סף'!F39)</f>
        <v>אנסמבל הפיוט מכון בן צבי</v>
      </c>
      <c r="D39" s="165">
        <f ca="1">IF($C39="","",'התחשיב הבסיסי'!AE39)</f>
        <v>7.3423044653735531E-2</v>
      </c>
      <c r="E39" s="369">
        <v>178198.42863424931</v>
      </c>
      <c r="F39" s="289">
        <v>0</v>
      </c>
      <c r="G39" s="370">
        <f t="shared" ca="1" si="8"/>
        <v>8.7939989377154998E-2</v>
      </c>
      <c r="H39" s="165">
        <f t="shared" ca="1" si="0"/>
        <v>8.0681517015445264E-2</v>
      </c>
      <c r="I39" s="371"/>
      <c r="J39" s="160"/>
      <c r="K39" s="160"/>
      <c r="L39" s="160"/>
      <c r="M39" s="160"/>
      <c r="N39" s="160"/>
      <c r="O39" s="160"/>
      <c r="P39" s="160"/>
      <c r="Q39" s="160"/>
      <c r="R39" s="160"/>
      <c r="S39" s="160"/>
      <c r="T39" s="160"/>
      <c r="U39" s="160"/>
      <c r="V39" s="160"/>
      <c r="W39" s="160"/>
      <c r="X39" s="160"/>
      <c r="Y39" s="288">
        <f t="shared" ca="1" si="1"/>
        <v>7.6292429494600592E-2</v>
      </c>
      <c r="Z39" s="162">
        <f t="shared" ca="1" si="4"/>
        <v>307155.91508786479</v>
      </c>
      <c r="AA39" s="168"/>
      <c r="AB39" s="168"/>
      <c r="AC39" s="168"/>
      <c r="AD39" s="167">
        <f t="shared" ca="1" si="5"/>
        <v>0</v>
      </c>
      <c r="AE39" s="167">
        <f t="shared" ca="1" si="5"/>
        <v>1</v>
      </c>
      <c r="AF39" s="168">
        <f t="shared" ca="1" si="2"/>
        <v>1</v>
      </c>
      <c r="AG39" s="168">
        <f t="shared" si="6"/>
        <v>1</v>
      </c>
      <c r="AH39" s="167"/>
      <c r="AI39" s="168">
        <f t="shared" ca="1" si="7"/>
        <v>1</v>
      </c>
    </row>
    <row r="40" spans="2:35">
      <c r="B40" s="87">
        <f t="shared" ca="1" si="3"/>
        <v>10</v>
      </c>
      <c r="C40" s="88" t="str">
        <f ca="1">IF('תנאי סף'!AN40&lt;&gt;1,"",'תנאי סף'!F40)</f>
        <v>עמותת תמיד</v>
      </c>
      <c r="D40" s="165">
        <f ca="1">IF($C40="","",'התחשיב הבסיסי'!AE40)</f>
        <v>5.3385435105645626E-2</v>
      </c>
      <c r="E40" s="369">
        <v>121928.06046902703</v>
      </c>
      <c r="F40" s="289">
        <v>0</v>
      </c>
      <c r="G40" s="370">
        <f t="shared" ca="1" si="8"/>
        <v>6.0170857984561031E-2</v>
      </c>
      <c r="H40" s="165">
        <f t="shared" ca="1" si="0"/>
        <v>5.6778146545103325E-2</v>
      </c>
      <c r="I40" s="371"/>
      <c r="J40" s="160"/>
      <c r="K40" s="160"/>
      <c r="L40" s="160"/>
      <c r="M40" s="160"/>
      <c r="N40" s="160"/>
      <c r="O40" s="160"/>
      <c r="P40" s="160"/>
      <c r="Q40" s="160"/>
      <c r="R40" s="160"/>
      <c r="S40" s="160"/>
      <c r="T40" s="160"/>
      <c r="U40" s="160"/>
      <c r="V40" s="160"/>
      <c r="W40" s="160"/>
      <c r="X40" s="160"/>
      <c r="Y40" s="288">
        <f t="shared" ca="1" si="1"/>
        <v>5.3689406227911518E-2</v>
      </c>
      <c r="Z40" s="162">
        <f t="shared" ca="1" si="4"/>
        <v>216155.37491338351</v>
      </c>
      <c r="AA40" s="168"/>
      <c r="AB40" s="168"/>
      <c r="AC40" s="168"/>
      <c r="AD40" s="167">
        <f t="shared" ca="1" si="5"/>
        <v>0</v>
      </c>
      <c r="AE40" s="167">
        <f t="shared" ca="1" si="5"/>
        <v>1</v>
      </c>
      <c r="AF40" s="168">
        <f t="shared" ca="1" si="2"/>
        <v>1</v>
      </c>
      <c r="AG40" s="168">
        <f t="shared" si="6"/>
        <v>1</v>
      </c>
      <c r="AH40" s="167"/>
      <c r="AI40" s="168">
        <f t="shared" ca="1" si="7"/>
        <v>1</v>
      </c>
    </row>
    <row r="41" spans="2:35">
      <c r="B41" s="87">
        <f t="shared" ca="1" si="3"/>
        <v>11</v>
      </c>
      <c r="C41" s="88" t="str">
        <f ca="1">IF('תנאי סף'!AN41&lt;&gt;1,"",'תנאי סף'!F41)</f>
        <v>מטרוז</v>
      </c>
      <c r="D41" s="165">
        <f ca="1">IF($C41="","",'התחשיב הבסיסי'!AE41)</f>
        <v>0.11505958192497416</v>
      </c>
      <c r="E41" s="369">
        <v>0</v>
      </c>
      <c r="F41" s="289">
        <v>1</v>
      </c>
      <c r="G41" s="370">
        <f t="shared" ca="1" si="8"/>
        <v>0</v>
      </c>
      <c r="H41" s="165">
        <f t="shared" ca="1" si="0"/>
        <v>0.11505958192497416</v>
      </c>
      <c r="I41" s="371"/>
      <c r="J41" s="160"/>
      <c r="K41" s="160"/>
      <c r="L41" s="160"/>
      <c r="M41" s="160"/>
      <c r="N41" s="160"/>
      <c r="O41" s="160"/>
      <c r="P41" s="160"/>
      <c r="Q41" s="160"/>
      <c r="R41" s="160"/>
      <c r="S41" s="160"/>
      <c r="T41" s="160"/>
      <c r="U41" s="160"/>
      <c r="V41" s="160"/>
      <c r="W41" s="160"/>
      <c r="X41" s="160"/>
      <c r="Y41" s="288">
        <f t="shared" ca="1" si="1"/>
        <v>0.10880032213584757</v>
      </c>
      <c r="Z41" s="162">
        <f t="shared" ca="1" si="4"/>
        <v>438033.79612987494</v>
      </c>
      <c r="AA41" s="168"/>
      <c r="AB41" s="168"/>
      <c r="AC41" s="168"/>
      <c r="AD41" s="167">
        <f t="shared" ca="1" si="5"/>
        <v>0</v>
      </c>
      <c r="AE41" s="167">
        <f t="shared" ca="1" si="5"/>
        <v>1</v>
      </c>
      <c r="AF41" s="168">
        <f t="shared" ca="1" si="2"/>
        <v>1</v>
      </c>
      <c r="AG41" s="168">
        <f t="shared" si="6"/>
        <v>1</v>
      </c>
      <c r="AH41" s="167"/>
      <c r="AI41" s="168">
        <f t="shared" ca="1" si="7"/>
        <v>1</v>
      </c>
    </row>
    <row r="42" spans="2:35">
      <c r="B42" s="87" t="str">
        <f t="shared" si="3"/>
        <v/>
      </c>
      <c r="C42" s="88" t="str">
        <f>IF('תנאי סף'!AN42&lt;&gt;1,"",'תנאי סף'!F42)</f>
        <v/>
      </c>
      <c r="D42" s="165" t="str">
        <f>IF($C42="","",'התחשיב הבסיסי'!AE42)</f>
        <v/>
      </c>
      <c r="E42" s="369"/>
      <c r="F42" s="289"/>
      <c r="G42" s="370" t="str">
        <f t="shared" si="8"/>
        <v/>
      </c>
      <c r="H42" s="165" t="str">
        <f t="shared" si="0"/>
        <v/>
      </c>
      <c r="I42" s="371"/>
      <c r="J42" s="160"/>
      <c r="K42" s="160"/>
      <c r="L42" s="160"/>
      <c r="M42" s="160"/>
      <c r="N42" s="160"/>
      <c r="O42" s="160"/>
      <c r="P42" s="160"/>
      <c r="Q42" s="160"/>
      <c r="R42" s="160"/>
      <c r="S42" s="160"/>
      <c r="T42" s="160"/>
      <c r="U42" s="160"/>
      <c r="V42" s="160"/>
      <c r="W42" s="160"/>
      <c r="X42" s="160"/>
      <c r="Y42" s="288" t="str">
        <f t="shared" si="1"/>
        <v/>
      </c>
      <c r="Z42" s="162" t="str">
        <f t="shared" si="4"/>
        <v/>
      </c>
      <c r="AA42" s="168"/>
      <c r="AB42" s="168"/>
      <c r="AC42" s="168"/>
      <c r="AD42" s="167" t="str">
        <f t="shared" si="5"/>
        <v/>
      </c>
      <c r="AE42" s="167" t="str">
        <f t="shared" si="5"/>
        <v/>
      </c>
      <c r="AF42" s="168">
        <f t="shared" si="2"/>
        <v>1</v>
      </c>
      <c r="AG42" s="168">
        <f t="shared" si="6"/>
        <v>0</v>
      </c>
      <c r="AH42" s="167"/>
      <c r="AI42" s="168">
        <f t="shared" si="7"/>
        <v>1</v>
      </c>
    </row>
    <row r="43" spans="2:35">
      <c r="B43" s="87" t="str">
        <f t="shared" si="3"/>
        <v/>
      </c>
      <c r="C43" s="88" t="str">
        <f>IF('תנאי סף'!AN43&lt;&gt;1,"",'תנאי סף'!F43)</f>
        <v/>
      </c>
      <c r="D43" s="165" t="str">
        <f>IF($C43="","",'התחשיב הבסיסי'!AE43)</f>
        <v/>
      </c>
      <c r="E43" s="369"/>
      <c r="F43" s="289"/>
      <c r="G43" s="370" t="str">
        <f t="shared" si="8"/>
        <v/>
      </c>
      <c r="H43" s="165" t="str">
        <f t="shared" si="0"/>
        <v/>
      </c>
      <c r="I43" s="371"/>
      <c r="J43" s="160"/>
      <c r="K43" s="160"/>
      <c r="L43" s="160"/>
      <c r="M43" s="160"/>
      <c r="N43" s="160"/>
      <c r="O43" s="160"/>
      <c r="P43" s="160"/>
      <c r="Q43" s="160"/>
      <c r="R43" s="160"/>
      <c r="S43" s="160"/>
      <c r="T43" s="160"/>
      <c r="U43" s="160"/>
      <c r="V43" s="160"/>
      <c r="W43" s="160"/>
      <c r="X43" s="160"/>
      <c r="Y43" s="288" t="str">
        <f t="shared" si="1"/>
        <v/>
      </c>
      <c r="Z43" s="162" t="str">
        <f t="shared" si="4"/>
        <v/>
      </c>
      <c r="AA43" s="168"/>
      <c r="AB43" s="168"/>
      <c r="AC43" s="168"/>
      <c r="AD43" s="167" t="str">
        <f t="shared" si="5"/>
        <v/>
      </c>
      <c r="AE43" s="167" t="str">
        <f t="shared" si="5"/>
        <v/>
      </c>
      <c r="AF43" s="168">
        <f t="shared" si="2"/>
        <v>1</v>
      </c>
      <c r="AG43" s="168">
        <f t="shared" si="6"/>
        <v>0</v>
      </c>
      <c r="AH43" s="167"/>
      <c r="AI43" s="168">
        <f t="shared" si="7"/>
        <v>1</v>
      </c>
    </row>
    <row r="44" spans="2:35">
      <c r="B44" s="87" t="str">
        <f t="shared" si="3"/>
        <v/>
      </c>
      <c r="C44" s="88" t="str">
        <f>IF('תנאי סף'!AN44&lt;&gt;1,"",'תנאי סף'!F44)</f>
        <v/>
      </c>
      <c r="D44" s="165" t="str">
        <f>IF($C44="","",'התחשיב הבסיסי'!AE44)</f>
        <v/>
      </c>
      <c r="E44" s="369"/>
      <c r="F44" s="289"/>
      <c r="G44" s="370" t="str">
        <f t="shared" si="8"/>
        <v/>
      </c>
      <c r="H44" s="165" t="str">
        <f t="shared" si="0"/>
        <v/>
      </c>
      <c r="I44" s="371"/>
      <c r="J44" s="160"/>
      <c r="K44" s="160"/>
      <c r="L44" s="160"/>
      <c r="M44" s="160"/>
      <c r="N44" s="160"/>
      <c r="O44" s="160"/>
      <c r="P44" s="160"/>
      <c r="Q44" s="160"/>
      <c r="R44" s="160"/>
      <c r="S44" s="160"/>
      <c r="T44" s="160"/>
      <c r="U44" s="160"/>
      <c r="V44" s="160"/>
      <c r="W44" s="160"/>
      <c r="X44" s="160"/>
      <c r="Y44" s="288" t="str">
        <f t="shared" si="1"/>
        <v/>
      </c>
      <c r="Z44" s="162" t="str">
        <f t="shared" si="4"/>
        <v/>
      </c>
      <c r="AA44" s="168"/>
      <c r="AB44" s="168"/>
      <c r="AC44" s="168"/>
      <c r="AD44" s="167" t="str">
        <f t="shared" si="5"/>
        <v/>
      </c>
      <c r="AE44" s="167" t="str">
        <f t="shared" si="5"/>
        <v/>
      </c>
      <c r="AF44" s="168">
        <f t="shared" si="2"/>
        <v>1</v>
      </c>
      <c r="AG44" s="168">
        <f t="shared" si="6"/>
        <v>0</v>
      </c>
      <c r="AH44" s="167"/>
      <c r="AI44" s="168">
        <f t="shared" si="7"/>
        <v>1</v>
      </c>
    </row>
    <row r="45" spans="2:35">
      <c r="B45" s="87" t="str">
        <f t="shared" si="3"/>
        <v/>
      </c>
      <c r="C45" s="88" t="str">
        <f>IF('תנאי סף'!AN45&lt;&gt;1,"",'תנאי סף'!F45)</f>
        <v/>
      </c>
      <c r="D45" s="165" t="str">
        <f>IF($C45="","",'התחשיב הבסיסי'!AE45)</f>
        <v/>
      </c>
      <c r="E45" s="369"/>
      <c r="F45" s="289"/>
      <c r="G45" s="370" t="str">
        <f t="shared" si="8"/>
        <v/>
      </c>
      <c r="H45" s="165" t="str">
        <f t="shared" si="0"/>
        <v/>
      </c>
      <c r="I45" s="371"/>
      <c r="J45" s="160"/>
      <c r="K45" s="160"/>
      <c r="L45" s="160"/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288" t="str">
        <f t="shared" si="1"/>
        <v/>
      </c>
      <c r="Z45" s="162" t="str">
        <f t="shared" si="4"/>
        <v/>
      </c>
      <c r="AA45" s="168"/>
      <c r="AB45" s="168"/>
      <c r="AC45" s="168"/>
      <c r="AD45" s="167" t="str">
        <f t="shared" si="5"/>
        <v/>
      </c>
      <c r="AE45" s="167" t="str">
        <f t="shared" si="5"/>
        <v/>
      </c>
      <c r="AF45" s="168">
        <f t="shared" si="2"/>
        <v>1</v>
      </c>
      <c r="AG45" s="168">
        <f t="shared" si="6"/>
        <v>0</v>
      </c>
      <c r="AH45" s="167"/>
      <c r="AI45" s="168">
        <f t="shared" si="7"/>
        <v>1</v>
      </c>
    </row>
    <row r="46" spans="2:35">
      <c r="B46" s="87" t="str">
        <f t="shared" si="3"/>
        <v/>
      </c>
      <c r="C46" s="88" t="str">
        <f>IF('תנאי סף'!AN46&lt;&gt;1,"",'תנאי סף'!F46)</f>
        <v/>
      </c>
      <c r="D46" s="165" t="str">
        <f>IF($C46="","",'התחשיב הבסיסי'!AE46)</f>
        <v/>
      </c>
      <c r="E46" s="369"/>
      <c r="F46" s="289"/>
      <c r="G46" s="370" t="str">
        <f t="shared" si="8"/>
        <v/>
      </c>
      <c r="H46" s="165" t="str">
        <f t="shared" si="0"/>
        <v/>
      </c>
      <c r="I46" s="371"/>
      <c r="J46" s="160"/>
      <c r="K46" s="160"/>
      <c r="L46" s="160"/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288" t="str">
        <f t="shared" si="1"/>
        <v/>
      </c>
      <c r="Z46" s="162" t="str">
        <f t="shared" si="4"/>
        <v/>
      </c>
      <c r="AA46" s="168"/>
      <c r="AB46" s="168"/>
      <c r="AC46" s="168"/>
      <c r="AD46" s="167" t="str">
        <f t="shared" si="5"/>
        <v/>
      </c>
      <c r="AE46" s="167" t="str">
        <f t="shared" si="5"/>
        <v/>
      </c>
      <c r="AF46" s="168">
        <f t="shared" si="2"/>
        <v>1</v>
      </c>
      <c r="AG46" s="168">
        <f t="shared" si="6"/>
        <v>0</v>
      </c>
      <c r="AH46" s="167"/>
      <c r="AI46" s="168">
        <f t="shared" si="7"/>
        <v>1</v>
      </c>
    </row>
    <row r="47" spans="2:35">
      <c r="B47" s="87" t="str">
        <f t="shared" si="3"/>
        <v/>
      </c>
      <c r="C47" s="88" t="str">
        <f>IF('תנאי סף'!AN47&lt;&gt;1,"",'תנאי סף'!F47)</f>
        <v/>
      </c>
      <c r="D47" s="165" t="str">
        <f>IF($C47="","",'התחשיב הבסיסי'!AE47)</f>
        <v/>
      </c>
      <c r="E47" s="369"/>
      <c r="F47" s="289"/>
      <c r="G47" s="370" t="str">
        <f t="shared" si="8"/>
        <v/>
      </c>
      <c r="H47" s="165" t="str">
        <f t="shared" si="0"/>
        <v/>
      </c>
      <c r="I47" s="371"/>
      <c r="J47" s="160"/>
      <c r="K47" s="160"/>
      <c r="L47" s="160"/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288" t="str">
        <f t="shared" si="1"/>
        <v/>
      </c>
      <c r="Z47" s="162" t="str">
        <f t="shared" si="4"/>
        <v/>
      </c>
      <c r="AA47" s="168"/>
      <c r="AB47" s="168"/>
      <c r="AC47" s="168"/>
      <c r="AD47" s="167" t="str">
        <f t="shared" si="5"/>
        <v/>
      </c>
      <c r="AE47" s="167" t="str">
        <f t="shared" si="5"/>
        <v/>
      </c>
      <c r="AF47" s="168">
        <f t="shared" si="2"/>
        <v>1</v>
      </c>
      <c r="AG47" s="168">
        <f t="shared" si="6"/>
        <v>0</v>
      </c>
      <c r="AH47" s="167"/>
      <c r="AI47" s="168">
        <f t="shared" si="7"/>
        <v>1</v>
      </c>
    </row>
    <row r="48" spans="2:35">
      <c r="B48" s="87" t="str">
        <f t="shared" si="3"/>
        <v/>
      </c>
      <c r="C48" s="88" t="str">
        <f>IF('תנאי סף'!AN48&lt;&gt;1,"",'תנאי סף'!F48)</f>
        <v/>
      </c>
      <c r="D48" s="165" t="str">
        <f>IF($C48="","",'התחשיב הבסיסי'!AE48)</f>
        <v/>
      </c>
      <c r="E48" s="369"/>
      <c r="F48" s="289"/>
      <c r="G48" s="370" t="str">
        <f t="shared" si="8"/>
        <v/>
      </c>
      <c r="H48" s="165" t="str">
        <f t="shared" si="0"/>
        <v/>
      </c>
      <c r="I48" s="371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288" t="str">
        <f t="shared" si="1"/>
        <v/>
      </c>
      <c r="Z48" s="162" t="str">
        <f t="shared" si="4"/>
        <v/>
      </c>
      <c r="AA48" s="168"/>
      <c r="AB48" s="168"/>
      <c r="AC48" s="168"/>
      <c r="AD48" s="167" t="str">
        <f t="shared" si="5"/>
        <v/>
      </c>
      <c r="AE48" s="167" t="str">
        <f t="shared" si="5"/>
        <v/>
      </c>
      <c r="AF48" s="168">
        <f t="shared" si="2"/>
        <v>1</v>
      </c>
      <c r="AG48" s="168">
        <f t="shared" si="6"/>
        <v>0</v>
      </c>
      <c r="AH48" s="167"/>
      <c r="AI48" s="168">
        <f t="shared" si="7"/>
        <v>1</v>
      </c>
    </row>
    <row r="49" spans="2:35">
      <c r="B49" s="87" t="str">
        <f t="shared" si="3"/>
        <v/>
      </c>
      <c r="C49" s="88" t="str">
        <f>IF('תנאי סף'!AN49&lt;&gt;1,"",'תנאי סף'!F49)</f>
        <v/>
      </c>
      <c r="D49" s="165" t="str">
        <f>IF($C49="","",'התחשיב הבסיסי'!AE49)</f>
        <v/>
      </c>
      <c r="E49" s="369"/>
      <c r="F49" s="289"/>
      <c r="G49" s="370" t="str">
        <f t="shared" si="8"/>
        <v/>
      </c>
      <c r="H49" s="165" t="str">
        <f t="shared" si="0"/>
        <v/>
      </c>
      <c r="I49" s="371"/>
      <c r="J49" s="160"/>
      <c r="K49" s="160"/>
      <c r="L49" s="160"/>
      <c r="M49" s="160"/>
      <c r="N49" s="160"/>
      <c r="O49" s="160"/>
      <c r="P49" s="160"/>
      <c r="Q49" s="160"/>
      <c r="R49" s="160"/>
      <c r="S49" s="160"/>
      <c r="T49" s="160"/>
      <c r="U49" s="160"/>
      <c r="V49" s="160"/>
      <c r="W49" s="160"/>
      <c r="X49" s="160"/>
      <c r="Y49" s="288" t="str">
        <f t="shared" si="1"/>
        <v/>
      </c>
      <c r="Z49" s="162" t="str">
        <f t="shared" si="4"/>
        <v/>
      </c>
      <c r="AA49" s="168"/>
      <c r="AB49" s="168"/>
      <c r="AC49" s="168"/>
      <c r="AD49" s="167" t="str">
        <f t="shared" si="5"/>
        <v/>
      </c>
      <c r="AE49" s="167" t="str">
        <f t="shared" si="5"/>
        <v/>
      </c>
      <c r="AF49" s="168">
        <f t="shared" si="2"/>
        <v>1</v>
      </c>
      <c r="AG49" s="168">
        <f t="shared" si="6"/>
        <v>0</v>
      </c>
      <c r="AH49" s="167"/>
      <c r="AI49" s="168">
        <f t="shared" si="7"/>
        <v>1</v>
      </c>
    </row>
    <row r="50" spans="2:35">
      <c r="B50" s="87" t="str">
        <f t="shared" si="3"/>
        <v/>
      </c>
      <c r="C50" s="88" t="str">
        <f>IF('תנאי סף'!AN50&lt;&gt;1,"",'תנאי סף'!F50)</f>
        <v/>
      </c>
      <c r="D50" s="165" t="str">
        <f>IF($C50="","",'התחשיב הבסיסי'!AE50)</f>
        <v/>
      </c>
      <c r="E50" s="369"/>
      <c r="F50" s="289"/>
      <c r="G50" s="370" t="str">
        <f t="shared" si="8"/>
        <v/>
      </c>
      <c r="H50" s="165" t="str">
        <f t="shared" si="0"/>
        <v/>
      </c>
      <c r="I50" s="371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  <c r="V50" s="160"/>
      <c r="W50" s="160"/>
      <c r="X50" s="160"/>
      <c r="Y50" s="288" t="str">
        <f t="shared" si="1"/>
        <v/>
      </c>
      <c r="Z50" s="162" t="str">
        <f t="shared" si="4"/>
        <v/>
      </c>
      <c r="AA50" s="168"/>
      <c r="AB50" s="168"/>
      <c r="AC50" s="168"/>
      <c r="AD50" s="167" t="str">
        <f t="shared" si="5"/>
        <v/>
      </c>
      <c r="AE50" s="167" t="str">
        <f t="shared" si="5"/>
        <v/>
      </c>
      <c r="AF50" s="168">
        <f t="shared" si="2"/>
        <v>1</v>
      </c>
      <c r="AG50" s="168">
        <f t="shared" si="6"/>
        <v>0</v>
      </c>
      <c r="AH50" s="167"/>
      <c r="AI50" s="168">
        <f t="shared" si="7"/>
        <v>1</v>
      </c>
    </row>
    <row r="51" spans="2:35">
      <c r="B51" s="87" t="str">
        <f t="shared" si="3"/>
        <v/>
      </c>
      <c r="C51" s="88" t="str">
        <f>IF('תנאי סף'!AN51&lt;&gt;1,"",'תנאי סף'!F51)</f>
        <v/>
      </c>
      <c r="D51" s="165" t="str">
        <f>IF($C51="","",'התחשיב הבסיסי'!AE51)</f>
        <v/>
      </c>
      <c r="E51" s="369"/>
      <c r="F51" s="289"/>
      <c r="G51" s="370" t="str">
        <f t="shared" si="8"/>
        <v/>
      </c>
      <c r="H51" s="165" t="str">
        <f t="shared" si="0"/>
        <v/>
      </c>
      <c r="I51" s="371"/>
      <c r="J51" s="160"/>
      <c r="K51" s="160"/>
      <c r="L51" s="160"/>
      <c r="M51" s="160"/>
      <c r="N51" s="160"/>
      <c r="O51" s="160"/>
      <c r="P51" s="160"/>
      <c r="Q51" s="160"/>
      <c r="R51" s="160"/>
      <c r="S51" s="160"/>
      <c r="T51" s="160"/>
      <c r="U51" s="160"/>
      <c r="V51" s="160"/>
      <c r="W51" s="160"/>
      <c r="X51" s="160"/>
      <c r="Y51" s="288" t="str">
        <f t="shared" si="1"/>
        <v/>
      </c>
      <c r="Z51" s="162" t="str">
        <f t="shared" si="4"/>
        <v/>
      </c>
      <c r="AA51" s="168"/>
      <c r="AB51" s="168"/>
      <c r="AC51" s="168"/>
      <c r="AD51" s="167" t="str">
        <f t="shared" si="5"/>
        <v/>
      </c>
      <c r="AE51" s="167" t="str">
        <f t="shared" si="5"/>
        <v/>
      </c>
      <c r="AF51" s="168">
        <f t="shared" si="2"/>
        <v>1</v>
      </c>
      <c r="AG51" s="168">
        <f t="shared" si="6"/>
        <v>0</v>
      </c>
      <c r="AH51" s="167"/>
      <c r="AI51" s="168">
        <f t="shared" si="7"/>
        <v>1</v>
      </c>
    </row>
    <row r="52" spans="2:35">
      <c r="B52" s="87" t="str">
        <f t="shared" si="3"/>
        <v/>
      </c>
      <c r="C52" s="88" t="str">
        <f>IF('תנאי סף'!AN52&lt;&gt;1,"",'תנאי סף'!F52)</f>
        <v/>
      </c>
      <c r="D52" s="165" t="str">
        <f>IF($C52="","",'התחשיב הבסיסי'!AE52)</f>
        <v/>
      </c>
      <c r="E52" s="369"/>
      <c r="F52" s="289"/>
      <c r="G52" s="370" t="str">
        <f t="shared" si="8"/>
        <v/>
      </c>
      <c r="H52" s="165" t="str">
        <f t="shared" si="0"/>
        <v/>
      </c>
      <c r="I52" s="371"/>
      <c r="J52" s="160"/>
      <c r="K52" s="160"/>
      <c r="L52" s="160"/>
      <c r="M52" s="160"/>
      <c r="N52" s="160"/>
      <c r="O52" s="160"/>
      <c r="P52" s="160"/>
      <c r="Q52" s="160"/>
      <c r="R52" s="160"/>
      <c r="S52" s="160"/>
      <c r="T52" s="160"/>
      <c r="U52" s="160"/>
      <c r="V52" s="160"/>
      <c r="W52" s="160"/>
      <c r="X52" s="160"/>
      <c r="Y52" s="288" t="str">
        <f t="shared" si="1"/>
        <v/>
      </c>
      <c r="Z52" s="162" t="str">
        <f t="shared" si="4"/>
        <v/>
      </c>
      <c r="AA52" s="168"/>
      <c r="AB52" s="168"/>
      <c r="AC52" s="168"/>
      <c r="AD52" s="167" t="str">
        <f t="shared" si="5"/>
        <v/>
      </c>
      <c r="AE52" s="167" t="str">
        <f t="shared" si="5"/>
        <v/>
      </c>
      <c r="AF52" s="168">
        <f t="shared" si="2"/>
        <v>1</v>
      </c>
      <c r="AG52" s="168">
        <f t="shared" si="6"/>
        <v>0</v>
      </c>
      <c r="AH52" s="167"/>
      <c r="AI52" s="168">
        <f t="shared" si="7"/>
        <v>1</v>
      </c>
    </row>
    <row r="53" spans="2:35">
      <c r="B53" s="87" t="str">
        <f t="shared" si="3"/>
        <v/>
      </c>
      <c r="C53" s="88" t="str">
        <f>IF('תנאי סף'!AN53&lt;&gt;1,"",'תנאי סף'!F53)</f>
        <v/>
      </c>
      <c r="D53" s="165" t="str">
        <f>IF($C53="","",'התחשיב הבסיסי'!AE53)</f>
        <v/>
      </c>
      <c r="E53" s="369"/>
      <c r="F53" s="289"/>
      <c r="G53" s="370" t="str">
        <f t="shared" si="8"/>
        <v/>
      </c>
      <c r="H53" s="165" t="str">
        <f t="shared" si="0"/>
        <v/>
      </c>
      <c r="I53" s="371"/>
      <c r="J53" s="160"/>
      <c r="K53" s="160"/>
      <c r="L53" s="160"/>
      <c r="M53" s="160"/>
      <c r="N53" s="160"/>
      <c r="O53" s="160"/>
      <c r="P53" s="160"/>
      <c r="Q53" s="160"/>
      <c r="R53" s="160"/>
      <c r="S53" s="160"/>
      <c r="T53" s="160"/>
      <c r="U53" s="160"/>
      <c r="V53" s="160"/>
      <c r="W53" s="160"/>
      <c r="X53" s="160"/>
      <c r="Y53" s="288" t="str">
        <f t="shared" si="1"/>
        <v/>
      </c>
      <c r="Z53" s="162" t="str">
        <f t="shared" si="4"/>
        <v/>
      </c>
      <c r="AA53" s="168"/>
      <c r="AB53" s="168"/>
      <c r="AC53" s="168"/>
      <c r="AD53" s="167" t="str">
        <f t="shared" si="5"/>
        <v/>
      </c>
      <c r="AE53" s="167" t="str">
        <f t="shared" si="5"/>
        <v/>
      </c>
      <c r="AF53" s="168">
        <f t="shared" si="2"/>
        <v>1</v>
      </c>
      <c r="AG53" s="168">
        <f t="shared" si="6"/>
        <v>0</v>
      </c>
      <c r="AH53" s="167"/>
      <c r="AI53" s="168">
        <f t="shared" si="7"/>
        <v>1</v>
      </c>
    </row>
    <row r="54" spans="2:35">
      <c r="B54" s="87" t="str">
        <f t="shared" si="3"/>
        <v/>
      </c>
      <c r="C54" s="88" t="str">
        <f>IF('תנאי סף'!AN54&lt;&gt;1,"",'תנאי סף'!F54)</f>
        <v/>
      </c>
      <c r="D54" s="165" t="str">
        <f>IF($C54="","",'התחשיב הבסיסי'!AE54)</f>
        <v/>
      </c>
      <c r="E54" s="369"/>
      <c r="F54" s="289"/>
      <c r="G54" s="370" t="str">
        <f t="shared" si="8"/>
        <v/>
      </c>
      <c r="H54" s="165" t="str">
        <f t="shared" si="0"/>
        <v/>
      </c>
      <c r="I54" s="371"/>
      <c r="J54" s="160"/>
      <c r="K54" s="160"/>
      <c r="L54" s="160"/>
      <c r="M54" s="160"/>
      <c r="N54" s="160"/>
      <c r="O54" s="160"/>
      <c r="P54" s="160"/>
      <c r="Q54" s="160"/>
      <c r="R54" s="160"/>
      <c r="S54" s="160"/>
      <c r="T54" s="160"/>
      <c r="U54" s="160"/>
      <c r="V54" s="160"/>
      <c r="W54" s="160"/>
      <c r="X54" s="160"/>
      <c r="Y54" s="288" t="str">
        <f t="shared" si="1"/>
        <v/>
      </c>
      <c r="Z54" s="162" t="str">
        <f t="shared" si="4"/>
        <v/>
      </c>
      <c r="AA54" s="168"/>
      <c r="AB54" s="168"/>
      <c r="AC54" s="168"/>
      <c r="AD54" s="167" t="str">
        <f t="shared" si="5"/>
        <v/>
      </c>
      <c r="AE54" s="167" t="str">
        <f t="shared" si="5"/>
        <v/>
      </c>
      <c r="AF54" s="168">
        <f t="shared" si="2"/>
        <v>1</v>
      </c>
      <c r="AG54" s="168">
        <f t="shared" si="6"/>
        <v>0</v>
      </c>
      <c r="AH54" s="167"/>
      <c r="AI54" s="168">
        <f t="shared" si="7"/>
        <v>1</v>
      </c>
    </row>
    <row r="55" spans="2:35">
      <c r="B55" s="87" t="str">
        <f t="shared" si="3"/>
        <v/>
      </c>
      <c r="C55" s="88" t="str">
        <f>IF('תנאי סף'!AN55&lt;&gt;1,"",'תנאי סף'!F55)</f>
        <v/>
      </c>
      <c r="D55" s="165" t="str">
        <f>IF($C55="","",'התחשיב הבסיסי'!AE55)</f>
        <v/>
      </c>
      <c r="E55" s="369"/>
      <c r="F55" s="289"/>
      <c r="G55" s="370" t="str">
        <f t="shared" si="8"/>
        <v/>
      </c>
      <c r="H55" s="165" t="str">
        <f t="shared" si="0"/>
        <v/>
      </c>
      <c r="I55" s="371"/>
      <c r="J55" s="160"/>
      <c r="K55" s="160"/>
      <c r="L55" s="160"/>
      <c r="M55" s="160"/>
      <c r="N55" s="160"/>
      <c r="O55" s="160"/>
      <c r="P55" s="160"/>
      <c r="Q55" s="160"/>
      <c r="R55" s="160"/>
      <c r="S55" s="160"/>
      <c r="T55" s="160"/>
      <c r="U55" s="160"/>
      <c r="V55" s="160"/>
      <c r="W55" s="160"/>
      <c r="X55" s="160"/>
      <c r="Y55" s="288" t="str">
        <f t="shared" si="1"/>
        <v/>
      </c>
      <c r="Z55" s="162" t="str">
        <f t="shared" si="4"/>
        <v/>
      </c>
      <c r="AA55" s="168"/>
      <c r="AB55" s="168"/>
      <c r="AC55" s="168"/>
      <c r="AD55" s="167" t="str">
        <f t="shared" si="5"/>
        <v/>
      </c>
      <c r="AE55" s="167" t="str">
        <f t="shared" si="5"/>
        <v/>
      </c>
      <c r="AF55" s="168">
        <f t="shared" si="2"/>
        <v>1</v>
      </c>
      <c r="AG55" s="168">
        <f t="shared" si="6"/>
        <v>0</v>
      </c>
      <c r="AH55" s="167"/>
      <c r="AI55" s="168">
        <f t="shared" si="7"/>
        <v>1</v>
      </c>
    </row>
    <row r="56" spans="2:35">
      <c r="B56" s="87" t="str">
        <f t="shared" si="3"/>
        <v/>
      </c>
      <c r="C56" s="88" t="str">
        <f>IF('תנאי סף'!AN56&lt;&gt;1,"",'תנאי סף'!F56)</f>
        <v/>
      </c>
      <c r="D56" s="165" t="str">
        <f>IF($C56="","",'התחשיב הבסיסי'!AE56)</f>
        <v/>
      </c>
      <c r="E56" s="369"/>
      <c r="F56" s="289"/>
      <c r="G56" s="370" t="str">
        <f t="shared" si="8"/>
        <v/>
      </c>
      <c r="H56" s="165" t="str">
        <f t="shared" si="0"/>
        <v/>
      </c>
      <c r="I56" s="371"/>
      <c r="J56" s="160"/>
      <c r="K56" s="160"/>
      <c r="L56" s="160"/>
      <c r="M56" s="160"/>
      <c r="N56" s="160"/>
      <c r="O56" s="160"/>
      <c r="P56" s="160"/>
      <c r="Q56" s="160"/>
      <c r="R56" s="160"/>
      <c r="S56" s="160"/>
      <c r="T56" s="160"/>
      <c r="U56" s="160"/>
      <c r="V56" s="160"/>
      <c r="W56" s="160"/>
      <c r="X56" s="160"/>
      <c r="Y56" s="288" t="str">
        <f t="shared" si="1"/>
        <v/>
      </c>
      <c r="Z56" s="162" t="str">
        <f t="shared" si="4"/>
        <v/>
      </c>
      <c r="AA56" s="168"/>
      <c r="AB56" s="168"/>
      <c r="AC56" s="168"/>
      <c r="AD56" s="167" t="str">
        <f t="shared" si="5"/>
        <v/>
      </c>
      <c r="AE56" s="167" t="str">
        <f t="shared" si="5"/>
        <v/>
      </c>
      <c r="AF56" s="168">
        <f t="shared" si="2"/>
        <v>1</v>
      </c>
      <c r="AG56" s="168">
        <f t="shared" si="6"/>
        <v>0</v>
      </c>
      <c r="AH56" s="167"/>
      <c r="AI56" s="168">
        <f t="shared" si="7"/>
        <v>1</v>
      </c>
    </row>
    <row r="57" spans="2:35">
      <c r="B57" s="87" t="str">
        <f t="shared" si="3"/>
        <v/>
      </c>
      <c r="C57" s="88" t="str">
        <f>IF('תנאי סף'!AN57&lt;&gt;1,"",'תנאי סף'!F57)</f>
        <v/>
      </c>
      <c r="D57" s="165" t="str">
        <f>IF($C57="","",'התחשיב הבסיסי'!AE57)</f>
        <v/>
      </c>
      <c r="E57" s="369"/>
      <c r="F57" s="289"/>
      <c r="G57" s="370" t="str">
        <f t="shared" si="8"/>
        <v/>
      </c>
      <c r="H57" s="165" t="str">
        <f t="shared" si="0"/>
        <v/>
      </c>
      <c r="I57" s="371"/>
      <c r="J57" s="160"/>
      <c r="K57" s="160"/>
      <c r="L57" s="160"/>
      <c r="M57" s="160"/>
      <c r="N57" s="160"/>
      <c r="O57" s="160"/>
      <c r="P57" s="160"/>
      <c r="Q57" s="160"/>
      <c r="R57" s="160"/>
      <c r="S57" s="160"/>
      <c r="T57" s="160"/>
      <c r="U57" s="160"/>
      <c r="V57" s="160"/>
      <c r="W57" s="160"/>
      <c r="X57" s="160"/>
      <c r="Y57" s="288" t="str">
        <f t="shared" si="1"/>
        <v/>
      </c>
      <c r="Z57" s="162" t="str">
        <f t="shared" si="4"/>
        <v/>
      </c>
      <c r="AA57" s="168"/>
      <c r="AB57" s="168"/>
      <c r="AC57" s="168"/>
      <c r="AD57" s="167" t="str">
        <f t="shared" si="5"/>
        <v/>
      </c>
      <c r="AE57" s="167" t="str">
        <f t="shared" si="5"/>
        <v/>
      </c>
      <c r="AF57" s="168">
        <f t="shared" si="2"/>
        <v>1</v>
      </c>
      <c r="AG57" s="168">
        <f t="shared" si="6"/>
        <v>0</v>
      </c>
      <c r="AH57" s="167"/>
      <c r="AI57" s="168">
        <f t="shared" si="7"/>
        <v>1</v>
      </c>
    </row>
    <row r="58" spans="2:35">
      <c r="B58" s="87" t="str">
        <f t="shared" si="3"/>
        <v/>
      </c>
      <c r="C58" s="88" t="str">
        <f>IF('תנאי סף'!AN58&lt;&gt;1,"",'תנאי סף'!F58)</f>
        <v/>
      </c>
      <c r="D58" s="165" t="str">
        <f>IF($C58="","",'התחשיב הבסיסי'!AE58)</f>
        <v/>
      </c>
      <c r="E58" s="369"/>
      <c r="F58" s="289"/>
      <c r="G58" s="370" t="str">
        <f t="shared" si="8"/>
        <v/>
      </c>
      <c r="H58" s="165" t="str">
        <f t="shared" si="0"/>
        <v/>
      </c>
      <c r="I58" s="371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0"/>
      <c r="U58" s="160"/>
      <c r="V58" s="160"/>
      <c r="W58" s="160"/>
      <c r="X58" s="160"/>
      <c r="Y58" s="288" t="str">
        <f t="shared" si="1"/>
        <v/>
      </c>
      <c r="Z58" s="162" t="str">
        <f t="shared" si="4"/>
        <v/>
      </c>
      <c r="AA58" s="168"/>
      <c r="AB58" s="168"/>
      <c r="AC58" s="168"/>
      <c r="AD58" s="167" t="str">
        <f t="shared" si="5"/>
        <v/>
      </c>
      <c r="AE58" s="167" t="str">
        <f t="shared" si="5"/>
        <v/>
      </c>
      <c r="AF58" s="168">
        <f t="shared" si="2"/>
        <v>1</v>
      </c>
      <c r="AG58" s="168">
        <f t="shared" si="6"/>
        <v>0</v>
      </c>
      <c r="AH58" s="167"/>
      <c r="AI58" s="168">
        <f t="shared" si="7"/>
        <v>1</v>
      </c>
    </row>
    <row r="59" spans="2:35">
      <c r="B59" s="87" t="str">
        <f t="shared" si="3"/>
        <v/>
      </c>
      <c r="C59" s="88" t="str">
        <f>IF('תנאי סף'!AN59&lt;&gt;1,"",'תנאי סף'!F59)</f>
        <v/>
      </c>
      <c r="D59" s="165" t="str">
        <f>IF($C59="","",'התחשיב הבסיסי'!AE59)</f>
        <v/>
      </c>
      <c r="E59" s="369"/>
      <c r="F59" s="289"/>
      <c r="G59" s="370" t="str">
        <f t="shared" si="8"/>
        <v/>
      </c>
      <c r="H59" s="165" t="str">
        <f t="shared" si="0"/>
        <v/>
      </c>
      <c r="I59" s="371"/>
      <c r="J59" s="160"/>
      <c r="K59" s="160"/>
      <c r="L59" s="160"/>
      <c r="M59" s="160"/>
      <c r="N59" s="160"/>
      <c r="O59" s="160"/>
      <c r="P59" s="160"/>
      <c r="Q59" s="160"/>
      <c r="R59" s="160"/>
      <c r="S59" s="160"/>
      <c r="T59" s="160"/>
      <c r="U59" s="160"/>
      <c r="V59" s="160"/>
      <c r="W59" s="160"/>
      <c r="X59" s="160"/>
      <c r="Y59" s="288" t="str">
        <f t="shared" si="1"/>
        <v/>
      </c>
      <c r="Z59" s="162" t="str">
        <f t="shared" si="4"/>
        <v/>
      </c>
      <c r="AA59" s="168"/>
      <c r="AB59" s="168"/>
      <c r="AC59" s="168"/>
      <c r="AD59" s="167" t="str">
        <f t="shared" si="5"/>
        <v/>
      </c>
      <c r="AE59" s="167" t="str">
        <f t="shared" si="5"/>
        <v/>
      </c>
      <c r="AF59" s="168">
        <f t="shared" si="2"/>
        <v>1</v>
      </c>
      <c r="AG59" s="168">
        <f t="shared" si="6"/>
        <v>0</v>
      </c>
      <c r="AH59" s="167"/>
      <c r="AI59" s="168">
        <f t="shared" si="7"/>
        <v>1</v>
      </c>
    </row>
    <row r="60" spans="2:35">
      <c r="B60" s="87" t="str">
        <f t="shared" si="3"/>
        <v/>
      </c>
      <c r="C60" s="88" t="str">
        <f>IF('תנאי סף'!AN60&lt;&gt;1,"",'תנאי סף'!F60)</f>
        <v/>
      </c>
      <c r="D60" s="165" t="str">
        <f>IF($C60="","",'התחשיב הבסיסי'!AE60)</f>
        <v/>
      </c>
      <c r="E60" s="369"/>
      <c r="F60" s="289"/>
      <c r="G60" s="370" t="str">
        <f t="shared" si="8"/>
        <v/>
      </c>
      <c r="H60" s="165" t="str">
        <f t="shared" si="0"/>
        <v/>
      </c>
      <c r="I60" s="371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T60" s="160"/>
      <c r="U60" s="160"/>
      <c r="V60" s="160"/>
      <c r="W60" s="160"/>
      <c r="X60" s="160"/>
      <c r="Y60" s="288" t="str">
        <f t="shared" si="1"/>
        <v/>
      </c>
      <c r="Z60" s="162" t="str">
        <f t="shared" si="4"/>
        <v/>
      </c>
      <c r="AA60" s="168"/>
      <c r="AB60" s="168"/>
      <c r="AC60" s="168"/>
      <c r="AD60" s="167" t="str">
        <f t="shared" si="5"/>
        <v/>
      </c>
      <c r="AE60" s="167" t="str">
        <f t="shared" si="5"/>
        <v/>
      </c>
      <c r="AF60" s="168">
        <f t="shared" si="2"/>
        <v>1</v>
      </c>
      <c r="AG60" s="168">
        <f t="shared" si="6"/>
        <v>0</v>
      </c>
      <c r="AH60" s="167"/>
      <c r="AI60" s="168">
        <f t="shared" si="7"/>
        <v>1</v>
      </c>
    </row>
    <row r="61" spans="2:35">
      <c r="B61" s="87" t="str">
        <f t="shared" si="3"/>
        <v/>
      </c>
      <c r="C61" s="88" t="str">
        <f>IF('תנאי סף'!AN61&lt;&gt;1,"",'תנאי סף'!F61)</f>
        <v/>
      </c>
      <c r="D61" s="165" t="str">
        <f>IF($C61="","",'התחשיב הבסיסי'!AE61)</f>
        <v/>
      </c>
      <c r="E61" s="369"/>
      <c r="F61" s="289"/>
      <c r="G61" s="370" t="str">
        <f t="shared" si="8"/>
        <v/>
      </c>
      <c r="H61" s="165" t="str">
        <f t="shared" si="0"/>
        <v/>
      </c>
      <c r="I61" s="371"/>
      <c r="J61" s="160"/>
      <c r="K61" s="160"/>
      <c r="L61" s="160"/>
      <c r="M61" s="160"/>
      <c r="N61" s="160"/>
      <c r="O61" s="160"/>
      <c r="P61" s="160"/>
      <c r="Q61" s="160"/>
      <c r="R61" s="160"/>
      <c r="S61" s="160"/>
      <c r="T61" s="160"/>
      <c r="U61" s="160"/>
      <c r="V61" s="160"/>
      <c r="W61" s="160"/>
      <c r="X61" s="160"/>
      <c r="Y61" s="288" t="str">
        <f t="shared" si="1"/>
        <v/>
      </c>
      <c r="Z61" s="162" t="str">
        <f t="shared" si="4"/>
        <v/>
      </c>
      <c r="AA61" s="168"/>
      <c r="AB61" s="168"/>
      <c r="AC61" s="168"/>
      <c r="AD61" s="167" t="str">
        <f t="shared" si="5"/>
        <v/>
      </c>
      <c r="AE61" s="167" t="str">
        <f t="shared" si="5"/>
        <v/>
      </c>
      <c r="AF61" s="168">
        <f t="shared" si="2"/>
        <v>1</v>
      </c>
      <c r="AG61" s="168">
        <f t="shared" si="6"/>
        <v>0</v>
      </c>
      <c r="AH61" s="167"/>
      <c r="AI61" s="168">
        <f t="shared" si="7"/>
        <v>1</v>
      </c>
    </row>
    <row r="62" spans="2:35">
      <c r="B62" s="87" t="str">
        <f t="shared" si="3"/>
        <v/>
      </c>
      <c r="C62" s="88" t="str">
        <f>IF('תנאי סף'!AN62&lt;&gt;1,"",'תנאי סף'!F62)</f>
        <v/>
      </c>
      <c r="D62" s="165" t="str">
        <f>IF($C62="","",'התחשיב הבסיסי'!AE62)</f>
        <v/>
      </c>
      <c r="E62" s="369"/>
      <c r="F62" s="289"/>
      <c r="G62" s="370" t="str">
        <f t="shared" si="8"/>
        <v/>
      </c>
      <c r="H62" s="165" t="str">
        <f t="shared" si="0"/>
        <v/>
      </c>
      <c r="I62" s="371"/>
      <c r="J62" s="160"/>
      <c r="K62" s="160"/>
      <c r="L62" s="160"/>
      <c r="M62" s="160"/>
      <c r="N62" s="160"/>
      <c r="O62" s="160"/>
      <c r="P62" s="160"/>
      <c r="Q62" s="160"/>
      <c r="R62" s="160"/>
      <c r="S62" s="160"/>
      <c r="T62" s="160"/>
      <c r="U62" s="160"/>
      <c r="V62" s="160"/>
      <c r="W62" s="160"/>
      <c r="X62" s="160"/>
      <c r="Y62" s="288" t="str">
        <f t="shared" si="1"/>
        <v/>
      </c>
      <c r="Z62" s="162" t="str">
        <f t="shared" si="4"/>
        <v/>
      </c>
      <c r="AA62" s="168"/>
      <c r="AB62" s="168"/>
      <c r="AC62" s="168"/>
      <c r="AD62" s="167" t="str">
        <f t="shared" si="5"/>
        <v/>
      </c>
      <c r="AE62" s="167" t="str">
        <f t="shared" si="5"/>
        <v/>
      </c>
      <c r="AF62" s="168">
        <f t="shared" si="2"/>
        <v>1</v>
      </c>
      <c r="AG62" s="168">
        <f t="shared" si="6"/>
        <v>0</v>
      </c>
      <c r="AH62" s="167"/>
      <c r="AI62" s="168">
        <f t="shared" si="7"/>
        <v>1</v>
      </c>
    </row>
    <row r="63" spans="2:35">
      <c r="B63" s="87" t="str">
        <f t="shared" si="3"/>
        <v/>
      </c>
      <c r="C63" s="88" t="str">
        <f>IF('תנאי סף'!AN63&lt;&gt;1,"",'תנאי סף'!F63)</f>
        <v/>
      </c>
      <c r="D63" s="165" t="str">
        <f>IF($C63="","",'התחשיב הבסיסי'!AE63)</f>
        <v/>
      </c>
      <c r="E63" s="369"/>
      <c r="F63" s="289"/>
      <c r="G63" s="370" t="str">
        <f t="shared" si="8"/>
        <v/>
      </c>
      <c r="H63" s="165" t="str">
        <f t="shared" ref="H63:H94" si="9">IF(C63="","",IF(AI63&lt;&gt;1,$AH$1,IF(F63=1,D63,AVERAGE($G63,$D63))))</f>
        <v/>
      </c>
      <c r="I63" s="371"/>
      <c r="J63" s="160"/>
      <c r="K63" s="160"/>
      <c r="L63" s="160"/>
      <c r="M63" s="160"/>
      <c r="N63" s="160"/>
      <c r="O63" s="160"/>
      <c r="P63" s="160"/>
      <c r="Q63" s="160"/>
      <c r="R63" s="160"/>
      <c r="S63" s="160"/>
      <c r="T63" s="160"/>
      <c r="U63" s="160"/>
      <c r="V63" s="160"/>
      <c r="W63" s="160"/>
      <c r="X63" s="160"/>
      <c r="Y63" s="288" t="str">
        <f t="shared" ref="Y63:Y94" si="10">IF(C63="","",IF($AI$28&lt;&gt;1,$AH$1,H63/$H$131*100%))</f>
        <v/>
      </c>
      <c r="Z63" s="162" t="str">
        <f t="shared" ref="Z63:Z94" si="11">IF(C63="","",IF(AND($AI$28&lt;&gt;1),$AH$1,Y63*$C$2))</f>
        <v/>
      </c>
      <c r="AA63" s="168"/>
      <c r="AB63" s="168"/>
      <c r="AC63" s="168"/>
      <c r="AD63" s="167" t="str">
        <f t="shared" si="5"/>
        <v/>
      </c>
      <c r="AE63" s="167" t="str">
        <f t="shared" si="5"/>
        <v/>
      </c>
      <c r="AF63" s="168">
        <f t="shared" ref="AF63:AF94" si="12">IF(D63=$AH$1,0,1)</f>
        <v>1</v>
      </c>
      <c r="AG63" s="168">
        <f t="shared" si="6"/>
        <v>0</v>
      </c>
      <c r="AH63" s="167"/>
      <c r="AI63" s="168">
        <f t="shared" si="7"/>
        <v>1</v>
      </c>
    </row>
    <row r="64" spans="2:35">
      <c r="B64" s="87" t="str">
        <f t="shared" si="3"/>
        <v/>
      </c>
      <c r="C64" s="88" t="str">
        <f>IF('תנאי סף'!AN64&lt;&gt;1,"",'תנאי סף'!F64)</f>
        <v/>
      </c>
      <c r="D64" s="165" t="str">
        <f>IF($C64="","",'התחשיב הבסיסי'!AE64)</f>
        <v/>
      </c>
      <c r="E64" s="369"/>
      <c r="F64" s="289"/>
      <c r="G64" s="370" t="str">
        <f t="shared" si="8"/>
        <v/>
      </c>
      <c r="H64" s="165" t="str">
        <f t="shared" si="9"/>
        <v/>
      </c>
      <c r="I64" s="371"/>
      <c r="J64" s="160"/>
      <c r="K64" s="160"/>
      <c r="L64" s="160"/>
      <c r="M64" s="160"/>
      <c r="N64" s="160"/>
      <c r="O64" s="160"/>
      <c r="P64" s="160"/>
      <c r="Q64" s="160"/>
      <c r="R64" s="160"/>
      <c r="S64" s="160"/>
      <c r="T64" s="160"/>
      <c r="U64" s="160"/>
      <c r="V64" s="160"/>
      <c r="W64" s="160"/>
      <c r="X64" s="160"/>
      <c r="Y64" s="288" t="str">
        <f t="shared" si="10"/>
        <v/>
      </c>
      <c r="Z64" s="162" t="str">
        <f t="shared" si="11"/>
        <v/>
      </c>
      <c r="AA64" s="168"/>
      <c r="AB64" s="168"/>
      <c r="AC64" s="168"/>
      <c r="AD64" s="167" t="str">
        <f t="shared" ref="AD64:AE95" si="13">IF($C64="","",AD$30)</f>
        <v/>
      </c>
      <c r="AE64" s="167" t="str">
        <f t="shared" si="13"/>
        <v/>
      </c>
      <c r="AF64" s="168">
        <f t="shared" si="12"/>
        <v>1</v>
      </c>
      <c r="AG64" s="168">
        <f t="shared" si="6"/>
        <v>0</v>
      </c>
      <c r="AH64" s="167"/>
      <c r="AI64" s="168">
        <f t="shared" si="7"/>
        <v>1</v>
      </c>
    </row>
    <row r="65" spans="2:35">
      <c r="B65" s="87" t="str">
        <f t="shared" si="3"/>
        <v/>
      </c>
      <c r="C65" s="88" t="str">
        <f>IF('תנאי סף'!AN65&lt;&gt;1,"",'תנאי סף'!F65)</f>
        <v/>
      </c>
      <c r="D65" s="165" t="str">
        <f>IF($C65="","",'התחשיב הבסיסי'!AE65)</f>
        <v/>
      </c>
      <c r="E65" s="369"/>
      <c r="F65" s="289"/>
      <c r="G65" s="370" t="str">
        <f t="shared" si="8"/>
        <v/>
      </c>
      <c r="H65" s="165" t="str">
        <f t="shared" si="9"/>
        <v/>
      </c>
      <c r="I65" s="371"/>
      <c r="J65" s="160"/>
      <c r="K65" s="160"/>
      <c r="L65" s="160"/>
      <c r="M65" s="160"/>
      <c r="N65" s="160"/>
      <c r="O65" s="160"/>
      <c r="P65" s="160"/>
      <c r="Q65" s="160"/>
      <c r="R65" s="160"/>
      <c r="S65" s="160"/>
      <c r="T65" s="160"/>
      <c r="U65" s="160"/>
      <c r="V65" s="160"/>
      <c r="W65" s="160"/>
      <c r="X65" s="160"/>
      <c r="Y65" s="288" t="str">
        <f t="shared" si="10"/>
        <v/>
      </c>
      <c r="Z65" s="162" t="str">
        <f t="shared" si="11"/>
        <v/>
      </c>
      <c r="AA65" s="168"/>
      <c r="AB65" s="168"/>
      <c r="AC65" s="168"/>
      <c r="AD65" s="167" t="str">
        <f t="shared" si="13"/>
        <v/>
      </c>
      <c r="AE65" s="167" t="str">
        <f t="shared" si="13"/>
        <v/>
      </c>
      <c r="AF65" s="168">
        <f t="shared" si="12"/>
        <v>1</v>
      </c>
      <c r="AG65" s="168">
        <f t="shared" si="6"/>
        <v>0</v>
      </c>
      <c r="AH65" s="167"/>
      <c r="AI65" s="168">
        <f t="shared" si="7"/>
        <v>1</v>
      </c>
    </row>
    <row r="66" spans="2:35">
      <c r="B66" s="87" t="str">
        <f t="shared" si="3"/>
        <v/>
      </c>
      <c r="C66" s="88" t="str">
        <f>IF('תנאי סף'!AN66&lt;&gt;1,"",'תנאי סף'!F66)</f>
        <v/>
      </c>
      <c r="D66" s="165" t="str">
        <f>IF($C66="","",'התחשיב הבסיסי'!AE66)</f>
        <v/>
      </c>
      <c r="E66" s="369"/>
      <c r="F66" s="289"/>
      <c r="G66" s="370" t="str">
        <f t="shared" si="8"/>
        <v/>
      </c>
      <c r="H66" s="165" t="str">
        <f t="shared" si="9"/>
        <v/>
      </c>
      <c r="I66" s="371"/>
      <c r="J66" s="160"/>
      <c r="K66" s="160"/>
      <c r="L66" s="160"/>
      <c r="M66" s="160"/>
      <c r="N66" s="160"/>
      <c r="O66" s="160"/>
      <c r="P66" s="160"/>
      <c r="Q66" s="160"/>
      <c r="R66" s="160"/>
      <c r="S66" s="160"/>
      <c r="T66" s="160"/>
      <c r="U66" s="160"/>
      <c r="V66" s="160"/>
      <c r="W66" s="160"/>
      <c r="X66" s="160"/>
      <c r="Y66" s="288" t="str">
        <f t="shared" si="10"/>
        <v/>
      </c>
      <c r="Z66" s="162" t="str">
        <f t="shared" si="11"/>
        <v/>
      </c>
      <c r="AA66" s="168"/>
      <c r="AB66" s="168"/>
      <c r="AC66" s="168"/>
      <c r="AD66" s="167" t="str">
        <f t="shared" si="13"/>
        <v/>
      </c>
      <c r="AE66" s="167" t="str">
        <f t="shared" si="13"/>
        <v/>
      </c>
      <c r="AF66" s="168">
        <f t="shared" si="12"/>
        <v>1</v>
      </c>
      <c r="AG66" s="168">
        <f t="shared" si="6"/>
        <v>0</v>
      </c>
      <c r="AH66" s="167"/>
      <c r="AI66" s="168">
        <f t="shared" si="7"/>
        <v>1</v>
      </c>
    </row>
    <row r="67" spans="2:35">
      <c r="B67" s="87" t="str">
        <f t="shared" si="3"/>
        <v/>
      </c>
      <c r="C67" s="88" t="str">
        <f>IF('תנאי סף'!AN67&lt;&gt;1,"",'תנאי סף'!F67)</f>
        <v/>
      </c>
      <c r="D67" s="165" t="str">
        <f>IF($C67="","",'התחשיב הבסיסי'!AE67)</f>
        <v/>
      </c>
      <c r="E67" s="369"/>
      <c r="F67" s="289"/>
      <c r="G67" s="370" t="str">
        <f t="shared" si="8"/>
        <v/>
      </c>
      <c r="H67" s="165" t="str">
        <f t="shared" si="9"/>
        <v/>
      </c>
      <c r="I67" s="371"/>
      <c r="J67" s="160"/>
      <c r="K67" s="160"/>
      <c r="L67" s="160"/>
      <c r="M67" s="160"/>
      <c r="N67" s="160"/>
      <c r="O67" s="160"/>
      <c r="P67" s="160"/>
      <c r="Q67" s="160"/>
      <c r="R67" s="160"/>
      <c r="S67" s="160"/>
      <c r="T67" s="160"/>
      <c r="U67" s="160"/>
      <c r="V67" s="160"/>
      <c r="W67" s="160"/>
      <c r="X67" s="160"/>
      <c r="Y67" s="288" t="str">
        <f t="shared" si="10"/>
        <v/>
      </c>
      <c r="Z67" s="162" t="str">
        <f t="shared" si="11"/>
        <v/>
      </c>
      <c r="AA67" s="168"/>
      <c r="AB67" s="168"/>
      <c r="AC67" s="168"/>
      <c r="AD67" s="167" t="str">
        <f t="shared" si="13"/>
        <v/>
      </c>
      <c r="AE67" s="167" t="str">
        <f t="shared" si="13"/>
        <v/>
      </c>
      <c r="AF67" s="168">
        <f t="shared" si="12"/>
        <v>1</v>
      </c>
      <c r="AG67" s="168">
        <f t="shared" si="6"/>
        <v>0</v>
      </c>
      <c r="AH67" s="167"/>
      <c r="AI67" s="168">
        <f t="shared" si="7"/>
        <v>1</v>
      </c>
    </row>
    <row r="68" spans="2:35">
      <c r="B68" s="87" t="str">
        <f t="shared" si="3"/>
        <v/>
      </c>
      <c r="C68" s="88" t="str">
        <f>IF('תנאי סף'!AN68&lt;&gt;1,"",'תנאי סף'!F68)</f>
        <v/>
      </c>
      <c r="D68" s="165" t="str">
        <f>IF($C68="","",'התחשיב הבסיסי'!AE68)</f>
        <v/>
      </c>
      <c r="E68" s="369"/>
      <c r="F68" s="289"/>
      <c r="G68" s="370" t="str">
        <f t="shared" si="8"/>
        <v/>
      </c>
      <c r="H68" s="165" t="str">
        <f t="shared" si="9"/>
        <v/>
      </c>
      <c r="I68" s="371"/>
      <c r="J68" s="160"/>
      <c r="K68" s="160"/>
      <c r="L68" s="160"/>
      <c r="M68" s="160"/>
      <c r="N68" s="160"/>
      <c r="O68" s="160"/>
      <c r="P68" s="160"/>
      <c r="Q68" s="160"/>
      <c r="R68" s="160"/>
      <c r="S68" s="160"/>
      <c r="T68" s="160"/>
      <c r="U68" s="160"/>
      <c r="V68" s="160"/>
      <c r="W68" s="160"/>
      <c r="X68" s="160"/>
      <c r="Y68" s="288" t="str">
        <f t="shared" si="10"/>
        <v/>
      </c>
      <c r="Z68" s="162" t="str">
        <f t="shared" si="11"/>
        <v/>
      </c>
      <c r="AA68" s="168"/>
      <c r="AB68" s="168"/>
      <c r="AC68" s="168"/>
      <c r="AD68" s="167" t="str">
        <f t="shared" si="13"/>
        <v/>
      </c>
      <c r="AE68" s="167" t="str">
        <f t="shared" si="13"/>
        <v/>
      </c>
      <c r="AF68" s="168">
        <f t="shared" si="12"/>
        <v>1</v>
      </c>
      <c r="AG68" s="168">
        <f t="shared" si="6"/>
        <v>0</v>
      </c>
      <c r="AH68" s="167"/>
      <c r="AI68" s="168">
        <f t="shared" si="7"/>
        <v>1</v>
      </c>
    </row>
    <row r="69" spans="2:35">
      <c r="B69" s="87" t="str">
        <f t="shared" si="3"/>
        <v/>
      </c>
      <c r="C69" s="88" t="str">
        <f>IF('תנאי סף'!AN69&lt;&gt;1,"",'תנאי סף'!F69)</f>
        <v/>
      </c>
      <c r="D69" s="165" t="str">
        <f>IF($C69="","",'התחשיב הבסיסי'!AE69)</f>
        <v/>
      </c>
      <c r="E69" s="369"/>
      <c r="F69" s="289"/>
      <c r="G69" s="370" t="str">
        <f t="shared" si="8"/>
        <v/>
      </c>
      <c r="H69" s="165" t="str">
        <f t="shared" si="9"/>
        <v/>
      </c>
      <c r="I69" s="371"/>
      <c r="J69" s="160"/>
      <c r="K69" s="160"/>
      <c r="L69" s="160"/>
      <c r="M69" s="160"/>
      <c r="N69" s="160"/>
      <c r="O69" s="160"/>
      <c r="P69" s="160"/>
      <c r="Q69" s="160"/>
      <c r="R69" s="160"/>
      <c r="S69" s="160"/>
      <c r="T69" s="160"/>
      <c r="U69" s="160"/>
      <c r="V69" s="160"/>
      <c r="W69" s="160"/>
      <c r="X69" s="160"/>
      <c r="Y69" s="288" t="str">
        <f t="shared" si="10"/>
        <v/>
      </c>
      <c r="Z69" s="162" t="str">
        <f t="shared" si="11"/>
        <v/>
      </c>
      <c r="AA69" s="168"/>
      <c r="AB69" s="168"/>
      <c r="AC69" s="168"/>
      <c r="AD69" s="167" t="str">
        <f t="shared" si="13"/>
        <v/>
      </c>
      <c r="AE69" s="167" t="str">
        <f t="shared" si="13"/>
        <v/>
      </c>
      <c r="AF69" s="168">
        <f t="shared" si="12"/>
        <v>1</v>
      </c>
      <c r="AG69" s="168">
        <f t="shared" si="6"/>
        <v>0</v>
      </c>
      <c r="AH69" s="167"/>
      <c r="AI69" s="168">
        <f t="shared" si="7"/>
        <v>1</v>
      </c>
    </row>
    <row r="70" spans="2:35">
      <c r="B70" s="87" t="str">
        <f t="shared" si="3"/>
        <v/>
      </c>
      <c r="C70" s="88" t="str">
        <f>IF('תנאי סף'!AN70&lt;&gt;1,"",'תנאי סף'!F70)</f>
        <v/>
      </c>
      <c r="D70" s="165" t="str">
        <f>IF($C70="","",'התחשיב הבסיסי'!AE70)</f>
        <v/>
      </c>
      <c r="E70" s="369"/>
      <c r="F70" s="289"/>
      <c r="G70" s="370" t="str">
        <f t="shared" si="8"/>
        <v/>
      </c>
      <c r="H70" s="165" t="str">
        <f t="shared" si="9"/>
        <v/>
      </c>
      <c r="I70" s="371"/>
      <c r="J70" s="160"/>
      <c r="K70" s="160"/>
      <c r="L70" s="160"/>
      <c r="M70" s="160"/>
      <c r="N70" s="160"/>
      <c r="O70" s="160"/>
      <c r="P70" s="160"/>
      <c r="Q70" s="160"/>
      <c r="R70" s="160"/>
      <c r="S70" s="160"/>
      <c r="T70" s="160"/>
      <c r="U70" s="160"/>
      <c r="V70" s="160"/>
      <c r="W70" s="160"/>
      <c r="X70" s="160"/>
      <c r="Y70" s="288" t="str">
        <f t="shared" si="10"/>
        <v/>
      </c>
      <c r="Z70" s="162" t="str">
        <f t="shared" si="11"/>
        <v/>
      </c>
      <c r="AA70" s="168"/>
      <c r="AB70" s="168"/>
      <c r="AC70" s="168"/>
      <c r="AD70" s="167" t="str">
        <f t="shared" si="13"/>
        <v/>
      </c>
      <c r="AE70" s="167" t="str">
        <f t="shared" si="13"/>
        <v/>
      </c>
      <c r="AF70" s="168">
        <f t="shared" si="12"/>
        <v>1</v>
      </c>
      <c r="AG70" s="168">
        <f t="shared" si="6"/>
        <v>0</v>
      </c>
      <c r="AH70" s="167"/>
      <c r="AI70" s="168">
        <f t="shared" si="7"/>
        <v>1</v>
      </c>
    </row>
    <row r="71" spans="2:35">
      <c r="B71" s="87" t="str">
        <f t="shared" si="3"/>
        <v/>
      </c>
      <c r="C71" s="88" t="str">
        <f>IF('תנאי סף'!AN71&lt;&gt;1,"",'תנאי סף'!F71)</f>
        <v/>
      </c>
      <c r="D71" s="165" t="str">
        <f>IF($C71="","",'התחשיב הבסיסי'!AE71)</f>
        <v/>
      </c>
      <c r="E71" s="369"/>
      <c r="F71" s="289"/>
      <c r="G71" s="370" t="str">
        <f t="shared" si="8"/>
        <v/>
      </c>
      <c r="H71" s="165" t="str">
        <f t="shared" si="9"/>
        <v/>
      </c>
      <c r="I71" s="371"/>
      <c r="J71" s="160"/>
      <c r="K71" s="160"/>
      <c r="L71" s="160"/>
      <c r="M71" s="160"/>
      <c r="N71" s="160"/>
      <c r="O71" s="160"/>
      <c r="P71" s="160"/>
      <c r="Q71" s="160"/>
      <c r="R71" s="160"/>
      <c r="S71" s="160"/>
      <c r="T71" s="160"/>
      <c r="U71" s="160"/>
      <c r="V71" s="160"/>
      <c r="W71" s="160"/>
      <c r="X71" s="160"/>
      <c r="Y71" s="288" t="str">
        <f t="shared" si="10"/>
        <v/>
      </c>
      <c r="Z71" s="162" t="str">
        <f t="shared" si="11"/>
        <v/>
      </c>
      <c r="AA71" s="168"/>
      <c r="AB71" s="168"/>
      <c r="AC71" s="168"/>
      <c r="AD71" s="167" t="str">
        <f t="shared" si="13"/>
        <v/>
      </c>
      <c r="AE71" s="167" t="str">
        <f t="shared" si="13"/>
        <v/>
      </c>
      <c r="AF71" s="168">
        <f t="shared" si="12"/>
        <v>1</v>
      </c>
      <c r="AG71" s="168">
        <f t="shared" si="6"/>
        <v>0</v>
      </c>
      <c r="AH71" s="167"/>
      <c r="AI71" s="168">
        <f t="shared" si="7"/>
        <v>1</v>
      </c>
    </row>
    <row r="72" spans="2:35">
      <c r="B72" s="87" t="str">
        <f t="shared" si="3"/>
        <v/>
      </c>
      <c r="C72" s="88" t="str">
        <f>IF('תנאי סף'!AN72&lt;&gt;1,"",'תנאי סף'!F72)</f>
        <v/>
      </c>
      <c r="D72" s="165" t="str">
        <f>IF($C72="","",'התחשיב הבסיסי'!AE72)</f>
        <v/>
      </c>
      <c r="E72" s="369"/>
      <c r="F72" s="289"/>
      <c r="G72" s="370" t="str">
        <f t="shared" si="8"/>
        <v/>
      </c>
      <c r="H72" s="165" t="str">
        <f t="shared" si="9"/>
        <v/>
      </c>
      <c r="I72" s="371"/>
      <c r="J72" s="160"/>
      <c r="K72" s="160"/>
      <c r="L72" s="160"/>
      <c r="M72" s="160"/>
      <c r="N72" s="160"/>
      <c r="O72" s="160"/>
      <c r="P72" s="160"/>
      <c r="Q72" s="160"/>
      <c r="R72" s="160"/>
      <c r="S72" s="160"/>
      <c r="T72" s="160"/>
      <c r="U72" s="160"/>
      <c r="V72" s="160"/>
      <c r="W72" s="160"/>
      <c r="X72" s="160"/>
      <c r="Y72" s="288" t="str">
        <f t="shared" si="10"/>
        <v/>
      </c>
      <c r="Z72" s="162" t="str">
        <f t="shared" si="11"/>
        <v/>
      </c>
      <c r="AA72" s="168"/>
      <c r="AB72" s="168"/>
      <c r="AC72" s="168"/>
      <c r="AD72" s="167" t="str">
        <f t="shared" si="13"/>
        <v/>
      </c>
      <c r="AE72" s="167" t="str">
        <f t="shared" si="13"/>
        <v/>
      </c>
      <c r="AF72" s="168">
        <f t="shared" si="12"/>
        <v>1</v>
      </c>
      <c r="AG72" s="168">
        <f t="shared" si="6"/>
        <v>0</v>
      </c>
      <c r="AH72" s="167"/>
      <c r="AI72" s="168">
        <f t="shared" si="7"/>
        <v>1</v>
      </c>
    </row>
    <row r="73" spans="2:35">
      <c r="B73" s="87" t="str">
        <f t="shared" si="3"/>
        <v/>
      </c>
      <c r="C73" s="88" t="str">
        <f>IF('תנאי סף'!AN73&lt;&gt;1,"",'תנאי סף'!F73)</f>
        <v/>
      </c>
      <c r="D73" s="165" t="str">
        <f>IF($C73="","",'התחשיב הבסיסי'!AE73)</f>
        <v/>
      </c>
      <c r="E73" s="369"/>
      <c r="F73" s="289"/>
      <c r="G73" s="370" t="str">
        <f t="shared" si="8"/>
        <v/>
      </c>
      <c r="H73" s="165" t="str">
        <f t="shared" si="9"/>
        <v/>
      </c>
      <c r="I73" s="371"/>
      <c r="J73" s="160"/>
      <c r="K73" s="160"/>
      <c r="L73" s="160"/>
      <c r="M73" s="160"/>
      <c r="N73" s="160"/>
      <c r="O73" s="160"/>
      <c r="P73" s="160"/>
      <c r="Q73" s="160"/>
      <c r="R73" s="160"/>
      <c r="S73" s="160"/>
      <c r="T73" s="160"/>
      <c r="U73" s="160"/>
      <c r="V73" s="160"/>
      <c r="W73" s="160"/>
      <c r="X73" s="160"/>
      <c r="Y73" s="288" t="str">
        <f t="shared" si="10"/>
        <v/>
      </c>
      <c r="Z73" s="162" t="str">
        <f t="shared" si="11"/>
        <v/>
      </c>
      <c r="AA73" s="168"/>
      <c r="AB73" s="168"/>
      <c r="AC73" s="168"/>
      <c r="AD73" s="167" t="str">
        <f t="shared" si="13"/>
        <v/>
      </c>
      <c r="AE73" s="167" t="str">
        <f t="shared" si="13"/>
        <v/>
      </c>
      <c r="AF73" s="168">
        <f t="shared" si="12"/>
        <v>1</v>
      </c>
      <c r="AG73" s="168">
        <f t="shared" si="6"/>
        <v>0</v>
      </c>
      <c r="AH73" s="167"/>
      <c r="AI73" s="168">
        <f t="shared" si="7"/>
        <v>1</v>
      </c>
    </row>
    <row r="74" spans="2:35">
      <c r="B74" s="87" t="str">
        <f t="shared" si="3"/>
        <v/>
      </c>
      <c r="C74" s="88" t="str">
        <f>IF('תנאי סף'!AN74&lt;&gt;1,"",'תנאי סף'!F74)</f>
        <v/>
      </c>
      <c r="D74" s="165" t="str">
        <f>IF($C74="","",'התחשיב הבסיסי'!AE74)</f>
        <v/>
      </c>
      <c r="E74" s="369"/>
      <c r="F74" s="289"/>
      <c r="G74" s="370" t="str">
        <f t="shared" si="8"/>
        <v/>
      </c>
      <c r="H74" s="165" t="str">
        <f t="shared" si="9"/>
        <v/>
      </c>
      <c r="I74" s="371"/>
      <c r="J74" s="160"/>
      <c r="K74" s="160"/>
      <c r="L74" s="160"/>
      <c r="M74" s="160"/>
      <c r="N74" s="160"/>
      <c r="O74" s="160"/>
      <c r="P74" s="160"/>
      <c r="Q74" s="160"/>
      <c r="R74" s="160"/>
      <c r="S74" s="160"/>
      <c r="T74" s="160"/>
      <c r="U74" s="160"/>
      <c r="V74" s="160"/>
      <c r="W74" s="160"/>
      <c r="X74" s="160"/>
      <c r="Y74" s="288" t="str">
        <f t="shared" si="10"/>
        <v/>
      </c>
      <c r="Z74" s="162" t="str">
        <f t="shared" si="11"/>
        <v/>
      </c>
      <c r="AA74" s="168"/>
      <c r="AB74" s="168"/>
      <c r="AC74" s="168"/>
      <c r="AD74" s="167" t="str">
        <f t="shared" si="13"/>
        <v/>
      </c>
      <c r="AE74" s="167" t="str">
        <f t="shared" si="13"/>
        <v/>
      </c>
      <c r="AF74" s="168">
        <f t="shared" si="12"/>
        <v>1</v>
      </c>
      <c r="AG74" s="168">
        <f t="shared" si="6"/>
        <v>0</v>
      </c>
      <c r="AH74" s="167"/>
      <c r="AI74" s="168">
        <f t="shared" si="7"/>
        <v>1</v>
      </c>
    </row>
    <row r="75" spans="2:35">
      <c r="B75" s="87" t="str">
        <f t="shared" si="3"/>
        <v/>
      </c>
      <c r="C75" s="88" t="str">
        <f>IF('תנאי סף'!AN75&lt;&gt;1,"",'תנאי סף'!F75)</f>
        <v/>
      </c>
      <c r="D75" s="165" t="str">
        <f>IF($C75="","",'התחשיב הבסיסי'!AE75)</f>
        <v/>
      </c>
      <c r="E75" s="369"/>
      <c r="F75" s="289"/>
      <c r="G75" s="370" t="str">
        <f t="shared" si="8"/>
        <v/>
      </c>
      <c r="H75" s="165" t="str">
        <f t="shared" si="9"/>
        <v/>
      </c>
      <c r="I75" s="371"/>
      <c r="J75" s="160"/>
      <c r="K75" s="160"/>
      <c r="L75" s="160"/>
      <c r="M75" s="160"/>
      <c r="N75" s="160"/>
      <c r="O75" s="160"/>
      <c r="P75" s="160"/>
      <c r="Q75" s="160"/>
      <c r="R75" s="160"/>
      <c r="S75" s="160"/>
      <c r="T75" s="160"/>
      <c r="U75" s="160"/>
      <c r="V75" s="160"/>
      <c r="W75" s="160"/>
      <c r="X75" s="160"/>
      <c r="Y75" s="288" t="str">
        <f t="shared" si="10"/>
        <v/>
      </c>
      <c r="Z75" s="162" t="str">
        <f t="shared" si="11"/>
        <v/>
      </c>
      <c r="AA75" s="168"/>
      <c r="AB75" s="168"/>
      <c r="AC75" s="168"/>
      <c r="AD75" s="167" t="str">
        <f t="shared" si="13"/>
        <v/>
      </c>
      <c r="AE75" s="167" t="str">
        <f t="shared" si="13"/>
        <v/>
      </c>
      <c r="AF75" s="168">
        <f t="shared" si="12"/>
        <v>1</v>
      </c>
      <c r="AG75" s="168">
        <f t="shared" si="6"/>
        <v>0</v>
      </c>
      <c r="AH75" s="167"/>
      <c r="AI75" s="168">
        <f t="shared" si="7"/>
        <v>1</v>
      </c>
    </row>
    <row r="76" spans="2:35">
      <c r="B76" s="87" t="str">
        <f t="shared" si="3"/>
        <v/>
      </c>
      <c r="C76" s="88" t="str">
        <f>IF('תנאי סף'!AN76&lt;&gt;1,"",'תנאי סף'!F76)</f>
        <v/>
      </c>
      <c r="D76" s="165" t="str">
        <f>IF($C76="","",'התחשיב הבסיסי'!AE76)</f>
        <v/>
      </c>
      <c r="E76" s="369"/>
      <c r="F76" s="289"/>
      <c r="G76" s="370" t="str">
        <f t="shared" si="8"/>
        <v/>
      </c>
      <c r="H76" s="165" t="str">
        <f t="shared" si="9"/>
        <v/>
      </c>
      <c r="I76" s="371"/>
      <c r="J76" s="160"/>
      <c r="K76" s="160"/>
      <c r="L76" s="160"/>
      <c r="M76" s="160"/>
      <c r="N76" s="160"/>
      <c r="O76" s="160"/>
      <c r="P76" s="160"/>
      <c r="Q76" s="160"/>
      <c r="R76" s="160"/>
      <c r="S76" s="160"/>
      <c r="T76" s="160"/>
      <c r="U76" s="160"/>
      <c r="V76" s="160"/>
      <c r="W76" s="160"/>
      <c r="X76" s="160"/>
      <c r="Y76" s="288" t="str">
        <f t="shared" si="10"/>
        <v/>
      </c>
      <c r="Z76" s="162" t="str">
        <f t="shared" si="11"/>
        <v/>
      </c>
      <c r="AA76" s="168"/>
      <c r="AB76" s="168"/>
      <c r="AC76" s="168"/>
      <c r="AD76" s="167" t="str">
        <f t="shared" si="13"/>
        <v/>
      </c>
      <c r="AE76" s="167" t="str">
        <f t="shared" si="13"/>
        <v/>
      </c>
      <c r="AF76" s="168">
        <f t="shared" si="12"/>
        <v>1</v>
      </c>
      <c r="AG76" s="168">
        <f t="shared" si="6"/>
        <v>0</v>
      </c>
      <c r="AH76" s="167"/>
      <c r="AI76" s="168">
        <f t="shared" si="7"/>
        <v>1</v>
      </c>
    </row>
    <row r="77" spans="2:35">
      <c r="B77" s="87" t="str">
        <f t="shared" si="3"/>
        <v/>
      </c>
      <c r="C77" s="88" t="str">
        <f>IF('תנאי סף'!AN77&lt;&gt;1,"",'תנאי סף'!F77)</f>
        <v/>
      </c>
      <c r="D77" s="165" t="str">
        <f>IF($C77="","",'התחשיב הבסיסי'!AE77)</f>
        <v/>
      </c>
      <c r="E77" s="369"/>
      <c r="F77" s="289"/>
      <c r="G77" s="370" t="str">
        <f t="shared" si="8"/>
        <v/>
      </c>
      <c r="H77" s="165" t="str">
        <f t="shared" si="9"/>
        <v/>
      </c>
      <c r="I77" s="371"/>
      <c r="J77" s="160"/>
      <c r="K77" s="160"/>
      <c r="L77" s="160"/>
      <c r="M77" s="160"/>
      <c r="N77" s="160"/>
      <c r="O77" s="160"/>
      <c r="P77" s="160"/>
      <c r="Q77" s="160"/>
      <c r="R77" s="160"/>
      <c r="S77" s="160"/>
      <c r="T77" s="160"/>
      <c r="U77" s="160"/>
      <c r="V77" s="160"/>
      <c r="W77" s="160"/>
      <c r="X77" s="160"/>
      <c r="Y77" s="288" t="str">
        <f t="shared" si="10"/>
        <v/>
      </c>
      <c r="Z77" s="162" t="str">
        <f t="shared" si="11"/>
        <v/>
      </c>
      <c r="AA77" s="168"/>
      <c r="AB77" s="168"/>
      <c r="AC77" s="168"/>
      <c r="AD77" s="167" t="str">
        <f t="shared" si="13"/>
        <v/>
      </c>
      <c r="AE77" s="167" t="str">
        <f t="shared" si="13"/>
        <v/>
      </c>
      <c r="AF77" s="168">
        <f t="shared" si="12"/>
        <v>1</v>
      </c>
      <c r="AG77" s="168">
        <f t="shared" si="6"/>
        <v>0</v>
      </c>
      <c r="AH77" s="167"/>
      <c r="AI77" s="168">
        <f t="shared" si="7"/>
        <v>1</v>
      </c>
    </row>
    <row r="78" spans="2:35">
      <c r="B78" s="87" t="str">
        <f t="shared" si="3"/>
        <v/>
      </c>
      <c r="C78" s="88" t="str">
        <f>IF('תנאי סף'!AN78&lt;&gt;1,"",'תנאי סף'!F78)</f>
        <v/>
      </c>
      <c r="D78" s="165" t="str">
        <f>IF($C78="","",'התחשיב הבסיסי'!AE78)</f>
        <v/>
      </c>
      <c r="E78" s="369"/>
      <c r="F78" s="289"/>
      <c r="G78" s="370" t="str">
        <f t="shared" si="8"/>
        <v/>
      </c>
      <c r="H78" s="165" t="str">
        <f t="shared" si="9"/>
        <v/>
      </c>
      <c r="I78" s="371"/>
      <c r="J78" s="160"/>
      <c r="K78" s="160"/>
      <c r="L78" s="160"/>
      <c r="M78" s="160"/>
      <c r="N78" s="160"/>
      <c r="O78" s="160"/>
      <c r="P78" s="160"/>
      <c r="Q78" s="160"/>
      <c r="R78" s="160"/>
      <c r="S78" s="160"/>
      <c r="T78" s="160"/>
      <c r="U78" s="160"/>
      <c r="V78" s="160"/>
      <c r="W78" s="160"/>
      <c r="X78" s="160"/>
      <c r="Y78" s="288" t="str">
        <f t="shared" si="10"/>
        <v/>
      </c>
      <c r="Z78" s="162" t="str">
        <f t="shared" si="11"/>
        <v/>
      </c>
      <c r="AA78" s="168"/>
      <c r="AB78" s="168"/>
      <c r="AC78" s="168"/>
      <c r="AD78" s="167" t="str">
        <f t="shared" si="13"/>
        <v/>
      </c>
      <c r="AE78" s="167" t="str">
        <f t="shared" si="13"/>
        <v/>
      </c>
      <c r="AF78" s="168">
        <f t="shared" si="12"/>
        <v>1</v>
      </c>
      <c r="AG78" s="168">
        <f t="shared" si="6"/>
        <v>0</v>
      </c>
      <c r="AH78" s="167"/>
      <c r="AI78" s="168">
        <f t="shared" si="7"/>
        <v>1</v>
      </c>
    </row>
    <row r="79" spans="2:35">
      <c r="B79" s="87" t="str">
        <f t="shared" si="3"/>
        <v/>
      </c>
      <c r="C79" s="88" t="str">
        <f>IF('תנאי סף'!AN79&lt;&gt;1,"",'תנאי סף'!F79)</f>
        <v/>
      </c>
      <c r="D79" s="165" t="str">
        <f>IF($C79="","",'התחשיב הבסיסי'!AE79)</f>
        <v/>
      </c>
      <c r="E79" s="369"/>
      <c r="F79" s="289"/>
      <c r="G79" s="370" t="str">
        <f t="shared" si="8"/>
        <v/>
      </c>
      <c r="H79" s="165" t="str">
        <f t="shared" si="9"/>
        <v/>
      </c>
      <c r="I79" s="371"/>
      <c r="J79" s="160"/>
      <c r="K79" s="160"/>
      <c r="L79" s="160"/>
      <c r="M79" s="160"/>
      <c r="N79" s="160"/>
      <c r="O79" s="160"/>
      <c r="P79" s="160"/>
      <c r="Q79" s="160"/>
      <c r="R79" s="160"/>
      <c r="S79" s="160"/>
      <c r="T79" s="160"/>
      <c r="U79" s="160"/>
      <c r="V79" s="160"/>
      <c r="W79" s="160"/>
      <c r="X79" s="160"/>
      <c r="Y79" s="288" t="str">
        <f t="shared" si="10"/>
        <v/>
      </c>
      <c r="Z79" s="162" t="str">
        <f t="shared" si="11"/>
        <v/>
      </c>
      <c r="AA79" s="168"/>
      <c r="AB79" s="168"/>
      <c r="AC79" s="168"/>
      <c r="AD79" s="167" t="str">
        <f t="shared" si="13"/>
        <v/>
      </c>
      <c r="AE79" s="167" t="str">
        <f t="shared" si="13"/>
        <v/>
      </c>
      <c r="AF79" s="168">
        <f t="shared" si="12"/>
        <v>1</v>
      </c>
      <c r="AG79" s="168">
        <f t="shared" si="6"/>
        <v>0</v>
      </c>
      <c r="AH79" s="167"/>
      <c r="AI79" s="168">
        <f t="shared" si="7"/>
        <v>1</v>
      </c>
    </row>
    <row r="80" spans="2:35">
      <c r="B80" s="87" t="str">
        <f t="shared" si="3"/>
        <v/>
      </c>
      <c r="C80" s="88" t="str">
        <f>IF('תנאי סף'!AN80&lt;&gt;1,"",'תנאי סף'!F80)</f>
        <v/>
      </c>
      <c r="D80" s="165" t="str">
        <f>IF($C80="","",'התחשיב הבסיסי'!AE80)</f>
        <v/>
      </c>
      <c r="E80" s="369"/>
      <c r="F80" s="289"/>
      <c r="G80" s="370" t="str">
        <f t="shared" si="8"/>
        <v/>
      </c>
      <c r="H80" s="165" t="str">
        <f t="shared" si="9"/>
        <v/>
      </c>
      <c r="I80" s="371"/>
      <c r="J80" s="160"/>
      <c r="K80" s="160"/>
      <c r="L80" s="160"/>
      <c r="M80" s="160"/>
      <c r="N80" s="160"/>
      <c r="O80" s="160"/>
      <c r="P80" s="160"/>
      <c r="Q80" s="160"/>
      <c r="R80" s="160"/>
      <c r="S80" s="160"/>
      <c r="T80" s="160"/>
      <c r="U80" s="160"/>
      <c r="V80" s="160"/>
      <c r="W80" s="160"/>
      <c r="X80" s="160"/>
      <c r="Y80" s="288" t="str">
        <f t="shared" si="10"/>
        <v/>
      </c>
      <c r="Z80" s="162" t="str">
        <f t="shared" si="11"/>
        <v/>
      </c>
      <c r="AA80" s="168"/>
      <c r="AB80" s="168"/>
      <c r="AC80" s="168"/>
      <c r="AD80" s="167" t="str">
        <f t="shared" si="13"/>
        <v/>
      </c>
      <c r="AE80" s="167" t="str">
        <f t="shared" si="13"/>
        <v/>
      </c>
      <c r="AF80" s="168">
        <f t="shared" si="12"/>
        <v>1</v>
      </c>
      <c r="AG80" s="168">
        <f t="shared" si="6"/>
        <v>0</v>
      </c>
      <c r="AH80" s="167"/>
      <c r="AI80" s="168">
        <f t="shared" si="7"/>
        <v>1</v>
      </c>
    </row>
    <row r="81" spans="2:35">
      <c r="B81" s="87" t="str">
        <f t="shared" si="3"/>
        <v/>
      </c>
      <c r="C81" s="88" t="str">
        <f>IF('תנאי סף'!AN81&lt;&gt;1,"",'תנאי סף'!F81)</f>
        <v/>
      </c>
      <c r="D81" s="165" t="str">
        <f>IF($C81="","",'התחשיב הבסיסי'!AE81)</f>
        <v/>
      </c>
      <c r="E81" s="369"/>
      <c r="F81" s="289"/>
      <c r="G81" s="370" t="str">
        <f t="shared" si="8"/>
        <v/>
      </c>
      <c r="H81" s="165" t="str">
        <f t="shared" si="9"/>
        <v/>
      </c>
      <c r="I81" s="371"/>
      <c r="J81" s="160"/>
      <c r="K81" s="160"/>
      <c r="L81" s="160"/>
      <c r="M81" s="160"/>
      <c r="N81" s="160"/>
      <c r="O81" s="160"/>
      <c r="P81" s="160"/>
      <c r="Q81" s="160"/>
      <c r="R81" s="160"/>
      <c r="S81" s="160"/>
      <c r="T81" s="160"/>
      <c r="U81" s="160"/>
      <c r="V81" s="160"/>
      <c r="W81" s="160"/>
      <c r="X81" s="160"/>
      <c r="Y81" s="288" t="str">
        <f t="shared" si="10"/>
        <v/>
      </c>
      <c r="Z81" s="162" t="str">
        <f t="shared" si="11"/>
        <v/>
      </c>
      <c r="AA81" s="168"/>
      <c r="AB81" s="168"/>
      <c r="AC81" s="168"/>
      <c r="AD81" s="167" t="str">
        <f t="shared" si="13"/>
        <v/>
      </c>
      <c r="AE81" s="167" t="str">
        <f t="shared" si="13"/>
        <v/>
      </c>
      <c r="AF81" s="168">
        <f t="shared" si="12"/>
        <v>1</v>
      </c>
      <c r="AG81" s="168">
        <f t="shared" si="6"/>
        <v>0</v>
      </c>
      <c r="AH81" s="167"/>
      <c r="AI81" s="168">
        <f t="shared" si="7"/>
        <v>1</v>
      </c>
    </row>
    <row r="82" spans="2:35">
      <c r="B82" s="87" t="str">
        <f t="shared" si="3"/>
        <v/>
      </c>
      <c r="C82" s="88" t="str">
        <f>IF('תנאי סף'!AN82&lt;&gt;1,"",'תנאי סף'!F82)</f>
        <v/>
      </c>
      <c r="D82" s="165" t="str">
        <f>IF($C82="","",'התחשיב הבסיסי'!AE82)</f>
        <v/>
      </c>
      <c r="E82" s="369"/>
      <c r="F82" s="289"/>
      <c r="G82" s="370" t="str">
        <f t="shared" si="8"/>
        <v/>
      </c>
      <c r="H82" s="165" t="str">
        <f t="shared" si="9"/>
        <v/>
      </c>
      <c r="I82" s="371"/>
      <c r="J82" s="160"/>
      <c r="K82" s="160"/>
      <c r="L82" s="160"/>
      <c r="M82" s="160"/>
      <c r="N82" s="160"/>
      <c r="O82" s="160"/>
      <c r="P82" s="160"/>
      <c r="Q82" s="160"/>
      <c r="R82" s="160"/>
      <c r="S82" s="160"/>
      <c r="T82" s="160"/>
      <c r="U82" s="160"/>
      <c r="V82" s="160"/>
      <c r="W82" s="160"/>
      <c r="X82" s="160"/>
      <c r="Y82" s="288" t="str">
        <f t="shared" si="10"/>
        <v/>
      </c>
      <c r="Z82" s="162" t="str">
        <f t="shared" si="11"/>
        <v/>
      </c>
      <c r="AA82" s="168"/>
      <c r="AB82" s="168"/>
      <c r="AC82" s="168"/>
      <c r="AD82" s="167" t="str">
        <f t="shared" si="13"/>
        <v/>
      </c>
      <c r="AE82" s="167" t="str">
        <f t="shared" si="13"/>
        <v/>
      </c>
      <c r="AF82" s="168">
        <f t="shared" si="12"/>
        <v>1</v>
      </c>
      <c r="AG82" s="168">
        <f t="shared" si="6"/>
        <v>0</v>
      </c>
      <c r="AH82" s="167"/>
      <c r="AI82" s="168">
        <f t="shared" si="7"/>
        <v>1</v>
      </c>
    </row>
    <row r="83" spans="2:35">
      <c r="B83" s="87" t="str">
        <f t="shared" si="3"/>
        <v/>
      </c>
      <c r="C83" s="88" t="str">
        <f>IF('תנאי סף'!AN83&lt;&gt;1,"",'תנאי סף'!F83)</f>
        <v/>
      </c>
      <c r="D83" s="165" t="str">
        <f>IF($C83="","",'התחשיב הבסיסי'!AE83)</f>
        <v/>
      </c>
      <c r="E83" s="369"/>
      <c r="F83" s="289"/>
      <c r="G83" s="370" t="str">
        <f t="shared" si="8"/>
        <v/>
      </c>
      <c r="H83" s="165" t="str">
        <f t="shared" si="9"/>
        <v/>
      </c>
      <c r="I83" s="371"/>
      <c r="J83" s="160"/>
      <c r="K83" s="160"/>
      <c r="L83" s="160"/>
      <c r="M83" s="160"/>
      <c r="N83" s="160"/>
      <c r="O83" s="160"/>
      <c r="P83" s="160"/>
      <c r="Q83" s="160"/>
      <c r="R83" s="160"/>
      <c r="S83" s="160"/>
      <c r="T83" s="160"/>
      <c r="U83" s="160"/>
      <c r="V83" s="160"/>
      <c r="W83" s="160"/>
      <c r="X83" s="160"/>
      <c r="Y83" s="288" t="str">
        <f t="shared" si="10"/>
        <v/>
      </c>
      <c r="Z83" s="162" t="str">
        <f t="shared" si="11"/>
        <v/>
      </c>
      <c r="AA83" s="168"/>
      <c r="AB83" s="168"/>
      <c r="AC83" s="168"/>
      <c r="AD83" s="167" t="str">
        <f t="shared" si="13"/>
        <v/>
      </c>
      <c r="AE83" s="167" t="str">
        <f t="shared" si="13"/>
        <v/>
      </c>
      <c r="AF83" s="168">
        <f t="shared" si="12"/>
        <v>1</v>
      </c>
      <c r="AG83" s="168">
        <f t="shared" si="6"/>
        <v>0</v>
      </c>
      <c r="AH83" s="167"/>
      <c r="AI83" s="168">
        <f t="shared" si="7"/>
        <v>1</v>
      </c>
    </row>
    <row r="84" spans="2:35">
      <c r="B84" s="87" t="str">
        <f t="shared" si="3"/>
        <v/>
      </c>
      <c r="C84" s="88" t="str">
        <f>IF('תנאי סף'!AN84&lt;&gt;1,"",'תנאי סף'!F84)</f>
        <v/>
      </c>
      <c r="D84" s="165" t="str">
        <f>IF($C84="","",'התחשיב הבסיסי'!AE84)</f>
        <v/>
      </c>
      <c r="E84" s="369"/>
      <c r="F84" s="289"/>
      <c r="G84" s="370" t="str">
        <f t="shared" si="8"/>
        <v/>
      </c>
      <c r="H84" s="165" t="str">
        <f t="shared" si="9"/>
        <v/>
      </c>
      <c r="I84" s="371"/>
      <c r="J84" s="160"/>
      <c r="K84" s="160"/>
      <c r="L84" s="160"/>
      <c r="M84" s="160"/>
      <c r="N84" s="160"/>
      <c r="O84" s="160"/>
      <c r="P84" s="160"/>
      <c r="Q84" s="160"/>
      <c r="R84" s="160"/>
      <c r="S84" s="160"/>
      <c r="T84" s="160"/>
      <c r="U84" s="160"/>
      <c r="V84" s="160"/>
      <c r="W84" s="160"/>
      <c r="X84" s="160"/>
      <c r="Y84" s="288" t="str">
        <f t="shared" si="10"/>
        <v/>
      </c>
      <c r="Z84" s="162" t="str">
        <f t="shared" si="11"/>
        <v/>
      </c>
      <c r="AA84" s="168"/>
      <c r="AB84" s="168"/>
      <c r="AC84" s="168"/>
      <c r="AD84" s="167" t="str">
        <f t="shared" si="13"/>
        <v/>
      </c>
      <c r="AE84" s="167" t="str">
        <f t="shared" si="13"/>
        <v/>
      </c>
      <c r="AF84" s="168">
        <f t="shared" si="12"/>
        <v>1</v>
      </c>
      <c r="AG84" s="168">
        <f t="shared" si="6"/>
        <v>0</v>
      </c>
      <c r="AH84" s="167"/>
      <c r="AI84" s="168">
        <f t="shared" si="7"/>
        <v>1</v>
      </c>
    </row>
    <row r="85" spans="2:35">
      <c r="B85" s="87" t="str">
        <f t="shared" si="3"/>
        <v/>
      </c>
      <c r="C85" s="88" t="str">
        <f>IF('תנאי סף'!AN85&lt;&gt;1,"",'תנאי סף'!F85)</f>
        <v/>
      </c>
      <c r="D85" s="165" t="str">
        <f>IF($C85="","",'התחשיב הבסיסי'!AE85)</f>
        <v/>
      </c>
      <c r="E85" s="369"/>
      <c r="F85" s="289"/>
      <c r="G85" s="370" t="str">
        <f t="shared" si="8"/>
        <v/>
      </c>
      <c r="H85" s="165" t="str">
        <f t="shared" si="9"/>
        <v/>
      </c>
      <c r="I85" s="371"/>
      <c r="J85" s="160"/>
      <c r="K85" s="160"/>
      <c r="L85" s="160"/>
      <c r="M85" s="160"/>
      <c r="N85" s="160"/>
      <c r="O85" s="160"/>
      <c r="P85" s="160"/>
      <c r="Q85" s="160"/>
      <c r="R85" s="160"/>
      <c r="S85" s="160"/>
      <c r="T85" s="160"/>
      <c r="U85" s="160"/>
      <c r="V85" s="160"/>
      <c r="W85" s="160"/>
      <c r="X85" s="160"/>
      <c r="Y85" s="288" t="str">
        <f t="shared" si="10"/>
        <v/>
      </c>
      <c r="Z85" s="162" t="str">
        <f t="shared" si="11"/>
        <v/>
      </c>
      <c r="AA85" s="168"/>
      <c r="AB85" s="168"/>
      <c r="AC85" s="168"/>
      <c r="AD85" s="167" t="str">
        <f t="shared" si="13"/>
        <v/>
      </c>
      <c r="AE85" s="167" t="str">
        <f t="shared" si="13"/>
        <v/>
      </c>
      <c r="AF85" s="168">
        <f t="shared" si="12"/>
        <v>1</v>
      </c>
      <c r="AG85" s="168">
        <f t="shared" si="6"/>
        <v>0</v>
      </c>
      <c r="AH85" s="167"/>
      <c r="AI85" s="168">
        <f t="shared" si="7"/>
        <v>1</v>
      </c>
    </row>
    <row r="86" spans="2:35">
      <c r="B86" s="87" t="str">
        <f t="shared" si="3"/>
        <v/>
      </c>
      <c r="C86" s="88" t="str">
        <f>IF('תנאי סף'!AN86&lt;&gt;1,"",'תנאי סף'!F86)</f>
        <v/>
      </c>
      <c r="D86" s="165" t="str">
        <f>IF($C86="","",'התחשיב הבסיסי'!AE86)</f>
        <v/>
      </c>
      <c r="E86" s="369"/>
      <c r="F86" s="289"/>
      <c r="G86" s="370" t="str">
        <f t="shared" si="8"/>
        <v/>
      </c>
      <c r="H86" s="165" t="str">
        <f t="shared" si="9"/>
        <v/>
      </c>
      <c r="I86" s="371"/>
      <c r="J86" s="160"/>
      <c r="K86" s="160"/>
      <c r="L86" s="160"/>
      <c r="M86" s="160"/>
      <c r="N86" s="160"/>
      <c r="O86" s="160"/>
      <c r="P86" s="160"/>
      <c r="Q86" s="160"/>
      <c r="R86" s="160"/>
      <c r="S86" s="160"/>
      <c r="T86" s="160"/>
      <c r="U86" s="160"/>
      <c r="V86" s="160"/>
      <c r="W86" s="160"/>
      <c r="X86" s="160"/>
      <c r="Y86" s="288" t="str">
        <f t="shared" si="10"/>
        <v/>
      </c>
      <c r="Z86" s="162" t="str">
        <f t="shared" si="11"/>
        <v/>
      </c>
      <c r="AA86" s="168"/>
      <c r="AB86" s="168"/>
      <c r="AC86" s="168"/>
      <c r="AD86" s="167" t="str">
        <f t="shared" si="13"/>
        <v/>
      </c>
      <c r="AE86" s="167" t="str">
        <f t="shared" si="13"/>
        <v/>
      </c>
      <c r="AF86" s="168">
        <f t="shared" si="12"/>
        <v>1</v>
      </c>
      <c r="AG86" s="168">
        <f t="shared" si="6"/>
        <v>0</v>
      </c>
      <c r="AH86" s="167"/>
      <c r="AI86" s="168">
        <f t="shared" si="7"/>
        <v>1</v>
      </c>
    </row>
    <row r="87" spans="2:35">
      <c r="B87" s="87" t="str">
        <f t="shared" si="3"/>
        <v/>
      </c>
      <c r="C87" s="88" t="str">
        <f>IF('תנאי סף'!AN87&lt;&gt;1,"",'תנאי סף'!F87)</f>
        <v/>
      </c>
      <c r="D87" s="165" t="str">
        <f>IF($C87="","",'התחשיב הבסיסי'!AE87)</f>
        <v/>
      </c>
      <c r="E87" s="369"/>
      <c r="F87" s="289"/>
      <c r="G87" s="370" t="str">
        <f t="shared" si="8"/>
        <v/>
      </c>
      <c r="H87" s="165" t="str">
        <f t="shared" si="9"/>
        <v/>
      </c>
      <c r="I87" s="371"/>
      <c r="J87" s="160"/>
      <c r="K87" s="160"/>
      <c r="L87" s="160"/>
      <c r="M87" s="160"/>
      <c r="N87" s="160"/>
      <c r="O87" s="160"/>
      <c r="P87" s="160"/>
      <c r="Q87" s="160"/>
      <c r="R87" s="160"/>
      <c r="S87" s="160"/>
      <c r="T87" s="160"/>
      <c r="U87" s="160"/>
      <c r="V87" s="160"/>
      <c r="W87" s="160"/>
      <c r="X87" s="160"/>
      <c r="Y87" s="288" t="str">
        <f t="shared" si="10"/>
        <v/>
      </c>
      <c r="Z87" s="162" t="str">
        <f t="shared" si="11"/>
        <v/>
      </c>
      <c r="AA87" s="168"/>
      <c r="AB87" s="168"/>
      <c r="AC87" s="168"/>
      <c r="AD87" s="167" t="str">
        <f t="shared" si="13"/>
        <v/>
      </c>
      <c r="AE87" s="167" t="str">
        <f t="shared" si="13"/>
        <v/>
      </c>
      <c r="AF87" s="168">
        <f t="shared" si="12"/>
        <v>1</v>
      </c>
      <c r="AG87" s="168">
        <f t="shared" si="6"/>
        <v>0</v>
      </c>
      <c r="AH87" s="167"/>
      <c r="AI87" s="168">
        <f t="shared" si="7"/>
        <v>1</v>
      </c>
    </row>
    <row r="88" spans="2:35">
      <c r="B88" s="87" t="str">
        <f t="shared" si="3"/>
        <v/>
      </c>
      <c r="C88" s="88" t="str">
        <f>IF('תנאי סף'!AN88&lt;&gt;1,"",'תנאי סף'!F88)</f>
        <v/>
      </c>
      <c r="D88" s="165" t="str">
        <f>IF($C88="","",'התחשיב הבסיסי'!AE88)</f>
        <v/>
      </c>
      <c r="E88" s="369"/>
      <c r="F88" s="289"/>
      <c r="G88" s="370" t="str">
        <f t="shared" si="8"/>
        <v/>
      </c>
      <c r="H88" s="165" t="str">
        <f t="shared" si="9"/>
        <v/>
      </c>
      <c r="I88" s="371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160"/>
      <c r="Y88" s="288" t="str">
        <f t="shared" si="10"/>
        <v/>
      </c>
      <c r="Z88" s="162" t="str">
        <f t="shared" si="11"/>
        <v/>
      </c>
      <c r="AA88" s="168"/>
      <c r="AB88" s="168"/>
      <c r="AC88" s="168"/>
      <c r="AD88" s="167" t="str">
        <f t="shared" si="13"/>
        <v/>
      </c>
      <c r="AE88" s="167" t="str">
        <f t="shared" si="13"/>
        <v/>
      </c>
      <c r="AF88" s="168">
        <f t="shared" si="12"/>
        <v>1</v>
      </c>
      <c r="AG88" s="168">
        <f t="shared" si="6"/>
        <v>0</v>
      </c>
      <c r="AH88" s="167"/>
      <c r="AI88" s="168">
        <f t="shared" si="7"/>
        <v>1</v>
      </c>
    </row>
    <row r="89" spans="2:35">
      <c r="B89" s="87" t="str">
        <f t="shared" si="3"/>
        <v/>
      </c>
      <c r="C89" s="88" t="str">
        <f>IF('תנאי סף'!AN89&lt;&gt;1,"",'תנאי סף'!F89)</f>
        <v/>
      </c>
      <c r="D89" s="165" t="str">
        <f>IF($C89="","",'התחשיב הבסיסי'!AE89)</f>
        <v/>
      </c>
      <c r="E89" s="369"/>
      <c r="F89" s="289"/>
      <c r="G89" s="370" t="str">
        <f t="shared" si="8"/>
        <v/>
      </c>
      <c r="H89" s="165" t="str">
        <f t="shared" si="9"/>
        <v/>
      </c>
      <c r="I89" s="371"/>
      <c r="J89" s="160"/>
      <c r="K89" s="160"/>
      <c r="L89" s="160"/>
      <c r="M89" s="160"/>
      <c r="N89" s="160"/>
      <c r="O89" s="160"/>
      <c r="P89" s="160"/>
      <c r="Q89" s="160"/>
      <c r="R89" s="160"/>
      <c r="S89" s="160"/>
      <c r="T89" s="160"/>
      <c r="U89" s="160"/>
      <c r="V89" s="160"/>
      <c r="W89" s="160"/>
      <c r="X89" s="160"/>
      <c r="Y89" s="288" t="str">
        <f t="shared" si="10"/>
        <v/>
      </c>
      <c r="Z89" s="162" t="str">
        <f t="shared" si="11"/>
        <v/>
      </c>
      <c r="AA89" s="168"/>
      <c r="AB89" s="168"/>
      <c r="AC89" s="168"/>
      <c r="AD89" s="167" t="str">
        <f t="shared" si="13"/>
        <v/>
      </c>
      <c r="AE89" s="167" t="str">
        <f t="shared" si="13"/>
        <v/>
      </c>
      <c r="AF89" s="168">
        <f t="shared" si="12"/>
        <v>1</v>
      </c>
      <c r="AG89" s="168">
        <f t="shared" si="6"/>
        <v>0</v>
      </c>
      <c r="AH89" s="167"/>
      <c r="AI89" s="168">
        <f t="shared" si="7"/>
        <v>1</v>
      </c>
    </row>
    <row r="90" spans="2:35">
      <c r="B90" s="87" t="str">
        <f t="shared" si="3"/>
        <v/>
      </c>
      <c r="C90" s="88" t="str">
        <f>IF('תנאי סף'!AN90&lt;&gt;1,"",'תנאי סף'!F90)</f>
        <v/>
      </c>
      <c r="D90" s="165" t="str">
        <f>IF($C90="","",'התחשיב הבסיסי'!AE90)</f>
        <v/>
      </c>
      <c r="E90" s="369"/>
      <c r="F90" s="289"/>
      <c r="G90" s="370" t="str">
        <f t="shared" si="8"/>
        <v/>
      </c>
      <c r="H90" s="165" t="str">
        <f t="shared" si="9"/>
        <v/>
      </c>
      <c r="I90" s="371"/>
      <c r="J90" s="160"/>
      <c r="K90" s="160"/>
      <c r="L90" s="160"/>
      <c r="M90" s="160"/>
      <c r="N90" s="160"/>
      <c r="O90" s="160"/>
      <c r="P90" s="160"/>
      <c r="Q90" s="160"/>
      <c r="R90" s="160"/>
      <c r="S90" s="160"/>
      <c r="T90" s="160"/>
      <c r="U90" s="160"/>
      <c r="V90" s="160"/>
      <c r="W90" s="160"/>
      <c r="X90" s="160"/>
      <c r="Y90" s="288" t="str">
        <f t="shared" si="10"/>
        <v/>
      </c>
      <c r="Z90" s="162" t="str">
        <f t="shared" si="11"/>
        <v/>
      </c>
      <c r="AA90" s="168"/>
      <c r="AB90" s="168"/>
      <c r="AC90" s="168"/>
      <c r="AD90" s="167" t="str">
        <f t="shared" si="13"/>
        <v/>
      </c>
      <c r="AE90" s="167" t="str">
        <f t="shared" si="13"/>
        <v/>
      </c>
      <c r="AF90" s="168">
        <f t="shared" si="12"/>
        <v>1</v>
      </c>
      <c r="AG90" s="168">
        <f t="shared" si="6"/>
        <v>0</v>
      </c>
      <c r="AH90" s="167"/>
      <c r="AI90" s="168">
        <f t="shared" si="7"/>
        <v>1</v>
      </c>
    </row>
    <row r="91" spans="2:35">
      <c r="B91" s="87" t="str">
        <f t="shared" si="3"/>
        <v/>
      </c>
      <c r="C91" s="88" t="str">
        <f>IF('תנאי סף'!AN91&lt;&gt;1,"",'תנאי סף'!F91)</f>
        <v/>
      </c>
      <c r="D91" s="165" t="str">
        <f>IF($C91="","",'התחשיב הבסיסי'!AE91)</f>
        <v/>
      </c>
      <c r="E91" s="369"/>
      <c r="F91" s="289"/>
      <c r="G91" s="370" t="str">
        <f t="shared" si="8"/>
        <v/>
      </c>
      <c r="H91" s="165" t="str">
        <f t="shared" si="9"/>
        <v/>
      </c>
      <c r="I91" s="371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  <c r="X91" s="160"/>
      <c r="Y91" s="288" t="str">
        <f t="shared" si="10"/>
        <v/>
      </c>
      <c r="Z91" s="162" t="str">
        <f t="shared" si="11"/>
        <v/>
      </c>
      <c r="AA91" s="168"/>
      <c r="AB91" s="168"/>
      <c r="AC91" s="168"/>
      <c r="AD91" s="167" t="str">
        <f t="shared" si="13"/>
        <v/>
      </c>
      <c r="AE91" s="167" t="str">
        <f t="shared" si="13"/>
        <v/>
      </c>
      <c r="AF91" s="168">
        <f t="shared" si="12"/>
        <v>1</v>
      </c>
      <c r="AG91" s="168">
        <f t="shared" si="6"/>
        <v>0</v>
      </c>
      <c r="AH91" s="167"/>
      <c r="AI91" s="168">
        <f t="shared" si="7"/>
        <v>1</v>
      </c>
    </row>
    <row r="92" spans="2:35">
      <c r="B92" s="87" t="str">
        <f t="shared" si="3"/>
        <v/>
      </c>
      <c r="C92" s="88" t="str">
        <f>IF('תנאי סף'!AN92&lt;&gt;1,"",'תנאי סף'!F92)</f>
        <v/>
      </c>
      <c r="D92" s="165" t="str">
        <f>IF($C92="","",'התחשיב הבסיסי'!AE92)</f>
        <v/>
      </c>
      <c r="E92" s="369"/>
      <c r="F92" s="289"/>
      <c r="G92" s="370" t="str">
        <f t="shared" si="8"/>
        <v/>
      </c>
      <c r="H92" s="165" t="str">
        <f t="shared" si="9"/>
        <v/>
      </c>
      <c r="I92" s="371"/>
      <c r="J92" s="160"/>
      <c r="K92" s="160"/>
      <c r="L92" s="160"/>
      <c r="M92" s="160"/>
      <c r="N92" s="160"/>
      <c r="O92" s="160"/>
      <c r="P92" s="160"/>
      <c r="Q92" s="160"/>
      <c r="R92" s="160"/>
      <c r="S92" s="160"/>
      <c r="T92" s="160"/>
      <c r="U92" s="160"/>
      <c r="V92" s="160"/>
      <c r="W92" s="160"/>
      <c r="X92" s="160"/>
      <c r="Y92" s="288" t="str">
        <f t="shared" si="10"/>
        <v/>
      </c>
      <c r="Z92" s="162" t="str">
        <f t="shared" si="11"/>
        <v/>
      </c>
      <c r="AA92" s="168"/>
      <c r="AB92" s="168"/>
      <c r="AC92" s="168"/>
      <c r="AD92" s="167" t="str">
        <f t="shared" si="13"/>
        <v/>
      </c>
      <c r="AE92" s="167" t="str">
        <f t="shared" si="13"/>
        <v/>
      </c>
      <c r="AF92" s="168">
        <f t="shared" si="12"/>
        <v>1</v>
      </c>
      <c r="AG92" s="168">
        <f t="shared" si="6"/>
        <v>0</v>
      </c>
      <c r="AH92" s="167"/>
      <c r="AI92" s="168">
        <f t="shared" si="7"/>
        <v>1</v>
      </c>
    </row>
    <row r="93" spans="2:35">
      <c r="B93" s="87" t="str">
        <f t="shared" si="3"/>
        <v/>
      </c>
      <c r="C93" s="88" t="str">
        <f>IF('תנאי סף'!AN93&lt;&gt;1,"",'תנאי סף'!F93)</f>
        <v/>
      </c>
      <c r="D93" s="165" t="str">
        <f>IF($C93="","",'התחשיב הבסיסי'!AE93)</f>
        <v/>
      </c>
      <c r="E93" s="369"/>
      <c r="F93" s="289"/>
      <c r="G93" s="370" t="str">
        <f t="shared" si="8"/>
        <v/>
      </c>
      <c r="H93" s="165" t="str">
        <f t="shared" si="9"/>
        <v/>
      </c>
      <c r="I93" s="371"/>
      <c r="J93" s="160"/>
      <c r="K93" s="160"/>
      <c r="L93" s="160"/>
      <c r="M93" s="160"/>
      <c r="N93" s="160"/>
      <c r="O93" s="160"/>
      <c r="P93" s="160"/>
      <c r="Q93" s="160"/>
      <c r="R93" s="160"/>
      <c r="S93" s="160"/>
      <c r="T93" s="160"/>
      <c r="U93" s="160"/>
      <c r="V93" s="160"/>
      <c r="W93" s="160"/>
      <c r="X93" s="160"/>
      <c r="Y93" s="288" t="str">
        <f t="shared" si="10"/>
        <v/>
      </c>
      <c r="Z93" s="162" t="str">
        <f t="shared" si="11"/>
        <v/>
      </c>
      <c r="AA93" s="168"/>
      <c r="AB93" s="168"/>
      <c r="AC93" s="168"/>
      <c r="AD93" s="167" t="str">
        <f t="shared" si="13"/>
        <v/>
      </c>
      <c r="AE93" s="167" t="str">
        <f t="shared" si="13"/>
        <v/>
      </c>
      <c r="AF93" s="168">
        <f t="shared" si="12"/>
        <v>1</v>
      </c>
      <c r="AG93" s="168">
        <f t="shared" si="6"/>
        <v>0</v>
      </c>
      <c r="AH93" s="167"/>
      <c r="AI93" s="168">
        <f t="shared" si="7"/>
        <v>1</v>
      </c>
    </row>
    <row r="94" spans="2:35">
      <c r="B94" s="87" t="str">
        <f t="shared" si="3"/>
        <v/>
      </c>
      <c r="C94" s="88" t="str">
        <f>IF('תנאי סף'!AN94&lt;&gt;1,"",'תנאי סף'!F94)</f>
        <v/>
      </c>
      <c r="D94" s="165" t="str">
        <f>IF($C94="","",'התחשיב הבסיסי'!AE94)</f>
        <v/>
      </c>
      <c r="E94" s="369"/>
      <c r="F94" s="289"/>
      <c r="G94" s="370" t="str">
        <f t="shared" si="8"/>
        <v/>
      </c>
      <c r="H94" s="165" t="str">
        <f t="shared" si="9"/>
        <v/>
      </c>
      <c r="I94" s="371"/>
      <c r="J94" s="160"/>
      <c r="K94" s="160"/>
      <c r="L94" s="160"/>
      <c r="M94" s="160"/>
      <c r="N94" s="160"/>
      <c r="O94" s="160"/>
      <c r="P94" s="160"/>
      <c r="Q94" s="160"/>
      <c r="R94" s="160"/>
      <c r="S94" s="160"/>
      <c r="T94" s="160"/>
      <c r="U94" s="160"/>
      <c r="V94" s="160"/>
      <c r="W94" s="160"/>
      <c r="X94" s="160"/>
      <c r="Y94" s="288" t="str">
        <f t="shared" si="10"/>
        <v/>
      </c>
      <c r="Z94" s="162" t="str">
        <f t="shared" si="11"/>
        <v/>
      </c>
      <c r="AA94" s="168"/>
      <c r="AB94" s="168"/>
      <c r="AC94" s="168"/>
      <c r="AD94" s="167" t="str">
        <f t="shared" si="13"/>
        <v/>
      </c>
      <c r="AE94" s="167" t="str">
        <f t="shared" si="13"/>
        <v/>
      </c>
      <c r="AF94" s="168">
        <f t="shared" si="12"/>
        <v>1</v>
      </c>
      <c r="AG94" s="168">
        <f t="shared" si="6"/>
        <v>0</v>
      </c>
      <c r="AH94" s="167"/>
      <c r="AI94" s="168">
        <f t="shared" si="7"/>
        <v>1</v>
      </c>
    </row>
    <row r="95" spans="2:35">
      <c r="B95" s="87" t="str">
        <f t="shared" si="3"/>
        <v/>
      </c>
      <c r="C95" s="88" t="str">
        <f>IF('תנאי סף'!AN95&lt;&gt;1,"",'תנאי סף'!F95)</f>
        <v/>
      </c>
      <c r="D95" s="165" t="str">
        <f>IF($C95="","",'התחשיב הבסיסי'!AE95)</f>
        <v/>
      </c>
      <c r="E95" s="369"/>
      <c r="F95" s="289"/>
      <c r="G95" s="370" t="str">
        <f t="shared" si="8"/>
        <v/>
      </c>
      <c r="H95" s="165" t="str">
        <f t="shared" ref="H95:H130" si="14">IF(C95="","",IF(AI95&lt;&gt;1,$AH$1,IF(F95=1,D95,AVERAGE($G95,$D95))))</f>
        <v/>
      </c>
      <c r="I95" s="371"/>
      <c r="J95" s="160"/>
      <c r="K95" s="160"/>
      <c r="L95" s="160"/>
      <c r="M95" s="160"/>
      <c r="N95" s="160"/>
      <c r="O95" s="160"/>
      <c r="P95" s="160"/>
      <c r="Q95" s="160"/>
      <c r="R95" s="160"/>
      <c r="S95" s="160"/>
      <c r="T95" s="160"/>
      <c r="U95" s="160"/>
      <c r="V95" s="160"/>
      <c r="W95" s="160"/>
      <c r="X95" s="160"/>
      <c r="Y95" s="288" t="str">
        <f t="shared" ref="Y95:Y130" si="15">IF(C95="","",IF($AI$28&lt;&gt;1,$AH$1,H95/$H$131*100%))</f>
        <v/>
      </c>
      <c r="Z95" s="162" t="str">
        <f t="shared" ref="Z95:Z126" si="16">IF(C95="","",IF(AND($AI$28&lt;&gt;1),$AH$1,Y95*$C$2))</f>
        <v/>
      </c>
      <c r="AA95" s="168"/>
      <c r="AB95" s="168"/>
      <c r="AC95" s="168"/>
      <c r="AD95" s="167" t="str">
        <f t="shared" si="13"/>
        <v/>
      </c>
      <c r="AE95" s="167" t="str">
        <f t="shared" si="13"/>
        <v/>
      </c>
      <c r="AF95" s="168">
        <f t="shared" ref="AF95:AF130" si="17">IF(D95=$AH$1,0,1)</f>
        <v>1</v>
      </c>
      <c r="AG95" s="168">
        <f t="shared" si="6"/>
        <v>0</v>
      </c>
      <c r="AH95" s="167"/>
      <c r="AI95" s="168">
        <f t="shared" si="7"/>
        <v>1</v>
      </c>
    </row>
    <row r="96" spans="2:35">
      <c r="B96" s="87" t="str">
        <f t="shared" ref="B96:B130" si="18">IF(C96="","",ROW()-30)</f>
        <v/>
      </c>
      <c r="C96" s="88" t="str">
        <f>IF('תנאי סף'!AN96&lt;&gt;1,"",'תנאי סף'!F96)</f>
        <v/>
      </c>
      <c r="D96" s="165" t="str">
        <f>IF($C96="","",'התחשיב הבסיסי'!AE96)</f>
        <v/>
      </c>
      <c r="E96" s="369"/>
      <c r="F96" s="289"/>
      <c r="G96" s="370" t="str">
        <f t="shared" si="8"/>
        <v/>
      </c>
      <c r="H96" s="165" t="str">
        <f t="shared" si="14"/>
        <v/>
      </c>
      <c r="I96" s="371"/>
      <c r="J96" s="160"/>
      <c r="K96" s="160"/>
      <c r="L96" s="160"/>
      <c r="M96" s="160"/>
      <c r="N96" s="160"/>
      <c r="O96" s="160"/>
      <c r="P96" s="160"/>
      <c r="Q96" s="160"/>
      <c r="R96" s="160"/>
      <c r="S96" s="160"/>
      <c r="T96" s="160"/>
      <c r="U96" s="160"/>
      <c r="V96" s="160"/>
      <c r="W96" s="160"/>
      <c r="X96" s="160"/>
      <c r="Y96" s="288" t="str">
        <f t="shared" si="15"/>
        <v/>
      </c>
      <c r="Z96" s="162" t="str">
        <f t="shared" si="16"/>
        <v/>
      </c>
      <c r="AA96" s="168"/>
      <c r="AB96" s="168"/>
      <c r="AC96" s="168"/>
      <c r="AD96" s="167" t="str">
        <f t="shared" ref="AD96:AE130" si="19">IF($C96="","",AD$30)</f>
        <v/>
      </c>
      <c r="AE96" s="167" t="str">
        <f t="shared" si="19"/>
        <v/>
      </c>
      <c r="AF96" s="168">
        <f t="shared" si="17"/>
        <v>1</v>
      </c>
      <c r="AG96" s="168">
        <f t="shared" ref="AG96:AG130" si="20">IF(E96="",0,IFERROR(IF(E96&gt;=0,1,0),0))</f>
        <v>0</v>
      </c>
      <c r="AH96" s="167"/>
      <c r="AI96" s="168">
        <f t="shared" ref="AI96:AI130" si="21">IF($C96="",1,IFERROR(IF(SUM(AF96:AG96)=COUNT(AF96:AG96),1,0),0))</f>
        <v>1</v>
      </c>
    </row>
    <row r="97" spans="2:35">
      <c r="B97" s="87" t="str">
        <f t="shared" si="18"/>
        <v/>
      </c>
      <c r="C97" s="88" t="str">
        <f>IF('תנאי סף'!AN97&lt;&gt;1,"",'תנאי סף'!F97)</f>
        <v/>
      </c>
      <c r="D97" s="165" t="str">
        <f>IF($C97="","",'התחשיב הבסיסי'!AE97)</f>
        <v/>
      </c>
      <c r="E97" s="369"/>
      <c r="F97" s="289"/>
      <c r="G97" s="370" t="str">
        <f t="shared" ref="G97:G130" si="22">IF(C97="","",IFERROR(E97/$E$6,$AH$1))</f>
        <v/>
      </c>
      <c r="H97" s="165" t="str">
        <f t="shared" si="14"/>
        <v/>
      </c>
      <c r="I97" s="371"/>
      <c r="J97" s="160"/>
      <c r="K97" s="160"/>
      <c r="L97" s="160"/>
      <c r="M97" s="160"/>
      <c r="N97" s="160"/>
      <c r="O97" s="160"/>
      <c r="P97" s="160"/>
      <c r="Q97" s="160"/>
      <c r="R97" s="160"/>
      <c r="S97" s="160"/>
      <c r="T97" s="160"/>
      <c r="U97" s="160"/>
      <c r="V97" s="160"/>
      <c r="W97" s="160"/>
      <c r="X97" s="160"/>
      <c r="Y97" s="288" t="str">
        <f t="shared" si="15"/>
        <v/>
      </c>
      <c r="Z97" s="162" t="str">
        <f t="shared" si="16"/>
        <v/>
      </c>
      <c r="AA97" s="168"/>
      <c r="AB97" s="168"/>
      <c r="AC97" s="168"/>
      <c r="AD97" s="167" t="str">
        <f t="shared" si="19"/>
        <v/>
      </c>
      <c r="AE97" s="167" t="str">
        <f t="shared" si="19"/>
        <v/>
      </c>
      <c r="AF97" s="168">
        <f t="shared" si="17"/>
        <v>1</v>
      </c>
      <c r="AG97" s="168">
        <f t="shared" si="20"/>
        <v>0</v>
      </c>
      <c r="AH97" s="167"/>
      <c r="AI97" s="168">
        <f t="shared" si="21"/>
        <v>1</v>
      </c>
    </row>
    <row r="98" spans="2:35">
      <c r="B98" s="87" t="str">
        <f t="shared" si="18"/>
        <v/>
      </c>
      <c r="C98" s="88" t="str">
        <f>IF('תנאי סף'!AN98&lt;&gt;1,"",'תנאי סף'!F98)</f>
        <v/>
      </c>
      <c r="D98" s="165" t="str">
        <f>IF($C98="","",'התחשיב הבסיסי'!AE98)</f>
        <v/>
      </c>
      <c r="E98" s="369"/>
      <c r="F98" s="289"/>
      <c r="G98" s="370" t="str">
        <f t="shared" si="22"/>
        <v/>
      </c>
      <c r="H98" s="165" t="str">
        <f t="shared" si="14"/>
        <v/>
      </c>
      <c r="I98" s="371"/>
      <c r="J98" s="160"/>
      <c r="K98" s="160"/>
      <c r="L98" s="160"/>
      <c r="M98" s="160"/>
      <c r="N98" s="160"/>
      <c r="O98" s="160"/>
      <c r="P98" s="160"/>
      <c r="Q98" s="160"/>
      <c r="R98" s="160"/>
      <c r="S98" s="160"/>
      <c r="T98" s="160"/>
      <c r="U98" s="160"/>
      <c r="V98" s="160"/>
      <c r="W98" s="160"/>
      <c r="X98" s="160"/>
      <c r="Y98" s="288" t="str">
        <f t="shared" si="15"/>
        <v/>
      </c>
      <c r="Z98" s="162" t="str">
        <f t="shared" si="16"/>
        <v/>
      </c>
      <c r="AA98" s="168"/>
      <c r="AB98" s="168"/>
      <c r="AC98" s="168"/>
      <c r="AD98" s="167" t="str">
        <f t="shared" si="19"/>
        <v/>
      </c>
      <c r="AE98" s="167" t="str">
        <f t="shared" si="19"/>
        <v/>
      </c>
      <c r="AF98" s="168">
        <f t="shared" si="17"/>
        <v>1</v>
      </c>
      <c r="AG98" s="168">
        <f t="shared" si="20"/>
        <v>0</v>
      </c>
      <c r="AH98" s="167"/>
      <c r="AI98" s="168">
        <f t="shared" si="21"/>
        <v>1</v>
      </c>
    </row>
    <row r="99" spans="2:35">
      <c r="B99" s="87" t="str">
        <f t="shared" si="18"/>
        <v/>
      </c>
      <c r="C99" s="88" t="str">
        <f>IF('תנאי סף'!AN99&lt;&gt;1,"",'תנאי סף'!F99)</f>
        <v/>
      </c>
      <c r="D99" s="165" t="str">
        <f>IF($C99="","",'התחשיב הבסיסי'!AE99)</f>
        <v/>
      </c>
      <c r="E99" s="369"/>
      <c r="F99" s="289"/>
      <c r="G99" s="370" t="str">
        <f t="shared" si="22"/>
        <v/>
      </c>
      <c r="H99" s="165" t="str">
        <f t="shared" si="14"/>
        <v/>
      </c>
      <c r="I99" s="371"/>
      <c r="J99" s="160"/>
      <c r="K99" s="160"/>
      <c r="L99" s="160"/>
      <c r="M99" s="160"/>
      <c r="N99" s="160"/>
      <c r="O99" s="160"/>
      <c r="P99" s="160"/>
      <c r="Q99" s="160"/>
      <c r="R99" s="160"/>
      <c r="S99" s="160"/>
      <c r="T99" s="160"/>
      <c r="U99" s="160"/>
      <c r="V99" s="160"/>
      <c r="W99" s="160"/>
      <c r="X99" s="160"/>
      <c r="Y99" s="288" t="str">
        <f t="shared" si="15"/>
        <v/>
      </c>
      <c r="Z99" s="162" t="str">
        <f t="shared" si="16"/>
        <v/>
      </c>
      <c r="AA99" s="168"/>
      <c r="AB99" s="168"/>
      <c r="AC99" s="168"/>
      <c r="AD99" s="167" t="str">
        <f t="shared" si="19"/>
        <v/>
      </c>
      <c r="AE99" s="167" t="str">
        <f t="shared" si="19"/>
        <v/>
      </c>
      <c r="AF99" s="168">
        <f t="shared" si="17"/>
        <v>1</v>
      </c>
      <c r="AG99" s="168">
        <f t="shared" si="20"/>
        <v>0</v>
      </c>
      <c r="AH99" s="167"/>
      <c r="AI99" s="168">
        <f t="shared" si="21"/>
        <v>1</v>
      </c>
    </row>
    <row r="100" spans="2:35">
      <c r="B100" s="87" t="str">
        <f t="shared" si="18"/>
        <v/>
      </c>
      <c r="C100" s="88" t="str">
        <f>IF('תנאי סף'!AN100&lt;&gt;1,"",'תנאי סף'!F100)</f>
        <v/>
      </c>
      <c r="D100" s="165" t="str">
        <f>IF($C100="","",'התחשיב הבסיסי'!AE100)</f>
        <v/>
      </c>
      <c r="E100" s="369"/>
      <c r="F100" s="289"/>
      <c r="G100" s="370" t="str">
        <f t="shared" si="22"/>
        <v/>
      </c>
      <c r="H100" s="165" t="str">
        <f t="shared" si="14"/>
        <v/>
      </c>
      <c r="I100" s="371"/>
      <c r="J100" s="160"/>
      <c r="K100" s="160"/>
      <c r="L100" s="160"/>
      <c r="M100" s="160"/>
      <c r="N100" s="160"/>
      <c r="O100" s="160"/>
      <c r="P100" s="160"/>
      <c r="Q100" s="160"/>
      <c r="R100" s="160"/>
      <c r="S100" s="160"/>
      <c r="T100" s="160"/>
      <c r="U100" s="160"/>
      <c r="V100" s="160"/>
      <c r="W100" s="160"/>
      <c r="X100" s="160"/>
      <c r="Y100" s="288" t="str">
        <f t="shared" si="15"/>
        <v/>
      </c>
      <c r="Z100" s="162" t="str">
        <f t="shared" si="16"/>
        <v/>
      </c>
      <c r="AA100" s="168"/>
      <c r="AB100" s="168"/>
      <c r="AC100" s="168"/>
      <c r="AD100" s="167" t="str">
        <f t="shared" si="19"/>
        <v/>
      </c>
      <c r="AE100" s="167" t="str">
        <f t="shared" si="19"/>
        <v/>
      </c>
      <c r="AF100" s="168">
        <f t="shared" si="17"/>
        <v>1</v>
      </c>
      <c r="AG100" s="168">
        <f t="shared" si="20"/>
        <v>0</v>
      </c>
      <c r="AH100" s="167"/>
      <c r="AI100" s="168">
        <f t="shared" si="21"/>
        <v>1</v>
      </c>
    </row>
    <row r="101" spans="2:35">
      <c r="B101" s="87" t="str">
        <f t="shared" si="18"/>
        <v/>
      </c>
      <c r="C101" s="88" t="str">
        <f>IF('תנאי סף'!AN101&lt;&gt;1,"",'תנאי סף'!F101)</f>
        <v/>
      </c>
      <c r="D101" s="165" t="str">
        <f>IF($C101="","",'התחשיב הבסיסי'!AE101)</f>
        <v/>
      </c>
      <c r="E101" s="369"/>
      <c r="F101" s="289"/>
      <c r="G101" s="370" t="str">
        <f t="shared" si="22"/>
        <v/>
      </c>
      <c r="H101" s="165" t="str">
        <f t="shared" si="14"/>
        <v/>
      </c>
      <c r="I101" s="371"/>
      <c r="J101" s="160"/>
      <c r="K101" s="160"/>
      <c r="L101" s="160"/>
      <c r="M101" s="160"/>
      <c r="N101" s="160"/>
      <c r="O101" s="160"/>
      <c r="P101" s="160"/>
      <c r="Q101" s="160"/>
      <c r="R101" s="160"/>
      <c r="S101" s="160"/>
      <c r="T101" s="160"/>
      <c r="U101" s="160"/>
      <c r="V101" s="160"/>
      <c r="W101" s="160"/>
      <c r="X101" s="160"/>
      <c r="Y101" s="288" t="str">
        <f t="shared" si="15"/>
        <v/>
      </c>
      <c r="Z101" s="162" t="str">
        <f t="shared" si="16"/>
        <v/>
      </c>
      <c r="AA101" s="168"/>
      <c r="AB101" s="168"/>
      <c r="AC101" s="168"/>
      <c r="AD101" s="167" t="str">
        <f t="shared" si="19"/>
        <v/>
      </c>
      <c r="AE101" s="167" t="str">
        <f t="shared" si="19"/>
        <v/>
      </c>
      <c r="AF101" s="168">
        <f t="shared" si="17"/>
        <v>1</v>
      </c>
      <c r="AG101" s="168">
        <f t="shared" si="20"/>
        <v>0</v>
      </c>
      <c r="AH101" s="167"/>
      <c r="AI101" s="168">
        <f t="shared" si="21"/>
        <v>1</v>
      </c>
    </row>
    <row r="102" spans="2:35">
      <c r="B102" s="87" t="str">
        <f t="shared" si="18"/>
        <v/>
      </c>
      <c r="C102" s="88" t="str">
        <f>IF('תנאי סף'!AN102&lt;&gt;1,"",'תנאי סף'!F102)</f>
        <v/>
      </c>
      <c r="D102" s="165" t="str">
        <f>IF($C102="","",'התחשיב הבסיסי'!AE102)</f>
        <v/>
      </c>
      <c r="E102" s="369"/>
      <c r="F102" s="289"/>
      <c r="G102" s="370" t="str">
        <f t="shared" si="22"/>
        <v/>
      </c>
      <c r="H102" s="165" t="str">
        <f t="shared" si="14"/>
        <v/>
      </c>
      <c r="I102" s="371"/>
      <c r="J102" s="160"/>
      <c r="K102" s="160"/>
      <c r="L102" s="160"/>
      <c r="M102" s="160"/>
      <c r="N102" s="160"/>
      <c r="O102" s="160"/>
      <c r="P102" s="160"/>
      <c r="Q102" s="160"/>
      <c r="R102" s="160"/>
      <c r="S102" s="160"/>
      <c r="T102" s="160"/>
      <c r="U102" s="160"/>
      <c r="V102" s="160"/>
      <c r="W102" s="160"/>
      <c r="X102" s="160"/>
      <c r="Y102" s="288" t="str">
        <f t="shared" si="15"/>
        <v/>
      </c>
      <c r="Z102" s="162" t="str">
        <f t="shared" si="16"/>
        <v/>
      </c>
      <c r="AA102" s="168"/>
      <c r="AB102" s="168"/>
      <c r="AC102" s="168"/>
      <c r="AD102" s="167" t="str">
        <f t="shared" si="19"/>
        <v/>
      </c>
      <c r="AE102" s="167" t="str">
        <f t="shared" si="19"/>
        <v/>
      </c>
      <c r="AF102" s="168">
        <f t="shared" si="17"/>
        <v>1</v>
      </c>
      <c r="AG102" s="168">
        <f t="shared" si="20"/>
        <v>0</v>
      </c>
      <c r="AH102" s="167"/>
      <c r="AI102" s="168">
        <f t="shared" si="21"/>
        <v>1</v>
      </c>
    </row>
    <row r="103" spans="2:35">
      <c r="B103" s="87" t="str">
        <f t="shared" si="18"/>
        <v/>
      </c>
      <c r="C103" s="88" t="str">
        <f>IF('תנאי סף'!AN103&lt;&gt;1,"",'תנאי סף'!F103)</f>
        <v/>
      </c>
      <c r="D103" s="165" t="str">
        <f>IF($C103="","",'התחשיב הבסיסי'!AE103)</f>
        <v/>
      </c>
      <c r="E103" s="369"/>
      <c r="F103" s="289"/>
      <c r="G103" s="370" t="str">
        <f t="shared" si="22"/>
        <v/>
      </c>
      <c r="H103" s="165" t="str">
        <f t="shared" si="14"/>
        <v/>
      </c>
      <c r="I103" s="371"/>
      <c r="J103" s="160"/>
      <c r="K103" s="160"/>
      <c r="L103" s="160"/>
      <c r="M103" s="160"/>
      <c r="N103" s="160"/>
      <c r="O103" s="160"/>
      <c r="P103" s="160"/>
      <c r="Q103" s="160"/>
      <c r="R103" s="160"/>
      <c r="S103" s="160"/>
      <c r="T103" s="160"/>
      <c r="U103" s="160"/>
      <c r="V103" s="160"/>
      <c r="W103" s="160"/>
      <c r="X103" s="160"/>
      <c r="Y103" s="288" t="str">
        <f t="shared" si="15"/>
        <v/>
      </c>
      <c r="Z103" s="162" t="str">
        <f t="shared" si="16"/>
        <v/>
      </c>
      <c r="AA103" s="168"/>
      <c r="AB103" s="168"/>
      <c r="AC103" s="168"/>
      <c r="AD103" s="167" t="str">
        <f t="shared" si="19"/>
        <v/>
      </c>
      <c r="AE103" s="167" t="str">
        <f t="shared" si="19"/>
        <v/>
      </c>
      <c r="AF103" s="168">
        <f t="shared" si="17"/>
        <v>1</v>
      </c>
      <c r="AG103" s="168">
        <f t="shared" si="20"/>
        <v>0</v>
      </c>
      <c r="AH103" s="167"/>
      <c r="AI103" s="168">
        <f t="shared" si="21"/>
        <v>1</v>
      </c>
    </row>
    <row r="104" spans="2:35">
      <c r="B104" s="87" t="str">
        <f t="shared" si="18"/>
        <v/>
      </c>
      <c r="C104" s="88" t="str">
        <f>IF('תנאי סף'!AN104&lt;&gt;1,"",'תנאי סף'!F104)</f>
        <v/>
      </c>
      <c r="D104" s="165" t="str">
        <f>IF($C104="","",'התחשיב הבסיסי'!AE104)</f>
        <v/>
      </c>
      <c r="E104" s="369"/>
      <c r="F104" s="289"/>
      <c r="G104" s="370" t="str">
        <f t="shared" si="22"/>
        <v/>
      </c>
      <c r="H104" s="165" t="str">
        <f t="shared" si="14"/>
        <v/>
      </c>
      <c r="I104" s="371"/>
      <c r="J104" s="160"/>
      <c r="K104" s="160"/>
      <c r="L104" s="160"/>
      <c r="M104" s="160"/>
      <c r="N104" s="160"/>
      <c r="O104" s="160"/>
      <c r="P104" s="160"/>
      <c r="Q104" s="160"/>
      <c r="R104" s="160"/>
      <c r="S104" s="160"/>
      <c r="T104" s="160"/>
      <c r="U104" s="160"/>
      <c r="V104" s="160"/>
      <c r="W104" s="160"/>
      <c r="X104" s="160"/>
      <c r="Y104" s="288" t="str">
        <f t="shared" si="15"/>
        <v/>
      </c>
      <c r="Z104" s="162" t="str">
        <f t="shared" si="16"/>
        <v/>
      </c>
      <c r="AA104" s="168"/>
      <c r="AB104" s="168"/>
      <c r="AC104" s="168"/>
      <c r="AD104" s="167" t="str">
        <f t="shared" si="19"/>
        <v/>
      </c>
      <c r="AE104" s="167" t="str">
        <f t="shared" si="19"/>
        <v/>
      </c>
      <c r="AF104" s="168">
        <f t="shared" si="17"/>
        <v>1</v>
      </c>
      <c r="AG104" s="168">
        <f t="shared" si="20"/>
        <v>0</v>
      </c>
      <c r="AH104" s="167"/>
      <c r="AI104" s="168">
        <f t="shared" si="21"/>
        <v>1</v>
      </c>
    </row>
    <row r="105" spans="2:35">
      <c r="B105" s="87" t="str">
        <f t="shared" si="18"/>
        <v/>
      </c>
      <c r="C105" s="88" t="str">
        <f>IF('תנאי סף'!AN105&lt;&gt;1,"",'תנאי סף'!F105)</f>
        <v/>
      </c>
      <c r="D105" s="165" t="str">
        <f>IF($C105="","",'התחשיב הבסיסי'!AE105)</f>
        <v/>
      </c>
      <c r="E105" s="369"/>
      <c r="F105" s="289"/>
      <c r="G105" s="370" t="str">
        <f t="shared" si="22"/>
        <v/>
      </c>
      <c r="H105" s="165" t="str">
        <f t="shared" si="14"/>
        <v/>
      </c>
      <c r="I105" s="371"/>
      <c r="J105" s="160"/>
      <c r="K105" s="160"/>
      <c r="L105" s="160"/>
      <c r="M105" s="160"/>
      <c r="N105" s="160"/>
      <c r="O105" s="160"/>
      <c r="P105" s="160"/>
      <c r="Q105" s="160"/>
      <c r="R105" s="160"/>
      <c r="S105" s="160"/>
      <c r="T105" s="160"/>
      <c r="U105" s="160"/>
      <c r="V105" s="160"/>
      <c r="W105" s="160"/>
      <c r="X105" s="160"/>
      <c r="Y105" s="288" t="str">
        <f t="shared" si="15"/>
        <v/>
      </c>
      <c r="Z105" s="162" t="str">
        <f t="shared" si="16"/>
        <v/>
      </c>
      <c r="AA105" s="168"/>
      <c r="AB105" s="168"/>
      <c r="AC105" s="168"/>
      <c r="AD105" s="167" t="str">
        <f t="shared" si="19"/>
        <v/>
      </c>
      <c r="AE105" s="167" t="str">
        <f t="shared" si="19"/>
        <v/>
      </c>
      <c r="AF105" s="168">
        <f t="shared" si="17"/>
        <v>1</v>
      </c>
      <c r="AG105" s="168">
        <f t="shared" si="20"/>
        <v>0</v>
      </c>
      <c r="AH105" s="167"/>
      <c r="AI105" s="168">
        <f t="shared" si="21"/>
        <v>1</v>
      </c>
    </row>
    <row r="106" spans="2:35">
      <c r="B106" s="87" t="str">
        <f t="shared" si="18"/>
        <v/>
      </c>
      <c r="C106" s="88" t="str">
        <f>IF('תנאי סף'!AN106&lt;&gt;1,"",'תנאי סף'!F106)</f>
        <v/>
      </c>
      <c r="D106" s="165" t="str">
        <f>IF($C106="","",'התחשיב הבסיסי'!AE106)</f>
        <v/>
      </c>
      <c r="E106" s="369"/>
      <c r="F106" s="289"/>
      <c r="G106" s="370" t="str">
        <f t="shared" si="22"/>
        <v/>
      </c>
      <c r="H106" s="165" t="str">
        <f t="shared" si="14"/>
        <v/>
      </c>
      <c r="I106" s="371"/>
      <c r="J106" s="160"/>
      <c r="K106" s="160"/>
      <c r="L106" s="160"/>
      <c r="M106" s="160"/>
      <c r="N106" s="160"/>
      <c r="O106" s="160"/>
      <c r="P106" s="160"/>
      <c r="Q106" s="160"/>
      <c r="R106" s="160"/>
      <c r="S106" s="160"/>
      <c r="T106" s="160"/>
      <c r="U106" s="160"/>
      <c r="V106" s="160"/>
      <c r="W106" s="160"/>
      <c r="X106" s="160"/>
      <c r="Y106" s="288" t="str">
        <f t="shared" si="15"/>
        <v/>
      </c>
      <c r="Z106" s="162" t="str">
        <f t="shared" si="16"/>
        <v/>
      </c>
      <c r="AA106" s="168"/>
      <c r="AB106" s="168"/>
      <c r="AC106" s="168"/>
      <c r="AD106" s="167" t="str">
        <f t="shared" si="19"/>
        <v/>
      </c>
      <c r="AE106" s="167" t="str">
        <f t="shared" si="19"/>
        <v/>
      </c>
      <c r="AF106" s="168">
        <f t="shared" si="17"/>
        <v>1</v>
      </c>
      <c r="AG106" s="168">
        <f t="shared" si="20"/>
        <v>0</v>
      </c>
      <c r="AH106" s="167"/>
      <c r="AI106" s="168">
        <f t="shared" si="21"/>
        <v>1</v>
      </c>
    </row>
    <row r="107" spans="2:35">
      <c r="B107" s="87" t="str">
        <f t="shared" si="18"/>
        <v/>
      </c>
      <c r="C107" s="88" t="str">
        <f>IF('תנאי סף'!AN107&lt;&gt;1,"",'תנאי סף'!F107)</f>
        <v/>
      </c>
      <c r="D107" s="165" t="str">
        <f>IF($C107="","",'התחשיב הבסיסי'!AE107)</f>
        <v/>
      </c>
      <c r="E107" s="369"/>
      <c r="F107" s="289"/>
      <c r="G107" s="370" t="str">
        <f t="shared" si="22"/>
        <v/>
      </c>
      <c r="H107" s="165" t="str">
        <f t="shared" si="14"/>
        <v/>
      </c>
      <c r="I107" s="371"/>
      <c r="J107" s="160"/>
      <c r="K107" s="160"/>
      <c r="L107" s="160"/>
      <c r="M107" s="160"/>
      <c r="N107" s="160"/>
      <c r="O107" s="160"/>
      <c r="P107" s="160"/>
      <c r="Q107" s="160"/>
      <c r="R107" s="160"/>
      <c r="S107" s="160"/>
      <c r="T107" s="160"/>
      <c r="U107" s="160"/>
      <c r="V107" s="160"/>
      <c r="W107" s="160"/>
      <c r="X107" s="160"/>
      <c r="Y107" s="288" t="str">
        <f t="shared" si="15"/>
        <v/>
      </c>
      <c r="Z107" s="162" t="str">
        <f t="shared" si="16"/>
        <v/>
      </c>
      <c r="AA107" s="168"/>
      <c r="AB107" s="168"/>
      <c r="AC107" s="168"/>
      <c r="AD107" s="167" t="str">
        <f t="shared" si="19"/>
        <v/>
      </c>
      <c r="AE107" s="167" t="str">
        <f t="shared" si="19"/>
        <v/>
      </c>
      <c r="AF107" s="168">
        <f t="shared" si="17"/>
        <v>1</v>
      </c>
      <c r="AG107" s="168">
        <f t="shared" si="20"/>
        <v>0</v>
      </c>
      <c r="AH107" s="167"/>
      <c r="AI107" s="168">
        <f t="shared" si="21"/>
        <v>1</v>
      </c>
    </row>
    <row r="108" spans="2:35">
      <c r="B108" s="87" t="str">
        <f t="shared" si="18"/>
        <v/>
      </c>
      <c r="C108" s="88" t="str">
        <f>IF('תנאי סף'!AN108&lt;&gt;1,"",'תנאי סף'!F108)</f>
        <v/>
      </c>
      <c r="D108" s="165" t="str">
        <f>IF($C108="","",'התחשיב הבסיסי'!AE108)</f>
        <v/>
      </c>
      <c r="E108" s="369"/>
      <c r="F108" s="289"/>
      <c r="G108" s="370" t="str">
        <f t="shared" si="22"/>
        <v/>
      </c>
      <c r="H108" s="165" t="str">
        <f t="shared" si="14"/>
        <v/>
      </c>
      <c r="I108" s="371"/>
      <c r="J108" s="160"/>
      <c r="K108" s="160"/>
      <c r="L108" s="160"/>
      <c r="M108" s="160"/>
      <c r="N108" s="160"/>
      <c r="O108" s="160"/>
      <c r="P108" s="160"/>
      <c r="Q108" s="160"/>
      <c r="R108" s="160"/>
      <c r="S108" s="160"/>
      <c r="T108" s="160"/>
      <c r="U108" s="160"/>
      <c r="V108" s="160"/>
      <c r="W108" s="160"/>
      <c r="X108" s="160"/>
      <c r="Y108" s="288" t="str">
        <f t="shared" si="15"/>
        <v/>
      </c>
      <c r="Z108" s="162" t="str">
        <f t="shared" si="16"/>
        <v/>
      </c>
      <c r="AA108" s="168"/>
      <c r="AB108" s="168"/>
      <c r="AC108" s="168"/>
      <c r="AD108" s="167" t="str">
        <f t="shared" si="19"/>
        <v/>
      </c>
      <c r="AE108" s="167" t="str">
        <f t="shared" si="19"/>
        <v/>
      </c>
      <c r="AF108" s="168">
        <f t="shared" si="17"/>
        <v>1</v>
      </c>
      <c r="AG108" s="168">
        <f t="shared" si="20"/>
        <v>0</v>
      </c>
      <c r="AH108" s="167"/>
      <c r="AI108" s="168">
        <f t="shared" si="21"/>
        <v>1</v>
      </c>
    </row>
    <row r="109" spans="2:35">
      <c r="B109" s="87" t="str">
        <f t="shared" si="18"/>
        <v/>
      </c>
      <c r="C109" s="88" t="str">
        <f>IF('תנאי סף'!AN109&lt;&gt;1,"",'תנאי סף'!F109)</f>
        <v/>
      </c>
      <c r="D109" s="165" t="str">
        <f>IF($C109="","",'התחשיב הבסיסי'!AE109)</f>
        <v/>
      </c>
      <c r="E109" s="369"/>
      <c r="F109" s="289"/>
      <c r="G109" s="370" t="str">
        <f t="shared" si="22"/>
        <v/>
      </c>
      <c r="H109" s="165" t="str">
        <f t="shared" si="14"/>
        <v/>
      </c>
      <c r="I109" s="371"/>
      <c r="J109" s="160"/>
      <c r="K109" s="160"/>
      <c r="L109" s="160"/>
      <c r="M109" s="160"/>
      <c r="N109" s="160"/>
      <c r="O109" s="160"/>
      <c r="P109" s="160"/>
      <c r="Q109" s="160"/>
      <c r="R109" s="160"/>
      <c r="S109" s="160"/>
      <c r="T109" s="160"/>
      <c r="U109" s="160"/>
      <c r="V109" s="160"/>
      <c r="W109" s="160"/>
      <c r="X109" s="160"/>
      <c r="Y109" s="288" t="str">
        <f t="shared" si="15"/>
        <v/>
      </c>
      <c r="Z109" s="162" t="str">
        <f t="shared" si="16"/>
        <v/>
      </c>
      <c r="AA109" s="168"/>
      <c r="AB109" s="168"/>
      <c r="AC109" s="168"/>
      <c r="AD109" s="167" t="str">
        <f t="shared" si="19"/>
        <v/>
      </c>
      <c r="AE109" s="167" t="str">
        <f t="shared" si="19"/>
        <v/>
      </c>
      <c r="AF109" s="168">
        <f t="shared" si="17"/>
        <v>1</v>
      </c>
      <c r="AG109" s="168">
        <f t="shared" si="20"/>
        <v>0</v>
      </c>
      <c r="AH109" s="167"/>
      <c r="AI109" s="168">
        <f t="shared" si="21"/>
        <v>1</v>
      </c>
    </row>
    <row r="110" spans="2:35">
      <c r="B110" s="87" t="str">
        <f t="shared" si="18"/>
        <v/>
      </c>
      <c r="C110" s="88" t="str">
        <f>IF('תנאי סף'!AN110&lt;&gt;1,"",'תנאי סף'!F110)</f>
        <v/>
      </c>
      <c r="D110" s="165" t="str">
        <f>IF($C110="","",'התחשיב הבסיסי'!AE110)</f>
        <v/>
      </c>
      <c r="E110" s="369"/>
      <c r="F110" s="289"/>
      <c r="G110" s="370" t="str">
        <f t="shared" si="22"/>
        <v/>
      </c>
      <c r="H110" s="165" t="str">
        <f t="shared" si="14"/>
        <v/>
      </c>
      <c r="I110" s="371"/>
      <c r="J110" s="160"/>
      <c r="K110" s="160"/>
      <c r="L110" s="160"/>
      <c r="M110" s="160"/>
      <c r="N110" s="160"/>
      <c r="O110" s="160"/>
      <c r="P110" s="160"/>
      <c r="Q110" s="160"/>
      <c r="R110" s="160"/>
      <c r="S110" s="160"/>
      <c r="T110" s="160"/>
      <c r="U110" s="160"/>
      <c r="V110" s="160"/>
      <c r="W110" s="160"/>
      <c r="X110" s="160"/>
      <c r="Y110" s="288" t="str">
        <f t="shared" si="15"/>
        <v/>
      </c>
      <c r="Z110" s="162" t="str">
        <f t="shared" si="16"/>
        <v/>
      </c>
      <c r="AA110" s="168"/>
      <c r="AB110" s="168"/>
      <c r="AC110" s="168"/>
      <c r="AD110" s="167" t="str">
        <f t="shared" si="19"/>
        <v/>
      </c>
      <c r="AE110" s="167" t="str">
        <f t="shared" si="19"/>
        <v/>
      </c>
      <c r="AF110" s="168">
        <f t="shared" si="17"/>
        <v>1</v>
      </c>
      <c r="AG110" s="168">
        <f t="shared" si="20"/>
        <v>0</v>
      </c>
      <c r="AH110" s="167"/>
      <c r="AI110" s="168">
        <f t="shared" si="21"/>
        <v>1</v>
      </c>
    </row>
    <row r="111" spans="2:35">
      <c r="B111" s="87" t="str">
        <f t="shared" si="18"/>
        <v/>
      </c>
      <c r="C111" s="88" t="str">
        <f>IF('תנאי סף'!AN111&lt;&gt;1,"",'תנאי סף'!F111)</f>
        <v/>
      </c>
      <c r="D111" s="165" t="str">
        <f>IF($C111="","",'התחשיב הבסיסי'!AE111)</f>
        <v/>
      </c>
      <c r="E111" s="369"/>
      <c r="F111" s="289"/>
      <c r="G111" s="370" t="str">
        <f t="shared" si="22"/>
        <v/>
      </c>
      <c r="H111" s="165" t="str">
        <f t="shared" si="14"/>
        <v/>
      </c>
      <c r="I111" s="371"/>
      <c r="J111" s="160"/>
      <c r="K111" s="160"/>
      <c r="L111" s="160"/>
      <c r="M111" s="160"/>
      <c r="N111" s="160"/>
      <c r="O111" s="160"/>
      <c r="P111" s="160"/>
      <c r="Q111" s="160"/>
      <c r="R111" s="160"/>
      <c r="S111" s="160"/>
      <c r="T111" s="160"/>
      <c r="U111" s="160"/>
      <c r="V111" s="160"/>
      <c r="W111" s="160"/>
      <c r="X111" s="160"/>
      <c r="Y111" s="288" t="str">
        <f t="shared" si="15"/>
        <v/>
      </c>
      <c r="Z111" s="162" t="str">
        <f t="shared" si="16"/>
        <v/>
      </c>
      <c r="AA111" s="168"/>
      <c r="AB111" s="168"/>
      <c r="AC111" s="168"/>
      <c r="AD111" s="167" t="str">
        <f t="shared" si="19"/>
        <v/>
      </c>
      <c r="AE111" s="167" t="str">
        <f t="shared" si="19"/>
        <v/>
      </c>
      <c r="AF111" s="168">
        <f t="shared" si="17"/>
        <v>1</v>
      </c>
      <c r="AG111" s="168">
        <f t="shared" si="20"/>
        <v>0</v>
      </c>
      <c r="AH111" s="167"/>
      <c r="AI111" s="168">
        <f t="shared" si="21"/>
        <v>1</v>
      </c>
    </row>
    <row r="112" spans="2:35">
      <c r="B112" s="87" t="str">
        <f t="shared" si="18"/>
        <v/>
      </c>
      <c r="C112" s="88" t="str">
        <f>IF('תנאי סף'!AN112&lt;&gt;1,"",'תנאי סף'!F112)</f>
        <v/>
      </c>
      <c r="D112" s="165" t="str">
        <f>IF($C112="","",'התחשיב הבסיסי'!AE112)</f>
        <v/>
      </c>
      <c r="E112" s="369"/>
      <c r="F112" s="289"/>
      <c r="G112" s="370" t="str">
        <f t="shared" si="22"/>
        <v/>
      </c>
      <c r="H112" s="165" t="str">
        <f t="shared" si="14"/>
        <v/>
      </c>
      <c r="I112" s="371"/>
      <c r="J112" s="160"/>
      <c r="K112" s="160"/>
      <c r="L112" s="160"/>
      <c r="M112" s="160"/>
      <c r="N112" s="160"/>
      <c r="O112" s="160"/>
      <c r="P112" s="160"/>
      <c r="Q112" s="160"/>
      <c r="R112" s="160"/>
      <c r="S112" s="160"/>
      <c r="T112" s="160"/>
      <c r="U112" s="160"/>
      <c r="V112" s="160"/>
      <c r="W112" s="160"/>
      <c r="X112" s="160"/>
      <c r="Y112" s="288" t="str">
        <f t="shared" si="15"/>
        <v/>
      </c>
      <c r="Z112" s="162" t="str">
        <f t="shared" si="16"/>
        <v/>
      </c>
      <c r="AA112" s="168"/>
      <c r="AB112" s="168"/>
      <c r="AC112" s="168"/>
      <c r="AD112" s="167" t="str">
        <f t="shared" si="19"/>
        <v/>
      </c>
      <c r="AE112" s="167" t="str">
        <f t="shared" si="19"/>
        <v/>
      </c>
      <c r="AF112" s="168">
        <f t="shared" si="17"/>
        <v>1</v>
      </c>
      <c r="AG112" s="168">
        <f t="shared" si="20"/>
        <v>0</v>
      </c>
      <c r="AH112" s="167"/>
      <c r="AI112" s="168">
        <f t="shared" si="21"/>
        <v>1</v>
      </c>
    </row>
    <row r="113" spans="2:35">
      <c r="B113" s="87" t="str">
        <f t="shared" si="18"/>
        <v/>
      </c>
      <c r="C113" s="88" t="str">
        <f>IF('תנאי סף'!AN113&lt;&gt;1,"",'תנאי סף'!F113)</f>
        <v/>
      </c>
      <c r="D113" s="165" t="str">
        <f>IF($C113="","",'התחשיב הבסיסי'!AE113)</f>
        <v/>
      </c>
      <c r="E113" s="369"/>
      <c r="F113" s="289"/>
      <c r="G113" s="370" t="str">
        <f t="shared" si="22"/>
        <v/>
      </c>
      <c r="H113" s="165" t="str">
        <f t="shared" si="14"/>
        <v/>
      </c>
      <c r="I113" s="371"/>
      <c r="J113" s="160"/>
      <c r="K113" s="160"/>
      <c r="L113" s="160"/>
      <c r="M113" s="160"/>
      <c r="N113" s="160"/>
      <c r="O113" s="160"/>
      <c r="P113" s="160"/>
      <c r="Q113" s="160"/>
      <c r="R113" s="160"/>
      <c r="S113" s="160"/>
      <c r="T113" s="160"/>
      <c r="U113" s="160"/>
      <c r="V113" s="160"/>
      <c r="W113" s="160"/>
      <c r="X113" s="160"/>
      <c r="Y113" s="288" t="str">
        <f t="shared" si="15"/>
        <v/>
      </c>
      <c r="Z113" s="162" t="str">
        <f t="shared" si="16"/>
        <v/>
      </c>
      <c r="AA113" s="168"/>
      <c r="AB113" s="168"/>
      <c r="AC113" s="168"/>
      <c r="AD113" s="167" t="str">
        <f t="shared" si="19"/>
        <v/>
      </c>
      <c r="AE113" s="167" t="str">
        <f t="shared" si="19"/>
        <v/>
      </c>
      <c r="AF113" s="168">
        <f t="shared" si="17"/>
        <v>1</v>
      </c>
      <c r="AG113" s="168">
        <f t="shared" si="20"/>
        <v>0</v>
      </c>
      <c r="AH113" s="167"/>
      <c r="AI113" s="168">
        <f t="shared" si="21"/>
        <v>1</v>
      </c>
    </row>
    <row r="114" spans="2:35">
      <c r="B114" s="87" t="str">
        <f t="shared" si="18"/>
        <v/>
      </c>
      <c r="C114" s="88" t="str">
        <f>IF('תנאי סף'!AN114&lt;&gt;1,"",'תנאי סף'!F114)</f>
        <v/>
      </c>
      <c r="D114" s="165" t="str">
        <f>IF($C114="","",'התחשיב הבסיסי'!AE114)</f>
        <v/>
      </c>
      <c r="E114" s="369"/>
      <c r="F114" s="289"/>
      <c r="G114" s="370" t="str">
        <f t="shared" si="22"/>
        <v/>
      </c>
      <c r="H114" s="165" t="str">
        <f t="shared" si="14"/>
        <v/>
      </c>
      <c r="I114" s="371"/>
      <c r="J114" s="160"/>
      <c r="K114" s="160"/>
      <c r="L114" s="160"/>
      <c r="M114" s="160"/>
      <c r="N114" s="160"/>
      <c r="O114" s="160"/>
      <c r="P114" s="160"/>
      <c r="Q114" s="160"/>
      <c r="R114" s="160"/>
      <c r="S114" s="160"/>
      <c r="T114" s="160"/>
      <c r="U114" s="160"/>
      <c r="V114" s="160"/>
      <c r="W114" s="160"/>
      <c r="X114" s="160"/>
      <c r="Y114" s="288" t="str">
        <f t="shared" si="15"/>
        <v/>
      </c>
      <c r="Z114" s="162" t="str">
        <f t="shared" si="16"/>
        <v/>
      </c>
      <c r="AA114" s="168"/>
      <c r="AB114" s="168"/>
      <c r="AC114" s="168"/>
      <c r="AD114" s="167" t="str">
        <f t="shared" si="19"/>
        <v/>
      </c>
      <c r="AE114" s="167" t="str">
        <f t="shared" si="19"/>
        <v/>
      </c>
      <c r="AF114" s="168">
        <f t="shared" si="17"/>
        <v>1</v>
      </c>
      <c r="AG114" s="168">
        <f t="shared" si="20"/>
        <v>0</v>
      </c>
      <c r="AH114" s="167"/>
      <c r="AI114" s="168">
        <f t="shared" si="21"/>
        <v>1</v>
      </c>
    </row>
    <row r="115" spans="2:35">
      <c r="B115" s="87" t="str">
        <f t="shared" si="18"/>
        <v/>
      </c>
      <c r="C115" s="88" t="str">
        <f>IF('תנאי סף'!AN115&lt;&gt;1,"",'תנאי סף'!F115)</f>
        <v/>
      </c>
      <c r="D115" s="165" t="str">
        <f>IF($C115="","",'התחשיב הבסיסי'!AE115)</f>
        <v/>
      </c>
      <c r="E115" s="369"/>
      <c r="F115" s="289"/>
      <c r="G115" s="370" t="str">
        <f t="shared" si="22"/>
        <v/>
      </c>
      <c r="H115" s="165" t="str">
        <f t="shared" si="14"/>
        <v/>
      </c>
      <c r="I115" s="371"/>
      <c r="J115" s="160"/>
      <c r="K115" s="160"/>
      <c r="L115" s="160"/>
      <c r="M115" s="160"/>
      <c r="N115" s="160"/>
      <c r="O115" s="160"/>
      <c r="P115" s="160"/>
      <c r="Q115" s="160"/>
      <c r="R115" s="160"/>
      <c r="S115" s="160"/>
      <c r="T115" s="160"/>
      <c r="U115" s="160"/>
      <c r="V115" s="160"/>
      <c r="W115" s="160"/>
      <c r="X115" s="160"/>
      <c r="Y115" s="288" t="str">
        <f t="shared" si="15"/>
        <v/>
      </c>
      <c r="Z115" s="162" t="str">
        <f t="shared" si="16"/>
        <v/>
      </c>
      <c r="AA115" s="168"/>
      <c r="AB115" s="168"/>
      <c r="AC115" s="168"/>
      <c r="AD115" s="167" t="str">
        <f t="shared" si="19"/>
        <v/>
      </c>
      <c r="AE115" s="167" t="str">
        <f t="shared" si="19"/>
        <v/>
      </c>
      <c r="AF115" s="168">
        <f t="shared" si="17"/>
        <v>1</v>
      </c>
      <c r="AG115" s="168">
        <f t="shared" si="20"/>
        <v>0</v>
      </c>
      <c r="AH115" s="167"/>
      <c r="AI115" s="168">
        <f t="shared" si="21"/>
        <v>1</v>
      </c>
    </row>
    <row r="116" spans="2:35">
      <c r="B116" s="87" t="str">
        <f t="shared" si="18"/>
        <v/>
      </c>
      <c r="C116" s="88" t="str">
        <f>IF('תנאי סף'!AN116&lt;&gt;1,"",'תנאי סף'!F116)</f>
        <v/>
      </c>
      <c r="D116" s="165" t="str">
        <f>IF($C116="","",'התחשיב הבסיסי'!AE116)</f>
        <v/>
      </c>
      <c r="E116" s="369"/>
      <c r="F116" s="289"/>
      <c r="G116" s="370" t="str">
        <f t="shared" si="22"/>
        <v/>
      </c>
      <c r="H116" s="165" t="str">
        <f t="shared" si="14"/>
        <v/>
      </c>
      <c r="I116" s="371"/>
      <c r="J116" s="160"/>
      <c r="K116" s="160"/>
      <c r="L116" s="160"/>
      <c r="M116" s="160"/>
      <c r="N116" s="160"/>
      <c r="O116" s="160"/>
      <c r="P116" s="160"/>
      <c r="Q116" s="160"/>
      <c r="R116" s="160"/>
      <c r="S116" s="160"/>
      <c r="T116" s="160"/>
      <c r="U116" s="160"/>
      <c r="V116" s="160"/>
      <c r="W116" s="160"/>
      <c r="X116" s="160"/>
      <c r="Y116" s="288" t="str">
        <f t="shared" si="15"/>
        <v/>
      </c>
      <c r="Z116" s="162" t="str">
        <f t="shared" si="16"/>
        <v/>
      </c>
      <c r="AA116" s="168"/>
      <c r="AB116" s="168"/>
      <c r="AC116" s="168"/>
      <c r="AD116" s="167" t="str">
        <f t="shared" si="19"/>
        <v/>
      </c>
      <c r="AE116" s="167" t="str">
        <f t="shared" si="19"/>
        <v/>
      </c>
      <c r="AF116" s="168">
        <f t="shared" si="17"/>
        <v>1</v>
      </c>
      <c r="AG116" s="168">
        <f t="shared" si="20"/>
        <v>0</v>
      </c>
      <c r="AH116" s="167"/>
      <c r="AI116" s="168">
        <f t="shared" si="21"/>
        <v>1</v>
      </c>
    </row>
    <row r="117" spans="2:35">
      <c r="B117" s="87" t="str">
        <f t="shared" si="18"/>
        <v/>
      </c>
      <c r="C117" s="88" t="str">
        <f>IF('תנאי סף'!AN117&lt;&gt;1,"",'תנאי סף'!F117)</f>
        <v/>
      </c>
      <c r="D117" s="165" t="str">
        <f>IF($C117="","",'התחשיב הבסיסי'!AE117)</f>
        <v/>
      </c>
      <c r="E117" s="369"/>
      <c r="F117" s="289"/>
      <c r="G117" s="370" t="str">
        <f t="shared" si="22"/>
        <v/>
      </c>
      <c r="H117" s="165" t="str">
        <f t="shared" si="14"/>
        <v/>
      </c>
      <c r="I117" s="371"/>
      <c r="J117" s="160"/>
      <c r="K117" s="160"/>
      <c r="L117" s="160"/>
      <c r="M117" s="160"/>
      <c r="N117" s="160"/>
      <c r="O117" s="160"/>
      <c r="P117" s="160"/>
      <c r="Q117" s="160"/>
      <c r="R117" s="160"/>
      <c r="S117" s="160"/>
      <c r="T117" s="160"/>
      <c r="U117" s="160"/>
      <c r="V117" s="160"/>
      <c r="W117" s="160"/>
      <c r="X117" s="160"/>
      <c r="Y117" s="288" t="str">
        <f t="shared" si="15"/>
        <v/>
      </c>
      <c r="Z117" s="162" t="str">
        <f t="shared" si="16"/>
        <v/>
      </c>
      <c r="AA117" s="168"/>
      <c r="AB117" s="168"/>
      <c r="AC117" s="168"/>
      <c r="AD117" s="167" t="str">
        <f t="shared" si="19"/>
        <v/>
      </c>
      <c r="AE117" s="167" t="str">
        <f t="shared" si="19"/>
        <v/>
      </c>
      <c r="AF117" s="168">
        <f t="shared" si="17"/>
        <v>1</v>
      </c>
      <c r="AG117" s="168">
        <f t="shared" si="20"/>
        <v>0</v>
      </c>
      <c r="AH117" s="167"/>
      <c r="AI117" s="168">
        <f t="shared" si="21"/>
        <v>1</v>
      </c>
    </row>
    <row r="118" spans="2:35">
      <c r="B118" s="87" t="str">
        <f t="shared" si="18"/>
        <v/>
      </c>
      <c r="C118" s="88" t="str">
        <f>IF('תנאי סף'!AN118&lt;&gt;1,"",'תנאי סף'!F118)</f>
        <v/>
      </c>
      <c r="D118" s="165" t="str">
        <f>IF($C118="","",'התחשיב הבסיסי'!AE118)</f>
        <v/>
      </c>
      <c r="E118" s="369"/>
      <c r="F118" s="289"/>
      <c r="G118" s="370" t="str">
        <f t="shared" si="22"/>
        <v/>
      </c>
      <c r="H118" s="165" t="str">
        <f t="shared" si="14"/>
        <v/>
      </c>
      <c r="I118" s="371"/>
      <c r="J118" s="160"/>
      <c r="K118" s="160"/>
      <c r="L118" s="160"/>
      <c r="M118" s="160"/>
      <c r="N118" s="160"/>
      <c r="O118" s="160"/>
      <c r="P118" s="160"/>
      <c r="Q118" s="160"/>
      <c r="R118" s="160"/>
      <c r="S118" s="160"/>
      <c r="T118" s="160"/>
      <c r="U118" s="160"/>
      <c r="V118" s="160"/>
      <c r="W118" s="160"/>
      <c r="X118" s="160"/>
      <c r="Y118" s="288" t="str">
        <f t="shared" si="15"/>
        <v/>
      </c>
      <c r="Z118" s="162" t="str">
        <f t="shared" si="16"/>
        <v/>
      </c>
      <c r="AA118" s="168"/>
      <c r="AB118" s="168"/>
      <c r="AC118" s="168"/>
      <c r="AD118" s="167" t="str">
        <f t="shared" si="19"/>
        <v/>
      </c>
      <c r="AE118" s="167" t="str">
        <f t="shared" si="19"/>
        <v/>
      </c>
      <c r="AF118" s="168">
        <f t="shared" si="17"/>
        <v>1</v>
      </c>
      <c r="AG118" s="168">
        <f t="shared" si="20"/>
        <v>0</v>
      </c>
      <c r="AH118" s="167"/>
      <c r="AI118" s="168">
        <f t="shared" si="21"/>
        <v>1</v>
      </c>
    </row>
    <row r="119" spans="2:35">
      <c r="B119" s="87" t="str">
        <f t="shared" si="18"/>
        <v/>
      </c>
      <c r="C119" s="88" t="str">
        <f>IF('תנאי סף'!AN119&lt;&gt;1,"",'תנאי סף'!F119)</f>
        <v/>
      </c>
      <c r="D119" s="165" t="str">
        <f>IF($C119="","",'התחשיב הבסיסי'!AE119)</f>
        <v/>
      </c>
      <c r="E119" s="369"/>
      <c r="F119" s="289"/>
      <c r="G119" s="370" t="str">
        <f t="shared" si="22"/>
        <v/>
      </c>
      <c r="H119" s="165" t="str">
        <f t="shared" si="14"/>
        <v/>
      </c>
      <c r="I119" s="371"/>
      <c r="J119" s="160"/>
      <c r="K119" s="160"/>
      <c r="L119" s="160"/>
      <c r="M119" s="160"/>
      <c r="N119" s="160"/>
      <c r="O119" s="160"/>
      <c r="P119" s="160"/>
      <c r="Q119" s="160"/>
      <c r="R119" s="160"/>
      <c r="S119" s="160"/>
      <c r="T119" s="160"/>
      <c r="U119" s="160"/>
      <c r="V119" s="160"/>
      <c r="W119" s="160"/>
      <c r="X119" s="160"/>
      <c r="Y119" s="288" t="str">
        <f t="shared" si="15"/>
        <v/>
      </c>
      <c r="Z119" s="162" t="str">
        <f t="shared" si="16"/>
        <v/>
      </c>
      <c r="AA119" s="168"/>
      <c r="AB119" s="168"/>
      <c r="AC119" s="168"/>
      <c r="AD119" s="167" t="str">
        <f t="shared" si="19"/>
        <v/>
      </c>
      <c r="AE119" s="167" t="str">
        <f t="shared" si="19"/>
        <v/>
      </c>
      <c r="AF119" s="168">
        <f t="shared" si="17"/>
        <v>1</v>
      </c>
      <c r="AG119" s="168">
        <f t="shared" si="20"/>
        <v>0</v>
      </c>
      <c r="AH119" s="167"/>
      <c r="AI119" s="168">
        <f t="shared" si="21"/>
        <v>1</v>
      </c>
    </row>
    <row r="120" spans="2:35">
      <c r="B120" s="87" t="str">
        <f t="shared" si="18"/>
        <v/>
      </c>
      <c r="C120" s="88" t="str">
        <f>IF('תנאי סף'!AN120&lt;&gt;1,"",'תנאי סף'!F120)</f>
        <v/>
      </c>
      <c r="D120" s="165" t="str">
        <f>IF($C120="","",'התחשיב הבסיסי'!AE120)</f>
        <v/>
      </c>
      <c r="E120" s="369"/>
      <c r="F120" s="289"/>
      <c r="G120" s="370" t="str">
        <f t="shared" si="22"/>
        <v/>
      </c>
      <c r="H120" s="165" t="str">
        <f t="shared" si="14"/>
        <v/>
      </c>
      <c r="I120" s="371"/>
      <c r="J120" s="160"/>
      <c r="K120" s="160"/>
      <c r="L120" s="160"/>
      <c r="M120" s="160"/>
      <c r="N120" s="160"/>
      <c r="O120" s="160"/>
      <c r="P120" s="160"/>
      <c r="Q120" s="160"/>
      <c r="R120" s="160"/>
      <c r="S120" s="160"/>
      <c r="T120" s="160"/>
      <c r="U120" s="160"/>
      <c r="V120" s="160"/>
      <c r="W120" s="160"/>
      <c r="X120" s="160"/>
      <c r="Y120" s="288" t="str">
        <f t="shared" si="15"/>
        <v/>
      </c>
      <c r="Z120" s="162" t="str">
        <f t="shared" si="16"/>
        <v/>
      </c>
      <c r="AA120" s="168"/>
      <c r="AB120" s="168"/>
      <c r="AC120" s="168"/>
      <c r="AD120" s="167" t="str">
        <f t="shared" si="19"/>
        <v/>
      </c>
      <c r="AE120" s="167" t="str">
        <f t="shared" si="19"/>
        <v/>
      </c>
      <c r="AF120" s="168">
        <f t="shared" si="17"/>
        <v>1</v>
      </c>
      <c r="AG120" s="168">
        <f t="shared" si="20"/>
        <v>0</v>
      </c>
      <c r="AH120" s="167"/>
      <c r="AI120" s="168">
        <f t="shared" si="21"/>
        <v>1</v>
      </c>
    </row>
    <row r="121" spans="2:35">
      <c r="B121" s="87" t="str">
        <f t="shared" si="18"/>
        <v/>
      </c>
      <c r="C121" s="88" t="str">
        <f>IF('תנאי סף'!AN121&lt;&gt;1,"",'תנאי סף'!F121)</f>
        <v/>
      </c>
      <c r="D121" s="165" t="str">
        <f>IF($C121="","",'התחשיב הבסיסי'!AE121)</f>
        <v/>
      </c>
      <c r="E121" s="369"/>
      <c r="F121" s="289"/>
      <c r="G121" s="370" t="str">
        <f t="shared" si="22"/>
        <v/>
      </c>
      <c r="H121" s="165" t="str">
        <f t="shared" si="14"/>
        <v/>
      </c>
      <c r="I121" s="371"/>
      <c r="J121" s="160"/>
      <c r="K121" s="160"/>
      <c r="L121" s="160"/>
      <c r="M121" s="160"/>
      <c r="N121" s="160"/>
      <c r="O121" s="160"/>
      <c r="P121" s="160"/>
      <c r="Q121" s="160"/>
      <c r="R121" s="160"/>
      <c r="S121" s="160"/>
      <c r="T121" s="160"/>
      <c r="U121" s="160"/>
      <c r="V121" s="160"/>
      <c r="W121" s="160"/>
      <c r="X121" s="160"/>
      <c r="Y121" s="288" t="str">
        <f t="shared" si="15"/>
        <v/>
      </c>
      <c r="Z121" s="162" t="str">
        <f t="shared" si="16"/>
        <v/>
      </c>
      <c r="AA121" s="168"/>
      <c r="AB121" s="168"/>
      <c r="AC121" s="168"/>
      <c r="AD121" s="167" t="str">
        <f t="shared" si="19"/>
        <v/>
      </c>
      <c r="AE121" s="167" t="str">
        <f t="shared" si="19"/>
        <v/>
      </c>
      <c r="AF121" s="168">
        <f t="shared" si="17"/>
        <v>1</v>
      </c>
      <c r="AG121" s="168">
        <f t="shared" si="20"/>
        <v>0</v>
      </c>
      <c r="AH121" s="167"/>
      <c r="AI121" s="168">
        <f t="shared" si="21"/>
        <v>1</v>
      </c>
    </row>
    <row r="122" spans="2:35">
      <c r="B122" s="87" t="str">
        <f t="shared" si="18"/>
        <v/>
      </c>
      <c r="C122" s="88" t="str">
        <f>IF('תנאי סף'!AN122&lt;&gt;1,"",'תנאי סף'!F122)</f>
        <v/>
      </c>
      <c r="D122" s="165" t="str">
        <f>IF($C122="","",'התחשיב הבסיסי'!AE122)</f>
        <v/>
      </c>
      <c r="E122" s="369"/>
      <c r="F122" s="289"/>
      <c r="G122" s="370" t="str">
        <f t="shared" si="22"/>
        <v/>
      </c>
      <c r="H122" s="165" t="str">
        <f t="shared" si="14"/>
        <v/>
      </c>
      <c r="I122" s="371"/>
      <c r="J122" s="160"/>
      <c r="K122" s="160"/>
      <c r="L122" s="160"/>
      <c r="M122" s="160"/>
      <c r="N122" s="160"/>
      <c r="O122" s="160"/>
      <c r="P122" s="160"/>
      <c r="Q122" s="160"/>
      <c r="R122" s="160"/>
      <c r="S122" s="160"/>
      <c r="T122" s="160"/>
      <c r="U122" s="160"/>
      <c r="V122" s="160"/>
      <c r="W122" s="160"/>
      <c r="X122" s="160"/>
      <c r="Y122" s="288" t="str">
        <f t="shared" si="15"/>
        <v/>
      </c>
      <c r="Z122" s="162" t="str">
        <f t="shared" si="16"/>
        <v/>
      </c>
      <c r="AA122" s="168"/>
      <c r="AB122" s="168"/>
      <c r="AC122" s="168"/>
      <c r="AD122" s="167" t="str">
        <f t="shared" si="19"/>
        <v/>
      </c>
      <c r="AE122" s="167" t="str">
        <f t="shared" si="19"/>
        <v/>
      </c>
      <c r="AF122" s="168">
        <f t="shared" si="17"/>
        <v>1</v>
      </c>
      <c r="AG122" s="168">
        <f t="shared" si="20"/>
        <v>0</v>
      </c>
      <c r="AH122" s="167"/>
      <c r="AI122" s="168">
        <f t="shared" si="21"/>
        <v>1</v>
      </c>
    </row>
    <row r="123" spans="2:35">
      <c r="B123" s="87" t="str">
        <f t="shared" si="18"/>
        <v/>
      </c>
      <c r="C123" s="88" t="str">
        <f>IF('תנאי סף'!AN123&lt;&gt;1,"",'תנאי סף'!F123)</f>
        <v/>
      </c>
      <c r="D123" s="165" t="str">
        <f>IF($C123="","",'התחשיב הבסיסי'!AE123)</f>
        <v/>
      </c>
      <c r="E123" s="369"/>
      <c r="F123" s="289"/>
      <c r="G123" s="370" t="str">
        <f t="shared" si="22"/>
        <v/>
      </c>
      <c r="H123" s="165" t="str">
        <f t="shared" si="14"/>
        <v/>
      </c>
      <c r="I123" s="371"/>
      <c r="J123" s="160"/>
      <c r="K123" s="160"/>
      <c r="L123" s="160"/>
      <c r="M123" s="160"/>
      <c r="N123" s="160"/>
      <c r="O123" s="160"/>
      <c r="P123" s="160"/>
      <c r="Q123" s="160"/>
      <c r="R123" s="160"/>
      <c r="S123" s="160"/>
      <c r="T123" s="160"/>
      <c r="U123" s="160"/>
      <c r="V123" s="160"/>
      <c r="W123" s="160"/>
      <c r="X123" s="160"/>
      <c r="Y123" s="288" t="str">
        <f t="shared" si="15"/>
        <v/>
      </c>
      <c r="Z123" s="162" t="str">
        <f t="shared" si="16"/>
        <v/>
      </c>
      <c r="AA123" s="168"/>
      <c r="AB123" s="168"/>
      <c r="AC123" s="168"/>
      <c r="AD123" s="167" t="str">
        <f t="shared" si="19"/>
        <v/>
      </c>
      <c r="AE123" s="167" t="str">
        <f t="shared" si="19"/>
        <v/>
      </c>
      <c r="AF123" s="168">
        <f t="shared" si="17"/>
        <v>1</v>
      </c>
      <c r="AG123" s="168">
        <f t="shared" si="20"/>
        <v>0</v>
      </c>
      <c r="AH123" s="167"/>
      <c r="AI123" s="168">
        <f t="shared" si="21"/>
        <v>1</v>
      </c>
    </row>
    <row r="124" spans="2:35">
      <c r="B124" s="87" t="str">
        <f t="shared" si="18"/>
        <v/>
      </c>
      <c r="C124" s="88" t="str">
        <f>IF('תנאי סף'!AN124&lt;&gt;1,"",'תנאי סף'!F124)</f>
        <v/>
      </c>
      <c r="D124" s="165" t="str">
        <f>IF($C124="","",'התחשיב הבסיסי'!AE124)</f>
        <v/>
      </c>
      <c r="E124" s="369"/>
      <c r="F124" s="289"/>
      <c r="G124" s="370" t="str">
        <f t="shared" si="22"/>
        <v/>
      </c>
      <c r="H124" s="165" t="str">
        <f t="shared" si="14"/>
        <v/>
      </c>
      <c r="I124" s="371"/>
      <c r="J124" s="160"/>
      <c r="K124" s="160"/>
      <c r="L124" s="160"/>
      <c r="M124" s="160"/>
      <c r="N124" s="160"/>
      <c r="O124" s="160"/>
      <c r="P124" s="160"/>
      <c r="Q124" s="160"/>
      <c r="R124" s="160"/>
      <c r="S124" s="160"/>
      <c r="T124" s="160"/>
      <c r="U124" s="160"/>
      <c r="V124" s="160"/>
      <c r="W124" s="160"/>
      <c r="X124" s="160"/>
      <c r="Y124" s="288" t="str">
        <f t="shared" si="15"/>
        <v/>
      </c>
      <c r="Z124" s="162" t="str">
        <f t="shared" si="16"/>
        <v/>
      </c>
      <c r="AA124" s="168"/>
      <c r="AB124" s="168"/>
      <c r="AC124" s="168"/>
      <c r="AD124" s="167" t="str">
        <f t="shared" si="19"/>
        <v/>
      </c>
      <c r="AE124" s="167" t="str">
        <f t="shared" si="19"/>
        <v/>
      </c>
      <c r="AF124" s="168">
        <f t="shared" si="17"/>
        <v>1</v>
      </c>
      <c r="AG124" s="168">
        <f t="shared" si="20"/>
        <v>0</v>
      </c>
      <c r="AH124" s="167"/>
      <c r="AI124" s="168">
        <f t="shared" si="21"/>
        <v>1</v>
      </c>
    </row>
    <row r="125" spans="2:35">
      <c r="B125" s="87" t="str">
        <f t="shared" si="18"/>
        <v/>
      </c>
      <c r="C125" s="88" t="str">
        <f>IF('תנאי סף'!AN125&lt;&gt;1,"",'תנאי סף'!F125)</f>
        <v/>
      </c>
      <c r="D125" s="165" t="str">
        <f>IF($C125="","",'התחשיב הבסיסי'!AE125)</f>
        <v/>
      </c>
      <c r="E125" s="369"/>
      <c r="F125" s="289"/>
      <c r="G125" s="370" t="str">
        <f t="shared" si="22"/>
        <v/>
      </c>
      <c r="H125" s="165" t="str">
        <f t="shared" si="14"/>
        <v/>
      </c>
      <c r="I125" s="371"/>
      <c r="J125" s="160"/>
      <c r="K125" s="160"/>
      <c r="L125" s="160"/>
      <c r="M125" s="160"/>
      <c r="N125" s="160"/>
      <c r="O125" s="160"/>
      <c r="P125" s="160"/>
      <c r="Q125" s="160"/>
      <c r="R125" s="160"/>
      <c r="S125" s="160"/>
      <c r="T125" s="160"/>
      <c r="U125" s="160"/>
      <c r="V125" s="160"/>
      <c r="W125" s="160"/>
      <c r="X125" s="160"/>
      <c r="Y125" s="288" t="str">
        <f t="shared" si="15"/>
        <v/>
      </c>
      <c r="Z125" s="162" t="str">
        <f t="shared" si="16"/>
        <v/>
      </c>
      <c r="AA125" s="168"/>
      <c r="AB125" s="168"/>
      <c r="AC125" s="168"/>
      <c r="AD125" s="167" t="str">
        <f t="shared" si="19"/>
        <v/>
      </c>
      <c r="AE125" s="167" t="str">
        <f t="shared" si="19"/>
        <v/>
      </c>
      <c r="AF125" s="168">
        <f t="shared" si="17"/>
        <v>1</v>
      </c>
      <c r="AG125" s="168">
        <f t="shared" si="20"/>
        <v>0</v>
      </c>
      <c r="AH125" s="167"/>
      <c r="AI125" s="168">
        <f t="shared" si="21"/>
        <v>1</v>
      </c>
    </row>
    <row r="126" spans="2:35">
      <c r="B126" s="87" t="str">
        <f t="shared" si="18"/>
        <v/>
      </c>
      <c r="C126" s="88" t="str">
        <f>IF('תנאי סף'!AN126&lt;&gt;1,"",'תנאי סף'!F126)</f>
        <v/>
      </c>
      <c r="D126" s="165" t="str">
        <f>IF($C126="","",'התחשיב הבסיסי'!AE126)</f>
        <v/>
      </c>
      <c r="E126" s="369"/>
      <c r="F126" s="289"/>
      <c r="G126" s="370" t="str">
        <f t="shared" si="22"/>
        <v/>
      </c>
      <c r="H126" s="165" t="str">
        <f t="shared" si="14"/>
        <v/>
      </c>
      <c r="I126" s="371"/>
      <c r="J126" s="160"/>
      <c r="K126" s="160"/>
      <c r="L126" s="160"/>
      <c r="M126" s="160"/>
      <c r="N126" s="160"/>
      <c r="O126" s="160"/>
      <c r="P126" s="160"/>
      <c r="Q126" s="160"/>
      <c r="R126" s="160"/>
      <c r="S126" s="160"/>
      <c r="T126" s="160"/>
      <c r="U126" s="160"/>
      <c r="V126" s="160"/>
      <c r="W126" s="160"/>
      <c r="X126" s="160"/>
      <c r="Y126" s="288" t="str">
        <f t="shared" si="15"/>
        <v/>
      </c>
      <c r="Z126" s="162" t="str">
        <f t="shared" si="16"/>
        <v/>
      </c>
      <c r="AA126" s="168"/>
      <c r="AB126" s="168"/>
      <c r="AC126" s="168"/>
      <c r="AD126" s="167" t="str">
        <f t="shared" si="19"/>
        <v/>
      </c>
      <c r="AE126" s="167" t="str">
        <f t="shared" si="19"/>
        <v/>
      </c>
      <c r="AF126" s="168">
        <f t="shared" si="17"/>
        <v>1</v>
      </c>
      <c r="AG126" s="168">
        <f t="shared" si="20"/>
        <v>0</v>
      </c>
      <c r="AH126" s="167"/>
      <c r="AI126" s="168">
        <f t="shared" si="21"/>
        <v>1</v>
      </c>
    </row>
    <row r="127" spans="2:35">
      <c r="B127" s="87" t="str">
        <f t="shared" si="18"/>
        <v/>
      </c>
      <c r="C127" s="88" t="str">
        <f>IF('תנאי סף'!AN127&lt;&gt;1,"",'תנאי סף'!F127)</f>
        <v/>
      </c>
      <c r="D127" s="165" t="str">
        <f>IF($C127="","",'התחשיב הבסיסי'!AE127)</f>
        <v/>
      </c>
      <c r="E127" s="369"/>
      <c r="F127" s="289"/>
      <c r="G127" s="370" t="str">
        <f t="shared" si="22"/>
        <v/>
      </c>
      <c r="H127" s="165" t="str">
        <f t="shared" si="14"/>
        <v/>
      </c>
      <c r="I127" s="371"/>
      <c r="J127" s="160"/>
      <c r="K127" s="160"/>
      <c r="L127" s="160"/>
      <c r="M127" s="160"/>
      <c r="N127" s="160"/>
      <c r="O127" s="160"/>
      <c r="P127" s="160"/>
      <c r="Q127" s="160"/>
      <c r="R127" s="160"/>
      <c r="S127" s="160"/>
      <c r="T127" s="160"/>
      <c r="U127" s="160"/>
      <c r="V127" s="160"/>
      <c r="W127" s="160"/>
      <c r="X127" s="160"/>
      <c r="Y127" s="288" t="str">
        <f t="shared" si="15"/>
        <v/>
      </c>
      <c r="Z127" s="162" t="str">
        <f>IF(C127="","",IF(AND($AI$28&lt;&gt;1),$AH$1,Y127*$C$2))</f>
        <v/>
      </c>
      <c r="AA127" s="168"/>
      <c r="AB127" s="168"/>
      <c r="AC127" s="168"/>
      <c r="AD127" s="167" t="str">
        <f t="shared" si="19"/>
        <v/>
      </c>
      <c r="AE127" s="167" t="str">
        <f t="shared" si="19"/>
        <v/>
      </c>
      <c r="AF127" s="168">
        <f t="shared" si="17"/>
        <v>1</v>
      </c>
      <c r="AG127" s="168">
        <f t="shared" si="20"/>
        <v>0</v>
      </c>
      <c r="AH127" s="167"/>
      <c r="AI127" s="168">
        <f t="shared" si="21"/>
        <v>1</v>
      </c>
    </row>
    <row r="128" spans="2:35">
      <c r="B128" s="87" t="str">
        <f t="shared" si="18"/>
        <v/>
      </c>
      <c r="C128" s="88" t="str">
        <f>IF('תנאי סף'!AN128&lt;&gt;1,"",'תנאי סף'!F128)</f>
        <v/>
      </c>
      <c r="D128" s="165" t="str">
        <f>IF($C128="","",'התחשיב הבסיסי'!AE128)</f>
        <v/>
      </c>
      <c r="E128" s="369"/>
      <c r="F128" s="289"/>
      <c r="G128" s="370" t="str">
        <f t="shared" si="22"/>
        <v/>
      </c>
      <c r="H128" s="165" t="str">
        <f t="shared" si="14"/>
        <v/>
      </c>
      <c r="I128" s="371"/>
      <c r="J128" s="160"/>
      <c r="K128" s="160"/>
      <c r="L128" s="160"/>
      <c r="M128" s="160"/>
      <c r="N128" s="160"/>
      <c r="O128" s="160"/>
      <c r="P128" s="160"/>
      <c r="Q128" s="160"/>
      <c r="R128" s="160"/>
      <c r="S128" s="160"/>
      <c r="T128" s="160"/>
      <c r="U128" s="160"/>
      <c r="V128" s="160"/>
      <c r="W128" s="160"/>
      <c r="X128" s="160"/>
      <c r="Y128" s="288" t="str">
        <f t="shared" si="15"/>
        <v/>
      </c>
      <c r="Z128" s="162" t="str">
        <f>IF(C128="","",IF(AND($AI$28&lt;&gt;1),$AH$1,Y128*$C$2))</f>
        <v/>
      </c>
      <c r="AA128" s="168"/>
      <c r="AB128" s="168"/>
      <c r="AC128" s="168"/>
      <c r="AD128" s="167" t="str">
        <f t="shared" si="19"/>
        <v/>
      </c>
      <c r="AE128" s="167" t="str">
        <f t="shared" si="19"/>
        <v/>
      </c>
      <c r="AF128" s="168">
        <f t="shared" si="17"/>
        <v>1</v>
      </c>
      <c r="AG128" s="168">
        <f t="shared" si="20"/>
        <v>0</v>
      </c>
      <c r="AH128" s="167"/>
      <c r="AI128" s="168">
        <f t="shared" si="21"/>
        <v>1</v>
      </c>
    </row>
    <row r="129" spans="2:35">
      <c r="B129" s="87" t="str">
        <f t="shared" si="18"/>
        <v/>
      </c>
      <c r="C129" s="88" t="str">
        <f>IF('תנאי סף'!AN129&lt;&gt;1,"",'תנאי סף'!F129)</f>
        <v/>
      </c>
      <c r="D129" s="165" t="str">
        <f>IF($C129="","",'התחשיב הבסיסי'!AE129)</f>
        <v/>
      </c>
      <c r="E129" s="369"/>
      <c r="F129" s="289"/>
      <c r="G129" s="370" t="str">
        <f t="shared" si="22"/>
        <v/>
      </c>
      <c r="H129" s="165" t="str">
        <f t="shared" si="14"/>
        <v/>
      </c>
      <c r="I129" s="371"/>
      <c r="J129" s="160"/>
      <c r="K129" s="160"/>
      <c r="L129" s="160"/>
      <c r="M129" s="160"/>
      <c r="N129" s="160"/>
      <c r="O129" s="160"/>
      <c r="P129" s="160"/>
      <c r="Q129" s="160"/>
      <c r="R129" s="160"/>
      <c r="S129" s="160"/>
      <c r="T129" s="160"/>
      <c r="U129" s="160"/>
      <c r="V129" s="160"/>
      <c r="W129" s="160"/>
      <c r="X129" s="160"/>
      <c r="Y129" s="288" t="str">
        <f t="shared" si="15"/>
        <v/>
      </c>
      <c r="Z129" s="162" t="str">
        <f>IF(C129="","",IF(AND($AI$28&lt;&gt;1),$AH$1,Y129*$C$2))</f>
        <v/>
      </c>
      <c r="AA129" s="168"/>
      <c r="AB129" s="168"/>
      <c r="AC129" s="168"/>
      <c r="AD129" s="167" t="str">
        <f t="shared" si="19"/>
        <v/>
      </c>
      <c r="AE129" s="167" t="str">
        <f t="shared" si="19"/>
        <v/>
      </c>
      <c r="AF129" s="168">
        <f t="shared" si="17"/>
        <v>1</v>
      </c>
      <c r="AG129" s="168">
        <f t="shared" si="20"/>
        <v>0</v>
      </c>
      <c r="AH129" s="167"/>
      <c r="AI129" s="168">
        <f t="shared" si="21"/>
        <v>1</v>
      </c>
    </row>
    <row r="130" spans="2:35" ht="16.5" thickBot="1">
      <c r="B130" s="89" t="str">
        <f t="shared" si="18"/>
        <v/>
      </c>
      <c r="C130" s="88" t="str">
        <f>IF('תנאי סף'!AN130&lt;&gt;1,"",'תנאי סף'!F130)</f>
        <v/>
      </c>
      <c r="D130" s="165" t="str">
        <f>IF($C130="","",'התחשיב הבסיסי'!AE130)</f>
        <v/>
      </c>
      <c r="E130" s="372"/>
      <c r="F130" s="289"/>
      <c r="G130" s="370" t="str">
        <f t="shared" si="22"/>
        <v/>
      </c>
      <c r="H130" s="166" t="str">
        <f t="shared" si="14"/>
        <v/>
      </c>
      <c r="I130" s="373"/>
      <c r="J130" s="163"/>
      <c r="K130" s="163"/>
      <c r="L130" s="163"/>
      <c r="M130" s="163"/>
      <c r="N130" s="163"/>
      <c r="O130" s="163"/>
      <c r="P130" s="163"/>
      <c r="Q130" s="163"/>
      <c r="R130" s="163"/>
      <c r="S130" s="163"/>
      <c r="T130" s="163"/>
      <c r="U130" s="163"/>
      <c r="V130" s="163"/>
      <c r="W130" s="163"/>
      <c r="X130" s="163"/>
      <c r="Y130" s="288" t="str">
        <f t="shared" si="15"/>
        <v/>
      </c>
      <c r="Z130" s="162" t="str">
        <f>IF(C130="","",IF(AND($AI$28&lt;&gt;1),$AH$1,Y130*$C$2))</f>
        <v/>
      </c>
      <c r="AA130" s="168"/>
      <c r="AB130" s="168"/>
      <c r="AC130" s="168"/>
      <c r="AD130" s="167" t="str">
        <f t="shared" si="19"/>
        <v/>
      </c>
      <c r="AE130" s="167" t="str">
        <f t="shared" si="19"/>
        <v/>
      </c>
      <c r="AF130" s="168">
        <f t="shared" si="17"/>
        <v>1</v>
      </c>
      <c r="AG130" s="168">
        <f t="shared" si="20"/>
        <v>0</v>
      </c>
      <c r="AH130" s="167"/>
      <c r="AI130" s="168">
        <f t="shared" si="21"/>
        <v>1</v>
      </c>
    </row>
    <row r="131" spans="2:35" ht="16.5" thickBot="1">
      <c r="B131" s="467" t="s">
        <v>49</v>
      </c>
      <c r="C131" s="468"/>
      <c r="D131" s="147">
        <f ca="1">SUM(D31:D130)</f>
        <v>1</v>
      </c>
      <c r="E131" s="12">
        <f ca="1">SUM(E31:E130)-SUMIF(C31:C130,"",E31:E130)</f>
        <v>2026364</v>
      </c>
      <c r="F131" s="12">
        <f>SUM(F31:F130)</f>
        <v>1</v>
      </c>
      <c r="G131" s="80">
        <f ca="1">SUM(G31:G130)</f>
        <v>0.99999999999999989</v>
      </c>
      <c r="H131" s="80">
        <f ca="1">SUM(H31:H130)</f>
        <v>1.0575297909624872</v>
      </c>
      <c r="I131" s="81"/>
      <c r="J131" s="81"/>
      <c r="K131" s="81"/>
      <c r="L131" s="81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0">
        <f ca="1">SUM(Y31:Y130)</f>
        <v>1</v>
      </c>
      <c r="Z131" s="85">
        <f ca="1">SUM(Z31:Z130)</f>
        <v>4026033.9999999991</v>
      </c>
      <c r="AA131" s="168"/>
      <c r="AB131" s="168"/>
      <c r="AC131" s="168"/>
      <c r="AD131" s="168"/>
      <c r="AE131" s="168"/>
      <c r="AF131" s="168"/>
      <c r="AG131" s="168"/>
      <c r="AH131" s="168"/>
      <c r="AI131" s="168"/>
    </row>
    <row r="134" spans="2:35" hidden="1">
      <c r="B134" s="168"/>
      <c r="C134" s="168" t="s">
        <v>236</v>
      </c>
      <c r="D134" s="168"/>
      <c r="E134" s="168">
        <f ca="1">IFERROR(IF(E131&lt;1,1,0),0)</f>
        <v>0</v>
      </c>
      <c r="F134" s="168"/>
      <c r="G134" s="168"/>
      <c r="H134" s="168"/>
      <c r="I134" s="168">
        <f ca="1">IF(Y131=1,1,0)</f>
        <v>1</v>
      </c>
      <c r="J134" s="168"/>
      <c r="K134" s="168"/>
      <c r="L134" s="168"/>
      <c r="M134" s="168"/>
      <c r="N134" s="168"/>
      <c r="O134" s="168"/>
      <c r="P134" s="168"/>
      <c r="Q134" s="168"/>
      <c r="R134" s="168"/>
      <c r="S134" s="168"/>
      <c r="T134" s="168"/>
      <c r="U134" s="168"/>
      <c r="V134" s="168"/>
      <c r="W134" s="168"/>
      <c r="X134" s="168"/>
      <c r="Y134" s="168"/>
      <c r="Z134" s="168">
        <f ca="1">IF(Z131=C2,1,0)</f>
        <v>1</v>
      </c>
      <c r="AA134" s="168"/>
      <c r="AB134" s="168"/>
      <c r="AC134" s="168"/>
      <c r="AD134" s="168"/>
      <c r="AE134" s="168"/>
      <c r="AF134" s="168"/>
      <c r="AG134" s="168"/>
      <c r="AH134" s="168"/>
      <c r="AI134" s="168"/>
    </row>
  </sheetData>
  <sheetProtection algorithmName="SHA-512" hashValue="9ql3bnYpvaE4EvxABdRESExgrowC6Ogw3oMLZQSlU2J618p01ue1o9lONc+TULtTJLwxwM71tGLWfnB6HcAhmA==" saltValue="2kihMreiMtwiARbYEzyJnA==" spinCount="100000" sheet="1" scenarios="1" formatColumns="0" formatRows="0"/>
  <mergeCells count="12">
    <mergeCell ref="AF29:AF30"/>
    <mergeCell ref="AG29:AG30"/>
    <mergeCell ref="B131:C131"/>
    <mergeCell ref="D1:Z2"/>
    <mergeCell ref="B28:Z28"/>
    <mergeCell ref="B29:B30"/>
    <mergeCell ref="C29:C30"/>
    <mergeCell ref="D29:D30"/>
    <mergeCell ref="G29:G30"/>
    <mergeCell ref="H29:H30"/>
    <mergeCell ref="Y29:Y30"/>
    <mergeCell ref="Z29:Z30"/>
  </mergeCells>
  <conditionalFormatting sqref="B31:Z130">
    <cfRule type="expression" dxfId="145" priority="1" stopIfTrue="1">
      <formula>AND($C31="",B31&lt;&gt;"")</formula>
    </cfRule>
    <cfRule type="expression" dxfId="144" priority="2">
      <formula>$C31=""</formula>
    </cfRule>
    <cfRule type="expression" dxfId="143" priority="3">
      <formula>B$30&lt;&gt;""</formula>
    </cfRule>
  </conditionalFormatting>
  <conditionalFormatting sqref="C1:C2">
    <cfRule type="containsBlanks" dxfId="142" priority="60">
      <formula>LEN(TRIM(C1))=0</formula>
    </cfRule>
  </conditionalFormatting>
  <conditionalFormatting sqref="D1">
    <cfRule type="notContainsBlanks" dxfId="141" priority="47">
      <formula>LEN(TRIM(D1))&gt;0</formula>
    </cfRule>
  </conditionalFormatting>
  <dataValidations count="2">
    <dataValidation type="list" allowBlank="1" showInputMessage="1" showErrorMessage="1" error="יש להזין 0 או 1._x000a_0 = הפעילות נתמכה בעבר_x000a_1= הפעילות נתמכת לראשונה" sqref="F31:F130" xr:uid="{00000000-0002-0000-0D00-000000000000}">
      <formula1>$AD31:$AE31</formula1>
    </dataValidation>
    <dataValidation type="decimal" operator="greaterThanOrEqual" allowBlank="1" showInputMessage="1" showErrorMessage="1" errorTitle="נתון שגוי." error="ניתן להזין רק מספר גדול או שווה ל-0." sqref="E6 E31:E130" xr:uid="{00000000-0002-0000-0D00-000001000000}">
      <formula1>0</formula1>
    </dataValidation>
  </dataValidations>
  <printOptions horizontalCentered="1"/>
  <pageMargins left="0.39370078740157483" right="0.35433070866141736" top="0.74803149606299213" bottom="0.74803149606299213" header="0.31496062992125984" footer="0.31496062992125984"/>
  <pageSetup paperSize="9" scale="30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2A2037A9-8D4A-4551-B342-404F68806AAF}">
            <xm:f>NOT(ISERROR(SEARCH($AH$1,B31)))</xm:f>
            <xm:f>$AH$1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>
    <tabColor theme="4" tint="-0.249977111117893"/>
  </sheetPr>
  <dimension ref="A1:GR131"/>
  <sheetViews>
    <sheetView rightToLeft="1" view="pageBreakPreview" zoomScale="80" zoomScaleNormal="100" zoomScaleSheetLayoutView="80" workbookViewId="0">
      <pane ySplit="30" topLeftCell="A31" activePane="bottomLeft" state="frozen"/>
      <selection activeCell="C3" sqref="C3"/>
      <selection pane="bottomLeft" activeCell="B31" sqref="B31"/>
    </sheetView>
  </sheetViews>
  <sheetFormatPr defaultColWidth="9" defaultRowHeight="12.75"/>
  <cols>
    <col min="1" max="1" width="3.42578125" style="167" hidden="1" customWidth="1"/>
    <col min="2" max="2" width="8.7109375" style="167" customWidth="1"/>
    <col min="3" max="3" width="37.28515625" style="167" customWidth="1"/>
    <col min="4" max="4" width="15.140625" style="167" customWidth="1"/>
    <col min="5" max="5" width="27.42578125" style="167" bestFit="1" customWidth="1"/>
    <col min="6" max="8" width="16" style="251" customWidth="1"/>
    <col min="9" max="10" width="16.7109375" style="167" customWidth="1"/>
    <col min="11" max="11" width="18.140625" style="167" customWidth="1"/>
    <col min="12" max="24" width="4.28515625" style="167" hidden="1" customWidth="1"/>
    <col min="25" max="25" width="2.28515625" style="167" hidden="1" customWidth="1"/>
    <col min="26" max="26" width="15.85546875" style="167" customWidth="1"/>
    <col min="27" max="200" width="9" style="167" hidden="1" customWidth="1"/>
    <col min="201" max="16384" width="9" style="167"/>
  </cols>
  <sheetData>
    <row r="1" spans="2:34" ht="18.75">
      <c r="B1" s="228" t="str">
        <f>'פרמטרים לעקרונות חישוב התמיכה'!$B$1</f>
        <v>שנה</v>
      </c>
      <c r="C1" s="2">
        <f>'פרמטרים לעקרונות חישוב התמיכה'!$C$1</f>
        <v>2025</v>
      </c>
      <c r="E1" s="48"/>
      <c r="F1" s="167"/>
      <c r="G1" s="167"/>
      <c r="H1" s="167"/>
      <c r="AG1" s="167" t="s">
        <v>238</v>
      </c>
      <c r="AH1" s="167" t="s">
        <v>89</v>
      </c>
    </row>
    <row r="2" spans="2:34" ht="19.5" thickBot="1">
      <c r="B2" s="238" t="str">
        <f>'פרמטרים לעקרונות חישוב התמיכה'!$B$2</f>
        <v>תקציב</v>
      </c>
      <c r="C2" s="6">
        <f>'פרמטרים לעקרונות חישוב התמיכה'!$C$2</f>
        <v>4026034</v>
      </c>
      <c r="E2" s="14"/>
      <c r="F2" s="167"/>
      <c r="G2" s="167"/>
      <c r="H2" s="167"/>
      <c r="AG2" s="167" t="s">
        <v>239</v>
      </c>
    </row>
    <row r="3" spans="2:34" ht="21">
      <c r="C3" s="294" t="str">
        <f ca="1">IF(SUBTOTAL(102,B$31:B$130)=SUBTOTAL(2,B$31:B$130),"","ישנן שורות מוסתרות")</f>
        <v/>
      </c>
      <c r="F3" s="167"/>
      <c r="G3" s="167"/>
      <c r="H3" s="167"/>
    </row>
    <row r="4" spans="2:34" ht="14.25" hidden="1" customHeight="1">
      <c r="F4" s="167"/>
      <c r="G4" s="167"/>
      <c r="H4" s="167"/>
    </row>
    <row r="5" spans="2:34" ht="14.25" hidden="1" customHeight="1">
      <c r="F5" s="167"/>
      <c r="G5" s="167"/>
      <c r="H5" s="167"/>
    </row>
    <row r="6" spans="2:34" ht="14.25" hidden="1" customHeight="1" thickBot="1">
      <c r="F6" s="167"/>
      <c r="G6" s="167"/>
      <c r="H6" s="167"/>
    </row>
    <row r="7" spans="2:34" ht="14.25" hidden="1" customHeight="1" thickBot="1">
      <c r="F7" s="167"/>
      <c r="G7" s="167"/>
      <c r="H7" s="167"/>
    </row>
    <row r="8" spans="2:34" ht="14.25" hidden="1" customHeight="1" thickBot="1">
      <c r="F8" s="167"/>
      <c r="G8" s="167"/>
      <c r="H8" s="167"/>
    </row>
    <row r="9" spans="2:34" ht="14.25" hidden="1" customHeight="1" thickBot="1">
      <c r="F9" s="167"/>
      <c r="G9" s="167"/>
      <c r="H9" s="167"/>
    </row>
    <row r="10" spans="2:34" ht="14.25" hidden="1" customHeight="1" thickBot="1">
      <c r="F10" s="167"/>
      <c r="G10" s="167"/>
      <c r="H10" s="167"/>
    </row>
    <row r="11" spans="2:34" ht="14.25" hidden="1" customHeight="1" thickBot="1">
      <c r="F11" s="167"/>
      <c r="G11" s="167"/>
      <c r="H11" s="167"/>
    </row>
    <row r="12" spans="2:34" ht="14.25" hidden="1" customHeight="1" thickBot="1">
      <c r="F12" s="167"/>
      <c r="G12" s="167"/>
      <c r="H12" s="167"/>
    </row>
    <row r="13" spans="2:34" ht="14.25" hidden="1" customHeight="1" thickBot="1">
      <c r="F13" s="167"/>
      <c r="G13" s="167"/>
      <c r="H13" s="167"/>
    </row>
    <row r="14" spans="2:34" ht="14.25" hidden="1" customHeight="1" thickBot="1">
      <c r="F14" s="167"/>
      <c r="G14" s="167"/>
      <c r="H14" s="167"/>
    </row>
    <row r="15" spans="2:34" ht="14.25" hidden="1" customHeight="1" thickBot="1">
      <c r="F15" s="167"/>
      <c r="G15" s="167"/>
      <c r="H15" s="167"/>
    </row>
    <row r="16" spans="2:34" ht="14.25" hidden="1" customHeight="1" thickBot="1">
      <c r="F16" s="167"/>
      <c r="G16" s="167"/>
      <c r="H16" s="167"/>
    </row>
    <row r="17" spans="1:26" ht="14.25" hidden="1" customHeight="1" thickBot="1">
      <c r="F17" s="167"/>
      <c r="G17" s="167"/>
      <c r="H17" s="167"/>
    </row>
    <row r="18" spans="1:26" ht="14.25" hidden="1" customHeight="1" thickBot="1">
      <c r="F18" s="167"/>
      <c r="G18" s="167"/>
      <c r="H18" s="167"/>
    </row>
    <row r="19" spans="1:26" ht="14.25" hidden="1" customHeight="1" thickBot="1">
      <c r="F19" s="167"/>
      <c r="G19" s="167"/>
      <c r="H19" s="167"/>
    </row>
    <row r="20" spans="1:26" ht="14.25" hidden="1" customHeight="1" thickBot="1">
      <c r="F20" s="167"/>
      <c r="G20" s="167"/>
      <c r="H20" s="167"/>
    </row>
    <row r="21" spans="1:26" ht="14.25" hidden="1" customHeight="1" thickBot="1">
      <c r="F21" s="167"/>
      <c r="G21" s="167"/>
      <c r="H21" s="167"/>
    </row>
    <row r="22" spans="1:26" ht="14.25" hidden="1" customHeight="1" thickBot="1">
      <c r="F22" s="167"/>
      <c r="G22" s="167"/>
      <c r="H22" s="167"/>
    </row>
    <row r="23" spans="1:26" ht="14.25" hidden="1" customHeight="1" thickBot="1">
      <c r="F23" s="167"/>
      <c r="G23" s="167"/>
      <c r="H23" s="167"/>
    </row>
    <row r="24" spans="1:26" ht="14.25" hidden="1" customHeight="1" thickBot="1">
      <c r="F24" s="167"/>
      <c r="G24" s="167"/>
      <c r="H24" s="167"/>
    </row>
    <row r="25" spans="1:26" ht="14.25" hidden="1" customHeight="1" thickBot="1">
      <c r="F25" s="167"/>
      <c r="G25" s="167"/>
      <c r="H25" s="167"/>
    </row>
    <row r="26" spans="1:26" hidden="1">
      <c r="F26" s="167"/>
      <c r="G26" s="167"/>
      <c r="H26" s="167"/>
    </row>
    <row r="27" spans="1:26" hidden="1">
      <c r="F27" s="167"/>
      <c r="G27" s="167"/>
      <c r="H27" s="167"/>
    </row>
    <row r="28" spans="1:26" ht="19.5" thickBot="1">
      <c r="B28" s="484" t="s">
        <v>240</v>
      </c>
      <c r="C28" s="485"/>
      <c r="D28" s="485"/>
      <c r="E28" s="485"/>
      <c r="F28" s="485"/>
      <c r="G28" s="485"/>
      <c r="H28" s="485"/>
      <c r="I28" s="485"/>
      <c r="J28" s="485"/>
      <c r="K28" s="485"/>
      <c r="L28" s="485"/>
      <c r="M28" s="485"/>
      <c r="N28" s="485"/>
      <c r="O28" s="485"/>
      <c r="P28" s="485"/>
      <c r="Q28" s="485"/>
      <c r="R28" s="485"/>
      <c r="S28" s="485"/>
      <c r="T28" s="485"/>
      <c r="U28" s="485"/>
      <c r="V28" s="485"/>
      <c r="W28" s="485"/>
      <c r="X28" s="485"/>
      <c r="Y28" s="485"/>
      <c r="Z28" s="485"/>
    </row>
    <row r="29" spans="1:26" ht="16.5" customHeight="1">
      <c r="A29" s="249"/>
      <c r="B29" s="478" t="s">
        <v>185</v>
      </c>
      <c r="C29" s="474" t="s">
        <v>130</v>
      </c>
      <c r="D29" s="478" t="s">
        <v>241</v>
      </c>
      <c r="E29" s="478" t="s">
        <v>242</v>
      </c>
      <c r="F29" s="478" t="s">
        <v>243</v>
      </c>
      <c r="G29" s="478" t="s">
        <v>335</v>
      </c>
      <c r="H29" s="480" t="s">
        <v>336</v>
      </c>
      <c r="I29" s="486" t="s">
        <v>244</v>
      </c>
      <c r="J29" s="478" t="s">
        <v>337</v>
      </c>
      <c r="K29" s="478" t="s">
        <v>245</v>
      </c>
      <c r="L29" s="241"/>
      <c r="M29" s="241"/>
      <c r="N29" s="241"/>
      <c r="O29" s="241"/>
      <c r="P29" s="241"/>
      <c r="Q29" s="241"/>
      <c r="R29" s="241"/>
      <c r="S29" s="241"/>
      <c r="T29" s="241"/>
      <c r="U29" s="241"/>
      <c r="V29" s="241"/>
      <c r="W29" s="241"/>
      <c r="X29" s="241"/>
      <c r="Y29" s="241"/>
      <c r="Z29" s="480" t="s">
        <v>246</v>
      </c>
    </row>
    <row r="30" spans="1:26" ht="56.25" customHeight="1" thickBot="1">
      <c r="A30" s="250"/>
      <c r="B30" s="479"/>
      <c r="C30" s="475"/>
      <c r="D30" s="479"/>
      <c r="E30" s="479"/>
      <c r="F30" s="479"/>
      <c r="G30" s="479"/>
      <c r="H30" s="481"/>
      <c r="I30" s="487"/>
      <c r="J30" s="479"/>
      <c r="K30" s="479"/>
      <c r="L30" s="242"/>
      <c r="M30" s="242"/>
      <c r="N30" s="242"/>
      <c r="O30" s="242"/>
      <c r="P30" s="242"/>
      <c r="Q30" s="242"/>
      <c r="R30" s="242"/>
      <c r="S30" s="242"/>
      <c r="T30" s="242"/>
      <c r="U30" s="242"/>
      <c r="V30" s="242"/>
      <c r="W30" s="242"/>
      <c r="X30" s="242"/>
      <c r="Y30" s="242"/>
      <c r="Z30" s="481"/>
    </row>
    <row r="31" spans="1:26" ht="38.25" customHeight="1">
      <c r="B31" s="64">
        <f ca="1">IF(C31="","",ROW()-30)</f>
        <v>1</v>
      </c>
      <c r="C31" s="220" t="str">
        <f ca="1">IF('תנאי סף'!AN31&lt;&gt;1,"",'תנאי סף'!F31)</f>
        <v>מכון תא לחזנות</v>
      </c>
      <c r="D31" s="62">
        <f ca="1">IF(C31="","",IF(ייצוב!G31="",$AH$1,ייצוב!G31))</f>
        <v>6.3746007415732414E-2</v>
      </c>
      <c r="E31" s="65">
        <f ca="1">IF(C31="","",IF(ייצוב!E31="",$AH$1,ייצוב!E31))</f>
        <v>129172.61457097319</v>
      </c>
      <c r="F31" s="65">
        <f ca="1">IF(B31="","",'התחשיב הבסיסי'!AF31)</f>
        <v>144567.70056831389</v>
      </c>
      <c r="G31" s="395">
        <f ca="1">IF(C31="","",ייצוב!Y31)</f>
        <v>4.7116509048849411E-2</v>
      </c>
      <c r="H31" s="397">
        <f ca="1">IF(C31="","",ייצוב!Z31)</f>
        <v>189692.66739197538</v>
      </c>
      <c r="I31" s="67">
        <f ca="1">IF($C31="","",'הגבלה לסכום מבוקש (1)'!D31)</f>
        <v>300000</v>
      </c>
      <c r="J31" s="398">
        <f ca="1">'הגבלה לסכום מבוקש (2)'!W31</f>
        <v>189692.66739197538</v>
      </c>
      <c r="K31" s="65">
        <f ca="1">IFERROR(IF(C31="","",J31-E31),$AH$1)</f>
        <v>60520.052821002188</v>
      </c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8">
        <f ca="1">IFERROR(IF(C31="","",K31/E31),$AG$2)</f>
        <v>0.46852076983972307</v>
      </c>
    </row>
    <row r="32" spans="1:26" ht="38.25" customHeight="1">
      <c r="B32" s="69">
        <f t="shared" ref="B32:B95" ca="1" si="0">IF(C32="","",ROW()-30)</f>
        <v>2</v>
      </c>
      <c r="C32" s="220" t="str">
        <f ca="1">IF('תנאי סף'!AN32&lt;&gt;1,"",'תנאי סף'!F32)</f>
        <v>המרכז לתרבות אנדלוסית ולפיוט</v>
      </c>
      <c r="D32" s="62">
        <f ca="1">IF(C32="","",IF(ייצוב!G32="",$AH$1,ייצוב!G32))</f>
        <v>0.24296518278535331</v>
      </c>
      <c r="E32" s="65">
        <f ca="1">IF(C32="","",IF(ייצוב!E32="",$AH$1,ייצוב!E32))</f>
        <v>492335.8996496597</v>
      </c>
      <c r="F32" s="65">
        <f ca="1">IF(B32="","",'התחשיב הבסיסי'!AF32)</f>
        <v>920650.9629043293</v>
      </c>
      <c r="G32" s="395">
        <f ca="1">IF(C32="","",ייצוב!Y32)</f>
        <v>0.22299116304949398</v>
      </c>
      <c r="H32" s="397">
        <f ca="1">IF(C32="","",ייצוב!Z32)</f>
        <v>897770.00413680647</v>
      </c>
      <c r="I32" s="70">
        <f ca="1">IF($C32="","",'הגבלה לסכום מבוקש (1)'!D32)</f>
        <v>1500000</v>
      </c>
      <c r="J32" s="398">
        <f ca="1">'הגבלה לסכום מבוקש (2)'!W32</f>
        <v>897770.00413680659</v>
      </c>
      <c r="K32" s="65">
        <f t="shared" ref="K32:K95" ca="1" si="1">IFERROR(IF(C32="","",J32-E32),$AH$1)</f>
        <v>405434.10448714689</v>
      </c>
      <c r="L32" s="375"/>
      <c r="M32" s="375"/>
      <c r="N32" s="375"/>
      <c r="O32" s="375"/>
      <c r="P32" s="375"/>
      <c r="Q32" s="375"/>
      <c r="R32" s="375"/>
      <c r="S32" s="375"/>
      <c r="T32" s="375"/>
      <c r="U32" s="375"/>
      <c r="V32" s="375"/>
      <c r="W32" s="375"/>
      <c r="X32" s="375"/>
      <c r="Y32" s="375"/>
      <c r="Z32" s="68">
        <f t="shared" ref="Z32:Z95" ca="1" si="2">IFERROR(IF(C32="","",K32/E32),$AG$2)</f>
        <v>0.82349084187370636</v>
      </c>
    </row>
    <row r="33" spans="2:26" ht="38.25" customHeight="1">
      <c r="B33" s="69">
        <f t="shared" ca="1" si="0"/>
        <v>3</v>
      </c>
      <c r="C33" s="220" t="str">
        <f ca="1">IF('תנאי סף'!AN33&lt;&gt;1,"",'תנאי סף'!F33)</f>
        <v>מקהלת החזנים הירושלמית</v>
      </c>
      <c r="D33" s="62">
        <f ca="1">IF(C33="","",IF(ייצוב!G33="",$AH$1,ייצוב!G33))</f>
        <v>8.7564195509912096E-2</v>
      </c>
      <c r="E33" s="65">
        <f ca="1">IF(C33="","",IF(ייצוב!E33="",$AH$1,ייצוב!E33))</f>
        <v>177436.93347024752</v>
      </c>
      <c r="F33" s="65">
        <f ca="1">IF(B33="","",'התחשיב הבסיסי'!AF33)</f>
        <v>272354.35409329139</v>
      </c>
      <c r="G33" s="395">
        <f ca="1">IF(C33="","",ייצוב!Y33)</f>
        <v>7.3384455171825014E-2</v>
      </c>
      <c r="H33" s="397">
        <f ca="1">IF(C33="","",ייצוב!Z33)</f>
        <v>295448.31159324333</v>
      </c>
      <c r="I33" s="70">
        <f ca="1">IF($C33="","",'הגבלה לסכום מבוקש (1)'!D33)</f>
        <v>380000</v>
      </c>
      <c r="J33" s="398">
        <f ca="1">'הגבלה לסכום מבוקש (2)'!W33</f>
        <v>295448.31159324333</v>
      </c>
      <c r="K33" s="65">
        <f t="shared" ca="1" si="1"/>
        <v>118011.37812299581</v>
      </c>
      <c r="L33" s="375"/>
      <c r="M33" s="375"/>
      <c r="N33" s="375"/>
      <c r="O33" s="375"/>
      <c r="P33" s="375"/>
      <c r="Q33" s="375"/>
      <c r="R33" s="375"/>
      <c r="S33" s="375"/>
      <c r="T33" s="375"/>
      <c r="U33" s="375"/>
      <c r="V33" s="375"/>
      <c r="W33" s="375"/>
      <c r="X33" s="375"/>
      <c r="Y33" s="375"/>
      <c r="Z33" s="68">
        <f t="shared" ca="1" si="2"/>
        <v>0.66508914359018645</v>
      </c>
    </row>
    <row r="34" spans="2:26" ht="38.25" customHeight="1">
      <c r="B34" s="69">
        <f t="shared" ca="1" si="0"/>
        <v>4</v>
      </c>
      <c r="C34" s="220" t="str">
        <f ca="1">IF('תנאי סף'!AN34&lt;&gt;1,"",'תנאי סף'!F34)</f>
        <v>קהילות שרות פיוט וניגון</v>
      </c>
      <c r="D34" s="62">
        <f ca="1">IF(C34="","",IF(ייצוב!G34="",$AH$1,ייצוב!G34))</f>
        <v>0.17724385078266416</v>
      </c>
      <c r="E34" s="65">
        <f ca="1">IF(C34="","",IF(ייצוב!E34="",$AH$1,ייצוב!E34))</f>
        <v>359160.55844736251</v>
      </c>
      <c r="F34" s="65">
        <f ca="1">IF(B34="","",'התחשיב הבסיסי'!AF34)</f>
        <v>711715.80898278055</v>
      </c>
      <c r="G34" s="395">
        <f ca="1">IF(C34="","",ייצוב!Y34)</f>
        <v>0.1673816869755643</v>
      </c>
      <c r="H34" s="397">
        <f ca="1">IF(C34="","",ייצוב!Z34)</f>
        <v>673884.36274097906</v>
      </c>
      <c r="I34" s="70">
        <f ca="1">IF($C34="","",'הגבלה לסכום מבוקש (1)'!D34)</f>
        <v>2000000</v>
      </c>
      <c r="J34" s="398">
        <f ca="1">'הגבלה לסכום מבוקש (2)'!W34</f>
        <v>673884.3627409793</v>
      </c>
      <c r="K34" s="65">
        <f t="shared" ca="1" si="1"/>
        <v>314723.80429361679</v>
      </c>
      <c r="L34" s="375"/>
      <c r="M34" s="375"/>
      <c r="N34" s="375"/>
      <c r="O34" s="375"/>
      <c r="P34" s="375"/>
      <c r="Q34" s="375"/>
      <c r="R34" s="375"/>
      <c r="S34" s="375"/>
      <c r="T34" s="375"/>
      <c r="U34" s="375"/>
      <c r="V34" s="375"/>
      <c r="W34" s="375"/>
      <c r="X34" s="375"/>
      <c r="Y34" s="375"/>
      <c r="Z34" s="68">
        <f t="shared" ca="1" si="2"/>
        <v>0.87627607456162748</v>
      </c>
    </row>
    <row r="35" spans="2:26" ht="38.25" customHeight="1">
      <c r="B35" s="69">
        <f t="shared" ca="1" si="0"/>
        <v>5</v>
      </c>
      <c r="C35" s="220" t="str">
        <f ca="1">IF('תנאי סף'!AN35&lt;&gt;1,"",'תנאי סף'!F35)</f>
        <v>רננות- המכון למוסיקה יהודית</v>
      </c>
      <c r="D35" s="62">
        <f ca="1">IF(C35="","",IF(ייצוב!G35="",$AH$1,ייצוב!G35))</f>
        <v>9.2341435805983293E-2</v>
      </c>
      <c r="E35" s="65">
        <f ca="1">IF(C35="","",IF(ייצוב!E35="",$AH$1,ייצוב!E35))</f>
        <v>187117.36122555553</v>
      </c>
      <c r="F35" s="65">
        <f ca="1">IF(B35="","",'התחשיב הבסיסי'!AF35)</f>
        <v>337819.42107872316</v>
      </c>
      <c r="G35" s="395">
        <f ca="1">IF(C35="","",ייצוב!Y35)</f>
        <v>8.3331066688804037E-2</v>
      </c>
      <c r="H35" s="397">
        <f ca="1">IF(C35="","",ייצוב!Z35)</f>
        <v>335493.70774539246</v>
      </c>
      <c r="I35" s="70">
        <f ca="1">IF($C35="","",'הגבלה לסכום מבוקש (1)'!D35)</f>
        <v>2000000</v>
      </c>
      <c r="J35" s="398">
        <f ca="1">'הגבלה לסכום מבוקש (2)'!W35</f>
        <v>335493.70774539246</v>
      </c>
      <c r="K35" s="65">
        <f t="shared" ca="1" si="1"/>
        <v>148376.34651983692</v>
      </c>
      <c r="L35" s="375"/>
      <c r="M35" s="375"/>
      <c r="N35" s="375"/>
      <c r="O35" s="375"/>
      <c r="P35" s="375"/>
      <c r="Q35" s="375"/>
      <c r="R35" s="375"/>
      <c r="S35" s="375"/>
      <c r="T35" s="375"/>
      <c r="U35" s="375"/>
      <c r="V35" s="375"/>
      <c r="W35" s="375"/>
      <c r="X35" s="375"/>
      <c r="Y35" s="375"/>
      <c r="Z35" s="68">
        <f t="shared" ca="1" si="2"/>
        <v>0.79295873748978696</v>
      </c>
    </row>
    <row r="36" spans="2:26" ht="38.25" customHeight="1">
      <c r="B36" s="69">
        <f t="shared" ca="1" si="0"/>
        <v>6</v>
      </c>
      <c r="C36" s="220" t="str">
        <f ca="1">IF('תנאי סף'!AN36&lt;&gt;1,"",'תנאי סף'!F36)</f>
        <v>מקהלת זמרתיה</v>
      </c>
      <c r="D36" s="62">
        <f ca="1">IF(C36="","",IF(ייצוב!G36="",$AH$1,ייצוב!G36))</f>
        <v>5.6715830200988554E-2</v>
      </c>
      <c r="E36" s="65">
        <f ca="1">IF(C36="","",IF(ייצוב!E36="",$AH$1,ייצוב!E36))</f>
        <v>114926.91654939597</v>
      </c>
      <c r="F36" s="65">
        <f ca="1">IF(B36="","",'התחשיב הבסיסי'!AF36)</f>
        <v>134603.51412899527</v>
      </c>
      <c r="G36" s="395">
        <f ca="1">IF(C36="","",ייצוב!Y36)</f>
        <v>4.2622491117272968E-2</v>
      </c>
      <c r="H36" s="397">
        <f ca="1">IF(C36="","",ייצוב!Z36)</f>
        <v>171599.59840283895</v>
      </c>
      <c r="I36" s="70">
        <f ca="1">IF($C36="","",'הגבלה לסכום מבוקש (1)'!D36)</f>
        <v>230000</v>
      </c>
      <c r="J36" s="398">
        <f ca="1">'הגבלה לסכום מבוקש (2)'!W36</f>
        <v>171599.59840283895</v>
      </c>
      <c r="K36" s="65">
        <f t="shared" ca="1" si="1"/>
        <v>56672.681853442977</v>
      </c>
      <c r="L36" s="375"/>
      <c r="M36" s="375"/>
      <c r="N36" s="375"/>
      <c r="O36" s="375"/>
      <c r="P36" s="375"/>
      <c r="Q36" s="375"/>
      <c r="R36" s="375"/>
      <c r="S36" s="375"/>
      <c r="T36" s="375"/>
      <c r="U36" s="375"/>
      <c r="V36" s="375"/>
      <c r="W36" s="375"/>
      <c r="X36" s="375"/>
      <c r="Y36" s="375"/>
      <c r="Z36" s="68">
        <f t="shared" ca="1" si="2"/>
        <v>0.49311931055841796</v>
      </c>
    </row>
    <row r="37" spans="2:26" ht="38.25" customHeight="1">
      <c r="B37" s="69">
        <f t="shared" ca="1" si="0"/>
        <v>7</v>
      </c>
      <c r="C37" s="220" t="str">
        <f ca="1">IF('תנאי סף'!AN37&lt;&gt;1,"",'תנאי סף'!F37)</f>
        <v>יובל - האנסמבל הישראלי לחזנות ו</v>
      </c>
      <c r="D37" s="62">
        <f ca="1">IF(C37="","",IF(ייצוב!G37="",$AH$1,ייצוב!G37))</f>
        <v>7.7395605136672305E-2</v>
      </c>
      <c r="E37" s="65">
        <f ca="1">IF(C37="","",IF(ייצוב!E37="",$AH$1,ייצוב!E37))</f>
        <v>156831.66800716784</v>
      </c>
      <c r="F37" s="65">
        <f ca="1">IF(B37="","",'התחשיב הבסיסי'!AF37)</f>
        <v>283694.01610579155</v>
      </c>
      <c r="G37" s="395">
        <f ca="1">IF(C37="","",ייצוב!Y37)</f>
        <v>6.9908427040799317E-2</v>
      </c>
      <c r="H37" s="397">
        <f ca="1">IF(C37="","",ייצוב!Z37)</f>
        <v>281453.70415277744</v>
      </c>
      <c r="I37" s="70">
        <f ca="1">IF($C37="","",'הגבלה לסכום מבוקש (1)'!D37)</f>
        <v>500000</v>
      </c>
      <c r="J37" s="398">
        <f ca="1">'הגבלה לסכום מבוקש (2)'!W37</f>
        <v>281453.7041527775</v>
      </c>
      <c r="K37" s="65">
        <f t="shared" ca="1" si="1"/>
        <v>124622.03614560966</v>
      </c>
      <c r="L37" s="375"/>
      <c r="M37" s="375"/>
      <c r="N37" s="375"/>
      <c r="O37" s="375"/>
      <c r="P37" s="375"/>
      <c r="Q37" s="375"/>
      <c r="R37" s="375"/>
      <c r="S37" s="375"/>
      <c r="T37" s="375"/>
      <c r="U37" s="375"/>
      <c r="V37" s="375"/>
      <c r="W37" s="375"/>
      <c r="X37" s="375"/>
      <c r="Y37" s="375"/>
      <c r="Z37" s="68">
        <f t="shared" ca="1" si="2"/>
        <v>0.79462290830136373</v>
      </c>
    </row>
    <row r="38" spans="2:26" ht="15.75">
      <c r="B38" s="69">
        <f t="shared" ca="1" si="0"/>
        <v>8</v>
      </c>
      <c r="C38" s="220" t="str">
        <f ca="1">IF('תנאי סף'!AN38&lt;&gt;1,"",'תנאי סף'!F38)</f>
        <v>האגודה לטיפוח חברה ותרבות</v>
      </c>
      <c r="D38" s="62">
        <f ca="1">IF(C38="","",IF(ייצוב!G38="",$AH$1,ייצוב!G38))</f>
        <v>5.391704500097777E-2</v>
      </c>
      <c r="E38" s="65">
        <f ca="1">IF(C38="","",IF(ייצוב!E38="",$AH$1,ייצוב!E38))</f>
        <v>109255.55897636132</v>
      </c>
      <c r="F38" s="65">
        <f ca="1">IF(B38="","",'התחשיב הבסיסי'!AF38)</f>
        <v>246859.1822824633</v>
      </c>
      <c r="G38" s="395">
        <f ca="1">IF(C38="","",ייצוב!Y38)</f>
        <v>5.4482043049031134E-2</v>
      </c>
      <c r="H38" s="397">
        <f ca="1">IF(C38="","",ייצוב!Z38)</f>
        <v>219346.55770486302</v>
      </c>
      <c r="I38" s="70">
        <f ca="1">IF($C38="","",'הגבלה לסכום מבוקש (1)'!D38)</f>
        <v>300000</v>
      </c>
      <c r="J38" s="398">
        <f ca="1">'הגבלה לסכום מבוקש (2)'!W38</f>
        <v>219346.55770486305</v>
      </c>
      <c r="K38" s="65">
        <f t="shared" ca="1" si="1"/>
        <v>110090.99872850173</v>
      </c>
      <c r="L38" s="375"/>
      <c r="M38" s="375"/>
      <c r="N38" s="375"/>
      <c r="O38" s="375"/>
      <c r="P38" s="375"/>
      <c r="Q38" s="375"/>
      <c r="R38" s="375"/>
      <c r="S38" s="375"/>
      <c r="T38" s="375"/>
      <c r="U38" s="375"/>
      <c r="V38" s="375"/>
      <c r="W38" s="375"/>
      <c r="X38" s="375"/>
      <c r="Y38" s="375"/>
      <c r="Z38" s="68">
        <f t="shared" ca="1" si="2"/>
        <v>1.0076466567007465</v>
      </c>
    </row>
    <row r="39" spans="2:26" ht="15.75">
      <c r="B39" s="69">
        <f t="shared" ca="1" si="0"/>
        <v>9</v>
      </c>
      <c r="C39" s="220" t="str">
        <f ca="1">IF('תנאי סף'!AN39&lt;&gt;1,"",'תנאי סף'!F39)</f>
        <v>אנסמבל הפיוט מכון בן צבי</v>
      </c>
      <c r="D39" s="62">
        <f ca="1">IF(C39="","",IF(ייצוב!G39="",$AH$1,ייצוב!G39))</f>
        <v>8.7939989377154998E-2</v>
      </c>
      <c r="E39" s="65">
        <f ca="1">IF(C39="","",IF(ייצוב!E39="",$AH$1,ייצוב!E39))</f>
        <v>178198.42863424931</v>
      </c>
      <c r="F39" s="65">
        <f ca="1">IF(B39="","",'התחשיב הבסיסי'!AF39)</f>
        <v>295603.6741594575</v>
      </c>
      <c r="G39" s="395">
        <f ca="1">IF(C39="","",ייצוב!Y39)</f>
        <v>7.6292429494600592E-2</v>
      </c>
      <c r="H39" s="397">
        <f ca="1">IF(C39="","",ייצוב!Z39)</f>
        <v>307155.91508786479</v>
      </c>
      <c r="I39" s="70">
        <f ca="1">IF($C39="","",'הגבלה לסכום מבוקש (1)'!D39)</f>
        <v>2000000</v>
      </c>
      <c r="J39" s="398">
        <f ca="1">'הגבלה לסכום מבוקש (2)'!W39</f>
        <v>307155.91508786479</v>
      </c>
      <c r="K39" s="65">
        <f t="shared" ca="1" si="1"/>
        <v>128957.48645361548</v>
      </c>
      <c r="L39" s="375"/>
      <c r="M39" s="375"/>
      <c r="N39" s="375"/>
      <c r="O39" s="375"/>
      <c r="P39" s="375"/>
      <c r="Q39" s="375"/>
      <c r="R39" s="375"/>
      <c r="S39" s="375"/>
      <c r="T39" s="375"/>
      <c r="U39" s="375"/>
      <c r="V39" s="375"/>
      <c r="W39" s="375"/>
      <c r="X39" s="375"/>
      <c r="Y39" s="375"/>
      <c r="Z39" s="68">
        <f t="shared" ca="1" si="2"/>
        <v>0.72367353316172933</v>
      </c>
    </row>
    <row r="40" spans="2:26" ht="15.75">
      <c r="B40" s="69">
        <f t="shared" ca="1" si="0"/>
        <v>10</v>
      </c>
      <c r="C40" s="220" t="str">
        <f ca="1">IF('תנאי סף'!AN40&lt;&gt;1,"",'תנאי סף'!F40)</f>
        <v>עמותת תמיד</v>
      </c>
      <c r="D40" s="62">
        <f ca="1">IF(C40="","",IF(ייצוב!G40="",$AH$1,ייצוב!G40))</f>
        <v>6.0170857984561031E-2</v>
      </c>
      <c r="E40" s="65">
        <f ca="1">IF(C40="","",IF(ייצוב!E40="",$AH$1,ייצוב!E40))</f>
        <v>121928.06046902703</v>
      </c>
      <c r="F40" s="65">
        <f ca="1">IF(B40="","",'התחשיב הבסיסי'!AF40)</f>
        <v>214931.57684012287</v>
      </c>
      <c r="G40" s="395">
        <f ca="1">IF(C40="","",ייצוב!Y40)</f>
        <v>5.3689406227911518E-2</v>
      </c>
      <c r="H40" s="397">
        <f ca="1">IF(C40="","",ייצוב!Z40)</f>
        <v>216155.37491338351</v>
      </c>
      <c r="I40" s="70">
        <f ca="1">IF($C40="","",'הגבלה לסכום מבוקש (1)'!D40)</f>
        <v>550000</v>
      </c>
      <c r="J40" s="398">
        <f ca="1">'הגבלה לסכום מבוקש (2)'!W40</f>
        <v>216155.37491338351</v>
      </c>
      <c r="K40" s="65">
        <f t="shared" ca="1" si="1"/>
        <v>94227.314444356482</v>
      </c>
      <c r="L40" s="375"/>
      <c r="M40" s="375"/>
      <c r="N40" s="375"/>
      <c r="O40" s="375"/>
      <c r="P40" s="375"/>
      <c r="Q40" s="375"/>
      <c r="R40" s="375"/>
      <c r="S40" s="375"/>
      <c r="T40" s="375"/>
      <c r="U40" s="375"/>
      <c r="V40" s="375"/>
      <c r="W40" s="375"/>
      <c r="X40" s="375"/>
      <c r="Y40" s="375"/>
      <c r="Z40" s="68">
        <f t="shared" ca="1" si="2"/>
        <v>0.77281073841318693</v>
      </c>
    </row>
    <row r="41" spans="2:26" ht="15.75">
      <c r="B41" s="69">
        <f t="shared" ca="1" si="0"/>
        <v>11</v>
      </c>
      <c r="C41" s="220" t="str">
        <f ca="1">IF('תנאי סף'!AN41&lt;&gt;1,"",'תנאי סף'!F41)</f>
        <v>מטרוז</v>
      </c>
      <c r="D41" s="62">
        <f ca="1">IF(C41="","",IF(ייצוב!G41="",$AH$1,ייצוב!G41))</f>
        <v>0</v>
      </c>
      <c r="E41" s="65">
        <f ca="1">IF(C41="","",IF(ייצוב!E41="",$AH$1,ייצוב!E41))</f>
        <v>0</v>
      </c>
      <c r="F41" s="65">
        <f ca="1">IF(B41="","",'התחשיב הבסיסי'!AF41)</f>
        <v>463233.78885573143</v>
      </c>
      <c r="G41" s="395">
        <f ca="1">IF(C41="","",ייצוב!Y41)</f>
        <v>0.10880032213584757</v>
      </c>
      <c r="H41" s="397">
        <f ca="1">IF(C41="","",ייצוב!Z41)</f>
        <v>438033.79612987494</v>
      </c>
      <c r="I41" s="70">
        <f ca="1">IF($C41="","",'הגבלה לסכום מבוקש (1)'!D41)</f>
        <v>500000</v>
      </c>
      <c r="J41" s="398">
        <f ca="1">'הגבלה לסכום מבוקש (2)'!W41</f>
        <v>438033.796129875</v>
      </c>
      <c r="K41" s="65">
        <f t="shared" ca="1" si="1"/>
        <v>438033.796129875</v>
      </c>
      <c r="L41" s="375"/>
      <c r="M41" s="375"/>
      <c r="N41" s="375"/>
      <c r="O41" s="375"/>
      <c r="P41" s="375"/>
      <c r="Q41" s="375"/>
      <c r="R41" s="375"/>
      <c r="S41" s="375"/>
      <c r="T41" s="375"/>
      <c r="U41" s="375"/>
      <c r="V41" s="375"/>
      <c r="W41" s="375"/>
      <c r="X41" s="375"/>
      <c r="Y41" s="375"/>
      <c r="Z41" s="68" t="str">
        <f t="shared" ca="1" si="2"/>
        <v>לא ניתן לחשב</v>
      </c>
    </row>
    <row r="42" spans="2:26" ht="15.75">
      <c r="B42" s="69" t="str">
        <f t="shared" si="0"/>
        <v/>
      </c>
      <c r="C42" s="220" t="str">
        <f>IF('תנאי סף'!AN42&lt;&gt;1,"",'תנאי סף'!F42)</f>
        <v/>
      </c>
      <c r="D42" s="62" t="str">
        <f>IF(C42="","",IF(ייצוב!G42="",$AH$1,ייצוב!G42))</f>
        <v/>
      </c>
      <c r="E42" s="65" t="str">
        <f>IF(C42="","",IF(ייצוב!E42="",$AH$1,ייצוב!E42))</f>
        <v/>
      </c>
      <c r="F42" s="65" t="str">
        <f>IF(B42="","",'התחשיב הבסיסי'!AF42)</f>
        <v/>
      </c>
      <c r="G42" s="395" t="str">
        <f>IF(C42="","",ייצוב!Y42)</f>
        <v/>
      </c>
      <c r="H42" s="397" t="str">
        <f>IF(C42="","",ייצוב!Z42)</f>
        <v/>
      </c>
      <c r="I42" s="70" t="str">
        <f>IF($C42="","",'הגבלה לסכום מבוקש (1)'!D42)</f>
        <v/>
      </c>
      <c r="J42" s="398" t="str">
        <f>'הגבלה לסכום מבוקש (2)'!W42</f>
        <v/>
      </c>
      <c r="K42" s="65" t="str">
        <f t="shared" si="1"/>
        <v/>
      </c>
      <c r="L42" s="375"/>
      <c r="M42" s="375"/>
      <c r="N42" s="375"/>
      <c r="O42" s="375"/>
      <c r="P42" s="375"/>
      <c r="Q42" s="375"/>
      <c r="R42" s="375"/>
      <c r="S42" s="375"/>
      <c r="T42" s="375"/>
      <c r="U42" s="375"/>
      <c r="V42" s="375"/>
      <c r="W42" s="375"/>
      <c r="X42" s="375"/>
      <c r="Y42" s="375"/>
      <c r="Z42" s="68" t="str">
        <f t="shared" si="2"/>
        <v/>
      </c>
    </row>
    <row r="43" spans="2:26" ht="15.75">
      <c r="B43" s="69" t="str">
        <f t="shared" si="0"/>
        <v/>
      </c>
      <c r="C43" s="220" t="str">
        <f>IF('תנאי סף'!AN43&lt;&gt;1,"",'תנאי סף'!F43)</f>
        <v/>
      </c>
      <c r="D43" s="62" t="str">
        <f>IF(C43="","",IF(ייצוב!G43="",$AH$1,ייצוב!G43))</f>
        <v/>
      </c>
      <c r="E43" s="65" t="str">
        <f>IF(C43="","",IF(ייצוב!E43="",$AH$1,ייצוב!E43))</f>
        <v/>
      </c>
      <c r="F43" s="65" t="str">
        <f>IF(B43="","",'התחשיב הבסיסי'!AF43)</f>
        <v/>
      </c>
      <c r="G43" s="395" t="str">
        <f>IF(C43="","",ייצוב!Y43)</f>
        <v/>
      </c>
      <c r="H43" s="397" t="str">
        <f>IF(C43="","",ייצוב!Z43)</f>
        <v/>
      </c>
      <c r="I43" s="70" t="str">
        <f>IF($C43="","",'הגבלה לסכום מבוקש (1)'!D43)</f>
        <v/>
      </c>
      <c r="J43" s="398" t="str">
        <f>'הגבלה לסכום מבוקש (2)'!W43</f>
        <v/>
      </c>
      <c r="K43" s="65" t="str">
        <f t="shared" si="1"/>
        <v/>
      </c>
      <c r="L43" s="375"/>
      <c r="M43" s="375"/>
      <c r="N43" s="375"/>
      <c r="O43" s="375"/>
      <c r="P43" s="375"/>
      <c r="Q43" s="375"/>
      <c r="R43" s="375"/>
      <c r="S43" s="375"/>
      <c r="T43" s="375"/>
      <c r="U43" s="375"/>
      <c r="V43" s="375"/>
      <c r="W43" s="375"/>
      <c r="X43" s="375"/>
      <c r="Y43" s="375"/>
      <c r="Z43" s="68" t="str">
        <f t="shared" si="2"/>
        <v/>
      </c>
    </row>
    <row r="44" spans="2:26" ht="15.75">
      <c r="B44" s="69" t="str">
        <f t="shared" si="0"/>
        <v/>
      </c>
      <c r="C44" s="220" t="str">
        <f>IF('תנאי סף'!AN44&lt;&gt;1,"",'תנאי סף'!F44)</f>
        <v/>
      </c>
      <c r="D44" s="62" t="str">
        <f>IF(C44="","",IF(ייצוב!G44="",$AH$1,ייצוב!G44))</f>
        <v/>
      </c>
      <c r="E44" s="65" t="str">
        <f>IF(C44="","",IF(ייצוב!E44="",$AH$1,ייצוב!E44))</f>
        <v/>
      </c>
      <c r="F44" s="65" t="str">
        <f>IF(B44="","",'התחשיב הבסיסי'!AF44)</f>
        <v/>
      </c>
      <c r="G44" s="395" t="str">
        <f>IF(C44="","",ייצוב!Y44)</f>
        <v/>
      </c>
      <c r="H44" s="397" t="str">
        <f>IF(C44="","",ייצוב!Z44)</f>
        <v/>
      </c>
      <c r="I44" s="70" t="str">
        <f>IF($C44="","",'הגבלה לסכום מבוקש (1)'!D44)</f>
        <v/>
      </c>
      <c r="J44" s="398" t="str">
        <f>'הגבלה לסכום מבוקש (2)'!W44</f>
        <v/>
      </c>
      <c r="K44" s="65" t="str">
        <f t="shared" si="1"/>
        <v/>
      </c>
      <c r="L44" s="375"/>
      <c r="M44" s="375"/>
      <c r="N44" s="375"/>
      <c r="O44" s="375"/>
      <c r="P44" s="375"/>
      <c r="Q44" s="375"/>
      <c r="R44" s="375"/>
      <c r="S44" s="375"/>
      <c r="T44" s="375"/>
      <c r="U44" s="375"/>
      <c r="V44" s="375"/>
      <c r="W44" s="375"/>
      <c r="X44" s="375"/>
      <c r="Y44" s="375"/>
      <c r="Z44" s="68" t="str">
        <f t="shared" si="2"/>
        <v/>
      </c>
    </row>
    <row r="45" spans="2:26" ht="15.75">
      <c r="B45" s="69" t="str">
        <f t="shared" si="0"/>
        <v/>
      </c>
      <c r="C45" s="220" t="str">
        <f>IF('תנאי סף'!AN45&lt;&gt;1,"",'תנאי סף'!F45)</f>
        <v/>
      </c>
      <c r="D45" s="62" t="str">
        <f>IF(C45="","",IF(ייצוב!G45="",$AH$1,ייצוב!G45))</f>
        <v/>
      </c>
      <c r="E45" s="65" t="str">
        <f>IF(C45="","",IF(ייצוב!E45="",$AH$1,ייצוב!E45))</f>
        <v/>
      </c>
      <c r="F45" s="65" t="str">
        <f>IF(B45="","",'התחשיב הבסיסי'!AF45)</f>
        <v/>
      </c>
      <c r="G45" s="395" t="str">
        <f>IF(C45="","",ייצוב!Y45)</f>
        <v/>
      </c>
      <c r="H45" s="397" t="str">
        <f>IF(C45="","",ייצוב!Z45)</f>
        <v/>
      </c>
      <c r="I45" s="70" t="str">
        <f>IF($C45="","",'הגבלה לסכום מבוקש (1)'!D45)</f>
        <v/>
      </c>
      <c r="J45" s="398" t="str">
        <f>'הגבלה לסכום מבוקש (2)'!W45</f>
        <v/>
      </c>
      <c r="K45" s="65" t="str">
        <f t="shared" si="1"/>
        <v/>
      </c>
      <c r="L45" s="375"/>
      <c r="M45" s="375"/>
      <c r="N45" s="375"/>
      <c r="O45" s="375"/>
      <c r="P45" s="375"/>
      <c r="Q45" s="375"/>
      <c r="R45" s="375"/>
      <c r="S45" s="375"/>
      <c r="T45" s="375"/>
      <c r="U45" s="375"/>
      <c r="V45" s="375"/>
      <c r="W45" s="375"/>
      <c r="X45" s="375"/>
      <c r="Y45" s="375"/>
      <c r="Z45" s="68" t="str">
        <f t="shared" si="2"/>
        <v/>
      </c>
    </row>
    <row r="46" spans="2:26" ht="15.75">
      <c r="B46" s="69" t="str">
        <f t="shared" si="0"/>
        <v/>
      </c>
      <c r="C46" s="220" t="str">
        <f>IF('תנאי סף'!AN46&lt;&gt;1,"",'תנאי סף'!F46)</f>
        <v/>
      </c>
      <c r="D46" s="62" t="str">
        <f>IF(C46="","",IF(ייצוב!G46="",$AH$1,ייצוב!G46))</f>
        <v/>
      </c>
      <c r="E46" s="65" t="str">
        <f>IF(C46="","",IF(ייצוב!E46="",$AH$1,ייצוב!E46))</f>
        <v/>
      </c>
      <c r="F46" s="65" t="str">
        <f>IF(B46="","",'התחשיב הבסיסי'!AF46)</f>
        <v/>
      </c>
      <c r="G46" s="395" t="str">
        <f>IF(C46="","",ייצוב!Y46)</f>
        <v/>
      </c>
      <c r="H46" s="397" t="str">
        <f>IF(C46="","",ייצוב!Z46)</f>
        <v/>
      </c>
      <c r="I46" s="70" t="str">
        <f>IF($C46="","",'הגבלה לסכום מבוקש (1)'!D46)</f>
        <v/>
      </c>
      <c r="J46" s="398" t="str">
        <f>'הגבלה לסכום מבוקש (2)'!W46</f>
        <v/>
      </c>
      <c r="K46" s="65" t="str">
        <f t="shared" si="1"/>
        <v/>
      </c>
      <c r="L46" s="375"/>
      <c r="M46" s="375"/>
      <c r="N46" s="375"/>
      <c r="O46" s="375"/>
      <c r="P46" s="375"/>
      <c r="Q46" s="375"/>
      <c r="R46" s="375"/>
      <c r="S46" s="375"/>
      <c r="T46" s="375"/>
      <c r="U46" s="375"/>
      <c r="V46" s="375"/>
      <c r="W46" s="375"/>
      <c r="X46" s="375"/>
      <c r="Y46" s="375"/>
      <c r="Z46" s="68" t="str">
        <f t="shared" si="2"/>
        <v/>
      </c>
    </row>
    <row r="47" spans="2:26" ht="15.75">
      <c r="B47" s="69" t="str">
        <f t="shared" si="0"/>
        <v/>
      </c>
      <c r="C47" s="220" t="str">
        <f>IF('תנאי סף'!AN47&lt;&gt;1,"",'תנאי סף'!F47)</f>
        <v/>
      </c>
      <c r="D47" s="62" t="str">
        <f>IF(C47="","",IF(ייצוב!G47="",$AH$1,ייצוב!G47))</f>
        <v/>
      </c>
      <c r="E47" s="65" t="str">
        <f>IF(C47="","",IF(ייצוב!E47="",$AH$1,ייצוב!E47))</f>
        <v/>
      </c>
      <c r="F47" s="65" t="str">
        <f>IF(B47="","",'התחשיב הבסיסי'!AF47)</f>
        <v/>
      </c>
      <c r="G47" s="395" t="str">
        <f>IF(C47="","",ייצוב!Y47)</f>
        <v/>
      </c>
      <c r="H47" s="397" t="str">
        <f>IF(C47="","",ייצוב!Z47)</f>
        <v/>
      </c>
      <c r="I47" s="70" t="str">
        <f>IF($C47="","",'הגבלה לסכום מבוקש (1)'!D47)</f>
        <v/>
      </c>
      <c r="J47" s="398" t="str">
        <f>'הגבלה לסכום מבוקש (2)'!W47</f>
        <v/>
      </c>
      <c r="K47" s="65" t="str">
        <f t="shared" si="1"/>
        <v/>
      </c>
      <c r="L47" s="375"/>
      <c r="M47" s="375"/>
      <c r="N47" s="375"/>
      <c r="O47" s="375"/>
      <c r="P47" s="375"/>
      <c r="Q47" s="375"/>
      <c r="R47" s="375"/>
      <c r="S47" s="375"/>
      <c r="T47" s="375"/>
      <c r="U47" s="375"/>
      <c r="V47" s="375"/>
      <c r="W47" s="375"/>
      <c r="X47" s="375"/>
      <c r="Y47" s="375"/>
      <c r="Z47" s="68" t="str">
        <f t="shared" si="2"/>
        <v/>
      </c>
    </row>
    <row r="48" spans="2:26" ht="15.75">
      <c r="B48" s="69" t="str">
        <f t="shared" si="0"/>
        <v/>
      </c>
      <c r="C48" s="220" t="str">
        <f>IF('תנאי סף'!AN48&lt;&gt;1,"",'תנאי סף'!F48)</f>
        <v/>
      </c>
      <c r="D48" s="62" t="str">
        <f>IF(C48="","",IF(ייצוב!G48="",$AH$1,ייצוב!G48))</f>
        <v/>
      </c>
      <c r="E48" s="65" t="str">
        <f>IF(C48="","",IF(ייצוב!E48="",$AH$1,ייצוב!E48))</f>
        <v/>
      </c>
      <c r="F48" s="65" t="str">
        <f>IF(B48="","",'התחשיב הבסיסי'!AF48)</f>
        <v/>
      </c>
      <c r="G48" s="395" t="str">
        <f>IF(C48="","",ייצוב!Y48)</f>
        <v/>
      </c>
      <c r="H48" s="397" t="str">
        <f>IF(C48="","",ייצוב!Z48)</f>
        <v/>
      </c>
      <c r="I48" s="70" t="str">
        <f>IF($C48="","",'הגבלה לסכום מבוקש (1)'!D48)</f>
        <v/>
      </c>
      <c r="J48" s="398" t="str">
        <f>'הגבלה לסכום מבוקש (2)'!W48</f>
        <v/>
      </c>
      <c r="K48" s="65" t="str">
        <f t="shared" si="1"/>
        <v/>
      </c>
      <c r="L48" s="375"/>
      <c r="M48" s="375"/>
      <c r="N48" s="375"/>
      <c r="O48" s="375"/>
      <c r="P48" s="375"/>
      <c r="Q48" s="375"/>
      <c r="R48" s="375"/>
      <c r="S48" s="375"/>
      <c r="T48" s="375"/>
      <c r="U48" s="375"/>
      <c r="V48" s="375"/>
      <c r="W48" s="375"/>
      <c r="X48" s="375"/>
      <c r="Y48" s="375"/>
      <c r="Z48" s="68" t="str">
        <f t="shared" si="2"/>
        <v/>
      </c>
    </row>
    <row r="49" spans="2:26" ht="15.75">
      <c r="B49" s="69" t="str">
        <f t="shared" si="0"/>
        <v/>
      </c>
      <c r="C49" s="220" t="str">
        <f>IF('תנאי סף'!AN49&lt;&gt;1,"",'תנאי סף'!F49)</f>
        <v/>
      </c>
      <c r="D49" s="62" t="str">
        <f>IF(C49="","",IF(ייצוב!G49="",$AH$1,ייצוב!G49))</f>
        <v/>
      </c>
      <c r="E49" s="65" t="str">
        <f>IF(C49="","",IF(ייצוב!E49="",$AH$1,ייצוב!E49))</f>
        <v/>
      </c>
      <c r="F49" s="65" t="str">
        <f>IF(B49="","",'התחשיב הבסיסי'!AF49)</f>
        <v/>
      </c>
      <c r="G49" s="395" t="str">
        <f>IF(C49="","",ייצוב!Y49)</f>
        <v/>
      </c>
      <c r="H49" s="397" t="str">
        <f>IF(C49="","",ייצוב!Z49)</f>
        <v/>
      </c>
      <c r="I49" s="70" t="str">
        <f>IF($C49="","",'הגבלה לסכום מבוקש (1)'!D49)</f>
        <v/>
      </c>
      <c r="J49" s="398" t="str">
        <f>'הגבלה לסכום מבוקש (2)'!W49</f>
        <v/>
      </c>
      <c r="K49" s="65" t="str">
        <f t="shared" si="1"/>
        <v/>
      </c>
      <c r="L49" s="375"/>
      <c r="M49" s="375"/>
      <c r="N49" s="375"/>
      <c r="O49" s="375"/>
      <c r="P49" s="375"/>
      <c r="Q49" s="375"/>
      <c r="R49" s="375"/>
      <c r="S49" s="375"/>
      <c r="T49" s="375"/>
      <c r="U49" s="375"/>
      <c r="V49" s="375"/>
      <c r="W49" s="375"/>
      <c r="X49" s="375"/>
      <c r="Y49" s="375"/>
      <c r="Z49" s="68" t="str">
        <f t="shared" si="2"/>
        <v/>
      </c>
    </row>
    <row r="50" spans="2:26" ht="15.75">
      <c r="B50" s="69" t="str">
        <f t="shared" si="0"/>
        <v/>
      </c>
      <c r="C50" s="220" t="str">
        <f>IF('תנאי סף'!AN50&lt;&gt;1,"",'תנאי סף'!F50)</f>
        <v/>
      </c>
      <c r="D50" s="62" t="str">
        <f>IF(C50="","",IF(ייצוב!G50="",$AH$1,ייצוב!G50))</f>
        <v/>
      </c>
      <c r="E50" s="65" t="str">
        <f>IF(C50="","",IF(ייצוב!E50="",$AH$1,ייצוב!E50))</f>
        <v/>
      </c>
      <c r="F50" s="65" t="str">
        <f>IF(B50="","",'התחשיב הבסיסי'!AF50)</f>
        <v/>
      </c>
      <c r="G50" s="395" t="str">
        <f>IF(C50="","",ייצוב!Y50)</f>
        <v/>
      </c>
      <c r="H50" s="397" t="str">
        <f>IF(C50="","",ייצוב!Z50)</f>
        <v/>
      </c>
      <c r="I50" s="70" t="str">
        <f>IF($C50="","",'הגבלה לסכום מבוקש (1)'!D50)</f>
        <v/>
      </c>
      <c r="J50" s="398" t="str">
        <f>'הגבלה לסכום מבוקש (2)'!W50</f>
        <v/>
      </c>
      <c r="K50" s="65" t="str">
        <f t="shared" si="1"/>
        <v/>
      </c>
      <c r="L50" s="375"/>
      <c r="M50" s="375"/>
      <c r="N50" s="375"/>
      <c r="O50" s="375"/>
      <c r="P50" s="375"/>
      <c r="Q50" s="375"/>
      <c r="R50" s="375"/>
      <c r="S50" s="375"/>
      <c r="T50" s="375"/>
      <c r="U50" s="375"/>
      <c r="V50" s="375"/>
      <c r="W50" s="375"/>
      <c r="X50" s="375"/>
      <c r="Y50" s="375"/>
      <c r="Z50" s="68" t="str">
        <f t="shared" si="2"/>
        <v/>
      </c>
    </row>
    <row r="51" spans="2:26" ht="15.75">
      <c r="B51" s="69" t="str">
        <f t="shared" si="0"/>
        <v/>
      </c>
      <c r="C51" s="220" t="str">
        <f>IF('תנאי סף'!AN51&lt;&gt;1,"",'תנאי סף'!F51)</f>
        <v/>
      </c>
      <c r="D51" s="62" t="str">
        <f>IF(C51="","",IF(ייצוב!G51="",$AH$1,ייצוב!G51))</f>
        <v/>
      </c>
      <c r="E51" s="65" t="str">
        <f>IF(C51="","",IF(ייצוב!E51="",$AH$1,ייצוב!E51))</f>
        <v/>
      </c>
      <c r="F51" s="65" t="str">
        <f>IF(B51="","",'התחשיב הבסיסי'!AF51)</f>
        <v/>
      </c>
      <c r="G51" s="395" t="str">
        <f>IF(C51="","",ייצוב!Y51)</f>
        <v/>
      </c>
      <c r="H51" s="397" t="str">
        <f>IF(C51="","",ייצוב!Z51)</f>
        <v/>
      </c>
      <c r="I51" s="70" t="str">
        <f>IF($C51="","",'הגבלה לסכום מבוקש (1)'!D51)</f>
        <v/>
      </c>
      <c r="J51" s="398" t="str">
        <f>'הגבלה לסכום מבוקש (2)'!W51</f>
        <v/>
      </c>
      <c r="K51" s="65" t="str">
        <f t="shared" si="1"/>
        <v/>
      </c>
      <c r="L51" s="375"/>
      <c r="M51" s="375"/>
      <c r="N51" s="375"/>
      <c r="O51" s="375"/>
      <c r="P51" s="375"/>
      <c r="Q51" s="375"/>
      <c r="R51" s="375"/>
      <c r="S51" s="375"/>
      <c r="T51" s="375"/>
      <c r="U51" s="375"/>
      <c r="V51" s="375"/>
      <c r="W51" s="375"/>
      <c r="X51" s="375"/>
      <c r="Y51" s="375"/>
      <c r="Z51" s="68" t="str">
        <f t="shared" si="2"/>
        <v/>
      </c>
    </row>
    <row r="52" spans="2:26" ht="15.75">
      <c r="B52" s="69" t="str">
        <f t="shared" si="0"/>
        <v/>
      </c>
      <c r="C52" s="220" t="str">
        <f>IF('תנאי סף'!AN52&lt;&gt;1,"",'תנאי סף'!F52)</f>
        <v/>
      </c>
      <c r="D52" s="62" t="str">
        <f>IF(C52="","",IF(ייצוב!G52="",$AH$1,ייצוב!G52))</f>
        <v/>
      </c>
      <c r="E52" s="65" t="str">
        <f>IF(C52="","",IF(ייצוב!E52="",$AH$1,ייצוב!E52))</f>
        <v/>
      </c>
      <c r="F52" s="65" t="str">
        <f>IF(B52="","",'התחשיב הבסיסי'!AF52)</f>
        <v/>
      </c>
      <c r="G52" s="395" t="str">
        <f>IF(C52="","",ייצוב!Y52)</f>
        <v/>
      </c>
      <c r="H52" s="397" t="str">
        <f>IF(C52="","",ייצוב!Z52)</f>
        <v/>
      </c>
      <c r="I52" s="70" t="str">
        <f>IF($C52="","",'הגבלה לסכום מבוקש (1)'!D52)</f>
        <v/>
      </c>
      <c r="J52" s="398" t="str">
        <f>'הגבלה לסכום מבוקש (2)'!W52</f>
        <v/>
      </c>
      <c r="K52" s="65" t="str">
        <f t="shared" si="1"/>
        <v/>
      </c>
      <c r="L52" s="375"/>
      <c r="M52" s="375"/>
      <c r="N52" s="375"/>
      <c r="O52" s="375"/>
      <c r="P52" s="375"/>
      <c r="Q52" s="375"/>
      <c r="R52" s="375"/>
      <c r="S52" s="375"/>
      <c r="T52" s="375"/>
      <c r="U52" s="375"/>
      <c r="V52" s="375"/>
      <c r="W52" s="375"/>
      <c r="X52" s="375"/>
      <c r="Y52" s="375"/>
      <c r="Z52" s="68" t="str">
        <f t="shared" si="2"/>
        <v/>
      </c>
    </row>
    <row r="53" spans="2:26" ht="15.75">
      <c r="B53" s="69" t="str">
        <f t="shared" si="0"/>
        <v/>
      </c>
      <c r="C53" s="220" t="str">
        <f>IF('תנאי סף'!AN53&lt;&gt;1,"",'תנאי סף'!F53)</f>
        <v/>
      </c>
      <c r="D53" s="62" t="str">
        <f>IF(C53="","",IF(ייצוב!G53="",$AH$1,ייצוב!G53))</f>
        <v/>
      </c>
      <c r="E53" s="65" t="str">
        <f>IF(C53="","",IF(ייצוב!E53="",$AH$1,ייצוב!E53))</f>
        <v/>
      </c>
      <c r="F53" s="65" t="str">
        <f>IF(B53="","",'התחשיב הבסיסי'!AF53)</f>
        <v/>
      </c>
      <c r="G53" s="395" t="str">
        <f>IF(C53="","",ייצוב!Y53)</f>
        <v/>
      </c>
      <c r="H53" s="397" t="str">
        <f>IF(C53="","",ייצוב!Z53)</f>
        <v/>
      </c>
      <c r="I53" s="70" t="str">
        <f>IF($C53="","",'הגבלה לסכום מבוקש (1)'!D53)</f>
        <v/>
      </c>
      <c r="J53" s="398" t="str">
        <f>'הגבלה לסכום מבוקש (2)'!W53</f>
        <v/>
      </c>
      <c r="K53" s="65" t="str">
        <f t="shared" si="1"/>
        <v/>
      </c>
      <c r="L53" s="375"/>
      <c r="M53" s="375"/>
      <c r="N53" s="375"/>
      <c r="O53" s="375"/>
      <c r="P53" s="375"/>
      <c r="Q53" s="375"/>
      <c r="R53" s="375"/>
      <c r="S53" s="375"/>
      <c r="T53" s="375"/>
      <c r="U53" s="375"/>
      <c r="V53" s="375"/>
      <c r="W53" s="375"/>
      <c r="X53" s="375"/>
      <c r="Y53" s="375"/>
      <c r="Z53" s="68" t="str">
        <f t="shared" si="2"/>
        <v/>
      </c>
    </row>
    <row r="54" spans="2:26" ht="15.75">
      <c r="B54" s="69" t="str">
        <f t="shared" si="0"/>
        <v/>
      </c>
      <c r="C54" s="220" t="str">
        <f>IF('תנאי סף'!AN54&lt;&gt;1,"",'תנאי סף'!F54)</f>
        <v/>
      </c>
      <c r="D54" s="62" t="str">
        <f>IF(C54="","",IF(ייצוב!G54="",$AH$1,ייצוב!G54))</f>
        <v/>
      </c>
      <c r="E54" s="65" t="str">
        <f>IF(C54="","",IF(ייצוב!E54="",$AH$1,ייצוב!E54))</f>
        <v/>
      </c>
      <c r="F54" s="65" t="str">
        <f>IF(B54="","",'התחשיב הבסיסי'!AF54)</f>
        <v/>
      </c>
      <c r="G54" s="395" t="str">
        <f>IF(C54="","",ייצוב!Y54)</f>
        <v/>
      </c>
      <c r="H54" s="397" t="str">
        <f>IF(C54="","",ייצוב!Z54)</f>
        <v/>
      </c>
      <c r="I54" s="70" t="str">
        <f>IF($C54="","",'הגבלה לסכום מבוקש (1)'!D54)</f>
        <v/>
      </c>
      <c r="J54" s="398" t="str">
        <f>'הגבלה לסכום מבוקש (2)'!W54</f>
        <v/>
      </c>
      <c r="K54" s="65" t="str">
        <f t="shared" si="1"/>
        <v/>
      </c>
      <c r="L54" s="375"/>
      <c r="M54" s="375"/>
      <c r="N54" s="375"/>
      <c r="O54" s="375"/>
      <c r="P54" s="375"/>
      <c r="Q54" s="375"/>
      <c r="R54" s="375"/>
      <c r="S54" s="375"/>
      <c r="T54" s="375"/>
      <c r="U54" s="375"/>
      <c r="V54" s="375"/>
      <c r="W54" s="375"/>
      <c r="X54" s="375"/>
      <c r="Y54" s="375"/>
      <c r="Z54" s="68" t="str">
        <f t="shared" si="2"/>
        <v/>
      </c>
    </row>
    <row r="55" spans="2:26" ht="15.75">
      <c r="B55" s="69" t="str">
        <f t="shared" si="0"/>
        <v/>
      </c>
      <c r="C55" s="220" t="str">
        <f>IF('תנאי סף'!AN55&lt;&gt;1,"",'תנאי סף'!F55)</f>
        <v/>
      </c>
      <c r="D55" s="62" t="str">
        <f>IF(C55="","",IF(ייצוב!G55="",$AH$1,ייצוב!G55))</f>
        <v/>
      </c>
      <c r="E55" s="65" t="str">
        <f>IF(C55="","",IF(ייצוב!E55="",$AH$1,ייצוב!E55))</f>
        <v/>
      </c>
      <c r="F55" s="65" t="str">
        <f>IF(B55="","",'התחשיב הבסיסי'!AF55)</f>
        <v/>
      </c>
      <c r="G55" s="395" t="str">
        <f>IF(C55="","",ייצוב!Y55)</f>
        <v/>
      </c>
      <c r="H55" s="397" t="str">
        <f>IF(C55="","",ייצוב!Z55)</f>
        <v/>
      </c>
      <c r="I55" s="70" t="str">
        <f>IF($C55="","",'הגבלה לסכום מבוקש (1)'!D55)</f>
        <v/>
      </c>
      <c r="J55" s="398" t="str">
        <f>'הגבלה לסכום מבוקש (2)'!W55</f>
        <v/>
      </c>
      <c r="K55" s="65" t="str">
        <f t="shared" si="1"/>
        <v/>
      </c>
      <c r="L55" s="375"/>
      <c r="M55" s="375"/>
      <c r="N55" s="375"/>
      <c r="O55" s="375"/>
      <c r="P55" s="375"/>
      <c r="Q55" s="375"/>
      <c r="R55" s="375"/>
      <c r="S55" s="375"/>
      <c r="T55" s="375"/>
      <c r="U55" s="375"/>
      <c r="V55" s="375"/>
      <c r="W55" s="375"/>
      <c r="X55" s="375"/>
      <c r="Y55" s="375"/>
      <c r="Z55" s="68" t="str">
        <f t="shared" si="2"/>
        <v/>
      </c>
    </row>
    <row r="56" spans="2:26" ht="15.75">
      <c r="B56" s="69" t="str">
        <f t="shared" si="0"/>
        <v/>
      </c>
      <c r="C56" s="220" t="str">
        <f>IF('תנאי סף'!AN56&lt;&gt;1,"",'תנאי סף'!F56)</f>
        <v/>
      </c>
      <c r="D56" s="62" t="str">
        <f>IF(C56="","",IF(ייצוב!G56="",$AH$1,ייצוב!G56))</f>
        <v/>
      </c>
      <c r="E56" s="65" t="str">
        <f>IF(C56="","",IF(ייצוב!E56="",$AH$1,ייצוב!E56))</f>
        <v/>
      </c>
      <c r="F56" s="65" t="str">
        <f>IF(B56="","",'התחשיב הבסיסי'!AF56)</f>
        <v/>
      </c>
      <c r="G56" s="395" t="str">
        <f>IF(C56="","",ייצוב!Y56)</f>
        <v/>
      </c>
      <c r="H56" s="397" t="str">
        <f>IF(C56="","",ייצוב!Z56)</f>
        <v/>
      </c>
      <c r="I56" s="70" t="str">
        <f>IF($C56="","",'הגבלה לסכום מבוקש (1)'!D56)</f>
        <v/>
      </c>
      <c r="J56" s="398" t="str">
        <f>'הגבלה לסכום מבוקש (2)'!W56</f>
        <v/>
      </c>
      <c r="K56" s="65" t="str">
        <f t="shared" si="1"/>
        <v/>
      </c>
      <c r="L56" s="375"/>
      <c r="M56" s="375"/>
      <c r="N56" s="375"/>
      <c r="O56" s="375"/>
      <c r="P56" s="375"/>
      <c r="Q56" s="375"/>
      <c r="R56" s="375"/>
      <c r="S56" s="375"/>
      <c r="T56" s="375"/>
      <c r="U56" s="375"/>
      <c r="V56" s="375"/>
      <c r="W56" s="375"/>
      <c r="X56" s="375"/>
      <c r="Y56" s="375"/>
      <c r="Z56" s="68" t="str">
        <f t="shared" si="2"/>
        <v/>
      </c>
    </row>
    <row r="57" spans="2:26" ht="15.75">
      <c r="B57" s="69" t="str">
        <f t="shared" si="0"/>
        <v/>
      </c>
      <c r="C57" s="220" t="str">
        <f>IF('תנאי סף'!AN57&lt;&gt;1,"",'תנאי סף'!F57)</f>
        <v/>
      </c>
      <c r="D57" s="62" t="str">
        <f>IF(C57="","",IF(ייצוב!G57="",$AH$1,ייצוב!G57))</f>
        <v/>
      </c>
      <c r="E57" s="65" t="str">
        <f>IF(C57="","",IF(ייצוב!E57="",$AH$1,ייצוב!E57))</f>
        <v/>
      </c>
      <c r="F57" s="65" t="str">
        <f>IF(B57="","",'התחשיב הבסיסי'!AF57)</f>
        <v/>
      </c>
      <c r="G57" s="395" t="str">
        <f>IF(C57="","",ייצוב!Y57)</f>
        <v/>
      </c>
      <c r="H57" s="397" t="str">
        <f>IF(C57="","",ייצוב!Z57)</f>
        <v/>
      </c>
      <c r="I57" s="70" t="str">
        <f>IF($C57="","",'הגבלה לסכום מבוקש (1)'!D57)</f>
        <v/>
      </c>
      <c r="J57" s="398" t="str">
        <f>'הגבלה לסכום מבוקש (2)'!W57</f>
        <v/>
      </c>
      <c r="K57" s="65" t="str">
        <f t="shared" si="1"/>
        <v/>
      </c>
      <c r="L57" s="375"/>
      <c r="M57" s="375"/>
      <c r="N57" s="375"/>
      <c r="O57" s="375"/>
      <c r="P57" s="375"/>
      <c r="Q57" s="375"/>
      <c r="R57" s="375"/>
      <c r="S57" s="375"/>
      <c r="T57" s="375"/>
      <c r="U57" s="375"/>
      <c r="V57" s="375"/>
      <c r="W57" s="375"/>
      <c r="X57" s="375"/>
      <c r="Y57" s="375"/>
      <c r="Z57" s="68" t="str">
        <f t="shared" si="2"/>
        <v/>
      </c>
    </row>
    <row r="58" spans="2:26" ht="15.75">
      <c r="B58" s="69" t="str">
        <f t="shared" si="0"/>
        <v/>
      </c>
      <c r="C58" s="220" t="str">
        <f>IF('תנאי סף'!AN58&lt;&gt;1,"",'תנאי סף'!F58)</f>
        <v/>
      </c>
      <c r="D58" s="62" t="str">
        <f>IF(C58="","",IF(ייצוב!G58="",$AH$1,ייצוב!G58))</f>
        <v/>
      </c>
      <c r="E58" s="65" t="str">
        <f>IF(C58="","",IF(ייצוב!E58="",$AH$1,ייצוב!E58))</f>
        <v/>
      </c>
      <c r="F58" s="65" t="str">
        <f>IF(B58="","",'התחשיב הבסיסי'!AF58)</f>
        <v/>
      </c>
      <c r="G58" s="395" t="str">
        <f>IF(C58="","",ייצוב!Y58)</f>
        <v/>
      </c>
      <c r="H58" s="397" t="str">
        <f>IF(C58="","",ייצוב!Z58)</f>
        <v/>
      </c>
      <c r="I58" s="70" t="str">
        <f>IF($C58="","",'הגבלה לסכום מבוקש (1)'!D58)</f>
        <v/>
      </c>
      <c r="J58" s="398" t="str">
        <f>'הגבלה לסכום מבוקש (2)'!W58</f>
        <v/>
      </c>
      <c r="K58" s="65" t="str">
        <f t="shared" si="1"/>
        <v/>
      </c>
      <c r="L58" s="375"/>
      <c r="M58" s="375"/>
      <c r="N58" s="375"/>
      <c r="O58" s="375"/>
      <c r="P58" s="375"/>
      <c r="Q58" s="375"/>
      <c r="R58" s="375"/>
      <c r="S58" s="375"/>
      <c r="T58" s="375"/>
      <c r="U58" s="375"/>
      <c r="V58" s="375"/>
      <c r="W58" s="375"/>
      <c r="X58" s="375"/>
      <c r="Y58" s="375"/>
      <c r="Z58" s="68" t="str">
        <f t="shared" si="2"/>
        <v/>
      </c>
    </row>
    <row r="59" spans="2:26" ht="15.75">
      <c r="B59" s="69" t="str">
        <f t="shared" si="0"/>
        <v/>
      </c>
      <c r="C59" s="220" t="str">
        <f>IF('תנאי סף'!AN59&lt;&gt;1,"",'תנאי סף'!F59)</f>
        <v/>
      </c>
      <c r="D59" s="62" t="str">
        <f>IF(C59="","",IF(ייצוב!G59="",$AH$1,ייצוב!G59))</f>
        <v/>
      </c>
      <c r="E59" s="65" t="str">
        <f>IF(C59="","",IF(ייצוב!E59="",$AH$1,ייצוב!E59))</f>
        <v/>
      </c>
      <c r="F59" s="65" t="str">
        <f>IF(B59="","",'התחשיב הבסיסי'!AF59)</f>
        <v/>
      </c>
      <c r="G59" s="395" t="str">
        <f>IF(C59="","",ייצוב!Y59)</f>
        <v/>
      </c>
      <c r="H59" s="397" t="str">
        <f>IF(C59="","",ייצוב!Z59)</f>
        <v/>
      </c>
      <c r="I59" s="70" t="str">
        <f>IF($C59="","",'הגבלה לסכום מבוקש (1)'!D59)</f>
        <v/>
      </c>
      <c r="J59" s="398" t="str">
        <f>'הגבלה לסכום מבוקש (2)'!W59</f>
        <v/>
      </c>
      <c r="K59" s="65" t="str">
        <f t="shared" si="1"/>
        <v/>
      </c>
      <c r="L59" s="375"/>
      <c r="M59" s="375"/>
      <c r="N59" s="375"/>
      <c r="O59" s="375"/>
      <c r="P59" s="375"/>
      <c r="Q59" s="375"/>
      <c r="R59" s="375"/>
      <c r="S59" s="375"/>
      <c r="T59" s="375"/>
      <c r="U59" s="375"/>
      <c r="V59" s="375"/>
      <c r="W59" s="375"/>
      <c r="X59" s="375"/>
      <c r="Y59" s="375"/>
      <c r="Z59" s="68" t="str">
        <f t="shared" si="2"/>
        <v/>
      </c>
    </row>
    <row r="60" spans="2:26" ht="15.75">
      <c r="B60" s="69" t="str">
        <f t="shared" si="0"/>
        <v/>
      </c>
      <c r="C60" s="220" t="str">
        <f>IF('תנאי סף'!AN60&lt;&gt;1,"",'תנאי סף'!F60)</f>
        <v/>
      </c>
      <c r="D60" s="62" t="str">
        <f>IF(C60="","",IF(ייצוב!G60="",$AH$1,ייצוב!G60))</f>
        <v/>
      </c>
      <c r="E60" s="65" t="str">
        <f>IF(C60="","",IF(ייצוב!E60="",$AH$1,ייצוב!E60))</f>
        <v/>
      </c>
      <c r="F60" s="65" t="str">
        <f>IF(B60="","",'התחשיב הבסיסי'!AF60)</f>
        <v/>
      </c>
      <c r="G60" s="395" t="str">
        <f>IF(C60="","",ייצוב!Y60)</f>
        <v/>
      </c>
      <c r="H60" s="397" t="str">
        <f>IF(C60="","",ייצוב!Z60)</f>
        <v/>
      </c>
      <c r="I60" s="70" t="str">
        <f>IF($C60="","",'הגבלה לסכום מבוקש (1)'!D60)</f>
        <v/>
      </c>
      <c r="J60" s="398" t="str">
        <f>'הגבלה לסכום מבוקש (2)'!W60</f>
        <v/>
      </c>
      <c r="K60" s="65" t="str">
        <f t="shared" si="1"/>
        <v/>
      </c>
      <c r="L60" s="375"/>
      <c r="M60" s="375"/>
      <c r="N60" s="375"/>
      <c r="O60" s="375"/>
      <c r="P60" s="375"/>
      <c r="Q60" s="375"/>
      <c r="R60" s="375"/>
      <c r="S60" s="375"/>
      <c r="T60" s="375"/>
      <c r="U60" s="375"/>
      <c r="V60" s="375"/>
      <c r="W60" s="375"/>
      <c r="X60" s="375"/>
      <c r="Y60" s="375"/>
      <c r="Z60" s="68" t="str">
        <f t="shared" si="2"/>
        <v/>
      </c>
    </row>
    <row r="61" spans="2:26" ht="15.75">
      <c r="B61" s="69" t="str">
        <f t="shared" si="0"/>
        <v/>
      </c>
      <c r="C61" s="220" t="str">
        <f>IF('תנאי סף'!AN61&lt;&gt;1,"",'תנאי סף'!F61)</f>
        <v/>
      </c>
      <c r="D61" s="62" t="str">
        <f>IF(C61="","",IF(ייצוב!G61="",$AH$1,ייצוב!G61))</f>
        <v/>
      </c>
      <c r="E61" s="65" t="str">
        <f>IF(C61="","",IF(ייצוב!E61="",$AH$1,ייצוב!E61))</f>
        <v/>
      </c>
      <c r="F61" s="65" t="str">
        <f>IF(B61="","",'התחשיב הבסיסי'!AF61)</f>
        <v/>
      </c>
      <c r="G61" s="395" t="str">
        <f>IF(C61="","",ייצוב!Y61)</f>
        <v/>
      </c>
      <c r="H61" s="397" t="str">
        <f>IF(C61="","",ייצוב!Z61)</f>
        <v/>
      </c>
      <c r="I61" s="70" t="str">
        <f>IF($C61="","",'הגבלה לסכום מבוקש (1)'!D61)</f>
        <v/>
      </c>
      <c r="J61" s="398" t="str">
        <f>'הגבלה לסכום מבוקש (2)'!W61</f>
        <v/>
      </c>
      <c r="K61" s="65" t="str">
        <f t="shared" si="1"/>
        <v/>
      </c>
      <c r="L61" s="375"/>
      <c r="M61" s="375"/>
      <c r="N61" s="375"/>
      <c r="O61" s="375"/>
      <c r="P61" s="375"/>
      <c r="Q61" s="375"/>
      <c r="R61" s="375"/>
      <c r="S61" s="375"/>
      <c r="T61" s="375"/>
      <c r="U61" s="375"/>
      <c r="V61" s="375"/>
      <c r="W61" s="375"/>
      <c r="X61" s="375"/>
      <c r="Y61" s="375"/>
      <c r="Z61" s="68" t="str">
        <f t="shared" si="2"/>
        <v/>
      </c>
    </row>
    <row r="62" spans="2:26" ht="15.75">
      <c r="B62" s="69" t="str">
        <f t="shared" si="0"/>
        <v/>
      </c>
      <c r="C62" s="220" t="str">
        <f>IF('תנאי סף'!AN62&lt;&gt;1,"",'תנאי סף'!F62)</f>
        <v/>
      </c>
      <c r="D62" s="62" t="str">
        <f>IF(C62="","",IF(ייצוב!G62="",$AH$1,ייצוב!G62))</f>
        <v/>
      </c>
      <c r="E62" s="65" t="str">
        <f>IF(C62="","",IF(ייצוב!E62="",$AH$1,ייצוב!E62))</f>
        <v/>
      </c>
      <c r="F62" s="65" t="str">
        <f>IF(B62="","",'התחשיב הבסיסי'!AF62)</f>
        <v/>
      </c>
      <c r="G62" s="395" t="str">
        <f>IF(C62="","",ייצוב!Y62)</f>
        <v/>
      </c>
      <c r="H62" s="397" t="str">
        <f>IF(C62="","",ייצוב!Z62)</f>
        <v/>
      </c>
      <c r="I62" s="70" t="str">
        <f>IF($C62="","",'הגבלה לסכום מבוקש (1)'!D62)</f>
        <v/>
      </c>
      <c r="J62" s="398" t="str">
        <f>'הגבלה לסכום מבוקש (2)'!W62</f>
        <v/>
      </c>
      <c r="K62" s="65" t="str">
        <f t="shared" si="1"/>
        <v/>
      </c>
      <c r="L62" s="375"/>
      <c r="M62" s="375"/>
      <c r="N62" s="375"/>
      <c r="O62" s="375"/>
      <c r="P62" s="375"/>
      <c r="Q62" s="375"/>
      <c r="R62" s="375"/>
      <c r="S62" s="375"/>
      <c r="T62" s="375"/>
      <c r="U62" s="375"/>
      <c r="V62" s="375"/>
      <c r="W62" s="375"/>
      <c r="X62" s="375"/>
      <c r="Y62" s="375"/>
      <c r="Z62" s="68" t="str">
        <f t="shared" si="2"/>
        <v/>
      </c>
    </row>
    <row r="63" spans="2:26" ht="15.75">
      <c r="B63" s="69" t="str">
        <f t="shared" si="0"/>
        <v/>
      </c>
      <c r="C63" s="220" t="str">
        <f>IF('תנאי סף'!AN63&lt;&gt;1,"",'תנאי סף'!F63)</f>
        <v/>
      </c>
      <c r="D63" s="62" t="str">
        <f>IF(C63="","",IF(ייצוב!G63="",$AH$1,ייצוב!G63))</f>
        <v/>
      </c>
      <c r="E63" s="65" t="str">
        <f>IF(C63="","",IF(ייצוב!E63="",$AH$1,ייצוב!E63))</f>
        <v/>
      </c>
      <c r="F63" s="65" t="str">
        <f>IF(B63="","",'התחשיב הבסיסי'!AF63)</f>
        <v/>
      </c>
      <c r="G63" s="395" t="str">
        <f>IF(C63="","",ייצוב!Y63)</f>
        <v/>
      </c>
      <c r="H63" s="397" t="str">
        <f>IF(C63="","",ייצוב!Z63)</f>
        <v/>
      </c>
      <c r="I63" s="70" t="str">
        <f>IF($C63="","",'הגבלה לסכום מבוקש (1)'!D63)</f>
        <v/>
      </c>
      <c r="J63" s="398" t="str">
        <f>'הגבלה לסכום מבוקש (2)'!W63</f>
        <v/>
      </c>
      <c r="K63" s="65" t="str">
        <f t="shared" si="1"/>
        <v/>
      </c>
      <c r="L63" s="375"/>
      <c r="M63" s="375"/>
      <c r="N63" s="375"/>
      <c r="O63" s="375"/>
      <c r="P63" s="375"/>
      <c r="Q63" s="375"/>
      <c r="R63" s="375"/>
      <c r="S63" s="375"/>
      <c r="T63" s="375"/>
      <c r="U63" s="375"/>
      <c r="V63" s="375"/>
      <c r="W63" s="375"/>
      <c r="X63" s="375"/>
      <c r="Y63" s="375"/>
      <c r="Z63" s="68" t="str">
        <f t="shared" si="2"/>
        <v/>
      </c>
    </row>
    <row r="64" spans="2:26" ht="15.75">
      <c r="B64" s="69" t="str">
        <f t="shared" si="0"/>
        <v/>
      </c>
      <c r="C64" s="220" t="str">
        <f>IF('תנאי סף'!AN64&lt;&gt;1,"",'תנאי סף'!F64)</f>
        <v/>
      </c>
      <c r="D64" s="62" t="str">
        <f>IF(C64="","",IF(ייצוב!G64="",$AH$1,ייצוב!G64))</f>
        <v/>
      </c>
      <c r="E64" s="65" t="str">
        <f>IF(C64="","",IF(ייצוב!E64="",$AH$1,ייצוב!E64))</f>
        <v/>
      </c>
      <c r="F64" s="65" t="str">
        <f>IF(B64="","",'התחשיב הבסיסי'!AF64)</f>
        <v/>
      </c>
      <c r="G64" s="395" t="str">
        <f>IF(C64="","",ייצוב!Y64)</f>
        <v/>
      </c>
      <c r="H64" s="397" t="str">
        <f>IF(C64="","",ייצוב!Z64)</f>
        <v/>
      </c>
      <c r="I64" s="70" t="str">
        <f>IF($C64="","",'הגבלה לסכום מבוקש (1)'!D64)</f>
        <v/>
      </c>
      <c r="J64" s="398" t="str">
        <f>'הגבלה לסכום מבוקש (2)'!W64</f>
        <v/>
      </c>
      <c r="K64" s="65" t="str">
        <f t="shared" si="1"/>
        <v/>
      </c>
      <c r="L64" s="375"/>
      <c r="M64" s="375"/>
      <c r="N64" s="375"/>
      <c r="O64" s="375"/>
      <c r="P64" s="375"/>
      <c r="Q64" s="375"/>
      <c r="R64" s="375"/>
      <c r="S64" s="375"/>
      <c r="T64" s="375"/>
      <c r="U64" s="375"/>
      <c r="V64" s="375"/>
      <c r="W64" s="375"/>
      <c r="X64" s="375"/>
      <c r="Y64" s="375"/>
      <c r="Z64" s="68" t="str">
        <f t="shared" si="2"/>
        <v/>
      </c>
    </row>
    <row r="65" spans="2:26" ht="15.75">
      <c r="B65" s="69" t="str">
        <f t="shared" si="0"/>
        <v/>
      </c>
      <c r="C65" s="220" t="str">
        <f>IF('תנאי סף'!AN65&lt;&gt;1,"",'תנאי סף'!F65)</f>
        <v/>
      </c>
      <c r="D65" s="62" t="str">
        <f>IF(C65="","",IF(ייצוב!G65="",$AH$1,ייצוב!G65))</f>
        <v/>
      </c>
      <c r="E65" s="65" t="str">
        <f>IF(C65="","",IF(ייצוב!E65="",$AH$1,ייצוב!E65))</f>
        <v/>
      </c>
      <c r="F65" s="65" t="str">
        <f>IF(B65="","",'התחשיב הבסיסי'!AF65)</f>
        <v/>
      </c>
      <c r="G65" s="395" t="str">
        <f>IF(C65="","",ייצוב!Y65)</f>
        <v/>
      </c>
      <c r="H65" s="397" t="str">
        <f>IF(C65="","",ייצוב!Z65)</f>
        <v/>
      </c>
      <c r="I65" s="70" t="str">
        <f>IF($C65="","",'הגבלה לסכום מבוקש (1)'!D65)</f>
        <v/>
      </c>
      <c r="J65" s="398" t="str">
        <f>'הגבלה לסכום מבוקש (2)'!W65</f>
        <v/>
      </c>
      <c r="K65" s="65" t="str">
        <f t="shared" si="1"/>
        <v/>
      </c>
      <c r="L65" s="375"/>
      <c r="M65" s="375"/>
      <c r="N65" s="375"/>
      <c r="O65" s="375"/>
      <c r="P65" s="375"/>
      <c r="Q65" s="375"/>
      <c r="R65" s="375"/>
      <c r="S65" s="375"/>
      <c r="T65" s="375"/>
      <c r="U65" s="375"/>
      <c r="V65" s="375"/>
      <c r="W65" s="375"/>
      <c r="X65" s="375"/>
      <c r="Y65" s="375"/>
      <c r="Z65" s="68" t="str">
        <f t="shared" si="2"/>
        <v/>
      </c>
    </row>
    <row r="66" spans="2:26" ht="15.75">
      <c r="B66" s="69" t="str">
        <f t="shared" si="0"/>
        <v/>
      </c>
      <c r="C66" s="220" t="str">
        <f>IF('תנאי סף'!AN66&lt;&gt;1,"",'תנאי סף'!F66)</f>
        <v/>
      </c>
      <c r="D66" s="62" t="str">
        <f>IF(C66="","",IF(ייצוב!G66="",$AH$1,ייצוב!G66))</f>
        <v/>
      </c>
      <c r="E66" s="65" t="str">
        <f>IF(C66="","",IF(ייצוב!E66="",$AH$1,ייצוב!E66))</f>
        <v/>
      </c>
      <c r="F66" s="65" t="str">
        <f>IF(B66="","",'התחשיב הבסיסי'!AF66)</f>
        <v/>
      </c>
      <c r="G66" s="395" t="str">
        <f>IF(C66="","",ייצוב!Y66)</f>
        <v/>
      </c>
      <c r="H66" s="397" t="str">
        <f>IF(C66="","",ייצוב!Z66)</f>
        <v/>
      </c>
      <c r="I66" s="70" t="str">
        <f>IF($C66="","",'הגבלה לסכום מבוקש (1)'!D66)</f>
        <v/>
      </c>
      <c r="J66" s="398" t="str">
        <f>'הגבלה לסכום מבוקש (2)'!W66</f>
        <v/>
      </c>
      <c r="K66" s="65" t="str">
        <f t="shared" si="1"/>
        <v/>
      </c>
      <c r="L66" s="375"/>
      <c r="M66" s="375"/>
      <c r="N66" s="375"/>
      <c r="O66" s="375"/>
      <c r="P66" s="375"/>
      <c r="Q66" s="375"/>
      <c r="R66" s="375"/>
      <c r="S66" s="375"/>
      <c r="T66" s="375"/>
      <c r="U66" s="375"/>
      <c r="V66" s="375"/>
      <c r="W66" s="375"/>
      <c r="X66" s="375"/>
      <c r="Y66" s="375"/>
      <c r="Z66" s="68" t="str">
        <f t="shared" si="2"/>
        <v/>
      </c>
    </row>
    <row r="67" spans="2:26" ht="15.75">
      <c r="B67" s="69" t="str">
        <f t="shared" si="0"/>
        <v/>
      </c>
      <c r="C67" s="220" t="str">
        <f>IF('תנאי סף'!AN67&lt;&gt;1,"",'תנאי סף'!F67)</f>
        <v/>
      </c>
      <c r="D67" s="62" t="str">
        <f>IF(C67="","",IF(ייצוב!G67="",$AH$1,ייצוב!G67))</f>
        <v/>
      </c>
      <c r="E67" s="65" t="str">
        <f>IF(C67="","",IF(ייצוב!E67="",$AH$1,ייצוב!E67))</f>
        <v/>
      </c>
      <c r="F67" s="65" t="str">
        <f>IF(B67="","",'התחשיב הבסיסי'!AF67)</f>
        <v/>
      </c>
      <c r="G67" s="395" t="str">
        <f>IF(C67="","",ייצוב!Y67)</f>
        <v/>
      </c>
      <c r="H67" s="397" t="str">
        <f>IF(C67="","",ייצוב!Z67)</f>
        <v/>
      </c>
      <c r="I67" s="70" t="str">
        <f>IF($C67="","",'הגבלה לסכום מבוקש (1)'!D67)</f>
        <v/>
      </c>
      <c r="J67" s="398" t="str">
        <f>'הגבלה לסכום מבוקש (2)'!W67</f>
        <v/>
      </c>
      <c r="K67" s="65" t="str">
        <f t="shared" si="1"/>
        <v/>
      </c>
      <c r="L67" s="375"/>
      <c r="M67" s="375"/>
      <c r="N67" s="375"/>
      <c r="O67" s="375"/>
      <c r="P67" s="375"/>
      <c r="Q67" s="375"/>
      <c r="R67" s="375"/>
      <c r="S67" s="375"/>
      <c r="T67" s="375"/>
      <c r="U67" s="375"/>
      <c r="V67" s="375"/>
      <c r="W67" s="375"/>
      <c r="X67" s="375"/>
      <c r="Y67" s="375"/>
      <c r="Z67" s="68" t="str">
        <f t="shared" si="2"/>
        <v/>
      </c>
    </row>
    <row r="68" spans="2:26" ht="15.75">
      <c r="B68" s="69" t="str">
        <f t="shared" si="0"/>
        <v/>
      </c>
      <c r="C68" s="220" t="str">
        <f>IF('תנאי סף'!AN68&lt;&gt;1,"",'תנאי סף'!F68)</f>
        <v/>
      </c>
      <c r="D68" s="62" t="str">
        <f>IF(C68="","",IF(ייצוב!G68="",$AH$1,ייצוב!G68))</f>
        <v/>
      </c>
      <c r="E68" s="65" t="str">
        <f>IF(C68="","",IF(ייצוב!E68="",$AH$1,ייצוב!E68))</f>
        <v/>
      </c>
      <c r="F68" s="65" t="str">
        <f>IF(B68="","",'התחשיב הבסיסי'!AF68)</f>
        <v/>
      </c>
      <c r="G68" s="395" t="str">
        <f>IF(C68="","",ייצוב!Y68)</f>
        <v/>
      </c>
      <c r="H68" s="397" t="str">
        <f>IF(C68="","",ייצוב!Z68)</f>
        <v/>
      </c>
      <c r="I68" s="70" t="str">
        <f>IF($C68="","",'הגבלה לסכום מבוקש (1)'!D68)</f>
        <v/>
      </c>
      <c r="J68" s="398" t="str">
        <f>'הגבלה לסכום מבוקש (2)'!W68</f>
        <v/>
      </c>
      <c r="K68" s="65" t="str">
        <f t="shared" si="1"/>
        <v/>
      </c>
      <c r="L68" s="375"/>
      <c r="M68" s="375"/>
      <c r="N68" s="375"/>
      <c r="O68" s="375"/>
      <c r="P68" s="375"/>
      <c r="Q68" s="375"/>
      <c r="R68" s="375"/>
      <c r="S68" s="375"/>
      <c r="T68" s="375"/>
      <c r="U68" s="375"/>
      <c r="V68" s="375"/>
      <c r="W68" s="375"/>
      <c r="X68" s="375"/>
      <c r="Y68" s="375"/>
      <c r="Z68" s="68" t="str">
        <f t="shared" si="2"/>
        <v/>
      </c>
    </row>
    <row r="69" spans="2:26" ht="15.75">
      <c r="B69" s="69" t="str">
        <f t="shared" si="0"/>
        <v/>
      </c>
      <c r="C69" s="220" t="str">
        <f>IF('תנאי סף'!AN69&lt;&gt;1,"",'תנאי סף'!F69)</f>
        <v/>
      </c>
      <c r="D69" s="62" t="str">
        <f>IF(C69="","",IF(ייצוב!G69="",$AH$1,ייצוב!G69))</f>
        <v/>
      </c>
      <c r="E69" s="65" t="str">
        <f>IF(C69="","",IF(ייצוב!E69="",$AH$1,ייצוב!E69))</f>
        <v/>
      </c>
      <c r="F69" s="65" t="str">
        <f>IF(B69="","",'התחשיב הבסיסי'!AF69)</f>
        <v/>
      </c>
      <c r="G69" s="395" t="str">
        <f>IF(C69="","",ייצוב!Y69)</f>
        <v/>
      </c>
      <c r="H69" s="397" t="str">
        <f>IF(C69="","",ייצוב!Z69)</f>
        <v/>
      </c>
      <c r="I69" s="70" t="str">
        <f>IF($C69="","",'הגבלה לסכום מבוקש (1)'!D69)</f>
        <v/>
      </c>
      <c r="J69" s="398" t="str">
        <f>'הגבלה לסכום מבוקש (2)'!W69</f>
        <v/>
      </c>
      <c r="K69" s="65" t="str">
        <f t="shared" si="1"/>
        <v/>
      </c>
      <c r="L69" s="375"/>
      <c r="M69" s="375"/>
      <c r="N69" s="375"/>
      <c r="O69" s="375"/>
      <c r="P69" s="375"/>
      <c r="Q69" s="375"/>
      <c r="R69" s="375"/>
      <c r="S69" s="375"/>
      <c r="T69" s="375"/>
      <c r="U69" s="375"/>
      <c r="V69" s="375"/>
      <c r="W69" s="375"/>
      <c r="X69" s="375"/>
      <c r="Y69" s="375"/>
      <c r="Z69" s="68" t="str">
        <f t="shared" si="2"/>
        <v/>
      </c>
    </row>
    <row r="70" spans="2:26" ht="15.75">
      <c r="B70" s="69" t="str">
        <f t="shared" si="0"/>
        <v/>
      </c>
      <c r="C70" s="220" t="str">
        <f>IF('תנאי סף'!AN70&lt;&gt;1,"",'תנאי סף'!F70)</f>
        <v/>
      </c>
      <c r="D70" s="62" t="str">
        <f>IF(C70="","",IF(ייצוב!G70="",$AH$1,ייצוב!G70))</f>
        <v/>
      </c>
      <c r="E70" s="65" t="str">
        <f>IF(C70="","",IF(ייצוב!E70="",$AH$1,ייצוב!E70))</f>
        <v/>
      </c>
      <c r="F70" s="65" t="str">
        <f>IF(B70="","",'התחשיב הבסיסי'!AF70)</f>
        <v/>
      </c>
      <c r="G70" s="395" t="str">
        <f>IF(C70="","",ייצוב!Y70)</f>
        <v/>
      </c>
      <c r="H70" s="397" t="str">
        <f>IF(C70="","",ייצוב!Z70)</f>
        <v/>
      </c>
      <c r="I70" s="70" t="str">
        <f>IF($C70="","",'הגבלה לסכום מבוקש (1)'!D70)</f>
        <v/>
      </c>
      <c r="J70" s="398" t="str">
        <f>'הגבלה לסכום מבוקש (2)'!W70</f>
        <v/>
      </c>
      <c r="K70" s="65" t="str">
        <f t="shared" si="1"/>
        <v/>
      </c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68" t="str">
        <f t="shared" si="2"/>
        <v/>
      </c>
    </row>
    <row r="71" spans="2:26" ht="15.75">
      <c r="B71" s="69" t="str">
        <f t="shared" si="0"/>
        <v/>
      </c>
      <c r="C71" s="220" t="str">
        <f>IF('תנאי סף'!AN71&lt;&gt;1,"",'תנאי סף'!F71)</f>
        <v/>
      </c>
      <c r="D71" s="62" t="str">
        <f>IF(C71="","",IF(ייצוב!G71="",$AH$1,ייצוב!G71))</f>
        <v/>
      </c>
      <c r="E71" s="65" t="str">
        <f>IF(C71="","",IF(ייצוב!E71="",$AH$1,ייצוב!E71))</f>
        <v/>
      </c>
      <c r="F71" s="65" t="str">
        <f>IF(B71="","",'התחשיב הבסיסי'!AF71)</f>
        <v/>
      </c>
      <c r="G71" s="395" t="str">
        <f>IF(C71="","",ייצוב!Y71)</f>
        <v/>
      </c>
      <c r="H71" s="397" t="str">
        <f>IF(C71="","",ייצוב!Z71)</f>
        <v/>
      </c>
      <c r="I71" s="70" t="str">
        <f>IF($C71="","",'הגבלה לסכום מבוקש (1)'!D71)</f>
        <v/>
      </c>
      <c r="J71" s="398" t="str">
        <f>'הגבלה לסכום מבוקש (2)'!W71</f>
        <v/>
      </c>
      <c r="K71" s="65" t="str">
        <f t="shared" si="1"/>
        <v/>
      </c>
      <c r="L71" s="375"/>
      <c r="M71" s="375"/>
      <c r="N71" s="375"/>
      <c r="O71" s="375"/>
      <c r="P71" s="375"/>
      <c r="Q71" s="375"/>
      <c r="R71" s="375"/>
      <c r="S71" s="375"/>
      <c r="T71" s="375"/>
      <c r="U71" s="375"/>
      <c r="V71" s="375"/>
      <c r="W71" s="375"/>
      <c r="X71" s="375"/>
      <c r="Y71" s="375"/>
      <c r="Z71" s="68" t="str">
        <f t="shared" si="2"/>
        <v/>
      </c>
    </row>
    <row r="72" spans="2:26" ht="15.75">
      <c r="B72" s="69" t="str">
        <f t="shared" si="0"/>
        <v/>
      </c>
      <c r="C72" s="220" t="str">
        <f>IF('תנאי סף'!AN72&lt;&gt;1,"",'תנאי סף'!F72)</f>
        <v/>
      </c>
      <c r="D72" s="62" t="str">
        <f>IF(C72="","",IF(ייצוב!G72="",$AH$1,ייצוב!G72))</f>
        <v/>
      </c>
      <c r="E72" s="65" t="str">
        <f>IF(C72="","",IF(ייצוב!E72="",$AH$1,ייצוב!E72))</f>
        <v/>
      </c>
      <c r="F72" s="65" t="str">
        <f>IF(B72="","",'התחשיב הבסיסי'!AF72)</f>
        <v/>
      </c>
      <c r="G72" s="395" t="str">
        <f>IF(C72="","",ייצוב!Y72)</f>
        <v/>
      </c>
      <c r="H72" s="397" t="str">
        <f>IF(C72="","",ייצוב!Z72)</f>
        <v/>
      </c>
      <c r="I72" s="70" t="str">
        <f>IF($C72="","",'הגבלה לסכום מבוקש (1)'!D72)</f>
        <v/>
      </c>
      <c r="J72" s="398" t="str">
        <f>'הגבלה לסכום מבוקש (2)'!W72</f>
        <v/>
      </c>
      <c r="K72" s="65" t="str">
        <f t="shared" si="1"/>
        <v/>
      </c>
      <c r="L72" s="375"/>
      <c r="M72" s="375"/>
      <c r="N72" s="375"/>
      <c r="O72" s="375"/>
      <c r="P72" s="375"/>
      <c r="Q72" s="375"/>
      <c r="R72" s="375"/>
      <c r="S72" s="375"/>
      <c r="T72" s="375"/>
      <c r="U72" s="375"/>
      <c r="V72" s="375"/>
      <c r="W72" s="375"/>
      <c r="X72" s="375"/>
      <c r="Y72" s="375"/>
      <c r="Z72" s="68" t="str">
        <f t="shared" si="2"/>
        <v/>
      </c>
    </row>
    <row r="73" spans="2:26" ht="15.75">
      <c r="B73" s="69" t="str">
        <f t="shared" si="0"/>
        <v/>
      </c>
      <c r="C73" s="220" t="str">
        <f>IF('תנאי סף'!AN73&lt;&gt;1,"",'תנאי סף'!F73)</f>
        <v/>
      </c>
      <c r="D73" s="62" t="str">
        <f>IF(C73="","",IF(ייצוב!G73="",$AH$1,ייצוב!G73))</f>
        <v/>
      </c>
      <c r="E73" s="65" t="str">
        <f>IF(C73="","",IF(ייצוב!E73="",$AH$1,ייצוב!E73))</f>
        <v/>
      </c>
      <c r="F73" s="65" t="str">
        <f>IF(B73="","",'התחשיב הבסיסי'!AF73)</f>
        <v/>
      </c>
      <c r="G73" s="395" t="str">
        <f>IF(C73="","",ייצוב!Y73)</f>
        <v/>
      </c>
      <c r="H73" s="397" t="str">
        <f>IF(C73="","",ייצוב!Z73)</f>
        <v/>
      </c>
      <c r="I73" s="70" t="str">
        <f>IF($C73="","",'הגבלה לסכום מבוקש (1)'!D73)</f>
        <v/>
      </c>
      <c r="J73" s="398" t="str">
        <f>'הגבלה לסכום מבוקש (2)'!W73</f>
        <v/>
      </c>
      <c r="K73" s="65" t="str">
        <f t="shared" si="1"/>
        <v/>
      </c>
      <c r="L73" s="375"/>
      <c r="M73" s="375"/>
      <c r="N73" s="375"/>
      <c r="O73" s="375"/>
      <c r="P73" s="375"/>
      <c r="Q73" s="375"/>
      <c r="R73" s="375"/>
      <c r="S73" s="375"/>
      <c r="T73" s="375"/>
      <c r="U73" s="375"/>
      <c r="V73" s="375"/>
      <c r="W73" s="375"/>
      <c r="X73" s="375"/>
      <c r="Y73" s="375"/>
      <c r="Z73" s="68" t="str">
        <f t="shared" si="2"/>
        <v/>
      </c>
    </row>
    <row r="74" spans="2:26" ht="15.75">
      <c r="B74" s="69" t="str">
        <f t="shared" si="0"/>
        <v/>
      </c>
      <c r="C74" s="220" t="str">
        <f>IF('תנאי סף'!AN74&lt;&gt;1,"",'תנאי סף'!F74)</f>
        <v/>
      </c>
      <c r="D74" s="62" t="str">
        <f>IF(C74="","",IF(ייצוב!G74="",$AH$1,ייצוב!G74))</f>
        <v/>
      </c>
      <c r="E74" s="65" t="str">
        <f>IF(C74="","",IF(ייצוב!E74="",$AH$1,ייצוב!E74))</f>
        <v/>
      </c>
      <c r="F74" s="65" t="str">
        <f>IF(B74="","",'התחשיב הבסיסי'!AF74)</f>
        <v/>
      </c>
      <c r="G74" s="395" t="str">
        <f>IF(C74="","",ייצוב!Y74)</f>
        <v/>
      </c>
      <c r="H74" s="397" t="str">
        <f>IF(C74="","",ייצוב!Z74)</f>
        <v/>
      </c>
      <c r="I74" s="70" t="str">
        <f>IF($C74="","",'הגבלה לסכום מבוקש (1)'!D74)</f>
        <v/>
      </c>
      <c r="J74" s="398" t="str">
        <f>'הגבלה לסכום מבוקש (2)'!W74</f>
        <v/>
      </c>
      <c r="K74" s="65" t="str">
        <f t="shared" si="1"/>
        <v/>
      </c>
      <c r="L74" s="375"/>
      <c r="M74" s="375"/>
      <c r="N74" s="375"/>
      <c r="O74" s="375"/>
      <c r="P74" s="375"/>
      <c r="Q74" s="375"/>
      <c r="R74" s="375"/>
      <c r="S74" s="375"/>
      <c r="T74" s="375"/>
      <c r="U74" s="375"/>
      <c r="V74" s="375"/>
      <c r="W74" s="375"/>
      <c r="X74" s="375"/>
      <c r="Y74" s="375"/>
      <c r="Z74" s="68" t="str">
        <f t="shared" si="2"/>
        <v/>
      </c>
    </row>
    <row r="75" spans="2:26" ht="15.75">
      <c r="B75" s="69" t="str">
        <f t="shared" si="0"/>
        <v/>
      </c>
      <c r="C75" s="220" t="str">
        <f>IF('תנאי סף'!AN75&lt;&gt;1,"",'תנאי סף'!F75)</f>
        <v/>
      </c>
      <c r="D75" s="62" t="str">
        <f>IF(C75="","",IF(ייצוב!G75="",$AH$1,ייצוב!G75))</f>
        <v/>
      </c>
      <c r="E75" s="65" t="str">
        <f>IF(C75="","",IF(ייצוב!E75="",$AH$1,ייצוב!E75))</f>
        <v/>
      </c>
      <c r="F75" s="65" t="str">
        <f>IF(B75="","",'התחשיב הבסיסי'!AF75)</f>
        <v/>
      </c>
      <c r="G75" s="395" t="str">
        <f>IF(C75="","",ייצוב!Y75)</f>
        <v/>
      </c>
      <c r="H75" s="397" t="str">
        <f>IF(C75="","",ייצוב!Z75)</f>
        <v/>
      </c>
      <c r="I75" s="70" t="str">
        <f>IF($C75="","",'הגבלה לסכום מבוקש (1)'!D75)</f>
        <v/>
      </c>
      <c r="J75" s="398" t="str">
        <f>'הגבלה לסכום מבוקש (2)'!W75</f>
        <v/>
      </c>
      <c r="K75" s="65" t="str">
        <f t="shared" si="1"/>
        <v/>
      </c>
      <c r="L75" s="375"/>
      <c r="M75" s="375"/>
      <c r="N75" s="375"/>
      <c r="O75" s="375"/>
      <c r="P75" s="375"/>
      <c r="Q75" s="375"/>
      <c r="R75" s="375"/>
      <c r="S75" s="375"/>
      <c r="T75" s="375"/>
      <c r="U75" s="375"/>
      <c r="V75" s="375"/>
      <c r="W75" s="375"/>
      <c r="X75" s="375"/>
      <c r="Y75" s="375"/>
      <c r="Z75" s="68" t="str">
        <f t="shared" si="2"/>
        <v/>
      </c>
    </row>
    <row r="76" spans="2:26" ht="15.75">
      <c r="B76" s="69" t="str">
        <f t="shared" si="0"/>
        <v/>
      </c>
      <c r="C76" s="220" t="str">
        <f>IF('תנאי סף'!AN76&lt;&gt;1,"",'תנאי סף'!F76)</f>
        <v/>
      </c>
      <c r="D76" s="62" t="str">
        <f>IF(C76="","",IF(ייצוב!G76="",$AH$1,ייצוב!G76))</f>
        <v/>
      </c>
      <c r="E76" s="65" t="str">
        <f>IF(C76="","",IF(ייצוב!E76="",$AH$1,ייצוב!E76))</f>
        <v/>
      </c>
      <c r="F76" s="65" t="str">
        <f>IF(B76="","",'התחשיב הבסיסי'!AF76)</f>
        <v/>
      </c>
      <c r="G76" s="395" t="str">
        <f>IF(C76="","",ייצוב!Y76)</f>
        <v/>
      </c>
      <c r="H76" s="397" t="str">
        <f>IF(C76="","",ייצוב!Z76)</f>
        <v/>
      </c>
      <c r="I76" s="70" t="str">
        <f>IF($C76="","",'הגבלה לסכום מבוקש (1)'!D76)</f>
        <v/>
      </c>
      <c r="J76" s="398" t="str">
        <f>'הגבלה לסכום מבוקש (2)'!W76</f>
        <v/>
      </c>
      <c r="K76" s="65" t="str">
        <f t="shared" si="1"/>
        <v/>
      </c>
      <c r="L76" s="375"/>
      <c r="M76" s="375"/>
      <c r="N76" s="375"/>
      <c r="O76" s="375"/>
      <c r="P76" s="375"/>
      <c r="Q76" s="375"/>
      <c r="R76" s="375"/>
      <c r="S76" s="375"/>
      <c r="T76" s="375"/>
      <c r="U76" s="375"/>
      <c r="V76" s="375"/>
      <c r="W76" s="375"/>
      <c r="X76" s="375"/>
      <c r="Y76" s="375"/>
      <c r="Z76" s="68" t="str">
        <f t="shared" si="2"/>
        <v/>
      </c>
    </row>
    <row r="77" spans="2:26" ht="15.75">
      <c r="B77" s="69" t="str">
        <f t="shared" si="0"/>
        <v/>
      </c>
      <c r="C77" s="220" t="str">
        <f>IF('תנאי סף'!AN77&lt;&gt;1,"",'תנאי סף'!F77)</f>
        <v/>
      </c>
      <c r="D77" s="62" t="str">
        <f>IF(C77="","",IF(ייצוב!G77="",$AH$1,ייצוב!G77))</f>
        <v/>
      </c>
      <c r="E77" s="65" t="str">
        <f>IF(C77="","",IF(ייצוב!E77="",$AH$1,ייצוב!E77))</f>
        <v/>
      </c>
      <c r="F77" s="65" t="str">
        <f>IF(B77="","",'התחשיב הבסיסי'!AF77)</f>
        <v/>
      </c>
      <c r="G77" s="395" t="str">
        <f>IF(C77="","",ייצוב!Y77)</f>
        <v/>
      </c>
      <c r="H77" s="397" t="str">
        <f>IF(C77="","",ייצוב!Z77)</f>
        <v/>
      </c>
      <c r="I77" s="70" t="str">
        <f>IF($C77="","",'הגבלה לסכום מבוקש (1)'!D77)</f>
        <v/>
      </c>
      <c r="J77" s="398" t="str">
        <f>'הגבלה לסכום מבוקש (2)'!W77</f>
        <v/>
      </c>
      <c r="K77" s="65" t="str">
        <f t="shared" si="1"/>
        <v/>
      </c>
      <c r="L77" s="375"/>
      <c r="M77" s="375"/>
      <c r="N77" s="375"/>
      <c r="O77" s="375"/>
      <c r="P77" s="375"/>
      <c r="Q77" s="375"/>
      <c r="R77" s="375"/>
      <c r="S77" s="375"/>
      <c r="T77" s="375"/>
      <c r="U77" s="375"/>
      <c r="V77" s="375"/>
      <c r="W77" s="375"/>
      <c r="X77" s="375"/>
      <c r="Y77" s="375"/>
      <c r="Z77" s="68" t="str">
        <f t="shared" si="2"/>
        <v/>
      </c>
    </row>
    <row r="78" spans="2:26" ht="15.75">
      <c r="B78" s="69" t="str">
        <f t="shared" si="0"/>
        <v/>
      </c>
      <c r="C78" s="220" t="str">
        <f>IF('תנאי סף'!AN78&lt;&gt;1,"",'תנאי סף'!F78)</f>
        <v/>
      </c>
      <c r="D78" s="62" t="str">
        <f>IF(C78="","",IF(ייצוב!G78="",$AH$1,ייצוב!G78))</f>
        <v/>
      </c>
      <c r="E78" s="65" t="str">
        <f>IF(C78="","",IF(ייצוב!E78="",$AH$1,ייצוב!E78))</f>
        <v/>
      </c>
      <c r="F78" s="65" t="str">
        <f>IF(B78="","",'התחשיב הבסיסי'!AF78)</f>
        <v/>
      </c>
      <c r="G78" s="395" t="str">
        <f>IF(C78="","",ייצוב!Y78)</f>
        <v/>
      </c>
      <c r="H78" s="397" t="str">
        <f>IF(C78="","",ייצוב!Z78)</f>
        <v/>
      </c>
      <c r="I78" s="70" t="str">
        <f>IF($C78="","",'הגבלה לסכום מבוקש (1)'!D78)</f>
        <v/>
      </c>
      <c r="J78" s="398" t="str">
        <f>'הגבלה לסכום מבוקש (2)'!W78</f>
        <v/>
      </c>
      <c r="K78" s="65" t="str">
        <f t="shared" si="1"/>
        <v/>
      </c>
      <c r="L78" s="375"/>
      <c r="M78" s="375"/>
      <c r="N78" s="375"/>
      <c r="O78" s="375"/>
      <c r="P78" s="375"/>
      <c r="Q78" s="375"/>
      <c r="R78" s="375"/>
      <c r="S78" s="375"/>
      <c r="T78" s="375"/>
      <c r="U78" s="375"/>
      <c r="V78" s="375"/>
      <c r="W78" s="375"/>
      <c r="X78" s="375"/>
      <c r="Y78" s="375"/>
      <c r="Z78" s="68" t="str">
        <f t="shared" si="2"/>
        <v/>
      </c>
    </row>
    <row r="79" spans="2:26" ht="15.75">
      <c r="B79" s="69" t="str">
        <f t="shared" si="0"/>
        <v/>
      </c>
      <c r="C79" s="220" t="str">
        <f>IF('תנאי סף'!AN79&lt;&gt;1,"",'תנאי סף'!F79)</f>
        <v/>
      </c>
      <c r="D79" s="62" t="str">
        <f>IF(C79="","",IF(ייצוב!G79="",$AH$1,ייצוב!G79))</f>
        <v/>
      </c>
      <c r="E79" s="65" t="str">
        <f>IF(C79="","",IF(ייצוב!E79="",$AH$1,ייצוב!E79))</f>
        <v/>
      </c>
      <c r="F79" s="65" t="str">
        <f>IF(B79="","",'התחשיב הבסיסי'!AF79)</f>
        <v/>
      </c>
      <c r="G79" s="395" t="str">
        <f>IF(C79="","",ייצוב!Y79)</f>
        <v/>
      </c>
      <c r="H79" s="397" t="str">
        <f>IF(C79="","",ייצוב!Z79)</f>
        <v/>
      </c>
      <c r="I79" s="70" t="str">
        <f>IF($C79="","",'הגבלה לסכום מבוקש (1)'!D79)</f>
        <v/>
      </c>
      <c r="J79" s="398" t="str">
        <f>'הגבלה לסכום מבוקש (2)'!W79</f>
        <v/>
      </c>
      <c r="K79" s="65" t="str">
        <f t="shared" si="1"/>
        <v/>
      </c>
      <c r="L79" s="375"/>
      <c r="M79" s="375"/>
      <c r="N79" s="375"/>
      <c r="O79" s="375"/>
      <c r="P79" s="375"/>
      <c r="Q79" s="375"/>
      <c r="R79" s="375"/>
      <c r="S79" s="375"/>
      <c r="T79" s="375"/>
      <c r="U79" s="375"/>
      <c r="V79" s="375"/>
      <c r="W79" s="375"/>
      <c r="X79" s="375"/>
      <c r="Y79" s="375"/>
      <c r="Z79" s="68" t="str">
        <f t="shared" si="2"/>
        <v/>
      </c>
    </row>
    <row r="80" spans="2:26" ht="15.75">
      <c r="B80" s="69" t="str">
        <f t="shared" si="0"/>
        <v/>
      </c>
      <c r="C80" s="220" t="str">
        <f>IF('תנאי סף'!AN80&lt;&gt;1,"",'תנאי סף'!F80)</f>
        <v/>
      </c>
      <c r="D80" s="62" t="str">
        <f>IF(C80="","",IF(ייצוב!G80="",$AH$1,ייצוב!G80))</f>
        <v/>
      </c>
      <c r="E80" s="65" t="str">
        <f>IF(C80="","",IF(ייצוב!E80="",$AH$1,ייצוב!E80))</f>
        <v/>
      </c>
      <c r="F80" s="65" t="str">
        <f>IF(B80="","",'התחשיב הבסיסי'!AF80)</f>
        <v/>
      </c>
      <c r="G80" s="395" t="str">
        <f>IF(C80="","",ייצוב!Y80)</f>
        <v/>
      </c>
      <c r="H80" s="397" t="str">
        <f>IF(C80="","",ייצוב!Z80)</f>
        <v/>
      </c>
      <c r="I80" s="70" t="str">
        <f>IF($C80="","",'הגבלה לסכום מבוקש (1)'!D80)</f>
        <v/>
      </c>
      <c r="J80" s="398" t="str">
        <f>'הגבלה לסכום מבוקש (2)'!W80</f>
        <v/>
      </c>
      <c r="K80" s="65" t="str">
        <f t="shared" si="1"/>
        <v/>
      </c>
      <c r="L80" s="375"/>
      <c r="M80" s="375"/>
      <c r="N80" s="375"/>
      <c r="O80" s="375"/>
      <c r="P80" s="375"/>
      <c r="Q80" s="375"/>
      <c r="R80" s="375"/>
      <c r="S80" s="375"/>
      <c r="T80" s="375"/>
      <c r="U80" s="375"/>
      <c r="V80" s="375"/>
      <c r="W80" s="375"/>
      <c r="X80" s="375"/>
      <c r="Y80" s="375"/>
      <c r="Z80" s="68" t="str">
        <f t="shared" si="2"/>
        <v/>
      </c>
    </row>
    <row r="81" spans="2:26" ht="15.75">
      <c r="B81" s="69" t="str">
        <f t="shared" si="0"/>
        <v/>
      </c>
      <c r="C81" s="220" t="str">
        <f>IF('תנאי סף'!AN81&lt;&gt;1,"",'תנאי סף'!F81)</f>
        <v/>
      </c>
      <c r="D81" s="62" t="str">
        <f>IF(C81="","",IF(ייצוב!G81="",$AH$1,ייצוב!G81))</f>
        <v/>
      </c>
      <c r="E81" s="65" t="str">
        <f>IF(C81="","",IF(ייצוב!E81="",$AH$1,ייצוב!E81))</f>
        <v/>
      </c>
      <c r="F81" s="65" t="str">
        <f>IF(B81="","",'התחשיב הבסיסי'!AF81)</f>
        <v/>
      </c>
      <c r="G81" s="395" t="str">
        <f>IF(C81="","",ייצוב!Y81)</f>
        <v/>
      </c>
      <c r="H81" s="397" t="str">
        <f>IF(C81="","",ייצוב!Z81)</f>
        <v/>
      </c>
      <c r="I81" s="70" t="str">
        <f>IF($C81="","",'הגבלה לסכום מבוקש (1)'!D81)</f>
        <v/>
      </c>
      <c r="J81" s="398" t="str">
        <f>'הגבלה לסכום מבוקש (2)'!W81</f>
        <v/>
      </c>
      <c r="K81" s="65" t="str">
        <f t="shared" si="1"/>
        <v/>
      </c>
      <c r="L81" s="375"/>
      <c r="M81" s="375"/>
      <c r="N81" s="375"/>
      <c r="O81" s="375"/>
      <c r="P81" s="375"/>
      <c r="Q81" s="375"/>
      <c r="R81" s="375"/>
      <c r="S81" s="375"/>
      <c r="T81" s="375"/>
      <c r="U81" s="375"/>
      <c r="V81" s="375"/>
      <c r="W81" s="375"/>
      <c r="X81" s="375"/>
      <c r="Y81" s="375"/>
      <c r="Z81" s="68" t="str">
        <f t="shared" si="2"/>
        <v/>
      </c>
    </row>
    <row r="82" spans="2:26" ht="15.75">
      <c r="B82" s="69" t="str">
        <f t="shared" si="0"/>
        <v/>
      </c>
      <c r="C82" s="220" t="str">
        <f>IF('תנאי סף'!AN82&lt;&gt;1,"",'תנאי סף'!F82)</f>
        <v/>
      </c>
      <c r="D82" s="62" t="str">
        <f>IF(C82="","",IF(ייצוב!G82="",$AH$1,ייצוב!G82))</f>
        <v/>
      </c>
      <c r="E82" s="65" t="str">
        <f>IF(C82="","",IF(ייצוב!E82="",$AH$1,ייצוב!E82))</f>
        <v/>
      </c>
      <c r="F82" s="65" t="str">
        <f>IF(B82="","",'התחשיב הבסיסי'!AF82)</f>
        <v/>
      </c>
      <c r="G82" s="395" t="str">
        <f>IF(C82="","",ייצוב!Y82)</f>
        <v/>
      </c>
      <c r="H82" s="397" t="str">
        <f>IF(C82="","",ייצוב!Z82)</f>
        <v/>
      </c>
      <c r="I82" s="70" t="str">
        <f>IF($C82="","",'הגבלה לסכום מבוקש (1)'!D82)</f>
        <v/>
      </c>
      <c r="J82" s="398" t="str">
        <f>'הגבלה לסכום מבוקש (2)'!W82</f>
        <v/>
      </c>
      <c r="K82" s="65" t="str">
        <f t="shared" si="1"/>
        <v/>
      </c>
      <c r="L82" s="375"/>
      <c r="M82" s="375"/>
      <c r="N82" s="375"/>
      <c r="O82" s="375"/>
      <c r="P82" s="375"/>
      <c r="Q82" s="375"/>
      <c r="R82" s="375"/>
      <c r="S82" s="375"/>
      <c r="T82" s="375"/>
      <c r="U82" s="375"/>
      <c r="V82" s="375"/>
      <c r="W82" s="375"/>
      <c r="X82" s="375"/>
      <c r="Y82" s="375"/>
      <c r="Z82" s="68" t="str">
        <f t="shared" si="2"/>
        <v/>
      </c>
    </row>
    <row r="83" spans="2:26" ht="15.75">
      <c r="B83" s="69" t="str">
        <f t="shared" si="0"/>
        <v/>
      </c>
      <c r="C83" s="220" t="str">
        <f>IF('תנאי סף'!AN83&lt;&gt;1,"",'תנאי סף'!F83)</f>
        <v/>
      </c>
      <c r="D83" s="62" t="str">
        <f>IF(C83="","",IF(ייצוב!G83="",$AH$1,ייצוב!G83))</f>
        <v/>
      </c>
      <c r="E83" s="65" t="str">
        <f>IF(C83="","",IF(ייצוב!E83="",$AH$1,ייצוב!E83))</f>
        <v/>
      </c>
      <c r="F83" s="65" t="str">
        <f>IF(B83="","",'התחשיב הבסיסי'!AF83)</f>
        <v/>
      </c>
      <c r="G83" s="395" t="str">
        <f>IF(C83="","",ייצוב!Y83)</f>
        <v/>
      </c>
      <c r="H83" s="397" t="str">
        <f>IF(C83="","",ייצוב!Z83)</f>
        <v/>
      </c>
      <c r="I83" s="70" t="str">
        <f>IF($C83="","",'הגבלה לסכום מבוקש (1)'!D83)</f>
        <v/>
      </c>
      <c r="J83" s="398" t="str">
        <f>'הגבלה לסכום מבוקש (2)'!W83</f>
        <v/>
      </c>
      <c r="K83" s="65" t="str">
        <f t="shared" si="1"/>
        <v/>
      </c>
      <c r="L83" s="375"/>
      <c r="M83" s="375"/>
      <c r="N83" s="375"/>
      <c r="O83" s="375"/>
      <c r="P83" s="375"/>
      <c r="Q83" s="375"/>
      <c r="R83" s="375"/>
      <c r="S83" s="375"/>
      <c r="T83" s="375"/>
      <c r="U83" s="375"/>
      <c r="V83" s="375"/>
      <c r="W83" s="375"/>
      <c r="X83" s="375"/>
      <c r="Y83" s="375"/>
      <c r="Z83" s="68" t="str">
        <f t="shared" si="2"/>
        <v/>
      </c>
    </row>
    <row r="84" spans="2:26" ht="15.75">
      <c r="B84" s="69" t="str">
        <f t="shared" si="0"/>
        <v/>
      </c>
      <c r="C84" s="220" t="str">
        <f>IF('תנאי סף'!AN84&lt;&gt;1,"",'תנאי סף'!F84)</f>
        <v/>
      </c>
      <c r="D84" s="62" t="str">
        <f>IF(C84="","",IF(ייצוב!G84="",$AH$1,ייצוב!G84))</f>
        <v/>
      </c>
      <c r="E84" s="65" t="str">
        <f>IF(C84="","",IF(ייצוב!E84="",$AH$1,ייצוב!E84))</f>
        <v/>
      </c>
      <c r="F84" s="65" t="str">
        <f>IF(B84="","",'התחשיב הבסיסי'!AF84)</f>
        <v/>
      </c>
      <c r="G84" s="395" t="str">
        <f>IF(C84="","",ייצוב!Y84)</f>
        <v/>
      </c>
      <c r="H84" s="397" t="str">
        <f>IF(C84="","",ייצוב!Z84)</f>
        <v/>
      </c>
      <c r="I84" s="70" t="str">
        <f>IF($C84="","",'הגבלה לסכום מבוקש (1)'!D84)</f>
        <v/>
      </c>
      <c r="J84" s="398" t="str">
        <f>'הגבלה לסכום מבוקש (2)'!W84</f>
        <v/>
      </c>
      <c r="K84" s="65" t="str">
        <f t="shared" si="1"/>
        <v/>
      </c>
      <c r="L84" s="375"/>
      <c r="M84" s="375"/>
      <c r="N84" s="375"/>
      <c r="O84" s="375"/>
      <c r="P84" s="375"/>
      <c r="Q84" s="375"/>
      <c r="R84" s="375"/>
      <c r="S84" s="375"/>
      <c r="T84" s="375"/>
      <c r="U84" s="375"/>
      <c r="V84" s="375"/>
      <c r="W84" s="375"/>
      <c r="X84" s="375"/>
      <c r="Y84" s="375"/>
      <c r="Z84" s="68" t="str">
        <f t="shared" si="2"/>
        <v/>
      </c>
    </row>
    <row r="85" spans="2:26" ht="15.75">
      <c r="B85" s="69" t="str">
        <f t="shared" si="0"/>
        <v/>
      </c>
      <c r="C85" s="220" t="str">
        <f>IF('תנאי סף'!AN85&lt;&gt;1,"",'תנאי סף'!F85)</f>
        <v/>
      </c>
      <c r="D85" s="62" t="str">
        <f>IF(C85="","",IF(ייצוב!G85="",$AH$1,ייצוב!G85))</f>
        <v/>
      </c>
      <c r="E85" s="65" t="str">
        <f>IF(C85="","",IF(ייצוב!E85="",$AH$1,ייצוב!E85))</f>
        <v/>
      </c>
      <c r="F85" s="65" t="str">
        <f>IF(B85="","",'התחשיב הבסיסי'!AF85)</f>
        <v/>
      </c>
      <c r="G85" s="395" t="str">
        <f>IF(C85="","",ייצוב!Y85)</f>
        <v/>
      </c>
      <c r="H85" s="397" t="str">
        <f>IF(C85="","",ייצוב!Z85)</f>
        <v/>
      </c>
      <c r="I85" s="70" t="str">
        <f>IF($C85="","",'הגבלה לסכום מבוקש (1)'!D85)</f>
        <v/>
      </c>
      <c r="J85" s="398" t="str">
        <f>'הגבלה לסכום מבוקש (2)'!W85</f>
        <v/>
      </c>
      <c r="K85" s="65" t="str">
        <f t="shared" si="1"/>
        <v/>
      </c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68" t="str">
        <f t="shared" si="2"/>
        <v/>
      </c>
    </row>
    <row r="86" spans="2:26" ht="15.75">
      <c r="B86" s="69" t="str">
        <f t="shared" si="0"/>
        <v/>
      </c>
      <c r="C86" s="220" t="str">
        <f>IF('תנאי סף'!AN86&lt;&gt;1,"",'תנאי סף'!F86)</f>
        <v/>
      </c>
      <c r="D86" s="62" t="str">
        <f>IF(C86="","",IF(ייצוב!G86="",$AH$1,ייצוב!G86))</f>
        <v/>
      </c>
      <c r="E86" s="65" t="str">
        <f>IF(C86="","",IF(ייצוב!E86="",$AH$1,ייצוב!E86))</f>
        <v/>
      </c>
      <c r="F86" s="65" t="str">
        <f>IF(B86="","",'התחשיב הבסיסי'!AF86)</f>
        <v/>
      </c>
      <c r="G86" s="395" t="str">
        <f>IF(C86="","",ייצוב!Y86)</f>
        <v/>
      </c>
      <c r="H86" s="397" t="str">
        <f>IF(C86="","",ייצוב!Z86)</f>
        <v/>
      </c>
      <c r="I86" s="70" t="str">
        <f>IF($C86="","",'הגבלה לסכום מבוקש (1)'!D86)</f>
        <v/>
      </c>
      <c r="J86" s="398" t="str">
        <f>'הגבלה לסכום מבוקש (2)'!W86</f>
        <v/>
      </c>
      <c r="K86" s="65" t="str">
        <f t="shared" si="1"/>
        <v/>
      </c>
      <c r="L86" s="375"/>
      <c r="M86" s="375"/>
      <c r="N86" s="375"/>
      <c r="O86" s="375"/>
      <c r="P86" s="375"/>
      <c r="Q86" s="375"/>
      <c r="R86" s="375"/>
      <c r="S86" s="375"/>
      <c r="T86" s="375"/>
      <c r="U86" s="375"/>
      <c r="V86" s="375"/>
      <c r="W86" s="375"/>
      <c r="X86" s="375"/>
      <c r="Y86" s="375"/>
      <c r="Z86" s="68" t="str">
        <f t="shared" si="2"/>
        <v/>
      </c>
    </row>
    <row r="87" spans="2:26" ht="15.75">
      <c r="B87" s="69" t="str">
        <f t="shared" si="0"/>
        <v/>
      </c>
      <c r="C87" s="220" t="str">
        <f>IF('תנאי סף'!AN87&lt;&gt;1,"",'תנאי סף'!F87)</f>
        <v/>
      </c>
      <c r="D87" s="62" t="str">
        <f>IF(C87="","",IF(ייצוב!G87="",$AH$1,ייצוב!G87))</f>
        <v/>
      </c>
      <c r="E87" s="65" t="str">
        <f>IF(C87="","",IF(ייצוב!E87="",$AH$1,ייצוב!E87))</f>
        <v/>
      </c>
      <c r="F87" s="65" t="str">
        <f>IF(B87="","",'התחשיב הבסיסי'!AF87)</f>
        <v/>
      </c>
      <c r="G87" s="395" t="str">
        <f>IF(C87="","",ייצוב!Y87)</f>
        <v/>
      </c>
      <c r="H87" s="397" t="str">
        <f>IF(C87="","",ייצוב!Z87)</f>
        <v/>
      </c>
      <c r="I87" s="70" t="str">
        <f>IF($C87="","",'הגבלה לסכום מבוקש (1)'!D87)</f>
        <v/>
      </c>
      <c r="J87" s="398" t="str">
        <f>'הגבלה לסכום מבוקש (2)'!W87</f>
        <v/>
      </c>
      <c r="K87" s="65" t="str">
        <f t="shared" si="1"/>
        <v/>
      </c>
      <c r="L87" s="375"/>
      <c r="M87" s="375"/>
      <c r="N87" s="375"/>
      <c r="O87" s="375"/>
      <c r="P87" s="375"/>
      <c r="Q87" s="375"/>
      <c r="R87" s="375"/>
      <c r="S87" s="375"/>
      <c r="T87" s="375"/>
      <c r="U87" s="375"/>
      <c r="V87" s="375"/>
      <c r="W87" s="375"/>
      <c r="X87" s="375"/>
      <c r="Y87" s="375"/>
      <c r="Z87" s="68" t="str">
        <f t="shared" si="2"/>
        <v/>
      </c>
    </row>
    <row r="88" spans="2:26" ht="15.75">
      <c r="B88" s="69" t="str">
        <f t="shared" si="0"/>
        <v/>
      </c>
      <c r="C88" s="220" t="str">
        <f>IF('תנאי סף'!AN88&lt;&gt;1,"",'תנאי סף'!F88)</f>
        <v/>
      </c>
      <c r="D88" s="62" t="str">
        <f>IF(C88="","",IF(ייצוב!G88="",$AH$1,ייצוב!G88))</f>
        <v/>
      </c>
      <c r="E88" s="65" t="str">
        <f>IF(C88="","",IF(ייצוב!E88="",$AH$1,ייצוב!E88))</f>
        <v/>
      </c>
      <c r="F88" s="65" t="str">
        <f>IF(B88="","",'התחשיב הבסיסי'!AF88)</f>
        <v/>
      </c>
      <c r="G88" s="395" t="str">
        <f>IF(C88="","",ייצוב!Y88)</f>
        <v/>
      </c>
      <c r="H88" s="397" t="str">
        <f>IF(C88="","",ייצוב!Z88)</f>
        <v/>
      </c>
      <c r="I88" s="70" t="str">
        <f>IF($C88="","",'הגבלה לסכום מבוקש (1)'!D88)</f>
        <v/>
      </c>
      <c r="J88" s="398" t="str">
        <f>'הגבלה לסכום מבוקש (2)'!W88</f>
        <v/>
      </c>
      <c r="K88" s="65" t="str">
        <f t="shared" si="1"/>
        <v/>
      </c>
      <c r="L88" s="375"/>
      <c r="M88" s="375"/>
      <c r="N88" s="375"/>
      <c r="O88" s="375"/>
      <c r="P88" s="375"/>
      <c r="Q88" s="375"/>
      <c r="R88" s="375"/>
      <c r="S88" s="375"/>
      <c r="T88" s="375"/>
      <c r="U88" s="375"/>
      <c r="V88" s="375"/>
      <c r="W88" s="375"/>
      <c r="X88" s="375"/>
      <c r="Y88" s="375"/>
      <c r="Z88" s="68" t="str">
        <f t="shared" si="2"/>
        <v/>
      </c>
    </row>
    <row r="89" spans="2:26" ht="15.75">
      <c r="B89" s="69" t="str">
        <f t="shared" si="0"/>
        <v/>
      </c>
      <c r="C89" s="220" t="str">
        <f>IF('תנאי סף'!AN89&lt;&gt;1,"",'תנאי סף'!F89)</f>
        <v/>
      </c>
      <c r="D89" s="62" t="str">
        <f>IF(C89="","",IF(ייצוב!G89="",$AH$1,ייצוב!G89))</f>
        <v/>
      </c>
      <c r="E89" s="65" t="str">
        <f>IF(C89="","",IF(ייצוב!E89="",$AH$1,ייצוב!E89))</f>
        <v/>
      </c>
      <c r="F89" s="65" t="str">
        <f>IF(B89="","",'התחשיב הבסיסי'!AF89)</f>
        <v/>
      </c>
      <c r="G89" s="395" t="str">
        <f>IF(C89="","",ייצוב!Y89)</f>
        <v/>
      </c>
      <c r="H89" s="397" t="str">
        <f>IF(C89="","",ייצוב!Z89)</f>
        <v/>
      </c>
      <c r="I89" s="70" t="str">
        <f>IF($C89="","",'הגבלה לסכום מבוקש (1)'!D89)</f>
        <v/>
      </c>
      <c r="J89" s="398" t="str">
        <f>'הגבלה לסכום מבוקש (2)'!W89</f>
        <v/>
      </c>
      <c r="K89" s="65" t="str">
        <f t="shared" si="1"/>
        <v/>
      </c>
      <c r="L89" s="375"/>
      <c r="M89" s="375"/>
      <c r="N89" s="375"/>
      <c r="O89" s="375"/>
      <c r="P89" s="375"/>
      <c r="Q89" s="375"/>
      <c r="R89" s="375"/>
      <c r="S89" s="375"/>
      <c r="T89" s="375"/>
      <c r="U89" s="375"/>
      <c r="V89" s="375"/>
      <c r="W89" s="375"/>
      <c r="X89" s="375"/>
      <c r="Y89" s="375"/>
      <c r="Z89" s="68" t="str">
        <f t="shared" si="2"/>
        <v/>
      </c>
    </row>
    <row r="90" spans="2:26" ht="15.75">
      <c r="B90" s="69" t="str">
        <f t="shared" si="0"/>
        <v/>
      </c>
      <c r="C90" s="220" t="str">
        <f>IF('תנאי סף'!AN90&lt;&gt;1,"",'תנאי סף'!F90)</f>
        <v/>
      </c>
      <c r="D90" s="62" t="str">
        <f>IF(C90="","",IF(ייצוב!G90="",$AH$1,ייצוב!G90))</f>
        <v/>
      </c>
      <c r="E90" s="65" t="str">
        <f>IF(C90="","",IF(ייצוב!E90="",$AH$1,ייצוב!E90))</f>
        <v/>
      </c>
      <c r="F90" s="65" t="str">
        <f>IF(B90="","",'התחשיב הבסיסי'!AF90)</f>
        <v/>
      </c>
      <c r="G90" s="395" t="str">
        <f>IF(C90="","",ייצוב!Y90)</f>
        <v/>
      </c>
      <c r="H90" s="397" t="str">
        <f>IF(C90="","",ייצוב!Z90)</f>
        <v/>
      </c>
      <c r="I90" s="70" t="str">
        <f>IF($C90="","",'הגבלה לסכום מבוקש (1)'!D90)</f>
        <v/>
      </c>
      <c r="J90" s="398" t="str">
        <f>'הגבלה לסכום מבוקש (2)'!W90</f>
        <v/>
      </c>
      <c r="K90" s="65" t="str">
        <f t="shared" si="1"/>
        <v/>
      </c>
      <c r="L90" s="375"/>
      <c r="M90" s="375"/>
      <c r="N90" s="375"/>
      <c r="O90" s="375"/>
      <c r="P90" s="375"/>
      <c r="Q90" s="375"/>
      <c r="R90" s="375"/>
      <c r="S90" s="375"/>
      <c r="T90" s="375"/>
      <c r="U90" s="375"/>
      <c r="V90" s="375"/>
      <c r="W90" s="375"/>
      <c r="X90" s="375"/>
      <c r="Y90" s="375"/>
      <c r="Z90" s="68" t="str">
        <f t="shared" si="2"/>
        <v/>
      </c>
    </row>
    <row r="91" spans="2:26" ht="15.75">
      <c r="B91" s="69" t="str">
        <f t="shared" si="0"/>
        <v/>
      </c>
      <c r="C91" s="220" t="str">
        <f>IF('תנאי סף'!AN91&lt;&gt;1,"",'תנאי סף'!F91)</f>
        <v/>
      </c>
      <c r="D91" s="62" t="str">
        <f>IF(C91="","",IF(ייצוב!G91="",$AH$1,ייצוב!G91))</f>
        <v/>
      </c>
      <c r="E91" s="65" t="str">
        <f>IF(C91="","",IF(ייצוב!E91="",$AH$1,ייצוב!E91))</f>
        <v/>
      </c>
      <c r="F91" s="65" t="str">
        <f>IF(B91="","",'התחשיב הבסיסי'!AF91)</f>
        <v/>
      </c>
      <c r="G91" s="395" t="str">
        <f>IF(C91="","",ייצוב!Y91)</f>
        <v/>
      </c>
      <c r="H91" s="397" t="str">
        <f>IF(C91="","",ייצוב!Z91)</f>
        <v/>
      </c>
      <c r="I91" s="70" t="str">
        <f>IF($C91="","",'הגבלה לסכום מבוקש (1)'!D91)</f>
        <v/>
      </c>
      <c r="J91" s="398" t="str">
        <f>'הגבלה לסכום מבוקש (2)'!W91</f>
        <v/>
      </c>
      <c r="K91" s="65" t="str">
        <f t="shared" si="1"/>
        <v/>
      </c>
      <c r="L91" s="375"/>
      <c r="M91" s="375"/>
      <c r="N91" s="375"/>
      <c r="O91" s="375"/>
      <c r="P91" s="375"/>
      <c r="Q91" s="375"/>
      <c r="R91" s="375"/>
      <c r="S91" s="375"/>
      <c r="T91" s="375"/>
      <c r="U91" s="375"/>
      <c r="V91" s="375"/>
      <c r="W91" s="375"/>
      <c r="X91" s="375"/>
      <c r="Y91" s="375"/>
      <c r="Z91" s="68" t="str">
        <f t="shared" si="2"/>
        <v/>
      </c>
    </row>
    <row r="92" spans="2:26" ht="15.75">
      <c r="B92" s="69" t="str">
        <f t="shared" si="0"/>
        <v/>
      </c>
      <c r="C92" s="220" t="str">
        <f>IF('תנאי סף'!AN92&lt;&gt;1,"",'תנאי סף'!F92)</f>
        <v/>
      </c>
      <c r="D92" s="62" t="str">
        <f>IF(C92="","",IF(ייצוב!G92="",$AH$1,ייצוב!G92))</f>
        <v/>
      </c>
      <c r="E92" s="65" t="str">
        <f>IF(C92="","",IF(ייצוב!E92="",$AH$1,ייצוב!E92))</f>
        <v/>
      </c>
      <c r="F92" s="65" t="str">
        <f>IF(B92="","",'התחשיב הבסיסי'!AF92)</f>
        <v/>
      </c>
      <c r="G92" s="395" t="str">
        <f>IF(C92="","",ייצוב!Y92)</f>
        <v/>
      </c>
      <c r="H92" s="397" t="str">
        <f>IF(C92="","",ייצוב!Z92)</f>
        <v/>
      </c>
      <c r="I92" s="70" t="str">
        <f>IF($C92="","",'הגבלה לסכום מבוקש (1)'!D92)</f>
        <v/>
      </c>
      <c r="J92" s="398" t="str">
        <f>'הגבלה לסכום מבוקש (2)'!W92</f>
        <v/>
      </c>
      <c r="K92" s="65" t="str">
        <f t="shared" si="1"/>
        <v/>
      </c>
      <c r="L92" s="375"/>
      <c r="M92" s="375"/>
      <c r="N92" s="375"/>
      <c r="O92" s="375"/>
      <c r="P92" s="375"/>
      <c r="Q92" s="375"/>
      <c r="R92" s="375"/>
      <c r="S92" s="375"/>
      <c r="T92" s="375"/>
      <c r="U92" s="375"/>
      <c r="V92" s="375"/>
      <c r="W92" s="375"/>
      <c r="X92" s="375"/>
      <c r="Y92" s="375"/>
      <c r="Z92" s="68" t="str">
        <f t="shared" si="2"/>
        <v/>
      </c>
    </row>
    <row r="93" spans="2:26" ht="15.75">
      <c r="B93" s="69" t="str">
        <f t="shared" si="0"/>
        <v/>
      </c>
      <c r="C93" s="220" t="str">
        <f>IF('תנאי סף'!AN93&lt;&gt;1,"",'תנאי סף'!F93)</f>
        <v/>
      </c>
      <c r="D93" s="62" t="str">
        <f>IF(C93="","",IF(ייצוב!G93="",$AH$1,ייצוב!G93))</f>
        <v/>
      </c>
      <c r="E93" s="65" t="str">
        <f>IF(C93="","",IF(ייצוב!E93="",$AH$1,ייצוב!E93))</f>
        <v/>
      </c>
      <c r="F93" s="65" t="str">
        <f>IF(B93="","",'התחשיב הבסיסי'!AF93)</f>
        <v/>
      </c>
      <c r="G93" s="395" t="str">
        <f>IF(C93="","",ייצוב!Y93)</f>
        <v/>
      </c>
      <c r="H93" s="397" t="str">
        <f>IF(C93="","",ייצוב!Z93)</f>
        <v/>
      </c>
      <c r="I93" s="70" t="str">
        <f>IF($C93="","",'הגבלה לסכום מבוקש (1)'!D93)</f>
        <v/>
      </c>
      <c r="J93" s="398" t="str">
        <f>'הגבלה לסכום מבוקש (2)'!W93</f>
        <v/>
      </c>
      <c r="K93" s="65" t="str">
        <f t="shared" si="1"/>
        <v/>
      </c>
      <c r="L93" s="375"/>
      <c r="M93" s="375"/>
      <c r="N93" s="375"/>
      <c r="O93" s="375"/>
      <c r="P93" s="375"/>
      <c r="Q93" s="375"/>
      <c r="R93" s="375"/>
      <c r="S93" s="375"/>
      <c r="T93" s="375"/>
      <c r="U93" s="375"/>
      <c r="V93" s="375"/>
      <c r="W93" s="375"/>
      <c r="X93" s="375"/>
      <c r="Y93" s="375"/>
      <c r="Z93" s="68" t="str">
        <f t="shared" si="2"/>
        <v/>
      </c>
    </row>
    <row r="94" spans="2:26" ht="15.75">
      <c r="B94" s="69" t="str">
        <f t="shared" si="0"/>
        <v/>
      </c>
      <c r="C94" s="220" t="str">
        <f>IF('תנאי סף'!AN94&lt;&gt;1,"",'תנאי סף'!F94)</f>
        <v/>
      </c>
      <c r="D94" s="62" t="str">
        <f>IF(C94="","",IF(ייצוב!G94="",$AH$1,ייצוב!G94))</f>
        <v/>
      </c>
      <c r="E94" s="65" t="str">
        <f>IF(C94="","",IF(ייצוב!E94="",$AH$1,ייצוב!E94))</f>
        <v/>
      </c>
      <c r="F94" s="65" t="str">
        <f>IF(B94="","",'התחשיב הבסיסי'!AF94)</f>
        <v/>
      </c>
      <c r="G94" s="395" t="str">
        <f>IF(C94="","",ייצוב!Y94)</f>
        <v/>
      </c>
      <c r="H94" s="397" t="str">
        <f>IF(C94="","",ייצוב!Z94)</f>
        <v/>
      </c>
      <c r="I94" s="70" t="str">
        <f>IF($C94="","",'הגבלה לסכום מבוקש (1)'!D94)</f>
        <v/>
      </c>
      <c r="J94" s="398" t="str">
        <f>'הגבלה לסכום מבוקש (2)'!W94</f>
        <v/>
      </c>
      <c r="K94" s="65" t="str">
        <f t="shared" si="1"/>
        <v/>
      </c>
      <c r="L94" s="375"/>
      <c r="M94" s="375"/>
      <c r="N94" s="375"/>
      <c r="O94" s="375"/>
      <c r="P94" s="375"/>
      <c r="Q94" s="375"/>
      <c r="R94" s="375"/>
      <c r="S94" s="375"/>
      <c r="T94" s="375"/>
      <c r="U94" s="375"/>
      <c r="V94" s="375"/>
      <c r="W94" s="375"/>
      <c r="X94" s="375"/>
      <c r="Y94" s="375"/>
      <c r="Z94" s="68" t="str">
        <f t="shared" si="2"/>
        <v/>
      </c>
    </row>
    <row r="95" spans="2:26" ht="15.75">
      <c r="B95" s="69" t="str">
        <f t="shared" si="0"/>
        <v/>
      </c>
      <c r="C95" s="220" t="str">
        <f>IF('תנאי סף'!AN95&lt;&gt;1,"",'תנאי סף'!F95)</f>
        <v/>
      </c>
      <c r="D95" s="62" t="str">
        <f>IF(C95="","",IF(ייצוב!G95="",$AH$1,ייצוב!G95))</f>
        <v/>
      </c>
      <c r="E95" s="65" t="str">
        <f>IF(C95="","",IF(ייצוב!E95="",$AH$1,ייצוב!E95))</f>
        <v/>
      </c>
      <c r="F95" s="65" t="str">
        <f>IF(B95="","",'התחשיב הבסיסי'!AF95)</f>
        <v/>
      </c>
      <c r="G95" s="395" t="str">
        <f>IF(C95="","",ייצוב!Y95)</f>
        <v/>
      </c>
      <c r="H95" s="397" t="str">
        <f>IF(C95="","",ייצוב!Z95)</f>
        <v/>
      </c>
      <c r="I95" s="70" t="str">
        <f>IF($C95="","",'הגבלה לסכום מבוקש (1)'!D95)</f>
        <v/>
      </c>
      <c r="J95" s="398" t="str">
        <f>'הגבלה לסכום מבוקש (2)'!W95</f>
        <v/>
      </c>
      <c r="K95" s="65" t="str">
        <f t="shared" si="1"/>
        <v/>
      </c>
      <c r="L95" s="375"/>
      <c r="M95" s="375"/>
      <c r="N95" s="375"/>
      <c r="O95" s="375"/>
      <c r="P95" s="375"/>
      <c r="Q95" s="375"/>
      <c r="R95" s="375"/>
      <c r="S95" s="375"/>
      <c r="T95" s="375"/>
      <c r="U95" s="375"/>
      <c r="V95" s="375"/>
      <c r="W95" s="375"/>
      <c r="X95" s="375"/>
      <c r="Y95" s="375"/>
      <c r="Z95" s="68" t="str">
        <f t="shared" si="2"/>
        <v/>
      </c>
    </row>
    <row r="96" spans="2:26" ht="15.75">
      <c r="B96" s="69" t="str">
        <f t="shared" ref="B96:B130" si="3">IF(C96="","",ROW()-30)</f>
        <v/>
      </c>
      <c r="C96" s="220" t="str">
        <f>IF('תנאי סף'!AN96&lt;&gt;1,"",'תנאי סף'!F96)</f>
        <v/>
      </c>
      <c r="D96" s="62" t="str">
        <f>IF(C96="","",IF(ייצוב!G96="",$AH$1,ייצוב!G96))</f>
        <v/>
      </c>
      <c r="E96" s="65" t="str">
        <f>IF(C96="","",IF(ייצוב!E96="",$AH$1,ייצוב!E96))</f>
        <v/>
      </c>
      <c r="F96" s="65" t="str">
        <f>IF(B96="","",'התחשיב הבסיסי'!AF96)</f>
        <v/>
      </c>
      <c r="G96" s="395" t="str">
        <f>IF(C96="","",ייצוב!Y96)</f>
        <v/>
      </c>
      <c r="H96" s="397" t="str">
        <f>IF(C96="","",ייצוב!Z96)</f>
        <v/>
      </c>
      <c r="I96" s="70" t="str">
        <f>IF($C96="","",'הגבלה לסכום מבוקש (1)'!D96)</f>
        <v/>
      </c>
      <c r="J96" s="398" t="str">
        <f>'הגבלה לסכום מבוקש (2)'!W96</f>
        <v/>
      </c>
      <c r="K96" s="65" t="str">
        <f t="shared" ref="K96:K130" si="4">IFERROR(IF(C96="","",J96-E96),$AH$1)</f>
        <v/>
      </c>
      <c r="L96" s="375"/>
      <c r="M96" s="375"/>
      <c r="N96" s="375"/>
      <c r="O96" s="375"/>
      <c r="P96" s="375"/>
      <c r="Q96" s="375"/>
      <c r="R96" s="375"/>
      <c r="S96" s="375"/>
      <c r="T96" s="375"/>
      <c r="U96" s="375"/>
      <c r="V96" s="375"/>
      <c r="W96" s="375"/>
      <c r="X96" s="375"/>
      <c r="Y96" s="375"/>
      <c r="Z96" s="68" t="str">
        <f t="shared" ref="Z96:Z130" si="5">IFERROR(IF(C96="","",K96/E96),$AG$2)</f>
        <v/>
      </c>
    </row>
    <row r="97" spans="2:26" ht="15.75">
      <c r="B97" s="69" t="str">
        <f t="shared" si="3"/>
        <v/>
      </c>
      <c r="C97" s="220" t="str">
        <f>IF('תנאי סף'!AN97&lt;&gt;1,"",'תנאי סף'!F97)</f>
        <v/>
      </c>
      <c r="D97" s="62" t="str">
        <f>IF(C97="","",IF(ייצוב!G97="",$AH$1,ייצוב!G97))</f>
        <v/>
      </c>
      <c r="E97" s="65" t="str">
        <f>IF(C97="","",IF(ייצוב!E97="",$AH$1,ייצוב!E97))</f>
        <v/>
      </c>
      <c r="F97" s="65" t="str">
        <f>IF(B97="","",'התחשיב הבסיסי'!AF97)</f>
        <v/>
      </c>
      <c r="G97" s="395" t="str">
        <f>IF(C97="","",ייצוב!Y97)</f>
        <v/>
      </c>
      <c r="H97" s="397" t="str">
        <f>IF(C97="","",ייצוב!Z97)</f>
        <v/>
      </c>
      <c r="I97" s="70" t="str">
        <f>IF($C97="","",'הגבלה לסכום מבוקש (1)'!D97)</f>
        <v/>
      </c>
      <c r="J97" s="398" t="str">
        <f>'הגבלה לסכום מבוקש (2)'!W97</f>
        <v/>
      </c>
      <c r="K97" s="65" t="str">
        <f t="shared" si="4"/>
        <v/>
      </c>
      <c r="L97" s="375"/>
      <c r="M97" s="375"/>
      <c r="N97" s="375"/>
      <c r="O97" s="375"/>
      <c r="P97" s="375"/>
      <c r="Q97" s="375"/>
      <c r="R97" s="375"/>
      <c r="S97" s="375"/>
      <c r="T97" s="375"/>
      <c r="U97" s="375"/>
      <c r="V97" s="375"/>
      <c r="W97" s="375"/>
      <c r="X97" s="375"/>
      <c r="Y97" s="375"/>
      <c r="Z97" s="68" t="str">
        <f t="shared" si="5"/>
        <v/>
      </c>
    </row>
    <row r="98" spans="2:26" ht="15.75">
      <c r="B98" s="69" t="str">
        <f t="shared" si="3"/>
        <v/>
      </c>
      <c r="C98" s="220" t="str">
        <f>IF('תנאי סף'!AN98&lt;&gt;1,"",'תנאי סף'!F98)</f>
        <v/>
      </c>
      <c r="D98" s="62" t="str">
        <f>IF(C98="","",IF(ייצוב!G98="",$AH$1,ייצוב!G98))</f>
        <v/>
      </c>
      <c r="E98" s="65" t="str">
        <f>IF(C98="","",IF(ייצוב!E98="",$AH$1,ייצוב!E98))</f>
        <v/>
      </c>
      <c r="F98" s="65" t="str">
        <f>IF(B98="","",'התחשיב הבסיסי'!AF98)</f>
        <v/>
      </c>
      <c r="G98" s="395" t="str">
        <f>IF(C98="","",ייצוב!Y98)</f>
        <v/>
      </c>
      <c r="H98" s="397" t="str">
        <f>IF(C98="","",ייצוב!Z98)</f>
        <v/>
      </c>
      <c r="I98" s="70" t="str">
        <f>IF($C98="","",'הגבלה לסכום מבוקש (1)'!D98)</f>
        <v/>
      </c>
      <c r="J98" s="398" t="str">
        <f>'הגבלה לסכום מבוקש (2)'!W98</f>
        <v/>
      </c>
      <c r="K98" s="65" t="str">
        <f t="shared" si="4"/>
        <v/>
      </c>
      <c r="L98" s="375"/>
      <c r="M98" s="375"/>
      <c r="N98" s="375"/>
      <c r="O98" s="375"/>
      <c r="P98" s="375"/>
      <c r="Q98" s="375"/>
      <c r="R98" s="375"/>
      <c r="S98" s="375"/>
      <c r="T98" s="375"/>
      <c r="U98" s="375"/>
      <c r="V98" s="375"/>
      <c r="W98" s="375"/>
      <c r="X98" s="375"/>
      <c r="Y98" s="375"/>
      <c r="Z98" s="68" t="str">
        <f t="shared" si="5"/>
        <v/>
      </c>
    </row>
    <row r="99" spans="2:26" ht="15.75">
      <c r="B99" s="69" t="str">
        <f t="shared" si="3"/>
        <v/>
      </c>
      <c r="C99" s="220" t="str">
        <f>IF('תנאי סף'!AN99&lt;&gt;1,"",'תנאי סף'!F99)</f>
        <v/>
      </c>
      <c r="D99" s="62" t="str">
        <f>IF(C99="","",IF(ייצוב!G99="",$AH$1,ייצוב!G99))</f>
        <v/>
      </c>
      <c r="E99" s="65" t="str">
        <f>IF(C99="","",IF(ייצוב!E99="",$AH$1,ייצוב!E99))</f>
        <v/>
      </c>
      <c r="F99" s="65" t="str">
        <f>IF(B99="","",'התחשיב הבסיסי'!AF99)</f>
        <v/>
      </c>
      <c r="G99" s="395" t="str">
        <f>IF(C99="","",ייצוב!Y99)</f>
        <v/>
      </c>
      <c r="H99" s="397" t="str">
        <f>IF(C99="","",ייצוב!Z99)</f>
        <v/>
      </c>
      <c r="I99" s="70" t="str">
        <f>IF($C99="","",'הגבלה לסכום מבוקש (1)'!D99)</f>
        <v/>
      </c>
      <c r="J99" s="398" t="str">
        <f>'הגבלה לסכום מבוקש (2)'!W99</f>
        <v/>
      </c>
      <c r="K99" s="65" t="str">
        <f t="shared" si="4"/>
        <v/>
      </c>
      <c r="L99" s="375"/>
      <c r="M99" s="375"/>
      <c r="N99" s="375"/>
      <c r="O99" s="375"/>
      <c r="P99" s="375"/>
      <c r="Q99" s="375"/>
      <c r="R99" s="375"/>
      <c r="S99" s="375"/>
      <c r="T99" s="375"/>
      <c r="U99" s="375"/>
      <c r="V99" s="375"/>
      <c r="W99" s="375"/>
      <c r="X99" s="375"/>
      <c r="Y99" s="375"/>
      <c r="Z99" s="68" t="str">
        <f t="shared" si="5"/>
        <v/>
      </c>
    </row>
    <row r="100" spans="2:26" ht="15.75">
      <c r="B100" s="69" t="str">
        <f t="shared" si="3"/>
        <v/>
      </c>
      <c r="C100" s="220" t="str">
        <f>IF('תנאי סף'!AN100&lt;&gt;1,"",'תנאי סף'!F100)</f>
        <v/>
      </c>
      <c r="D100" s="62" t="str">
        <f>IF(C100="","",IF(ייצוב!G100="",$AH$1,ייצוב!G100))</f>
        <v/>
      </c>
      <c r="E100" s="65" t="str">
        <f>IF(C100="","",IF(ייצוב!E100="",$AH$1,ייצוב!E100))</f>
        <v/>
      </c>
      <c r="F100" s="65" t="str">
        <f>IF(B100="","",'התחשיב הבסיסי'!AF100)</f>
        <v/>
      </c>
      <c r="G100" s="395" t="str">
        <f>IF(C100="","",ייצוב!Y100)</f>
        <v/>
      </c>
      <c r="H100" s="397" t="str">
        <f>IF(C100="","",ייצוב!Z100)</f>
        <v/>
      </c>
      <c r="I100" s="70" t="str">
        <f>IF($C100="","",'הגבלה לסכום מבוקש (1)'!D100)</f>
        <v/>
      </c>
      <c r="J100" s="398" t="str">
        <f>'הגבלה לסכום מבוקש (2)'!W100</f>
        <v/>
      </c>
      <c r="K100" s="65" t="str">
        <f t="shared" si="4"/>
        <v/>
      </c>
      <c r="L100" s="375"/>
      <c r="M100" s="375"/>
      <c r="N100" s="375"/>
      <c r="O100" s="375"/>
      <c r="P100" s="375"/>
      <c r="Q100" s="375"/>
      <c r="R100" s="375"/>
      <c r="S100" s="375"/>
      <c r="T100" s="375"/>
      <c r="U100" s="375"/>
      <c r="V100" s="375"/>
      <c r="W100" s="375"/>
      <c r="X100" s="375"/>
      <c r="Y100" s="375"/>
      <c r="Z100" s="68" t="str">
        <f t="shared" si="5"/>
        <v/>
      </c>
    </row>
    <row r="101" spans="2:26" ht="15.75">
      <c r="B101" s="69" t="str">
        <f t="shared" si="3"/>
        <v/>
      </c>
      <c r="C101" s="220" t="str">
        <f>IF('תנאי סף'!AN101&lt;&gt;1,"",'תנאי סף'!F101)</f>
        <v/>
      </c>
      <c r="D101" s="62" t="str">
        <f>IF(C101="","",IF(ייצוב!G101="",$AH$1,ייצוב!G101))</f>
        <v/>
      </c>
      <c r="E101" s="65" t="str">
        <f>IF(C101="","",IF(ייצוב!E101="",$AH$1,ייצוב!E101))</f>
        <v/>
      </c>
      <c r="F101" s="65" t="str">
        <f>IF(B101="","",'התחשיב הבסיסי'!AF101)</f>
        <v/>
      </c>
      <c r="G101" s="395" t="str">
        <f>IF(C101="","",ייצוב!Y101)</f>
        <v/>
      </c>
      <c r="H101" s="397" t="str">
        <f>IF(C101="","",ייצוב!Z101)</f>
        <v/>
      </c>
      <c r="I101" s="70" t="str">
        <f>IF($C101="","",'הגבלה לסכום מבוקש (1)'!D101)</f>
        <v/>
      </c>
      <c r="J101" s="398" t="str">
        <f>'הגבלה לסכום מבוקש (2)'!W101</f>
        <v/>
      </c>
      <c r="K101" s="65" t="str">
        <f t="shared" si="4"/>
        <v/>
      </c>
      <c r="L101" s="375"/>
      <c r="M101" s="375"/>
      <c r="N101" s="375"/>
      <c r="O101" s="375"/>
      <c r="P101" s="375"/>
      <c r="Q101" s="375"/>
      <c r="R101" s="375"/>
      <c r="S101" s="375"/>
      <c r="T101" s="375"/>
      <c r="U101" s="375"/>
      <c r="V101" s="375"/>
      <c r="W101" s="375"/>
      <c r="X101" s="375"/>
      <c r="Y101" s="375"/>
      <c r="Z101" s="68" t="str">
        <f t="shared" si="5"/>
        <v/>
      </c>
    </row>
    <row r="102" spans="2:26" ht="15.75">
      <c r="B102" s="69" t="str">
        <f t="shared" si="3"/>
        <v/>
      </c>
      <c r="C102" s="220" t="str">
        <f>IF('תנאי סף'!AN102&lt;&gt;1,"",'תנאי סף'!F102)</f>
        <v/>
      </c>
      <c r="D102" s="62" t="str">
        <f>IF(C102="","",IF(ייצוב!G102="",$AH$1,ייצוב!G102))</f>
        <v/>
      </c>
      <c r="E102" s="65" t="str">
        <f>IF(C102="","",IF(ייצוב!E102="",$AH$1,ייצוב!E102))</f>
        <v/>
      </c>
      <c r="F102" s="65" t="str">
        <f>IF(B102="","",'התחשיב הבסיסי'!AF102)</f>
        <v/>
      </c>
      <c r="G102" s="395" t="str">
        <f>IF(C102="","",ייצוב!Y102)</f>
        <v/>
      </c>
      <c r="H102" s="397" t="str">
        <f>IF(C102="","",ייצוב!Z102)</f>
        <v/>
      </c>
      <c r="I102" s="70" t="str">
        <f>IF($C102="","",'הגבלה לסכום מבוקש (1)'!D102)</f>
        <v/>
      </c>
      <c r="J102" s="398" t="str">
        <f>'הגבלה לסכום מבוקש (2)'!W102</f>
        <v/>
      </c>
      <c r="K102" s="65" t="str">
        <f t="shared" si="4"/>
        <v/>
      </c>
      <c r="L102" s="375"/>
      <c r="M102" s="375"/>
      <c r="N102" s="375"/>
      <c r="O102" s="375"/>
      <c r="P102" s="375"/>
      <c r="Q102" s="375"/>
      <c r="R102" s="375"/>
      <c r="S102" s="375"/>
      <c r="T102" s="375"/>
      <c r="U102" s="375"/>
      <c r="V102" s="375"/>
      <c r="W102" s="375"/>
      <c r="X102" s="375"/>
      <c r="Y102" s="375"/>
      <c r="Z102" s="68" t="str">
        <f t="shared" si="5"/>
        <v/>
      </c>
    </row>
    <row r="103" spans="2:26" ht="15.75">
      <c r="B103" s="69" t="str">
        <f t="shared" si="3"/>
        <v/>
      </c>
      <c r="C103" s="220" t="str">
        <f>IF('תנאי סף'!AN103&lt;&gt;1,"",'תנאי סף'!F103)</f>
        <v/>
      </c>
      <c r="D103" s="62" t="str">
        <f>IF(C103="","",IF(ייצוב!G103="",$AH$1,ייצוב!G103))</f>
        <v/>
      </c>
      <c r="E103" s="65" t="str">
        <f>IF(C103="","",IF(ייצוב!E103="",$AH$1,ייצוב!E103))</f>
        <v/>
      </c>
      <c r="F103" s="65" t="str">
        <f>IF(B103="","",'התחשיב הבסיסי'!AF103)</f>
        <v/>
      </c>
      <c r="G103" s="395" t="str">
        <f>IF(C103="","",ייצוב!Y103)</f>
        <v/>
      </c>
      <c r="H103" s="397" t="str">
        <f>IF(C103="","",ייצוב!Z103)</f>
        <v/>
      </c>
      <c r="I103" s="70" t="str">
        <f>IF($C103="","",'הגבלה לסכום מבוקש (1)'!D103)</f>
        <v/>
      </c>
      <c r="J103" s="398" t="str">
        <f>'הגבלה לסכום מבוקש (2)'!W103</f>
        <v/>
      </c>
      <c r="K103" s="65" t="str">
        <f t="shared" si="4"/>
        <v/>
      </c>
      <c r="L103" s="375"/>
      <c r="M103" s="375"/>
      <c r="N103" s="375"/>
      <c r="O103" s="375"/>
      <c r="P103" s="375"/>
      <c r="Q103" s="375"/>
      <c r="R103" s="375"/>
      <c r="S103" s="375"/>
      <c r="T103" s="375"/>
      <c r="U103" s="375"/>
      <c r="V103" s="375"/>
      <c r="W103" s="375"/>
      <c r="X103" s="375"/>
      <c r="Y103" s="375"/>
      <c r="Z103" s="68" t="str">
        <f t="shared" si="5"/>
        <v/>
      </c>
    </row>
    <row r="104" spans="2:26" ht="15.75">
      <c r="B104" s="69" t="str">
        <f t="shared" si="3"/>
        <v/>
      </c>
      <c r="C104" s="220" t="str">
        <f>IF('תנאי סף'!AN104&lt;&gt;1,"",'תנאי סף'!F104)</f>
        <v/>
      </c>
      <c r="D104" s="62" t="str">
        <f>IF(C104="","",IF(ייצוב!G104="",$AH$1,ייצוב!G104))</f>
        <v/>
      </c>
      <c r="E104" s="65" t="str">
        <f>IF(C104="","",IF(ייצוב!E104="",$AH$1,ייצוב!E104))</f>
        <v/>
      </c>
      <c r="F104" s="65" t="str">
        <f>IF(B104="","",'התחשיב הבסיסי'!AF104)</f>
        <v/>
      </c>
      <c r="G104" s="395" t="str">
        <f>IF(C104="","",ייצוב!Y104)</f>
        <v/>
      </c>
      <c r="H104" s="397" t="str">
        <f>IF(C104="","",ייצוב!Z104)</f>
        <v/>
      </c>
      <c r="I104" s="70" t="str">
        <f>IF($C104="","",'הגבלה לסכום מבוקש (1)'!D104)</f>
        <v/>
      </c>
      <c r="J104" s="398" t="str">
        <f>'הגבלה לסכום מבוקש (2)'!W104</f>
        <v/>
      </c>
      <c r="K104" s="65" t="str">
        <f t="shared" si="4"/>
        <v/>
      </c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  <c r="V104" s="375"/>
      <c r="W104" s="375"/>
      <c r="X104" s="375"/>
      <c r="Y104" s="375"/>
      <c r="Z104" s="68" t="str">
        <f t="shared" si="5"/>
        <v/>
      </c>
    </row>
    <row r="105" spans="2:26" ht="15.75">
      <c r="B105" s="69" t="str">
        <f t="shared" si="3"/>
        <v/>
      </c>
      <c r="C105" s="220" t="str">
        <f>IF('תנאי סף'!AN105&lt;&gt;1,"",'תנאי סף'!F105)</f>
        <v/>
      </c>
      <c r="D105" s="62" t="str">
        <f>IF(C105="","",IF(ייצוב!G105="",$AH$1,ייצוב!G105))</f>
        <v/>
      </c>
      <c r="E105" s="65" t="str">
        <f>IF(C105="","",IF(ייצוב!E105="",$AH$1,ייצוב!E105))</f>
        <v/>
      </c>
      <c r="F105" s="65" t="str">
        <f>IF(B105="","",'התחשיב הבסיסי'!AF105)</f>
        <v/>
      </c>
      <c r="G105" s="395" t="str">
        <f>IF(C105="","",ייצוב!Y105)</f>
        <v/>
      </c>
      <c r="H105" s="397" t="str">
        <f>IF(C105="","",ייצוב!Z105)</f>
        <v/>
      </c>
      <c r="I105" s="70" t="str">
        <f>IF($C105="","",'הגבלה לסכום מבוקש (1)'!D105)</f>
        <v/>
      </c>
      <c r="J105" s="398" t="str">
        <f>'הגבלה לסכום מבוקש (2)'!W105</f>
        <v/>
      </c>
      <c r="K105" s="65" t="str">
        <f t="shared" si="4"/>
        <v/>
      </c>
      <c r="L105" s="375"/>
      <c r="M105" s="375"/>
      <c r="N105" s="375"/>
      <c r="O105" s="375"/>
      <c r="P105" s="375"/>
      <c r="Q105" s="375"/>
      <c r="R105" s="375"/>
      <c r="S105" s="375"/>
      <c r="T105" s="375"/>
      <c r="U105" s="375"/>
      <c r="V105" s="375"/>
      <c r="W105" s="375"/>
      <c r="X105" s="375"/>
      <c r="Y105" s="375"/>
      <c r="Z105" s="68" t="str">
        <f t="shared" si="5"/>
        <v/>
      </c>
    </row>
    <row r="106" spans="2:26" ht="15.75">
      <c r="B106" s="69" t="str">
        <f t="shared" si="3"/>
        <v/>
      </c>
      <c r="C106" s="220" t="str">
        <f>IF('תנאי סף'!AN106&lt;&gt;1,"",'תנאי סף'!F106)</f>
        <v/>
      </c>
      <c r="D106" s="62" t="str">
        <f>IF(C106="","",IF(ייצוב!G106="",$AH$1,ייצוב!G106))</f>
        <v/>
      </c>
      <c r="E106" s="65" t="str">
        <f>IF(C106="","",IF(ייצוב!E106="",$AH$1,ייצוב!E106))</f>
        <v/>
      </c>
      <c r="F106" s="65" t="str">
        <f>IF(B106="","",'התחשיב הבסיסי'!AF106)</f>
        <v/>
      </c>
      <c r="G106" s="395" t="str">
        <f>IF(C106="","",ייצוב!Y106)</f>
        <v/>
      </c>
      <c r="H106" s="397" t="str">
        <f>IF(C106="","",ייצוב!Z106)</f>
        <v/>
      </c>
      <c r="I106" s="70" t="str">
        <f>IF($C106="","",'הגבלה לסכום מבוקש (1)'!D106)</f>
        <v/>
      </c>
      <c r="J106" s="398" t="str">
        <f>'הגבלה לסכום מבוקש (2)'!W106</f>
        <v/>
      </c>
      <c r="K106" s="65" t="str">
        <f t="shared" si="4"/>
        <v/>
      </c>
      <c r="L106" s="375"/>
      <c r="M106" s="375"/>
      <c r="N106" s="375"/>
      <c r="O106" s="375"/>
      <c r="P106" s="375"/>
      <c r="Q106" s="375"/>
      <c r="R106" s="375"/>
      <c r="S106" s="375"/>
      <c r="T106" s="375"/>
      <c r="U106" s="375"/>
      <c r="V106" s="375"/>
      <c r="W106" s="375"/>
      <c r="X106" s="375"/>
      <c r="Y106" s="375"/>
      <c r="Z106" s="68" t="str">
        <f t="shared" si="5"/>
        <v/>
      </c>
    </row>
    <row r="107" spans="2:26" ht="15.75">
      <c r="B107" s="69" t="str">
        <f t="shared" si="3"/>
        <v/>
      </c>
      <c r="C107" s="220" t="str">
        <f>IF('תנאי סף'!AN107&lt;&gt;1,"",'תנאי סף'!F107)</f>
        <v/>
      </c>
      <c r="D107" s="62" t="str">
        <f>IF(C107="","",IF(ייצוב!G107="",$AH$1,ייצוב!G107))</f>
        <v/>
      </c>
      <c r="E107" s="65" t="str">
        <f>IF(C107="","",IF(ייצוב!E107="",$AH$1,ייצוב!E107))</f>
        <v/>
      </c>
      <c r="F107" s="65" t="str">
        <f>IF(B107="","",'התחשיב הבסיסי'!AF107)</f>
        <v/>
      </c>
      <c r="G107" s="395" t="str">
        <f>IF(C107="","",ייצוב!Y107)</f>
        <v/>
      </c>
      <c r="H107" s="397" t="str">
        <f>IF(C107="","",ייצוב!Z107)</f>
        <v/>
      </c>
      <c r="I107" s="70" t="str">
        <f>IF($C107="","",'הגבלה לסכום מבוקש (1)'!D107)</f>
        <v/>
      </c>
      <c r="J107" s="398" t="str">
        <f>'הגבלה לסכום מבוקש (2)'!W107</f>
        <v/>
      </c>
      <c r="K107" s="65" t="str">
        <f t="shared" si="4"/>
        <v/>
      </c>
      <c r="L107" s="375"/>
      <c r="M107" s="375"/>
      <c r="N107" s="375"/>
      <c r="O107" s="375"/>
      <c r="P107" s="375"/>
      <c r="Q107" s="375"/>
      <c r="R107" s="375"/>
      <c r="S107" s="375"/>
      <c r="T107" s="375"/>
      <c r="U107" s="375"/>
      <c r="V107" s="375"/>
      <c r="W107" s="375"/>
      <c r="X107" s="375"/>
      <c r="Y107" s="375"/>
      <c r="Z107" s="68" t="str">
        <f t="shared" si="5"/>
        <v/>
      </c>
    </row>
    <row r="108" spans="2:26" ht="15.75">
      <c r="B108" s="69" t="str">
        <f t="shared" si="3"/>
        <v/>
      </c>
      <c r="C108" s="220" t="str">
        <f>IF('תנאי סף'!AN108&lt;&gt;1,"",'תנאי סף'!F108)</f>
        <v/>
      </c>
      <c r="D108" s="62" t="str">
        <f>IF(C108="","",IF(ייצוב!G108="",$AH$1,ייצוב!G108))</f>
        <v/>
      </c>
      <c r="E108" s="65" t="str">
        <f>IF(C108="","",IF(ייצוב!E108="",$AH$1,ייצוב!E108))</f>
        <v/>
      </c>
      <c r="F108" s="65" t="str">
        <f>IF(B108="","",'התחשיב הבסיסי'!AF108)</f>
        <v/>
      </c>
      <c r="G108" s="395" t="str">
        <f>IF(C108="","",ייצוב!Y108)</f>
        <v/>
      </c>
      <c r="H108" s="397" t="str">
        <f>IF(C108="","",ייצוב!Z108)</f>
        <v/>
      </c>
      <c r="I108" s="70" t="str">
        <f>IF($C108="","",'הגבלה לסכום מבוקש (1)'!D108)</f>
        <v/>
      </c>
      <c r="J108" s="398" t="str">
        <f>'הגבלה לסכום מבוקש (2)'!W108</f>
        <v/>
      </c>
      <c r="K108" s="65" t="str">
        <f t="shared" si="4"/>
        <v/>
      </c>
      <c r="L108" s="375"/>
      <c r="M108" s="375"/>
      <c r="N108" s="375"/>
      <c r="O108" s="375"/>
      <c r="P108" s="375"/>
      <c r="Q108" s="375"/>
      <c r="R108" s="375"/>
      <c r="S108" s="375"/>
      <c r="T108" s="375"/>
      <c r="U108" s="375"/>
      <c r="V108" s="375"/>
      <c r="W108" s="375"/>
      <c r="X108" s="375"/>
      <c r="Y108" s="375"/>
      <c r="Z108" s="68" t="str">
        <f t="shared" si="5"/>
        <v/>
      </c>
    </row>
    <row r="109" spans="2:26" ht="15.75">
      <c r="B109" s="69" t="str">
        <f t="shared" si="3"/>
        <v/>
      </c>
      <c r="C109" s="220" t="str">
        <f>IF('תנאי סף'!AN109&lt;&gt;1,"",'תנאי סף'!F109)</f>
        <v/>
      </c>
      <c r="D109" s="62" t="str">
        <f>IF(C109="","",IF(ייצוב!G109="",$AH$1,ייצוב!G109))</f>
        <v/>
      </c>
      <c r="E109" s="65" t="str">
        <f>IF(C109="","",IF(ייצוב!E109="",$AH$1,ייצוב!E109))</f>
        <v/>
      </c>
      <c r="F109" s="65" t="str">
        <f>IF(B109="","",'התחשיב הבסיסי'!AF109)</f>
        <v/>
      </c>
      <c r="G109" s="395" t="str">
        <f>IF(C109="","",ייצוב!Y109)</f>
        <v/>
      </c>
      <c r="H109" s="397" t="str">
        <f>IF(C109="","",ייצוב!Z109)</f>
        <v/>
      </c>
      <c r="I109" s="70" t="str">
        <f>IF($C109="","",'הגבלה לסכום מבוקש (1)'!D109)</f>
        <v/>
      </c>
      <c r="J109" s="398" t="str">
        <f>'הגבלה לסכום מבוקש (2)'!W109</f>
        <v/>
      </c>
      <c r="K109" s="65" t="str">
        <f t="shared" si="4"/>
        <v/>
      </c>
      <c r="L109" s="375"/>
      <c r="M109" s="375"/>
      <c r="N109" s="375"/>
      <c r="O109" s="375"/>
      <c r="P109" s="375"/>
      <c r="Q109" s="375"/>
      <c r="R109" s="375"/>
      <c r="S109" s="375"/>
      <c r="T109" s="375"/>
      <c r="U109" s="375"/>
      <c r="V109" s="375"/>
      <c r="W109" s="375"/>
      <c r="X109" s="375"/>
      <c r="Y109" s="375"/>
      <c r="Z109" s="68" t="str">
        <f t="shared" si="5"/>
        <v/>
      </c>
    </row>
    <row r="110" spans="2:26" ht="15.75">
      <c r="B110" s="69" t="str">
        <f t="shared" si="3"/>
        <v/>
      </c>
      <c r="C110" s="220" t="str">
        <f>IF('תנאי סף'!AN110&lt;&gt;1,"",'תנאי סף'!F110)</f>
        <v/>
      </c>
      <c r="D110" s="62" t="str">
        <f>IF(C110="","",IF(ייצוב!G110="",$AH$1,ייצוב!G110))</f>
        <v/>
      </c>
      <c r="E110" s="65" t="str">
        <f>IF(C110="","",IF(ייצוב!E110="",$AH$1,ייצוב!E110))</f>
        <v/>
      </c>
      <c r="F110" s="65" t="str">
        <f>IF(B110="","",'התחשיב הבסיסי'!AF110)</f>
        <v/>
      </c>
      <c r="G110" s="395" t="str">
        <f>IF(C110="","",ייצוב!Y110)</f>
        <v/>
      </c>
      <c r="H110" s="397" t="str">
        <f>IF(C110="","",ייצוב!Z110)</f>
        <v/>
      </c>
      <c r="I110" s="70" t="str">
        <f>IF($C110="","",'הגבלה לסכום מבוקש (1)'!D110)</f>
        <v/>
      </c>
      <c r="J110" s="398" t="str">
        <f>'הגבלה לסכום מבוקש (2)'!W110</f>
        <v/>
      </c>
      <c r="K110" s="65" t="str">
        <f t="shared" si="4"/>
        <v/>
      </c>
      <c r="L110" s="375"/>
      <c r="M110" s="375"/>
      <c r="N110" s="375"/>
      <c r="O110" s="375"/>
      <c r="P110" s="375"/>
      <c r="Q110" s="375"/>
      <c r="R110" s="375"/>
      <c r="S110" s="375"/>
      <c r="T110" s="375"/>
      <c r="U110" s="375"/>
      <c r="V110" s="375"/>
      <c r="W110" s="375"/>
      <c r="X110" s="375"/>
      <c r="Y110" s="375"/>
      <c r="Z110" s="68" t="str">
        <f t="shared" si="5"/>
        <v/>
      </c>
    </row>
    <row r="111" spans="2:26" ht="15.75">
      <c r="B111" s="69" t="str">
        <f t="shared" si="3"/>
        <v/>
      </c>
      <c r="C111" s="220" t="str">
        <f>IF('תנאי סף'!AN111&lt;&gt;1,"",'תנאי סף'!F111)</f>
        <v/>
      </c>
      <c r="D111" s="62" t="str">
        <f>IF(C111="","",IF(ייצוב!G111="",$AH$1,ייצוב!G111))</f>
        <v/>
      </c>
      <c r="E111" s="65" t="str">
        <f>IF(C111="","",IF(ייצוב!E111="",$AH$1,ייצוב!E111))</f>
        <v/>
      </c>
      <c r="F111" s="65" t="str">
        <f>IF(B111="","",'התחשיב הבסיסי'!AF111)</f>
        <v/>
      </c>
      <c r="G111" s="395" t="str">
        <f>IF(C111="","",ייצוב!Y111)</f>
        <v/>
      </c>
      <c r="H111" s="397" t="str">
        <f>IF(C111="","",ייצוב!Z111)</f>
        <v/>
      </c>
      <c r="I111" s="70" t="str">
        <f>IF($C111="","",'הגבלה לסכום מבוקש (1)'!D111)</f>
        <v/>
      </c>
      <c r="J111" s="398" t="str">
        <f>'הגבלה לסכום מבוקש (2)'!W111</f>
        <v/>
      </c>
      <c r="K111" s="65" t="str">
        <f t="shared" si="4"/>
        <v/>
      </c>
      <c r="L111" s="375"/>
      <c r="M111" s="375"/>
      <c r="N111" s="375"/>
      <c r="O111" s="375"/>
      <c r="P111" s="375"/>
      <c r="Q111" s="375"/>
      <c r="R111" s="375"/>
      <c r="S111" s="375"/>
      <c r="T111" s="375"/>
      <c r="U111" s="375"/>
      <c r="V111" s="375"/>
      <c r="W111" s="375"/>
      <c r="X111" s="375"/>
      <c r="Y111" s="375"/>
      <c r="Z111" s="68" t="str">
        <f t="shared" si="5"/>
        <v/>
      </c>
    </row>
    <row r="112" spans="2:26" ht="15.75">
      <c r="B112" s="69" t="str">
        <f t="shared" si="3"/>
        <v/>
      </c>
      <c r="C112" s="220" t="str">
        <f>IF('תנאי סף'!AN112&lt;&gt;1,"",'תנאי סף'!F112)</f>
        <v/>
      </c>
      <c r="D112" s="62" t="str">
        <f>IF(C112="","",IF(ייצוב!G112="",$AH$1,ייצוב!G112))</f>
        <v/>
      </c>
      <c r="E112" s="65" t="str">
        <f>IF(C112="","",IF(ייצוב!E112="",$AH$1,ייצוב!E112))</f>
        <v/>
      </c>
      <c r="F112" s="65" t="str">
        <f>IF(B112="","",'התחשיב הבסיסי'!AF112)</f>
        <v/>
      </c>
      <c r="G112" s="395" t="str">
        <f>IF(C112="","",ייצוב!Y112)</f>
        <v/>
      </c>
      <c r="H112" s="397" t="str">
        <f>IF(C112="","",ייצוב!Z112)</f>
        <v/>
      </c>
      <c r="I112" s="70" t="str">
        <f>IF($C112="","",'הגבלה לסכום מבוקש (1)'!D112)</f>
        <v/>
      </c>
      <c r="J112" s="398" t="str">
        <f>'הגבלה לסכום מבוקש (2)'!W112</f>
        <v/>
      </c>
      <c r="K112" s="65" t="str">
        <f t="shared" si="4"/>
        <v/>
      </c>
      <c r="L112" s="375"/>
      <c r="M112" s="375"/>
      <c r="N112" s="375"/>
      <c r="O112" s="375"/>
      <c r="P112" s="375"/>
      <c r="Q112" s="375"/>
      <c r="R112" s="375"/>
      <c r="S112" s="375"/>
      <c r="T112" s="375"/>
      <c r="U112" s="375"/>
      <c r="V112" s="375"/>
      <c r="W112" s="375"/>
      <c r="X112" s="375"/>
      <c r="Y112" s="375"/>
      <c r="Z112" s="68" t="str">
        <f t="shared" si="5"/>
        <v/>
      </c>
    </row>
    <row r="113" spans="2:26" ht="15.75">
      <c r="B113" s="69" t="str">
        <f t="shared" si="3"/>
        <v/>
      </c>
      <c r="C113" s="220" t="str">
        <f>IF('תנאי סף'!AN113&lt;&gt;1,"",'תנאי סף'!F113)</f>
        <v/>
      </c>
      <c r="D113" s="62" t="str">
        <f>IF(C113="","",IF(ייצוב!G113="",$AH$1,ייצוב!G113))</f>
        <v/>
      </c>
      <c r="E113" s="65" t="str">
        <f>IF(C113="","",IF(ייצוב!E113="",$AH$1,ייצוב!E113))</f>
        <v/>
      </c>
      <c r="F113" s="65" t="str">
        <f>IF(B113="","",'התחשיב הבסיסי'!AF113)</f>
        <v/>
      </c>
      <c r="G113" s="395" t="str">
        <f>IF(C113="","",ייצוב!Y113)</f>
        <v/>
      </c>
      <c r="H113" s="397" t="str">
        <f>IF(C113="","",ייצוב!Z113)</f>
        <v/>
      </c>
      <c r="I113" s="70" t="str">
        <f>IF($C113="","",'הגבלה לסכום מבוקש (1)'!D113)</f>
        <v/>
      </c>
      <c r="J113" s="398" t="str">
        <f>'הגבלה לסכום מבוקש (2)'!W113</f>
        <v/>
      </c>
      <c r="K113" s="65" t="str">
        <f t="shared" si="4"/>
        <v/>
      </c>
      <c r="L113" s="375"/>
      <c r="M113" s="375"/>
      <c r="N113" s="375"/>
      <c r="O113" s="375"/>
      <c r="P113" s="375"/>
      <c r="Q113" s="375"/>
      <c r="R113" s="375"/>
      <c r="S113" s="375"/>
      <c r="T113" s="375"/>
      <c r="U113" s="375"/>
      <c r="V113" s="375"/>
      <c r="W113" s="375"/>
      <c r="X113" s="375"/>
      <c r="Y113" s="375"/>
      <c r="Z113" s="68" t="str">
        <f t="shared" si="5"/>
        <v/>
      </c>
    </row>
    <row r="114" spans="2:26" ht="15.75">
      <c r="B114" s="69" t="str">
        <f t="shared" si="3"/>
        <v/>
      </c>
      <c r="C114" s="220" t="str">
        <f>IF('תנאי סף'!AN114&lt;&gt;1,"",'תנאי סף'!F114)</f>
        <v/>
      </c>
      <c r="D114" s="62" t="str">
        <f>IF(C114="","",IF(ייצוב!G114="",$AH$1,ייצוב!G114))</f>
        <v/>
      </c>
      <c r="E114" s="65" t="str">
        <f>IF(C114="","",IF(ייצוב!E114="",$AH$1,ייצוב!E114))</f>
        <v/>
      </c>
      <c r="F114" s="65" t="str">
        <f>IF(B114="","",'התחשיב הבסיסי'!AF114)</f>
        <v/>
      </c>
      <c r="G114" s="395" t="str">
        <f>IF(C114="","",ייצוב!Y114)</f>
        <v/>
      </c>
      <c r="H114" s="397" t="str">
        <f>IF(C114="","",ייצוב!Z114)</f>
        <v/>
      </c>
      <c r="I114" s="70" t="str">
        <f>IF($C114="","",'הגבלה לסכום מבוקש (1)'!D114)</f>
        <v/>
      </c>
      <c r="J114" s="398" t="str">
        <f>'הגבלה לסכום מבוקש (2)'!W114</f>
        <v/>
      </c>
      <c r="K114" s="65" t="str">
        <f t="shared" si="4"/>
        <v/>
      </c>
      <c r="L114" s="375"/>
      <c r="M114" s="375"/>
      <c r="N114" s="375"/>
      <c r="O114" s="375"/>
      <c r="P114" s="375"/>
      <c r="Q114" s="375"/>
      <c r="R114" s="375"/>
      <c r="S114" s="375"/>
      <c r="T114" s="375"/>
      <c r="U114" s="375"/>
      <c r="V114" s="375"/>
      <c r="W114" s="375"/>
      <c r="X114" s="375"/>
      <c r="Y114" s="375"/>
      <c r="Z114" s="68" t="str">
        <f t="shared" si="5"/>
        <v/>
      </c>
    </row>
    <row r="115" spans="2:26" ht="15.75">
      <c r="B115" s="69" t="str">
        <f t="shared" si="3"/>
        <v/>
      </c>
      <c r="C115" s="220" t="str">
        <f>IF('תנאי סף'!AN115&lt;&gt;1,"",'תנאי סף'!F115)</f>
        <v/>
      </c>
      <c r="D115" s="62" t="str">
        <f>IF(C115="","",IF(ייצוב!G115="",$AH$1,ייצוב!G115))</f>
        <v/>
      </c>
      <c r="E115" s="65" t="str">
        <f>IF(C115="","",IF(ייצוב!E115="",$AH$1,ייצוב!E115))</f>
        <v/>
      </c>
      <c r="F115" s="65" t="str">
        <f>IF(B115="","",'התחשיב הבסיסי'!AF115)</f>
        <v/>
      </c>
      <c r="G115" s="395" t="str">
        <f>IF(C115="","",ייצוב!Y115)</f>
        <v/>
      </c>
      <c r="H115" s="397" t="str">
        <f>IF(C115="","",ייצוב!Z115)</f>
        <v/>
      </c>
      <c r="I115" s="70" t="str">
        <f>IF($C115="","",'הגבלה לסכום מבוקש (1)'!D115)</f>
        <v/>
      </c>
      <c r="J115" s="398" t="str">
        <f>'הגבלה לסכום מבוקש (2)'!W115</f>
        <v/>
      </c>
      <c r="K115" s="65" t="str">
        <f t="shared" si="4"/>
        <v/>
      </c>
      <c r="L115" s="375"/>
      <c r="M115" s="375"/>
      <c r="N115" s="375"/>
      <c r="O115" s="375"/>
      <c r="P115" s="375"/>
      <c r="Q115" s="375"/>
      <c r="R115" s="375"/>
      <c r="S115" s="375"/>
      <c r="T115" s="375"/>
      <c r="U115" s="375"/>
      <c r="V115" s="375"/>
      <c r="W115" s="375"/>
      <c r="X115" s="375"/>
      <c r="Y115" s="375"/>
      <c r="Z115" s="68" t="str">
        <f t="shared" si="5"/>
        <v/>
      </c>
    </row>
    <row r="116" spans="2:26" ht="15.75">
      <c r="B116" s="69" t="str">
        <f t="shared" si="3"/>
        <v/>
      </c>
      <c r="C116" s="220" t="str">
        <f>IF('תנאי סף'!AN116&lt;&gt;1,"",'תנאי סף'!F116)</f>
        <v/>
      </c>
      <c r="D116" s="62" t="str">
        <f>IF(C116="","",IF(ייצוב!G116="",$AH$1,ייצוב!G116))</f>
        <v/>
      </c>
      <c r="E116" s="65" t="str">
        <f>IF(C116="","",IF(ייצוב!E116="",$AH$1,ייצוב!E116))</f>
        <v/>
      </c>
      <c r="F116" s="65" t="str">
        <f>IF(B116="","",'התחשיב הבסיסי'!AF116)</f>
        <v/>
      </c>
      <c r="G116" s="395" t="str">
        <f>IF(C116="","",ייצוב!Y116)</f>
        <v/>
      </c>
      <c r="H116" s="397" t="str">
        <f>IF(C116="","",ייצוב!Z116)</f>
        <v/>
      </c>
      <c r="I116" s="70" t="str">
        <f>IF($C116="","",'הגבלה לסכום מבוקש (1)'!D116)</f>
        <v/>
      </c>
      <c r="J116" s="398" t="str">
        <f>'הגבלה לסכום מבוקש (2)'!W116</f>
        <v/>
      </c>
      <c r="K116" s="65" t="str">
        <f t="shared" si="4"/>
        <v/>
      </c>
      <c r="L116" s="375"/>
      <c r="M116" s="375"/>
      <c r="N116" s="375"/>
      <c r="O116" s="375"/>
      <c r="P116" s="375"/>
      <c r="Q116" s="375"/>
      <c r="R116" s="375"/>
      <c r="S116" s="375"/>
      <c r="T116" s="375"/>
      <c r="U116" s="375"/>
      <c r="V116" s="375"/>
      <c r="W116" s="375"/>
      <c r="X116" s="375"/>
      <c r="Y116" s="375"/>
      <c r="Z116" s="68" t="str">
        <f t="shared" si="5"/>
        <v/>
      </c>
    </row>
    <row r="117" spans="2:26" ht="15.75">
      <c r="B117" s="69" t="str">
        <f t="shared" si="3"/>
        <v/>
      </c>
      <c r="C117" s="220" t="str">
        <f>IF('תנאי סף'!AN117&lt;&gt;1,"",'תנאי סף'!F117)</f>
        <v/>
      </c>
      <c r="D117" s="62" t="str">
        <f>IF(C117="","",IF(ייצוב!G117="",$AH$1,ייצוב!G117))</f>
        <v/>
      </c>
      <c r="E117" s="65" t="str">
        <f>IF(C117="","",IF(ייצוב!E117="",$AH$1,ייצוב!E117))</f>
        <v/>
      </c>
      <c r="F117" s="65" t="str">
        <f>IF(B117="","",'התחשיב הבסיסי'!AF117)</f>
        <v/>
      </c>
      <c r="G117" s="395" t="str">
        <f>IF(C117="","",ייצוב!Y117)</f>
        <v/>
      </c>
      <c r="H117" s="397" t="str">
        <f>IF(C117="","",ייצוב!Z117)</f>
        <v/>
      </c>
      <c r="I117" s="70" t="str">
        <f>IF($C117="","",'הגבלה לסכום מבוקש (1)'!D117)</f>
        <v/>
      </c>
      <c r="J117" s="398" t="str">
        <f>'הגבלה לסכום מבוקש (2)'!W117</f>
        <v/>
      </c>
      <c r="K117" s="65" t="str">
        <f t="shared" si="4"/>
        <v/>
      </c>
      <c r="L117" s="375"/>
      <c r="M117" s="375"/>
      <c r="N117" s="375"/>
      <c r="O117" s="375"/>
      <c r="P117" s="375"/>
      <c r="Q117" s="375"/>
      <c r="R117" s="375"/>
      <c r="S117" s="375"/>
      <c r="T117" s="375"/>
      <c r="U117" s="375"/>
      <c r="V117" s="375"/>
      <c r="W117" s="375"/>
      <c r="X117" s="375"/>
      <c r="Y117" s="375"/>
      <c r="Z117" s="68" t="str">
        <f t="shared" si="5"/>
        <v/>
      </c>
    </row>
    <row r="118" spans="2:26" ht="15.75">
      <c r="B118" s="69" t="str">
        <f t="shared" si="3"/>
        <v/>
      </c>
      <c r="C118" s="220" t="str">
        <f>IF('תנאי סף'!AN118&lt;&gt;1,"",'תנאי סף'!F118)</f>
        <v/>
      </c>
      <c r="D118" s="62" t="str">
        <f>IF(C118="","",IF(ייצוב!G118="",$AH$1,ייצוב!G118))</f>
        <v/>
      </c>
      <c r="E118" s="65" t="str">
        <f>IF(C118="","",IF(ייצוב!E118="",$AH$1,ייצוב!E118))</f>
        <v/>
      </c>
      <c r="F118" s="65" t="str">
        <f>IF(B118="","",'התחשיב הבסיסי'!AF118)</f>
        <v/>
      </c>
      <c r="G118" s="395" t="str">
        <f>IF(C118="","",ייצוב!Y118)</f>
        <v/>
      </c>
      <c r="H118" s="397" t="str">
        <f>IF(C118="","",ייצוב!Z118)</f>
        <v/>
      </c>
      <c r="I118" s="70" t="str">
        <f>IF($C118="","",'הגבלה לסכום מבוקש (1)'!D118)</f>
        <v/>
      </c>
      <c r="J118" s="398" t="str">
        <f>'הגבלה לסכום מבוקש (2)'!W118</f>
        <v/>
      </c>
      <c r="K118" s="65" t="str">
        <f t="shared" si="4"/>
        <v/>
      </c>
      <c r="L118" s="375"/>
      <c r="M118" s="375"/>
      <c r="N118" s="375"/>
      <c r="O118" s="375"/>
      <c r="P118" s="375"/>
      <c r="Q118" s="375"/>
      <c r="R118" s="375"/>
      <c r="S118" s="375"/>
      <c r="T118" s="375"/>
      <c r="U118" s="375"/>
      <c r="V118" s="375"/>
      <c r="W118" s="375"/>
      <c r="X118" s="375"/>
      <c r="Y118" s="375"/>
      <c r="Z118" s="68" t="str">
        <f t="shared" si="5"/>
        <v/>
      </c>
    </row>
    <row r="119" spans="2:26" ht="15.75">
      <c r="B119" s="69" t="str">
        <f t="shared" si="3"/>
        <v/>
      </c>
      <c r="C119" s="220" t="str">
        <f>IF('תנאי סף'!AN119&lt;&gt;1,"",'תנאי סף'!F119)</f>
        <v/>
      </c>
      <c r="D119" s="62" t="str">
        <f>IF(C119="","",IF(ייצוב!G119="",$AH$1,ייצוב!G119))</f>
        <v/>
      </c>
      <c r="E119" s="65" t="str">
        <f>IF(C119="","",IF(ייצוב!E119="",$AH$1,ייצוב!E119))</f>
        <v/>
      </c>
      <c r="F119" s="65" t="str">
        <f>IF(B119="","",'התחשיב הבסיסי'!AF119)</f>
        <v/>
      </c>
      <c r="G119" s="395" t="str">
        <f>IF(C119="","",ייצוב!Y119)</f>
        <v/>
      </c>
      <c r="H119" s="397" t="str">
        <f>IF(C119="","",ייצוב!Z119)</f>
        <v/>
      </c>
      <c r="I119" s="70" t="str">
        <f>IF($C119="","",'הגבלה לסכום מבוקש (1)'!D119)</f>
        <v/>
      </c>
      <c r="J119" s="398" t="str">
        <f>'הגבלה לסכום מבוקש (2)'!W119</f>
        <v/>
      </c>
      <c r="K119" s="65" t="str">
        <f t="shared" si="4"/>
        <v/>
      </c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68" t="str">
        <f t="shared" si="5"/>
        <v/>
      </c>
    </row>
    <row r="120" spans="2:26" ht="15.75">
      <c r="B120" s="69" t="str">
        <f t="shared" si="3"/>
        <v/>
      </c>
      <c r="C120" s="220" t="str">
        <f>IF('תנאי סף'!AN120&lt;&gt;1,"",'תנאי סף'!F120)</f>
        <v/>
      </c>
      <c r="D120" s="62" t="str">
        <f>IF(C120="","",IF(ייצוב!G120="",$AH$1,ייצוב!G120))</f>
        <v/>
      </c>
      <c r="E120" s="65" t="str">
        <f>IF(C120="","",IF(ייצוב!E120="",$AH$1,ייצוב!E120))</f>
        <v/>
      </c>
      <c r="F120" s="65" t="str">
        <f>IF(B120="","",'התחשיב הבסיסי'!AF120)</f>
        <v/>
      </c>
      <c r="G120" s="395" t="str">
        <f>IF(C120="","",ייצוב!Y120)</f>
        <v/>
      </c>
      <c r="H120" s="397" t="str">
        <f>IF(C120="","",ייצוב!Z120)</f>
        <v/>
      </c>
      <c r="I120" s="70" t="str">
        <f>IF($C120="","",'הגבלה לסכום מבוקש (1)'!D120)</f>
        <v/>
      </c>
      <c r="J120" s="398" t="str">
        <f>'הגבלה לסכום מבוקש (2)'!W120</f>
        <v/>
      </c>
      <c r="K120" s="65" t="str">
        <f t="shared" si="4"/>
        <v/>
      </c>
      <c r="L120" s="375"/>
      <c r="M120" s="375"/>
      <c r="N120" s="375"/>
      <c r="O120" s="375"/>
      <c r="P120" s="375"/>
      <c r="Q120" s="375"/>
      <c r="R120" s="375"/>
      <c r="S120" s="375"/>
      <c r="T120" s="375"/>
      <c r="U120" s="375"/>
      <c r="V120" s="375"/>
      <c r="W120" s="375"/>
      <c r="X120" s="375"/>
      <c r="Y120" s="375"/>
      <c r="Z120" s="68" t="str">
        <f t="shared" si="5"/>
        <v/>
      </c>
    </row>
    <row r="121" spans="2:26" ht="15.75">
      <c r="B121" s="69" t="str">
        <f t="shared" si="3"/>
        <v/>
      </c>
      <c r="C121" s="220" t="str">
        <f>IF('תנאי סף'!AN121&lt;&gt;1,"",'תנאי סף'!F121)</f>
        <v/>
      </c>
      <c r="D121" s="62" t="str">
        <f>IF(C121="","",IF(ייצוב!G121="",$AH$1,ייצוב!G121))</f>
        <v/>
      </c>
      <c r="E121" s="65" t="str">
        <f>IF(C121="","",IF(ייצוב!E121="",$AH$1,ייצוב!E121))</f>
        <v/>
      </c>
      <c r="F121" s="65" t="str">
        <f>IF(B121="","",'התחשיב הבסיסי'!AF121)</f>
        <v/>
      </c>
      <c r="G121" s="395" t="str">
        <f>IF(C121="","",ייצוב!Y121)</f>
        <v/>
      </c>
      <c r="H121" s="397" t="str">
        <f>IF(C121="","",ייצוב!Z121)</f>
        <v/>
      </c>
      <c r="I121" s="70" t="str">
        <f>IF($C121="","",'הגבלה לסכום מבוקש (1)'!D121)</f>
        <v/>
      </c>
      <c r="J121" s="398" t="str">
        <f>'הגבלה לסכום מבוקש (2)'!W121</f>
        <v/>
      </c>
      <c r="K121" s="65" t="str">
        <f t="shared" si="4"/>
        <v/>
      </c>
      <c r="L121" s="375"/>
      <c r="M121" s="375"/>
      <c r="N121" s="375"/>
      <c r="O121" s="375"/>
      <c r="P121" s="375"/>
      <c r="Q121" s="375"/>
      <c r="R121" s="375"/>
      <c r="S121" s="375"/>
      <c r="T121" s="375"/>
      <c r="U121" s="375"/>
      <c r="V121" s="375"/>
      <c r="W121" s="375"/>
      <c r="X121" s="375"/>
      <c r="Y121" s="375"/>
      <c r="Z121" s="68" t="str">
        <f t="shared" si="5"/>
        <v/>
      </c>
    </row>
    <row r="122" spans="2:26" ht="15.75">
      <c r="B122" s="69" t="str">
        <f t="shared" si="3"/>
        <v/>
      </c>
      <c r="C122" s="220" t="str">
        <f>IF('תנאי סף'!AN122&lt;&gt;1,"",'תנאי סף'!F122)</f>
        <v/>
      </c>
      <c r="D122" s="62" t="str">
        <f>IF(C122="","",IF(ייצוב!G122="",$AH$1,ייצוב!G122))</f>
        <v/>
      </c>
      <c r="E122" s="65" t="str">
        <f>IF(C122="","",IF(ייצוב!E122="",$AH$1,ייצוב!E122))</f>
        <v/>
      </c>
      <c r="F122" s="65" t="str">
        <f>IF(B122="","",'התחשיב הבסיסי'!AF122)</f>
        <v/>
      </c>
      <c r="G122" s="395" t="str">
        <f>IF(C122="","",ייצוב!Y122)</f>
        <v/>
      </c>
      <c r="H122" s="397" t="str">
        <f>IF(C122="","",ייצוב!Z122)</f>
        <v/>
      </c>
      <c r="I122" s="70" t="str">
        <f>IF($C122="","",'הגבלה לסכום מבוקש (1)'!D122)</f>
        <v/>
      </c>
      <c r="J122" s="398" t="str">
        <f>'הגבלה לסכום מבוקש (2)'!W122</f>
        <v/>
      </c>
      <c r="K122" s="65" t="str">
        <f t="shared" si="4"/>
        <v/>
      </c>
      <c r="L122" s="375"/>
      <c r="M122" s="375"/>
      <c r="N122" s="375"/>
      <c r="O122" s="375"/>
      <c r="P122" s="375"/>
      <c r="Q122" s="375"/>
      <c r="R122" s="375"/>
      <c r="S122" s="375"/>
      <c r="T122" s="375"/>
      <c r="U122" s="375"/>
      <c r="V122" s="375"/>
      <c r="W122" s="375"/>
      <c r="X122" s="375"/>
      <c r="Y122" s="375"/>
      <c r="Z122" s="68" t="str">
        <f t="shared" si="5"/>
        <v/>
      </c>
    </row>
    <row r="123" spans="2:26" ht="15.75">
      <c r="B123" s="69" t="str">
        <f t="shared" si="3"/>
        <v/>
      </c>
      <c r="C123" s="220" t="str">
        <f>IF('תנאי סף'!AN123&lt;&gt;1,"",'תנאי סף'!F123)</f>
        <v/>
      </c>
      <c r="D123" s="62" t="str">
        <f>IF(C123="","",IF(ייצוב!G123="",$AH$1,ייצוב!G123))</f>
        <v/>
      </c>
      <c r="E123" s="65" t="str">
        <f>IF(C123="","",IF(ייצוב!E123="",$AH$1,ייצוב!E123))</f>
        <v/>
      </c>
      <c r="F123" s="65" t="str">
        <f>IF(B123="","",'התחשיב הבסיסי'!AF123)</f>
        <v/>
      </c>
      <c r="G123" s="395" t="str">
        <f>IF(C123="","",ייצוב!Y123)</f>
        <v/>
      </c>
      <c r="H123" s="397" t="str">
        <f>IF(C123="","",ייצוב!Z123)</f>
        <v/>
      </c>
      <c r="I123" s="70" t="str">
        <f>IF($C123="","",'הגבלה לסכום מבוקש (1)'!D123)</f>
        <v/>
      </c>
      <c r="J123" s="398" t="str">
        <f>'הגבלה לסכום מבוקש (2)'!W123</f>
        <v/>
      </c>
      <c r="K123" s="65" t="str">
        <f t="shared" si="4"/>
        <v/>
      </c>
      <c r="L123" s="375"/>
      <c r="M123" s="375"/>
      <c r="N123" s="375"/>
      <c r="O123" s="375"/>
      <c r="P123" s="375"/>
      <c r="Q123" s="375"/>
      <c r="R123" s="375"/>
      <c r="S123" s="375"/>
      <c r="T123" s="375"/>
      <c r="U123" s="375"/>
      <c r="V123" s="375"/>
      <c r="W123" s="375"/>
      <c r="X123" s="375"/>
      <c r="Y123" s="375"/>
      <c r="Z123" s="68" t="str">
        <f t="shared" si="5"/>
        <v/>
      </c>
    </row>
    <row r="124" spans="2:26" ht="15.75">
      <c r="B124" s="69" t="str">
        <f t="shared" si="3"/>
        <v/>
      </c>
      <c r="C124" s="220" t="str">
        <f>IF('תנאי סף'!AN124&lt;&gt;1,"",'תנאי סף'!F124)</f>
        <v/>
      </c>
      <c r="D124" s="62" t="str">
        <f>IF(C124="","",IF(ייצוב!G124="",$AH$1,ייצוב!G124))</f>
        <v/>
      </c>
      <c r="E124" s="65" t="str">
        <f>IF(C124="","",IF(ייצוב!E124="",$AH$1,ייצוב!E124))</f>
        <v/>
      </c>
      <c r="F124" s="65" t="str">
        <f>IF(B124="","",'התחשיב הבסיסי'!AF124)</f>
        <v/>
      </c>
      <c r="G124" s="395" t="str">
        <f>IF(C124="","",ייצוב!Y124)</f>
        <v/>
      </c>
      <c r="H124" s="397" t="str">
        <f>IF(C124="","",ייצוב!Z124)</f>
        <v/>
      </c>
      <c r="I124" s="70" t="str">
        <f>IF($C124="","",'הגבלה לסכום מבוקש (1)'!D124)</f>
        <v/>
      </c>
      <c r="J124" s="398" t="str">
        <f>'הגבלה לסכום מבוקש (2)'!W124</f>
        <v/>
      </c>
      <c r="K124" s="65" t="str">
        <f t="shared" si="4"/>
        <v/>
      </c>
      <c r="L124" s="375"/>
      <c r="M124" s="375"/>
      <c r="N124" s="375"/>
      <c r="O124" s="375"/>
      <c r="P124" s="375"/>
      <c r="Q124" s="375"/>
      <c r="R124" s="375"/>
      <c r="S124" s="375"/>
      <c r="T124" s="375"/>
      <c r="U124" s="375"/>
      <c r="V124" s="375"/>
      <c r="W124" s="375"/>
      <c r="X124" s="375"/>
      <c r="Y124" s="375"/>
      <c r="Z124" s="68" t="str">
        <f t="shared" si="5"/>
        <v/>
      </c>
    </row>
    <row r="125" spans="2:26" ht="15.75">
      <c r="B125" s="69" t="str">
        <f t="shared" si="3"/>
        <v/>
      </c>
      <c r="C125" s="220" t="str">
        <f>IF('תנאי סף'!AN125&lt;&gt;1,"",'תנאי סף'!F125)</f>
        <v/>
      </c>
      <c r="D125" s="62" t="str">
        <f>IF(C125="","",IF(ייצוב!G125="",$AH$1,ייצוב!G125))</f>
        <v/>
      </c>
      <c r="E125" s="65" t="str">
        <f>IF(C125="","",IF(ייצוב!E125="",$AH$1,ייצוב!E125))</f>
        <v/>
      </c>
      <c r="F125" s="65" t="str">
        <f>IF(B125="","",'התחשיב הבסיסי'!AF125)</f>
        <v/>
      </c>
      <c r="G125" s="395" t="str">
        <f>IF(C125="","",ייצוב!Y125)</f>
        <v/>
      </c>
      <c r="H125" s="397" t="str">
        <f>IF(C125="","",ייצוב!Z125)</f>
        <v/>
      </c>
      <c r="I125" s="70" t="str">
        <f>IF($C125="","",'הגבלה לסכום מבוקש (1)'!D125)</f>
        <v/>
      </c>
      <c r="J125" s="398" t="str">
        <f>'הגבלה לסכום מבוקש (2)'!W125</f>
        <v/>
      </c>
      <c r="K125" s="65" t="str">
        <f t="shared" si="4"/>
        <v/>
      </c>
      <c r="L125" s="375"/>
      <c r="M125" s="375"/>
      <c r="N125" s="375"/>
      <c r="O125" s="375"/>
      <c r="P125" s="375"/>
      <c r="Q125" s="375"/>
      <c r="R125" s="375"/>
      <c r="S125" s="375"/>
      <c r="T125" s="375"/>
      <c r="U125" s="375"/>
      <c r="V125" s="375"/>
      <c r="W125" s="375"/>
      <c r="X125" s="375"/>
      <c r="Y125" s="375"/>
      <c r="Z125" s="68" t="str">
        <f t="shared" si="5"/>
        <v/>
      </c>
    </row>
    <row r="126" spans="2:26" ht="15.75">
      <c r="B126" s="69" t="str">
        <f t="shared" si="3"/>
        <v/>
      </c>
      <c r="C126" s="220" t="str">
        <f>IF('תנאי סף'!AN126&lt;&gt;1,"",'תנאי סף'!F126)</f>
        <v/>
      </c>
      <c r="D126" s="62" t="str">
        <f>IF(C126="","",IF(ייצוב!G126="",$AH$1,ייצוב!G126))</f>
        <v/>
      </c>
      <c r="E126" s="65" t="str">
        <f>IF(C126="","",IF(ייצוב!E126="",$AH$1,ייצוב!E126))</f>
        <v/>
      </c>
      <c r="F126" s="65" t="str">
        <f>IF(B126="","",'התחשיב הבסיסי'!AF126)</f>
        <v/>
      </c>
      <c r="G126" s="395" t="str">
        <f>IF(C126="","",ייצוב!Y126)</f>
        <v/>
      </c>
      <c r="H126" s="397" t="str">
        <f>IF(C126="","",ייצוב!Z126)</f>
        <v/>
      </c>
      <c r="I126" s="70" t="str">
        <f>IF($C126="","",'הגבלה לסכום מבוקש (1)'!D126)</f>
        <v/>
      </c>
      <c r="J126" s="398" t="str">
        <f>'הגבלה לסכום מבוקש (2)'!W126</f>
        <v/>
      </c>
      <c r="K126" s="65" t="str">
        <f t="shared" si="4"/>
        <v/>
      </c>
      <c r="L126" s="375"/>
      <c r="M126" s="375"/>
      <c r="N126" s="375"/>
      <c r="O126" s="375"/>
      <c r="P126" s="375"/>
      <c r="Q126" s="375"/>
      <c r="R126" s="375"/>
      <c r="S126" s="375"/>
      <c r="T126" s="375"/>
      <c r="U126" s="375"/>
      <c r="V126" s="375"/>
      <c r="W126" s="375"/>
      <c r="X126" s="375"/>
      <c r="Y126" s="375"/>
      <c r="Z126" s="68" t="str">
        <f t="shared" si="5"/>
        <v/>
      </c>
    </row>
    <row r="127" spans="2:26" ht="15.75">
      <c r="B127" s="69" t="str">
        <f t="shared" si="3"/>
        <v/>
      </c>
      <c r="C127" s="220" t="str">
        <f>IF('תנאי סף'!AN127&lt;&gt;1,"",'תנאי סף'!F127)</f>
        <v/>
      </c>
      <c r="D127" s="62" t="str">
        <f>IF(C127="","",IF(ייצוב!G127="",$AH$1,ייצוב!G127))</f>
        <v/>
      </c>
      <c r="E127" s="65" t="str">
        <f>IF(C127="","",IF(ייצוב!E127="",$AH$1,ייצוב!E127))</f>
        <v/>
      </c>
      <c r="F127" s="65" t="str">
        <f>IF(B127="","",'התחשיב הבסיסי'!AF127)</f>
        <v/>
      </c>
      <c r="G127" s="395" t="str">
        <f>IF(C127="","",ייצוב!Y127)</f>
        <v/>
      </c>
      <c r="H127" s="397" t="str">
        <f>IF(C127="","",ייצוב!Z127)</f>
        <v/>
      </c>
      <c r="I127" s="70" t="str">
        <f>IF($C127="","",'הגבלה לסכום מבוקש (1)'!D127)</f>
        <v/>
      </c>
      <c r="J127" s="398" t="str">
        <f>'הגבלה לסכום מבוקש (2)'!W127</f>
        <v/>
      </c>
      <c r="K127" s="65" t="str">
        <f t="shared" si="4"/>
        <v/>
      </c>
      <c r="L127" s="375"/>
      <c r="M127" s="375"/>
      <c r="N127" s="375"/>
      <c r="O127" s="375"/>
      <c r="P127" s="375"/>
      <c r="Q127" s="375"/>
      <c r="R127" s="375"/>
      <c r="S127" s="375"/>
      <c r="T127" s="375"/>
      <c r="U127" s="375"/>
      <c r="V127" s="375"/>
      <c r="W127" s="375"/>
      <c r="X127" s="375"/>
      <c r="Y127" s="375"/>
      <c r="Z127" s="68" t="str">
        <f t="shared" si="5"/>
        <v/>
      </c>
    </row>
    <row r="128" spans="2:26" ht="15.75">
      <c r="B128" s="69" t="str">
        <f t="shared" si="3"/>
        <v/>
      </c>
      <c r="C128" s="220" t="str">
        <f>IF('תנאי סף'!AN128&lt;&gt;1,"",'תנאי סף'!F128)</f>
        <v/>
      </c>
      <c r="D128" s="62" t="str">
        <f>IF(C128="","",IF(ייצוב!G128="",$AH$1,ייצוב!G128))</f>
        <v/>
      </c>
      <c r="E128" s="65" t="str">
        <f>IF(C128="","",IF(ייצוב!E128="",$AH$1,ייצוב!E128))</f>
        <v/>
      </c>
      <c r="F128" s="65" t="str">
        <f>IF(B128="","",'התחשיב הבסיסי'!AF128)</f>
        <v/>
      </c>
      <c r="G128" s="395" t="str">
        <f>IF(C128="","",ייצוב!Y128)</f>
        <v/>
      </c>
      <c r="H128" s="397" t="str">
        <f>IF(C128="","",ייצוב!Z128)</f>
        <v/>
      </c>
      <c r="I128" s="70" t="str">
        <f>IF($C128="","",'הגבלה לסכום מבוקש (1)'!D128)</f>
        <v/>
      </c>
      <c r="J128" s="398" t="str">
        <f>'הגבלה לסכום מבוקש (2)'!W128</f>
        <v/>
      </c>
      <c r="K128" s="65" t="str">
        <f t="shared" si="4"/>
        <v/>
      </c>
      <c r="L128" s="375"/>
      <c r="M128" s="375"/>
      <c r="N128" s="375"/>
      <c r="O128" s="375"/>
      <c r="P128" s="375"/>
      <c r="Q128" s="375"/>
      <c r="R128" s="375"/>
      <c r="S128" s="375"/>
      <c r="T128" s="375"/>
      <c r="U128" s="375"/>
      <c r="V128" s="375"/>
      <c r="W128" s="375"/>
      <c r="X128" s="375"/>
      <c r="Y128" s="375"/>
      <c r="Z128" s="68" t="str">
        <f t="shared" si="5"/>
        <v/>
      </c>
    </row>
    <row r="129" spans="2:26" ht="15.75">
      <c r="B129" s="69" t="str">
        <f t="shared" si="3"/>
        <v/>
      </c>
      <c r="C129" s="220" t="str">
        <f>IF('תנאי סף'!AN129&lt;&gt;1,"",'תנאי סף'!F129)</f>
        <v/>
      </c>
      <c r="D129" s="62" t="str">
        <f>IF(C129="","",IF(ייצוב!G129="",$AH$1,ייצוב!G129))</f>
        <v/>
      </c>
      <c r="E129" s="65" t="str">
        <f>IF(C129="","",IF(ייצוב!E129="",$AH$1,ייצוב!E129))</f>
        <v/>
      </c>
      <c r="F129" s="65" t="str">
        <f>IF(B129="","",'התחשיב הבסיסי'!AF129)</f>
        <v/>
      </c>
      <c r="G129" s="395" t="str">
        <f>IF(C129="","",ייצוב!Y129)</f>
        <v/>
      </c>
      <c r="H129" s="397" t="str">
        <f>IF(C129="","",ייצוב!Z129)</f>
        <v/>
      </c>
      <c r="I129" s="70" t="str">
        <f>IF($C129="","",'הגבלה לסכום מבוקש (1)'!D129)</f>
        <v/>
      </c>
      <c r="J129" s="398" t="str">
        <f>'הגבלה לסכום מבוקש (2)'!W129</f>
        <v/>
      </c>
      <c r="K129" s="65" t="str">
        <f t="shared" si="4"/>
        <v/>
      </c>
      <c r="L129" s="375"/>
      <c r="M129" s="375"/>
      <c r="N129" s="375"/>
      <c r="O129" s="375"/>
      <c r="P129" s="375"/>
      <c r="Q129" s="375"/>
      <c r="R129" s="375"/>
      <c r="S129" s="375"/>
      <c r="T129" s="375"/>
      <c r="U129" s="375"/>
      <c r="V129" s="375"/>
      <c r="W129" s="375"/>
      <c r="X129" s="375"/>
      <c r="Y129" s="375"/>
      <c r="Z129" s="68" t="str">
        <f t="shared" si="5"/>
        <v/>
      </c>
    </row>
    <row r="130" spans="2:26" ht="16.5" thickBot="1">
      <c r="B130" s="71" t="str">
        <f t="shared" si="3"/>
        <v/>
      </c>
      <c r="C130" s="220" t="str">
        <f>IF('תנאי סף'!AN130&lt;&gt;1,"",'תנאי סף'!F130)</f>
        <v/>
      </c>
      <c r="D130" s="72" t="str">
        <f>IF(C130="","",IF(ייצוב!G130="",$AH$1,ייצוב!G130))</f>
        <v/>
      </c>
      <c r="E130" s="72" t="str">
        <f>IF(C130="","",IF(ייצוב!E130="",$AH$1,ייצוב!E130))</f>
        <v/>
      </c>
      <c r="F130" s="65" t="str">
        <f>IF(B130="","",'התחשיב הבסיסי'!AF130)</f>
        <v/>
      </c>
      <c r="G130" s="395" t="str">
        <f>IF(C130="","",ייצוב!Y130)</f>
        <v/>
      </c>
      <c r="H130" s="397" t="str">
        <f>IF(C130="","",ייצוב!Z130)</f>
        <v/>
      </c>
      <c r="I130" s="73" t="str">
        <f>IF($C130="","",'הגבלה לסכום מבוקש (1)'!D130)</f>
        <v/>
      </c>
      <c r="J130" s="398" t="str">
        <f>'הגבלה לסכום מבוקש (2)'!W130</f>
        <v/>
      </c>
      <c r="K130" s="65" t="str">
        <f t="shared" si="4"/>
        <v/>
      </c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68" t="str">
        <f t="shared" si="5"/>
        <v/>
      </c>
    </row>
    <row r="131" spans="2:26" ht="28.5" customHeight="1" thickBot="1">
      <c r="B131" s="482" t="s">
        <v>49</v>
      </c>
      <c r="C131" s="483"/>
      <c r="D131" s="74"/>
      <c r="E131" s="75">
        <f t="shared" ref="E131:K131" ca="1" si="6">SUM(E31:E130)</f>
        <v>2026364</v>
      </c>
      <c r="F131" s="75">
        <f t="shared" ca="1" si="6"/>
        <v>4026033.9999999995</v>
      </c>
      <c r="G131" s="396">
        <f t="shared" ca="1" si="6"/>
        <v>1</v>
      </c>
      <c r="H131" s="76">
        <f t="shared" ca="1" si="6"/>
        <v>4026033.9999999991</v>
      </c>
      <c r="I131" s="76">
        <f t="shared" ca="1" si="6"/>
        <v>10260000</v>
      </c>
      <c r="J131" s="76">
        <f t="shared" ca="1" si="6"/>
        <v>4026034</v>
      </c>
      <c r="K131" s="76">
        <f t="shared" ca="1" si="6"/>
        <v>1999670</v>
      </c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8"/>
    </row>
  </sheetData>
  <sheetProtection algorithmName="SHA-512" hashValue="RR7kKpQkMA/wPmHu6Ie9Z+JHAoXD6ez2hE2paH8Z28ODgH8IhrLmMf9DEE8HMk5/VaG/EYIm9wZu6YWTm8Z0wQ==" saltValue="lXFeLvq1GSyf0d73yaogvw==" spinCount="100000" sheet="1" scenarios="1" formatColumns="0" formatRows="0"/>
  <mergeCells count="13">
    <mergeCell ref="K29:K30"/>
    <mergeCell ref="Z29:Z30"/>
    <mergeCell ref="B131:C131"/>
    <mergeCell ref="B28:Z28"/>
    <mergeCell ref="B29:B30"/>
    <mergeCell ref="C29:C30"/>
    <mergeCell ref="D29:D30"/>
    <mergeCell ref="E29:E30"/>
    <mergeCell ref="F29:F30"/>
    <mergeCell ref="I29:I30"/>
    <mergeCell ref="G29:G30"/>
    <mergeCell ref="H29:H30"/>
    <mergeCell ref="J29:J30"/>
  </mergeCells>
  <conditionalFormatting sqref="B31:Z130">
    <cfRule type="expression" dxfId="139" priority="457" stopIfTrue="1">
      <formula>AND($C31="",B31&lt;&gt;"")</formula>
    </cfRule>
    <cfRule type="expression" dxfId="138" priority="458">
      <formula>$C31=""</formula>
    </cfRule>
    <cfRule type="expression" dxfId="137" priority="459">
      <formula>B$30&lt;&gt;""</formula>
    </cfRule>
  </conditionalFormatting>
  <conditionalFormatting sqref="C1:C2 E1:E2 B31:B130">
    <cfRule type="containsBlanks" dxfId="136" priority="26">
      <formula>LEN(TRIM(B1))=0</formula>
    </cfRule>
  </conditionalFormatting>
  <printOptions horizontalCentered="1"/>
  <pageMargins left="0.51181102362204722" right="0.27" top="0.74803149606299213" bottom="0.74803149606299213" header="0.31496062992125984" footer="0.31496062992125984"/>
  <pageSetup paperSize="9" scale="73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60" operator="containsText" id="{606CBD42-29FC-4790-8BD4-3F3FE092C472}">
            <xm:f>NOT(ISERROR(SEARCH($AH$1,B31)))</xm:f>
            <xm:f>$AH$1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>
    <tabColor theme="8" tint="-0.249977111117893"/>
    <pageSetUpPr fitToPage="1"/>
  </sheetPr>
  <dimension ref="A1:GR131"/>
  <sheetViews>
    <sheetView rightToLeft="1" view="pageBreakPreview" topLeftCell="B1" zoomScale="90" zoomScaleNormal="100" zoomScaleSheetLayoutView="90" workbookViewId="0">
      <pane ySplit="30" topLeftCell="A31" activePane="bottomLeft" state="frozen"/>
      <selection activeCell="C3" sqref="C3"/>
      <selection pane="bottomLeft" activeCell="B31" sqref="B31"/>
    </sheetView>
  </sheetViews>
  <sheetFormatPr defaultColWidth="8" defaultRowHeight="15.75"/>
  <cols>
    <col min="1" max="1" width="8" style="170" hidden="1" customWidth="1"/>
    <col min="2" max="2" width="8.7109375" style="170" customWidth="1"/>
    <col min="3" max="3" width="31" style="170" bestFit="1" customWidth="1"/>
    <col min="4" max="4" width="19.5703125" style="170" customWidth="1"/>
    <col min="5" max="5" width="15" style="170" customWidth="1"/>
    <col min="6" max="6" width="12.85546875" style="170" customWidth="1"/>
    <col min="7" max="7" width="14" style="170" customWidth="1"/>
    <col min="8" max="8" width="24" style="170" customWidth="1"/>
    <col min="9" max="20" width="24" style="170" hidden="1" customWidth="1"/>
    <col min="21" max="21" width="14.7109375" style="170" customWidth="1"/>
    <col min="22" max="25" width="9.140625" style="170" hidden="1" customWidth="1"/>
    <col min="26" max="26" width="13.7109375" style="170" customWidth="1"/>
    <col min="27" max="200" width="8" style="170" hidden="1" customWidth="1"/>
    <col min="201" max="16384" width="8" style="170"/>
  </cols>
  <sheetData>
    <row r="1" spans="2:34" ht="18.75">
      <c r="B1" s="228" t="str">
        <f>'פרמטרים לעקרונות חישוב התמיכה'!$B$1</f>
        <v>שנה</v>
      </c>
      <c r="C1" s="2">
        <f>'פרמטרים לעקרונות חישוב התמיכה'!$C$1</f>
        <v>2025</v>
      </c>
      <c r="AH1" s="170" t="s">
        <v>89</v>
      </c>
    </row>
    <row r="2" spans="2:34" ht="19.5" thickBot="1">
      <c r="B2" s="238" t="str">
        <f>'פרמטרים לעקרונות חישוב התמיכה'!$B$2</f>
        <v>תקציב</v>
      </c>
      <c r="C2" s="6">
        <f>'פרמטרים לעקרונות חישוב התמיכה'!$C$2</f>
        <v>4026034</v>
      </c>
      <c r="F2" s="488" t="str">
        <f ca="1">IF(AND(U131&lt;&gt;0,C2&gt;U131),"נא לשים לב כי לא חולק סך התקציב בשל הגבולת לסכום מבוקש","")</f>
        <v/>
      </c>
      <c r="G2" s="489"/>
      <c r="H2" s="489"/>
      <c r="I2" s="489"/>
      <c r="J2" s="489"/>
      <c r="K2" s="489"/>
      <c r="L2" s="489"/>
      <c r="M2" s="489"/>
      <c r="N2" s="489"/>
      <c r="O2" s="489"/>
      <c r="P2" s="489"/>
      <c r="Q2" s="489"/>
      <c r="R2" s="489"/>
      <c r="S2" s="489"/>
      <c r="T2" s="489"/>
      <c r="U2" s="489"/>
    </row>
    <row r="3" spans="2:34" ht="21">
      <c r="C3" s="294" t="str">
        <f ca="1">IF(SUBTOTAL(102,B$31:B$130)=SUBTOTAL(2,B$31:B$130),"","ישנן שורות מוסתרות")</f>
        <v/>
      </c>
    </row>
    <row r="4" spans="2:34" ht="16.5" thickBot="1"/>
    <row r="5" spans="2:34" ht="13.5" hidden="1" customHeight="1"/>
    <row r="6" spans="2:34" hidden="1"/>
    <row r="7" spans="2:34" hidden="1"/>
    <row r="8" spans="2:34" hidden="1"/>
    <row r="9" spans="2:34" hidden="1"/>
    <row r="10" spans="2:34" hidden="1"/>
    <row r="11" spans="2:34" hidden="1"/>
    <row r="12" spans="2:34" hidden="1"/>
    <row r="13" spans="2:34" hidden="1"/>
    <row r="14" spans="2:34" hidden="1"/>
    <row r="15" spans="2:34" hidden="1"/>
    <row r="16" spans="2:34" hidden="1"/>
    <row r="17" spans="2:29" hidden="1"/>
    <row r="18" spans="2:29" hidden="1"/>
    <row r="19" spans="2:29" hidden="1"/>
    <row r="20" spans="2:29" hidden="1"/>
    <row r="21" spans="2:29" hidden="1"/>
    <row r="22" spans="2:29" hidden="1"/>
    <row r="23" spans="2:29" hidden="1"/>
    <row r="24" spans="2:29" hidden="1"/>
    <row r="25" spans="2:29" hidden="1"/>
    <row r="26" spans="2:29" hidden="1"/>
    <row r="27" spans="2:29" ht="16.5" hidden="1" thickBot="1"/>
    <row r="28" spans="2:29" ht="18.75" customHeight="1" thickBot="1">
      <c r="B28" s="491" t="str">
        <f ca="1">MID(CELL("filename",B29),FIND("]",CELL("filename",C29),1)+1,99)</f>
        <v>הגבלה לסכום מבוקש (1)</v>
      </c>
      <c r="C28" s="492"/>
      <c r="D28" s="492"/>
      <c r="E28" s="492"/>
      <c r="F28" s="492"/>
      <c r="G28" s="492"/>
      <c r="H28" s="492"/>
      <c r="I28" s="492"/>
      <c r="J28" s="492"/>
      <c r="K28" s="492"/>
      <c r="L28" s="492"/>
      <c r="M28" s="492"/>
      <c r="N28" s="492"/>
      <c r="O28" s="492"/>
      <c r="P28" s="492"/>
      <c r="Q28" s="492"/>
      <c r="R28" s="492"/>
      <c r="S28" s="492"/>
      <c r="T28" s="492"/>
      <c r="U28" s="492"/>
      <c r="V28" s="492"/>
      <c r="W28" s="492"/>
      <c r="X28" s="492"/>
      <c r="Y28" s="492"/>
      <c r="Z28" s="493"/>
    </row>
    <row r="29" spans="2:29" s="244" customFormat="1" ht="45" customHeight="1">
      <c r="B29" s="494" t="s">
        <v>185</v>
      </c>
      <c r="C29" s="474" t="s">
        <v>130</v>
      </c>
      <c r="D29" s="252" t="s">
        <v>247</v>
      </c>
      <c r="E29" s="496" t="s">
        <v>248</v>
      </c>
      <c r="F29" s="496" t="s">
        <v>249</v>
      </c>
      <c r="G29" s="496" t="s">
        <v>250</v>
      </c>
      <c r="H29" s="496" t="s">
        <v>251</v>
      </c>
      <c r="I29" s="253"/>
      <c r="J29" s="253"/>
      <c r="K29" s="253"/>
      <c r="L29" s="253"/>
      <c r="M29" s="253"/>
      <c r="N29" s="253"/>
      <c r="O29" s="253"/>
      <c r="P29" s="253"/>
      <c r="Q29" s="253"/>
      <c r="R29" s="253"/>
      <c r="S29" s="253"/>
      <c r="T29" s="253"/>
      <c r="U29" s="496" t="s">
        <v>252</v>
      </c>
      <c r="V29" s="243"/>
      <c r="W29" s="243"/>
      <c r="X29" s="243"/>
      <c r="Y29" s="243"/>
      <c r="Z29" s="498" t="s">
        <v>253</v>
      </c>
      <c r="AC29" s="465" t="s">
        <v>254</v>
      </c>
    </row>
    <row r="30" spans="2:29" s="244" customFormat="1" ht="30.75" customHeight="1" thickBot="1">
      <c r="B30" s="495"/>
      <c r="C30" s="475"/>
      <c r="D30" s="254" t="s">
        <v>94</v>
      </c>
      <c r="E30" s="497"/>
      <c r="F30" s="497"/>
      <c r="G30" s="497"/>
      <c r="H30" s="497"/>
      <c r="I30" s="245" t="s">
        <v>255</v>
      </c>
      <c r="J30" s="245" t="s">
        <v>256</v>
      </c>
      <c r="K30" s="245" t="s">
        <v>257</v>
      </c>
      <c r="L30" s="245" t="s">
        <v>258</v>
      </c>
      <c r="M30" s="245" t="s">
        <v>259</v>
      </c>
      <c r="N30" s="245" t="s">
        <v>260</v>
      </c>
      <c r="O30" s="245" t="s">
        <v>261</v>
      </c>
      <c r="P30" s="245" t="s">
        <v>262</v>
      </c>
      <c r="Q30" s="245" t="s">
        <v>263</v>
      </c>
      <c r="R30" s="245" t="s">
        <v>264</v>
      </c>
      <c r="S30" s="245" t="s">
        <v>265</v>
      </c>
      <c r="T30" s="245" t="s">
        <v>266</v>
      </c>
      <c r="U30" s="497"/>
      <c r="V30" s="246"/>
      <c r="W30" s="246"/>
      <c r="X30" s="246"/>
      <c r="Y30" s="246"/>
      <c r="Z30" s="499"/>
      <c r="AC30" s="465"/>
    </row>
    <row r="31" spans="2:29" s="244" customFormat="1" ht="24" customHeight="1">
      <c r="B31" s="49">
        <f ca="1">IF(C31="","",ROW()-30)</f>
        <v>1</v>
      </c>
      <c r="C31" s="220" t="str">
        <f ca="1">סיכום!C31</f>
        <v>מכון תא לחזנות</v>
      </c>
      <c r="D31" s="59">
        <v>300000</v>
      </c>
      <c r="E31" s="50">
        <f ca="1">סיכום!H31</f>
        <v>189692.66739197538</v>
      </c>
      <c r="F31" s="247">
        <f ca="1">IF(C31="","",IF(E31&gt;$D31,1,0))</f>
        <v>0</v>
      </c>
      <c r="G31" s="50">
        <f ca="1">IF($C31="","",MIN(D31:E31))</f>
        <v>189692.66739197538</v>
      </c>
      <c r="H31" s="50">
        <f ca="1">IF($C31="","",IF(F31=1,G31,G31/SUMIF(F$31:F$130,0,G$31:G$130)*($C$2-SUMIF(F$31:F$130,1,G$31:G$130))))</f>
        <v>189692.66739197541</v>
      </c>
      <c r="I31" s="248">
        <f ca="1">IF(OR(H31&gt;$D31,$F31=1),1,0)</f>
        <v>0</v>
      </c>
      <c r="J31" s="60">
        <f ca="1">IF($C31="","",MIN(H31,$D31))</f>
        <v>189692.66739197541</v>
      </c>
      <c r="K31" s="60">
        <f ca="1">IFERROR(IF($C31="","",IF(I31=1,J31,J31/SUMIF(I$31:I$130,0,J$31:J$130)*($C$2-SUMIF(I$31:I$130,1,J$31:J$130)))),0)</f>
        <v>189692.66739197538</v>
      </c>
      <c r="L31" s="248">
        <f ca="1">IF(OR(K31&gt;$D31,$F31=1,$I31=1),1,0)</f>
        <v>0</v>
      </c>
      <c r="M31" s="60">
        <f ca="1">IF($C31="","",MIN(K31,$D31))</f>
        <v>189692.66739197538</v>
      </c>
      <c r="N31" s="60">
        <f ca="1">IFERROR(IF($C31="","",IF(L31=1,M31,M31/SUMIF(L$31:L$130,0,M$31:M$130)*($C$2-SUMIF(L$31:L$130,1,M$31:M$130)))),0)</f>
        <v>189692.66739197538</v>
      </c>
      <c r="O31" s="248">
        <f ca="1">IF(OR(N31&gt;$D31,$F31=1,$I31=1,$L31=1),1,0)</f>
        <v>0</v>
      </c>
      <c r="P31" s="60">
        <f ca="1">IF($C31="","",MIN(N31,$D31))</f>
        <v>189692.66739197538</v>
      </c>
      <c r="Q31" s="60">
        <f ca="1">IFERROR(IF($C31="","",IF(O31=2,P31,IF(O31=1,P31,P31/SUMIF(O$31:O$130,0,P$31:P$130)*($C$2-SUMIF(O$31:O$130,1,P$31:P$130)-SUMIF(O$31:O$130,2,P$31:P$130))))),0)</f>
        <v>189692.66739197538</v>
      </c>
      <c r="R31" s="248">
        <f ca="1">IF(OR(Q31&gt;$D31,$F31=1,$I31=1,$L31=1,$O31=1),1,0)</f>
        <v>0</v>
      </c>
      <c r="S31" s="60">
        <f ca="1">IF($C31="","",MIN(Q31,$D31))</f>
        <v>189692.66739197538</v>
      </c>
      <c r="T31" s="60">
        <f ca="1">IFERROR(IF($C31="","",IF(R31=2,S31,IF(R31=1,S31,S31/SUMIF(R$31:R$130,0,S$31:S$130)*($C$2-SUMIF(R$31:R$130,1,S$31:S$130)-SUMIF(R$31:R$130,2,S$31:S$130))))),0)</f>
        <v>189692.66739197538</v>
      </c>
      <c r="U31" s="61">
        <f t="shared" ref="U31:U62" ca="1" si="0">IF($C31="","",IF(AC31=0,$AH$1,IFERROR(T31,$AH$1)))</f>
        <v>189692.66739197538</v>
      </c>
      <c r="V31" s="61"/>
      <c r="W31" s="61"/>
      <c r="X31" s="61"/>
      <c r="Y31" s="61"/>
      <c r="Z31" s="62">
        <f t="shared" ref="Z31:Z62" ca="1" si="1">IF(C31="","",IFERROR(U31/SUMIF($U$31:$U$130,"&lt;&gt;#DIV/0!"),$AH$1))</f>
        <v>4.7116509048849411E-2</v>
      </c>
      <c r="AC31" s="168">
        <f ca="1">IF(C31="",0,IFERROR(IF(D31*1&gt;=0,1,0),0))</f>
        <v>1</v>
      </c>
    </row>
    <row r="32" spans="2:29" s="244" customFormat="1" ht="24" customHeight="1">
      <c r="B32" s="49">
        <f t="shared" ref="B32:B95" ca="1" si="2">IF(C32="","",ROW()-30)</f>
        <v>2</v>
      </c>
      <c r="C32" s="220" t="str">
        <f ca="1">סיכום!C32</f>
        <v>המרכז לתרבות אנדלוסית ולפיוט</v>
      </c>
      <c r="D32" s="59">
        <v>1500000</v>
      </c>
      <c r="E32" s="50">
        <f ca="1">סיכום!H32</f>
        <v>897770.00413680647</v>
      </c>
      <c r="F32" s="247">
        <f ca="1">IF(C32="","",IF(E32&gt;$D32,1,0))</f>
        <v>0</v>
      </c>
      <c r="G32" s="50">
        <f ca="1">IF($C32="","",MIN(D32:E32))</f>
        <v>897770.00413680647</v>
      </c>
      <c r="H32" s="50">
        <f ca="1">IF($C32="","",IF(F32=1,G32,G32/SUMIF(F$31:F$130,0,G$31:G$130)*($C$2-SUMIF(F$31:F$130,1,G$31:G$130))))</f>
        <v>897770.0041368067</v>
      </c>
      <c r="I32" s="248">
        <f t="shared" ref="I32:I95" ca="1" si="3">IF(OR(H32&gt;$D32,$F32=1),1,0)</f>
        <v>0</v>
      </c>
      <c r="J32" s="60">
        <f t="shared" ref="J32:J95" ca="1" si="4">IF($C32="","",MIN(H32,$D32))</f>
        <v>897770.0041368067</v>
      </c>
      <c r="K32" s="60">
        <f t="shared" ref="K32:K95" ca="1" si="5">IFERROR(IF($C32="","",IF(I32=1,J32,J32/SUMIF(I$31:I$130,0,J$31:J$130)*($C$2-SUMIF(I$31:I$130,1,J$31:J$130)))),0)</f>
        <v>897770.00413680659</v>
      </c>
      <c r="L32" s="248">
        <f t="shared" ref="L32:L95" ca="1" si="6">IF(OR(K32&gt;$D32,$F32=1,$I32=1),1,0)</f>
        <v>0</v>
      </c>
      <c r="M32" s="60">
        <f t="shared" ref="M32:M95" ca="1" si="7">IF($C32="","",MIN(K32,$D32))</f>
        <v>897770.00413680659</v>
      </c>
      <c r="N32" s="60">
        <f t="shared" ref="N32:N95" ca="1" si="8">IFERROR(IF($C32="","",IF(L32=1,M32,M32/SUMIF(L$31:L$130,0,M$31:M$130)*($C$2-SUMIF(L$31:L$130,1,M$31:M$130)))),0)</f>
        <v>897770.00413680659</v>
      </c>
      <c r="O32" s="248">
        <f t="shared" ref="O32:O95" ca="1" si="9">IF(OR(N32&gt;$D32,$F32=1,$I32=1,$L32=1),1,0)</f>
        <v>0</v>
      </c>
      <c r="P32" s="60">
        <f t="shared" ref="P32:P95" ca="1" si="10">IF($C32="","",MIN(N32,$D32))</f>
        <v>897770.00413680659</v>
      </c>
      <c r="Q32" s="60">
        <f t="shared" ref="Q32:Q95" ca="1" si="11">IFERROR(IF($C32="","",IF(O32=2,P32,IF(O32=1,P32,P32/SUMIF(O$31:O$130,0,P$31:P$130)*($C$2-SUMIF(O$31:O$130,1,P$31:P$130)-SUMIF(O$31:O$130,2,P$31:P$130))))),0)</f>
        <v>897770.00413680659</v>
      </c>
      <c r="R32" s="248">
        <f t="shared" ref="R32:R95" ca="1" si="12">IF(OR(Q32&gt;$D32,$F32=1,$I32=1,$L32=1,$O32=1),1,0)</f>
        <v>0</v>
      </c>
      <c r="S32" s="60">
        <f t="shared" ref="S32:S95" ca="1" si="13">IF($C32="","",MIN(Q32,$D32))</f>
        <v>897770.00413680659</v>
      </c>
      <c r="T32" s="60">
        <f t="shared" ref="T32:T95" ca="1" si="14">IFERROR(IF($C32="","",IF(R32=2,S32,IF(R32=1,S32,S32/SUMIF(R$31:R$130,0,S$31:S$130)*($C$2-SUMIF(R$31:R$130,1,S$31:S$130)-SUMIF(R$31:R$130,2,S$31:S$130))))),0)</f>
        <v>897770.00413680659</v>
      </c>
      <c r="U32" s="61">
        <f t="shared" ca="1" si="0"/>
        <v>897770.00413680659</v>
      </c>
      <c r="V32" s="61"/>
      <c r="W32" s="61"/>
      <c r="X32" s="61"/>
      <c r="Y32" s="61"/>
      <c r="Z32" s="62">
        <f t="shared" ca="1" si="1"/>
        <v>0.22299116304949401</v>
      </c>
      <c r="AC32" s="168">
        <f t="shared" ref="AC32:AC95" ca="1" si="15">IF(C32="",0,IFERROR(IF(D32*1&gt;=0,1,0),0))</f>
        <v>1</v>
      </c>
    </row>
    <row r="33" spans="2:29" s="244" customFormat="1" ht="24" customHeight="1">
      <c r="B33" s="49">
        <f t="shared" ca="1" si="2"/>
        <v>3</v>
      </c>
      <c r="C33" s="220" t="str">
        <f ca="1">סיכום!C33</f>
        <v>מקהלת החזנים הירושלמית</v>
      </c>
      <c r="D33" s="59">
        <v>380000</v>
      </c>
      <c r="E33" s="50">
        <f ca="1">סיכום!H33</f>
        <v>295448.31159324333</v>
      </c>
      <c r="F33" s="247">
        <f ca="1">IF(C33="","",IF(E33&gt;$D33,1,0))</f>
        <v>0</v>
      </c>
      <c r="G33" s="50">
        <f ca="1">IF($C33="","",MIN(D33:E33))</f>
        <v>295448.31159324333</v>
      </c>
      <c r="H33" s="50">
        <f ca="1">IF($C33="","",IF(F33=1,G33,G33/SUMIF(F$31:F$130,0,G$31:G$130)*($C$2-SUMIF(F$31:F$130,1,G$31:G$130))))</f>
        <v>295448.31159324339</v>
      </c>
      <c r="I33" s="248">
        <f t="shared" ca="1" si="3"/>
        <v>0</v>
      </c>
      <c r="J33" s="60">
        <f t="shared" ca="1" si="4"/>
        <v>295448.31159324339</v>
      </c>
      <c r="K33" s="60">
        <f t="shared" ca="1" si="5"/>
        <v>295448.31159324333</v>
      </c>
      <c r="L33" s="248">
        <f t="shared" ca="1" si="6"/>
        <v>0</v>
      </c>
      <c r="M33" s="60">
        <f t="shared" ca="1" si="7"/>
        <v>295448.31159324333</v>
      </c>
      <c r="N33" s="60">
        <f t="shared" ca="1" si="8"/>
        <v>295448.31159324333</v>
      </c>
      <c r="O33" s="248">
        <f t="shared" ca="1" si="9"/>
        <v>0</v>
      </c>
      <c r="P33" s="60">
        <f t="shared" ca="1" si="10"/>
        <v>295448.31159324333</v>
      </c>
      <c r="Q33" s="60">
        <f t="shared" ca="1" si="11"/>
        <v>295448.31159324333</v>
      </c>
      <c r="R33" s="248">
        <f t="shared" ca="1" si="12"/>
        <v>0</v>
      </c>
      <c r="S33" s="60">
        <f t="shared" ca="1" si="13"/>
        <v>295448.31159324333</v>
      </c>
      <c r="T33" s="60">
        <f t="shared" ca="1" si="14"/>
        <v>295448.31159324333</v>
      </c>
      <c r="U33" s="61">
        <f t="shared" ca="1" si="0"/>
        <v>295448.31159324333</v>
      </c>
      <c r="V33" s="61"/>
      <c r="W33" s="61"/>
      <c r="X33" s="61"/>
      <c r="Y33" s="61"/>
      <c r="Z33" s="62">
        <f t="shared" ca="1" si="1"/>
        <v>7.3384455171825014E-2</v>
      </c>
      <c r="AC33" s="168">
        <f t="shared" ca="1" si="15"/>
        <v>1</v>
      </c>
    </row>
    <row r="34" spans="2:29" s="244" customFormat="1" ht="24" customHeight="1">
      <c r="B34" s="49">
        <f t="shared" ca="1" si="2"/>
        <v>4</v>
      </c>
      <c r="C34" s="220" t="str">
        <f ca="1">סיכום!C34</f>
        <v>קהילות שרות פיוט וניגון</v>
      </c>
      <c r="D34" s="59">
        <v>2000000</v>
      </c>
      <c r="E34" s="50">
        <f ca="1">סיכום!H34</f>
        <v>673884.36274097906</v>
      </c>
      <c r="F34" s="247">
        <f ca="1">IF(C34="","",IF(E34&gt;$D34,1,0))</f>
        <v>0</v>
      </c>
      <c r="G34" s="50">
        <f ca="1">IF($C34="","",MIN(D34:E34))</f>
        <v>673884.36274097906</v>
      </c>
      <c r="H34" s="50">
        <f ca="1">IF($C34="","",IF(F34=1,G34,G34/SUMIF(F$31:F$130,0,G$31:G$130)*($C$2-SUMIF(F$31:F$130,1,G$31:G$130))))</f>
        <v>673884.3627409793</v>
      </c>
      <c r="I34" s="248">
        <f t="shared" ca="1" si="3"/>
        <v>0</v>
      </c>
      <c r="J34" s="60">
        <f t="shared" ca="1" si="4"/>
        <v>673884.3627409793</v>
      </c>
      <c r="K34" s="60">
        <f t="shared" ca="1" si="5"/>
        <v>673884.3627409793</v>
      </c>
      <c r="L34" s="248">
        <f t="shared" ca="1" si="6"/>
        <v>0</v>
      </c>
      <c r="M34" s="60">
        <f t="shared" ca="1" si="7"/>
        <v>673884.3627409793</v>
      </c>
      <c r="N34" s="60">
        <f t="shared" ca="1" si="8"/>
        <v>673884.3627409793</v>
      </c>
      <c r="O34" s="248">
        <f t="shared" ca="1" si="9"/>
        <v>0</v>
      </c>
      <c r="P34" s="60">
        <f t="shared" ca="1" si="10"/>
        <v>673884.3627409793</v>
      </c>
      <c r="Q34" s="60">
        <f t="shared" ca="1" si="11"/>
        <v>673884.3627409793</v>
      </c>
      <c r="R34" s="248">
        <f t="shared" ca="1" si="12"/>
        <v>0</v>
      </c>
      <c r="S34" s="60">
        <f t="shared" ca="1" si="13"/>
        <v>673884.3627409793</v>
      </c>
      <c r="T34" s="60">
        <f t="shared" ca="1" si="14"/>
        <v>673884.3627409793</v>
      </c>
      <c r="U34" s="61">
        <f t="shared" ca="1" si="0"/>
        <v>673884.3627409793</v>
      </c>
      <c r="V34" s="61"/>
      <c r="W34" s="61"/>
      <c r="X34" s="61"/>
      <c r="Y34" s="61"/>
      <c r="Z34" s="62">
        <f t="shared" ca="1" si="1"/>
        <v>0.16738168697556435</v>
      </c>
      <c r="AC34" s="168">
        <f t="shared" ca="1" si="15"/>
        <v>1</v>
      </c>
    </row>
    <row r="35" spans="2:29" s="244" customFormat="1" ht="24" customHeight="1">
      <c r="B35" s="49">
        <f t="shared" ca="1" si="2"/>
        <v>5</v>
      </c>
      <c r="C35" s="220" t="str">
        <f ca="1">סיכום!C35</f>
        <v>רננות- המכון למוסיקה יהודית</v>
      </c>
      <c r="D35" s="59">
        <v>2000000</v>
      </c>
      <c r="E35" s="50">
        <f ca="1">סיכום!H35</f>
        <v>335493.70774539246</v>
      </c>
      <c r="F35" s="247">
        <f ca="1">IF(C35="","",IF(E35&gt;$D35,1,0))</f>
        <v>0</v>
      </c>
      <c r="G35" s="50">
        <f ca="1">IF($C35="","",MIN(D35:E35))</f>
        <v>335493.70774539246</v>
      </c>
      <c r="H35" s="50">
        <f ca="1">IF($C35="","",IF(F35=1,G35,G35/SUMIF(F$31:F$130,0,G$31:G$130)*($C$2-SUMIF(F$31:F$130,1,G$31:G$130))))</f>
        <v>335493.70774539252</v>
      </c>
      <c r="I35" s="248">
        <f t="shared" ca="1" si="3"/>
        <v>0</v>
      </c>
      <c r="J35" s="60">
        <f t="shared" ca="1" si="4"/>
        <v>335493.70774539252</v>
      </c>
      <c r="K35" s="60">
        <f t="shared" ca="1" si="5"/>
        <v>335493.70774539246</v>
      </c>
      <c r="L35" s="248">
        <f t="shared" ca="1" si="6"/>
        <v>0</v>
      </c>
      <c r="M35" s="60">
        <f t="shared" ca="1" si="7"/>
        <v>335493.70774539246</v>
      </c>
      <c r="N35" s="60">
        <f t="shared" ca="1" si="8"/>
        <v>335493.70774539246</v>
      </c>
      <c r="O35" s="248">
        <f t="shared" ca="1" si="9"/>
        <v>0</v>
      </c>
      <c r="P35" s="60">
        <f t="shared" ca="1" si="10"/>
        <v>335493.70774539246</v>
      </c>
      <c r="Q35" s="60">
        <f t="shared" ca="1" si="11"/>
        <v>335493.70774539246</v>
      </c>
      <c r="R35" s="248">
        <f t="shared" ca="1" si="12"/>
        <v>0</v>
      </c>
      <c r="S35" s="60">
        <f t="shared" ca="1" si="13"/>
        <v>335493.70774539246</v>
      </c>
      <c r="T35" s="60">
        <f t="shared" ca="1" si="14"/>
        <v>335493.70774539246</v>
      </c>
      <c r="U35" s="61">
        <f t="shared" ca="1" si="0"/>
        <v>335493.70774539246</v>
      </c>
      <c r="V35" s="61"/>
      <c r="W35" s="61"/>
      <c r="X35" s="61"/>
      <c r="Y35" s="61"/>
      <c r="Z35" s="62">
        <f t="shared" ca="1" si="1"/>
        <v>8.3331066688804037E-2</v>
      </c>
      <c r="AC35" s="168">
        <f t="shared" ca="1" si="15"/>
        <v>1</v>
      </c>
    </row>
    <row r="36" spans="2:29" ht="24" customHeight="1">
      <c r="B36" s="49">
        <f t="shared" ca="1" si="2"/>
        <v>6</v>
      </c>
      <c r="C36" s="220" t="str">
        <f ca="1">סיכום!C36</f>
        <v>מקהלת זמרתיה</v>
      </c>
      <c r="D36" s="59">
        <v>230000</v>
      </c>
      <c r="E36" s="50">
        <f ca="1">סיכום!H36</f>
        <v>171599.59840283895</v>
      </c>
      <c r="F36" s="247">
        <f t="shared" ref="F36:F99" ca="1" si="16">IF(C36="","",IF(E36&gt;$D36,1,0))</f>
        <v>0</v>
      </c>
      <c r="G36" s="50">
        <f t="shared" ref="G36:G99" ca="1" si="17">IF($C36="","",MIN(D36:E36))</f>
        <v>171599.59840283895</v>
      </c>
      <c r="H36" s="50">
        <f t="shared" ref="H36:H99" ca="1" si="18">IF($C36="","",IF(F36=1,G36,G36/SUMIF(F$31:F$130,0,G$31:G$130)*($C$2-SUMIF(F$31:F$130,1,G$31:G$130))))</f>
        <v>171599.59840283898</v>
      </c>
      <c r="I36" s="248">
        <f t="shared" ca="1" si="3"/>
        <v>0</v>
      </c>
      <c r="J36" s="60">
        <f t="shared" ca="1" si="4"/>
        <v>171599.59840283898</v>
      </c>
      <c r="K36" s="60">
        <f t="shared" ca="1" si="5"/>
        <v>171599.59840283895</v>
      </c>
      <c r="L36" s="248">
        <f t="shared" ca="1" si="6"/>
        <v>0</v>
      </c>
      <c r="M36" s="60">
        <f t="shared" ca="1" si="7"/>
        <v>171599.59840283895</v>
      </c>
      <c r="N36" s="60">
        <f t="shared" ca="1" si="8"/>
        <v>171599.59840283895</v>
      </c>
      <c r="O36" s="248">
        <f t="shared" ca="1" si="9"/>
        <v>0</v>
      </c>
      <c r="P36" s="60">
        <f t="shared" ca="1" si="10"/>
        <v>171599.59840283895</v>
      </c>
      <c r="Q36" s="60">
        <f t="shared" ca="1" si="11"/>
        <v>171599.59840283895</v>
      </c>
      <c r="R36" s="248">
        <f t="shared" ca="1" si="12"/>
        <v>0</v>
      </c>
      <c r="S36" s="60">
        <f t="shared" ca="1" si="13"/>
        <v>171599.59840283895</v>
      </c>
      <c r="T36" s="60">
        <f t="shared" ca="1" si="14"/>
        <v>171599.59840283895</v>
      </c>
      <c r="U36" s="61">
        <f t="shared" ca="1" si="0"/>
        <v>171599.59840283895</v>
      </c>
      <c r="V36" s="61"/>
      <c r="W36" s="61"/>
      <c r="X36" s="61"/>
      <c r="Y36" s="61"/>
      <c r="Z36" s="62">
        <f t="shared" ca="1" si="1"/>
        <v>4.2622491117272968E-2</v>
      </c>
      <c r="AC36" s="168">
        <f t="shared" ca="1" si="15"/>
        <v>1</v>
      </c>
    </row>
    <row r="37" spans="2:29" ht="24" customHeight="1">
      <c r="B37" s="49">
        <f t="shared" ca="1" si="2"/>
        <v>7</v>
      </c>
      <c r="C37" s="220" t="str">
        <f ca="1">סיכום!C37</f>
        <v>יובל - האנסמבל הישראלי לחזנות ו</v>
      </c>
      <c r="D37" s="59">
        <v>500000</v>
      </c>
      <c r="E37" s="50">
        <f ca="1">סיכום!H37</f>
        <v>281453.70415277744</v>
      </c>
      <c r="F37" s="247">
        <f t="shared" ca="1" si="16"/>
        <v>0</v>
      </c>
      <c r="G37" s="50">
        <f t="shared" ca="1" si="17"/>
        <v>281453.70415277744</v>
      </c>
      <c r="H37" s="50">
        <f t="shared" ca="1" si="18"/>
        <v>281453.7041527775</v>
      </c>
      <c r="I37" s="248">
        <f t="shared" ca="1" si="3"/>
        <v>0</v>
      </c>
      <c r="J37" s="60">
        <f t="shared" ca="1" si="4"/>
        <v>281453.7041527775</v>
      </c>
      <c r="K37" s="60">
        <f t="shared" ca="1" si="5"/>
        <v>281453.7041527775</v>
      </c>
      <c r="L37" s="248">
        <f t="shared" ca="1" si="6"/>
        <v>0</v>
      </c>
      <c r="M37" s="60">
        <f t="shared" ca="1" si="7"/>
        <v>281453.7041527775</v>
      </c>
      <c r="N37" s="60">
        <f t="shared" ca="1" si="8"/>
        <v>281453.7041527775</v>
      </c>
      <c r="O37" s="248">
        <f t="shared" ca="1" si="9"/>
        <v>0</v>
      </c>
      <c r="P37" s="60">
        <f t="shared" ca="1" si="10"/>
        <v>281453.7041527775</v>
      </c>
      <c r="Q37" s="60">
        <f t="shared" ca="1" si="11"/>
        <v>281453.7041527775</v>
      </c>
      <c r="R37" s="248">
        <f t="shared" ca="1" si="12"/>
        <v>0</v>
      </c>
      <c r="S37" s="60">
        <f t="shared" ca="1" si="13"/>
        <v>281453.7041527775</v>
      </c>
      <c r="T37" s="60">
        <f t="shared" ca="1" si="14"/>
        <v>281453.7041527775</v>
      </c>
      <c r="U37" s="61">
        <f t="shared" ca="1" si="0"/>
        <v>281453.7041527775</v>
      </c>
      <c r="V37" s="61"/>
      <c r="W37" s="61"/>
      <c r="X37" s="61"/>
      <c r="Y37" s="61"/>
      <c r="Z37" s="62">
        <f t="shared" ca="1" si="1"/>
        <v>6.9908427040799331E-2</v>
      </c>
      <c r="AC37" s="168">
        <f t="shared" ca="1" si="15"/>
        <v>1</v>
      </c>
    </row>
    <row r="38" spans="2:29">
      <c r="B38" s="49">
        <f t="shared" ca="1" si="2"/>
        <v>8</v>
      </c>
      <c r="C38" s="220" t="str">
        <f ca="1">סיכום!C38</f>
        <v>האגודה לטיפוח חברה ותרבות</v>
      </c>
      <c r="D38" s="59">
        <v>300000</v>
      </c>
      <c r="E38" s="50">
        <f ca="1">סיכום!H38</f>
        <v>219346.55770486302</v>
      </c>
      <c r="F38" s="247">
        <f t="shared" ca="1" si="16"/>
        <v>0</v>
      </c>
      <c r="G38" s="50">
        <f t="shared" ca="1" si="17"/>
        <v>219346.55770486302</v>
      </c>
      <c r="H38" s="50">
        <f t="shared" ca="1" si="18"/>
        <v>219346.55770486308</v>
      </c>
      <c r="I38" s="248">
        <f t="shared" ca="1" si="3"/>
        <v>0</v>
      </c>
      <c r="J38" s="60">
        <f t="shared" ca="1" si="4"/>
        <v>219346.55770486308</v>
      </c>
      <c r="K38" s="60">
        <f t="shared" ca="1" si="5"/>
        <v>219346.55770486305</v>
      </c>
      <c r="L38" s="248">
        <f t="shared" ca="1" si="6"/>
        <v>0</v>
      </c>
      <c r="M38" s="60">
        <f t="shared" ca="1" si="7"/>
        <v>219346.55770486305</v>
      </c>
      <c r="N38" s="60">
        <f t="shared" ca="1" si="8"/>
        <v>219346.55770486305</v>
      </c>
      <c r="O38" s="248">
        <f t="shared" ca="1" si="9"/>
        <v>0</v>
      </c>
      <c r="P38" s="60">
        <f t="shared" ca="1" si="10"/>
        <v>219346.55770486305</v>
      </c>
      <c r="Q38" s="60">
        <f t="shared" ca="1" si="11"/>
        <v>219346.55770486305</v>
      </c>
      <c r="R38" s="248">
        <f t="shared" ca="1" si="12"/>
        <v>0</v>
      </c>
      <c r="S38" s="60">
        <f t="shared" ca="1" si="13"/>
        <v>219346.55770486305</v>
      </c>
      <c r="T38" s="60">
        <f t="shared" ca="1" si="14"/>
        <v>219346.55770486305</v>
      </c>
      <c r="U38" s="61">
        <f t="shared" ca="1" si="0"/>
        <v>219346.55770486305</v>
      </c>
      <c r="V38" s="61"/>
      <c r="W38" s="61"/>
      <c r="X38" s="61"/>
      <c r="Y38" s="61"/>
      <c r="Z38" s="62">
        <f t="shared" ca="1" si="1"/>
        <v>5.4482043049031141E-2</v>
      </c>
      <c r="AC38" s="168">
        <f t="shared" ca="1" si="15"/>
        <v>1</v>
      </c>
    </row>
    <row r="39" spans="2:29">
      <c r="B39" s="49">
        <f t="shared" ca="1" si="2"/>
        <v>9</v>
      </c>
      <c r="C39" s="220" t="str">
        <f ca="1">סיכום!C39</f>
        <v>אנסמבל הפיוט מכון בן צבי</v>
      </c>
      <c r="D39" s="59">
        <v>2000000</v>
      </c>
      <c r="E39" s="50">
        <f ca="1">סיכום!H39</f>
        <v>307155.91508786479</v>
      </c>
      <c r="F39" s="247">
        <f t="shared" ca="1" si="16"/>
        <v>0</v>
      </c>
      <c r="G39" s="50">
        <f t="shared" ca="1" si="17"/>
        <v>307155.91508786479</v>
      </c>
      <c r="H39" s="50">
        <f t="shared" ca="1" si="18"/>
        <v>307155.91508786485</v>
      </c>
      <c r="I39" s="248">
        <f t="shared" ca="1" si="3"/>
        <v>0</v>
      </c>
      <c r="J39" s="60">
        <f t="shared" ca="1" si="4"/>
        <v>307155.91508786485</v>
      </c>
      <c r="K39" s="60">
        <f t="shared" ca="1" si="5"/>
        <v>307155.91508786479</v>
      </c>
      <c r="L39" s="248">
        <f t="shared" ca="1" si="6"/>
        <v>0</v>
      </c>
      <c r="M39" s="60">
        <f t="shared" ca="1" si="7"/>
        <v>307155.91508786479</v>
      </c>
      <c r="N39" s="60">
        <f t="shared" ca="1" si="8"/>
        <v>307155.91508786479</v>
      </c>
      <c r="O39" s="248">
        <f t="shared" ca="1" si="9"/>
        <v>0</v>
      </c>
      <c r="P39" s="60">
        <f t="shared" ca="1" si="10"/>
        <v>307155.91508786479</v>
      </c>
      <c r="Q39" s="60">
        <f t="shared" ca="1" si="11"/>
        <v>307155.91508786479</v>
      </c>
      <c r="R39" s="248">
        <f t="shared" ca="1" si="12"/>
        <v>0</v>
      </c>
      <c r="S39" s="60">
        <f t="shared" ca="1" si="13"/>
        <v>307155.91508786479</v>
      </c>
      <c r="T39" s="60">
        <f t="shared" ca="1" si="14"/>
        <v>307155.91508786479</v>
      </c>
      <c r="U39" s="61">
        <f t="shared" ca="1" si="0"/>
        <v>307155.91508786479</v>
      </c>
      <c r="V39" s="61"/>
      <c r="W39" s="61"/>
      <c r="X39" s="61"/>
      <c r="Y39" s="61"/>
      <c r="Z39" s="62">
        <f t="shared" ca="1" si="1"/>
        <v>7.6292429494600592E-2</v>
      </c>
      <c r="AC39" s="168">
        <f t="shared" ca="1" si="15"/>
        <v>1</v>
      </c>
    </row>
    <row r="40" spans="2:29">
      <c r="B40" s="49">
        <f t="shared" ca="1" si="2"/>
        <v>10</v>
      </c>
      <c r="C40" s="220" t="str">
        <f ca="1">סיכום!C40</f>
        <v>עמותת תמיד</v>
      </c>
      <c r="D40" s="59">
        <v>550000</v>
      </c>
      <c r="E40" s="50">
        <f ca="1">סיכום!H40</f>
        <v>216155.37491338351</v>
      </c>
      <c r="F40" s="247">
        <f t="shared" ca="1" si="16"/>
        <v>0</v>
      </c>
      <c r="G40" s="50">
        <f t="shared" ca="1" si="17"/>
        <v>216155.37491338351</v>
      </c>
      <c r="H40" s="50">
        <f t="shared" ca="1" si="18"/>
        <v>216155.37491338354</v>
      </c>
      <c r="I40" s="248">
        <f t="shared" ca="1" si="3"/>
        <v>0</v>
      </c>
      <c r="J40" s="60">
        <f t="shared" ca="1" si="4"/>
        <v>216155.37491338354</v>
      </c>
      <c r="K40" s="60">
        <f t="shared" ca="1" si="5"/>
        <v>216155.37491338351</v>
      </c>
      <c r="L40" s="248">
        <f t="shared" ca="1" si="6"/>
        <v>0</v>
      </c>
      <c r="M40" s="60">
        <f t="shared" ca="1" si="7"/>
        <v>216155.37491338351</v>
      </c>
      <c r="N40" s="60">
        <f t="shared" ca="1" si="8"/>
        <v>216155.37491338351</v>
      </c>
      <c r="O40" s="248">
        <f t="shared" ca="1" si="9"/>
        <v>0</v>
      </c>
      <c r="P40" s="60">
        <f t="shared" ca="1" si="10"/>
        <v>216155.37491338351</v>
      </c>
      <c r="Q40" s="60">
        <f t="shared" ca="1" si="11"/>
        <v>216155.37491338351</v>
      </c>
      <c r="R40" s="248">
        <f t="shared" ca="1" si="12"/>
        <v>0</v>
      </c>
      <c r="S40" s="60">
        <f t="shared" ca="1" si="13"/>
        <v>216155.37491338351</v>
      </c>
      <c r="T40" s="60">
        <f t="shared" ca="1" si="14"/>
        <v>216155.37491338351</v>
      </c>
      <c r="U40" s="61">
        <f t="shared" ca="1" si="0"/>
        <v>216155.37491338351</v>
      </c>
      <c r="V40" s="61"/>
      <c r="W40" s="61"/>
      <c r="X40" s="61"/>
      <c r="Y40" s="61"/>
      <c r="Z40" s="62">
        <f t="shared" ca="1" si="1"/>
        <v>5.3689406227911518E-2</v>
      </c>
      <c r="AC40" s="168">
        <f t="shared" ca="1" si="15"/>
        <v>1</v>
      </c>
    </row>
    <row r="41" spans="2:29">
      <c r="B41" s="49">
        <f t="shared" ca="1" si="2"/>
        <v>11</v>
      </c>
      <c r="C41" s="220" t="str">
        <f ca="1">סיכום!C41</f>
        <v>מטרוז</v>
      </c>
      <c r="D41" s="59">
        <v>500000</v>
      </c>
      <c r="E41" s="50">
        <f ca="1">סיכום!H41</f>
        <v>438033.79612987494</v>
      </c>
      <c r="F41" s="247">
        <f t="shared" ca="1" si="16"/>
        <v>0</v>
      </c>
      <c r="G41" s="50">
        <f t="shared" ca="1" si="17"/>
        <v>438033.79612987494</v>
      </c>
      <c r="H41" s="50">
        <f t="shared" ca="1" si="18"/>
        <v>438033.79612987506</v>
      </c>
      <c r="I41" s="248">
        <f t="shared" ca="1" si="3"/>
        <v>0</v>
      </c>
      <c r="J41" s="60">
        <f t="shared" ca="1" si="4"/>
        <v>438033.79612987506</v>
      </c>
      <c r="K41" s="60">
        <f t="shared" ca="1" si="5"/>
        <v>438033.796129875</v>
      </c>
      <c r="L41" s="248">
        <f t="shared" ca="1" si="6"/>
        <v>0</v>
      </c>
      <c r="M41" s="60">
        <f t="shared" ca="1" si="7"/>
        <v>438033.796129875</v>
      </c>
      <c r="N41" s="60">
        <f t="shared" ca="1" si="8"/>
        <v>438033.796129875</v>
      </c>
      <c r="O41" s="248">
        <f t="shared" ca="1" si="9"/>
        <v>0</v>
      </c>
      <c r="P41" s="60">
        <f t="shared" ca="1" si="10"/>
        <v>438033.796129875</v>
      </c>
      <c r="Q41" s="60">
        <f t="shared" ca="1" si="11"/>
        <v>438033.796129875</v>
      </c>
      <c r="R41" s="248">
        <f t="shared" ca="1" si="12"/>
        <v>0</v>
      </c>
      <c r="S41" s="60">
        <f t="shared" ca="1" si="13"/>
        <v>438033.796129875</v>
      </c>
      <c r="T41" s="60">
        <f t="shared" ca="1" si="14"/>
        <v>438033.796129875</v>
      </c>
      <c r="U41" s="61">
        <f t="shared" ca="1" si="0"/>
        <v>438033.796129875</v>
      </c>
      <c r="V41" s="61"/>
      <c r="W41" s="61"/>
      <c r="X41" s="61"/>
      <c r="Y41" s="61"/>
      <c r="Z41" s="62">
        <f t="shared" ca="1" si="1"/>
        <v>0.10880032213584759</v>
      </c>
      <c r="AC41" s="168">
        <f t="shared" ca="1" si="15"/>
        <v>1</v>
      </c>
    </row>
    <row r="42" spans="2:29">
      <c r="B42" s="49" t="str">
        <f t="shared" si="2"/>
        <v/>
      </c>
      <c r="C42" s="220" t="str">
        <f>סיכום!C42</f>
        <v/>
      </c>
      <c r="D42" s="59"/>
      <c r="E42" s="50" t="str">
        <f>סיכום!H42</f>
        <v/>
      </c>
      <c r="F42" s="247" t="str">
        <f t="shared" si="16"/>
        <v/>
      </c>
      <c r="G42" s="50" t="str">
        <f t="shared" si="17"/>
        <v/>
      </c>
      <c r="H42" s="50" t="str">
        <f t="shared" si="18"/>
        <v/>
      </c>
      <c r="I42" s="248">
        <f t="shared" si="3"/>
        <v>0</v>
      </c>
      <c r="J42" s="60" t="str">
        <f t="shared" si="4"/>
        <v/>
      </c>
      <c r="K42" s="60" t="str">
        <f t="shared" si="5"/>
        <v/>
      </c>
      <c r="L42" s="248">
        <f t="shared" si="6"/>
        <v>0</v>
      </c>
      <c r="M42" s="60" t="str">
        <f t="shared" si="7"/>
        <v/>
      </c>
      <c r="N42" s="60" t="str">
        <f t="shared" si="8"/>
        <v/>
      </c>
      <c r="O42" s="248">
        <f t="shared" si="9"/>
        <v>0</v>
      </c>
      <c r="P42" s="60" t="str">
        <f t="shared" si="10"/>
        <v/>
      </c>
      <c r="Q42" s="60" t="str">
        <f t="shared" si="11"/>
        <v/>
      </c>
      <c r="R42" s="248">
        <f t="shared" si="12"/>
        <v>0</v>
      </c>
      <c r="S42" s="60" t="str">
        <f t="shared" si="13"/>
        <v/>
      </c>
      <c r="T42" s="60" t="str">
        <f t="shared" si="14"/>
        <v/>
      </c>
      <c r="U42" s="61" t="str">
        <f t="shared" si="0"/>
        <v/>
      </c>
      <c r="V42" s="61"/>
      <c r="W42" s="61"/>
      <c r="X42" s="61"/>
      <c r="Y42" s="61"/>
      <c r="Z42" s="62" t="str">
        <f t="shared" si="1"/>
        <v/>
      </c>
      <c r="AC42" s="168">
        <f t="shared" si="15"/>
        <v>0</v>
      </c>
    </row>
    <row r="43" spans="2:29">
      <c r="B43" s="49" t="str">
        <f t="shared" si="2"/>
        <v/>
      </c>
      <c r="C43" s="220" t="str">
        <f>סיכום!C43</f>
        <v/>
      </c>
      <c r="D43" s="59"/>
      <c r="E43" s="50" t="str">
        <f>סיכום!H43</f>
        <v/>
      </c>
      <c r="F43" s="247" t="str">
        <f t="shared" si="16"/>
        <v/>
      </c>
      <c r="G43" s="50" t="str">
        <f t="shared" si="17"/>
        <v/>
      </c>
      <c r="H43" s="50" t="str">
        <f t="shared" si="18"/>
        <v/>
      </c>
      <c r="I43" s="248">
        <f t="shared" si="3"/>
        <v>0</v>
      </c>
      <c r="J43" s="60" t="str">
        <f t="shared" si="4"/>
        <v/>
      </c>
      <c r="K43" s="60" t="str">
        <f t="shared" si="5"/>
        <v/>
      </c>
      <c r="L43" s="248">
        <f t="shared" si="6"/>
        <v>0</v>
      </c>
      <c r="M43" s="60" t="str">
        <f t="shared" si="7"/>
        <v/>
      </c>
      <c r="N43" s="60" t="str">
        <f t="shared" si="8"/>
        <v/>
      </c>
      <c r="O43" s="248">
        <f t="shared" si="9"/>
        <v>0</v>
      </c>
      <c r="P43" s="60" t="str">
        <f t="shared" si="10"/>
        <v/>
      </c>
      <c r="Q43" s="60" t="str">
        <f t="shared" si="11"/>
        <v/>
      </c>
      <c r="R43" s="248">
        <f t="shared" si="12"/>
        <v>0</v>
      </c>
      <c r="S43" s="60" t="str">
        <f t="shared" si="13"/>
        <v/>
      </c>
      <c r="T43" s="60" t="str">
        <f t="shared" si="14"/>
        <v/>
      </c>
      <c r="U43" s="61" t="str">
        <f t="shared" si="0"/>
        <v/>
      </c>
      <c r="V43" s="61"/>
      <c r="W43" s="61"/>
      <c r="X43" s="61"/>
      <c r="Y43" s="61"/>
      <c r="Z43" s="62" t="str">
        <f t="shared" si="1"/>
        <v/>
      </c>
      <c r="AC43" s="168">
        <f t="shared" si="15"/>
        <v>0</v>
      </c>
    </row>
    <row r="44" spans="2:29">
      <c r="B44" s="49" t="str">
        <f t="shared" si="2"/>
        <v/>
      </c>
      <c r="C44" s="220" t="str">
        <f>סיכום!C44</f>
        <v/>
      </c>
      <c r="D44" s="59"/>
      <c r="E44" s="50" t="str">
        <f>סיכום!H44</f>
        <v/>
      </c>
      <c r="F44" s="247" t="str">
        <f t="shared" si="16"/>
        <v/>
      </c>
      <c r="G44" s="50" t="str">
        <f t="shared" si="17"/>
        <v/>
      </c>
      <c r="H44" s="50" t="str">
        <f t="shared" si="18"/>
        <v/>
      </c>
      <c r="I44" s="248">
        <f t="shared" si="3"/>
        <v>0</v>
      </c>
      <c r="J44" s="60" t="str">
        <f t="shared" si="4"/>
        <v/>
      </c>
      <c r="K44" s="60" t="str">
        <f t="shared" si="5"/>
        <v/>
      </c>
      <c r="L44" s="248">
        <f t="shared" si="6"/>
        <v>0</v>
      </c>
      <c r="M44" s="60" t="str">
        <f t="shared" si="7"/>
        <v/>
      </c>
      <c r="N44" s="60" t="str">
        <f t="shared" si="8"/>
        <v/>
      </c>
      <c r="O44" s="248">
        <f t="shared" si="9"/>
        <v>0</v>
      </c>
      <c r="P44" s="60" t="str">
        <f t="shared" si="10"/>
        <v/>
      </c>
      <c r="Q44" s="60" t="str">
        <f t="shared" si="11"/>
        <v/>
      </c>
      <c r="R44" s="248">
        <f t="shared" si="12"/>
        <v>0</v>
      </c>
      <c r="S44" s="60" t="str">
        <f t="shared" si="13"/>
        <v/>
      </c>
      <c r="T44" s="60" t="str">
        <f t="shared" si="14"/>
        <v/>
      </c>
      <c r="U44" s="61" t="str">
        <f t="shared" si="0"/>
        <v/>
      </c>
      <c r="V44" s="61"/>
      <c r="W44" s="61"/>
      <c r="X44" s="61"/>
      <c r="Y44" s="61"/>
      <c r="Z44" s="62" t="str">
        <f t="shared" si="1"/>
        <v/>
      </c>
      <c r="AC44" s="168">
        <f t="shared" si="15"/>
        <v>0</v>
      </c>
    </row>
    <row r="45" spans="2:29">
      <c r="B45" s="49" t="str">
        <f t="shared" si="2"/>
        <v/>
      </c>
      <c r="C45" s="220" t="str">
        <f>סיכום!C45</f>
        <v/>
      </c>
      <c r="D45" s="59"/>
      <c r="E45" s="50" t="str">
        <f>סיכום!H45</f>
        <v/>
      </c>
      <c r="F45" s="247" t="str">
        <f t="shared" si="16"/>
        <v/>
      </c>
      <c r="G45" s="50" t="str">
        <f t="shared" si="17"/>
        <v/>
      </c>
      <c r="H45" s="50" t="str">
        <f t="shared" si="18"/>
        <v/>
      </c>
      <c r="I45" s="248">
        <f t="shared" si="3"/>
        <v>0</v>
      </c>
      <c r="J45" s="60" t="str">
        <f t="shared" si="4"/>
        <v/>
      </c>
      <c r="K45" s="60" t="str">
        <f t="shared" si="5"/>
        <v/>
      </c>
      <c r="L45" s="248">
        <f t="shared" si="6"/>
        <v>0</v>
      </c>
      <c r="M45" s="60" t="str">
        <f t="shared" si="7"/>
        <v/>
      </c>
      <c r="N45" s="60" t="str">
        <f t="shared" si="8"/>
        <v/>
      </c>
      <c r="O45" s="248">
        <f t="shared" si="9"/>
        <v>0</v>
      </c>
      <c r="P45" s="60" t="str">
        <f t="shared" si="10"/>
        <v/>
      </c>
      <c r="Q45" s="60" t="str">
        <f t="shared" si="11"/>
        <v/>
      </c>
      <c r="R45" s="248">
        <f t="shared" si="12"/>
        <v>0</v>
      </c>
      <c r="S45" s="60" t="str">
        <f t="shared" si="13"/>
        <v/>
      </c>
      <c r="T45" s="60" t="str">
        <f t="shared" si="14"/>
        <v/>
      </c>
      <c r="U45" s="61" t="str">
        <f t="shared" si="0"/>
        <v/>
      </c>
      <c r="V45" s="61"/>
      <c r="W45" s="61"/>
      <c r="X45" s="61"/>
      <c r="Y45" s="61"/>
      <c r="Z45" s="62" t="str">
        <f t="shared" si="1"/>
        <v/>
      </c>
      <c r="AC45" s="168">
        <f t="shared" si="15"/>
        <v>0</v>
      </c>
    </row>
    <row r="46" spans="2:29">
      <c r="B46" s="49" t="str">
        <f t="shared" si="2"/>
        <v/>
      </c>
      <c r="C46" s="220" t="str">
        <f>סיכום!C46</f>
        <v/>
      </c>
      <c r="D46" s="59"/>
      <c r="E46" s="50" t="str">
        <f>סיכום!H46</f>
        <v/>
      </c>
      <c r="F46" s="247" t="str">
        <f t="shared" si="16"/>
        <v/>
      </c>
      <c r="G46" s="50" t="str">
        <f t="shared" si="17"/>
        <v/>
      </c>
      <c r="H46" s="50" t="str">
        <f t="shared" si="18"/>
        <v/>
      </c>
      <c r="I46" s="248">
        <f t="shared" si="3"/>
        <v>0</v>
      </c>
      <c r="J46" s="60" t="str">
        <f t="shared" si="4"/>
        <v/>
      </c>
      <c r="K46" s="60" t="str">
        <f t="shared" si="5"/>
        <v/>
      </c>
      <c r="L46" s="248">
        <f t="shared" si="6"/>
        <v>0</v>
      </c>
      <c r="M46" s="60" t="str">
        <f t="shared" si="7"/>
        <v/>
      </c>
      <c r="N46" s="60" t="str">
        <f t="shared" si="8"/>
        <v/>
      </c>
      <c r="O46" s="248">
        <f t="shared" si="9"/>
        <v>0</v>
      </c>
      <c r="P46" s="60" t="str">
        <f t="shared" si="10"/>
        <v/>
      </c>
      <c r="Q46" s="60" t="str">
        <f t="shared" si="11"/>
        <v/>
      </c>
      <c r="R46" s="248">
        <f t="shared" si="12"/>
        <v>0</v>
      </c>
      <c r="S46" s="60" t="str">
        <f t="shared" si="13"/>
        <v/>
      </c>
      <c r="T46" s="60" t="str">
        <f t="shared" si="14"/>
        <v/>
      </c>
      <c r="U46" s="61" t="str">
        <f t="shared" si="0"/>
        <v/>
      </c>
      <c r="V46" s="61"/>
      <c r="W46" s="61"/>
      <c r="X46" s="61"/>
      <c r="Y46" s="61"/>
      <c r="Z46" s="62" t="str">
        <f t="shared" si="1"/>
        <v/>
      </c>
      <c r="AC46" s="168">
        <f t="shared" si="15"/>
        <v>0</v>
      </c>
    </row>
    <row r="47" spans="2:29">
      <c r="B47" s="49" t="str">
        <f t="shared" si="2"/>
        <v/>
      </c>
      <c r="C47" s="220" t="str">
        <f>סיכום!C47</f>
        <v/>
      </c>
      <c r="D47" s="59"/>
      <c r="E47" s="50" t="str">
        <f>סיכום!H47</f>
        <v/>
      </c>
      <c r="F47" s="247" t="str">
        <f t="shared" si="16"/>
        <v/>
      </c>
      <c r="G47" s="50" t="str">
        <f t="shared" si="17"/>
        <v/>
      </c>
      <c r="H47" s="50" t="str">
        <f t="shared" si="18"/>
        <v/>
      </c>
      <c r="I47" s="248">
        <f t="shared" si="3"/>
        <v>0</v>
      </c>
      <c r="J47" s="60" t="str">
        <f t="shared" si="4"/>
        <v/>
      </c>
      <c r="K47" s="60" t="str">
        <f t="shared" si="5"/>
        <v/>
      </c>
      <c r="L47" s="248">
        <f t="shared" si="6"/>
        <v>0</v>
      </c>
      <c r="M47" s="60" t="str">
        <f t="shared" si="7"/>
        <v/>
      </c>
      <c r="N47" s="60" t="str">
        <f t="shared" si="8"/>
        <v/>
      </c>
      <c r="O47" s="248">
        <f t="shared" si="9"/>
        <v>0</v>
      </c>
      <c r="P47" s="60" t="str">
        <f t="shared" si="10"/>
        <v/>
      </c>
      <c r="Q47" s="60" t="str">
        <f t="shared" si="11"/>
        <v/>
      </c>
      <c r="R47" s="248">
        <f t="shared" si="12"/>
        <v>0</v>
      </c>
      <c r="S47" s="60" t="str">
        <f t="shared" si="13"/>
        <v/>
      </c>
      <c r="T47" s="60" t="str">
        <f t="shared" si="14"/>
        <v/>
      </c>
      <c r="U47" s="61" t="str">
        <f t="shared" si="0"/>
        <v/>
      </c>
      <c r="V47" s="61"/>
      <c r="W47" s="61"/>
      <c r="X47" s="61"/>
      <c r="Y47" s="61"/>
      <c r="Z47" s="62" t="str">
        <f t="shared" si="1"/>
        <v/>
      </c>
      <c r="AC47" s="168">
        <f t="shared" si="15"/>
        <v>0</v>
      </c>
    </row>
    <row r="48" spans="2:29">
      <c r="B48" s="49" t="str">
        <f t="shared" si="2"/>
        <v/>
      </c>
      <c r="C48" s="220" t="str">
        <f>סיכום!C48</f>
        <v/>
      </c>
      <c r="D48" s="59"/>
      <c r="E48" s="50" t="str">
        <f>סיכום!H48</f>
        <v/>
      </c>
      <c r="F48" s="247" t="str">
        <f t="shared" si="16"/>
        <v/>
      </c>
      <c r="G48" s="50" t="str">
        <f t="shared" si="17"/>
        <v/>
      </c>
      <c r="H48" s="50" t="str">
        <f t="shared" si="18"/>
        <v/>
      </c>
      <c r="I48" s="248">
        <f t="shared" si="3"/>
        <v>0</v>
      </c>
      <c r="J48" s="60" t="str">
        <f t="shared" si="4"/>
        <v/>
      </c>
      <c r="K48" s="60" t="str">
        <f t="shared" si="5"/>
        <v/>
      </c>
      <c r="L48" s="248">
        <f t="shared" si="6"/>
        <v>0</v>
      </c>
      <c r="M48" s="60" t="str">
        <f t="shared" si="7"/>
        <v/>
      </c>
      <c r="N48" s="60" t="str">
        <f t="shared" si="8"/>
        <v/>
      </c>
      <c r="O48" s="248">
        <f t="shared" si="9"/>
        <v>0</v>
      </c>
      <c r="P48" s="60" t="str">
        <f t="shared" si="10"/>
        <v/>
      </c>
      <c r="Q48" s="60" t="str">
        <f t="shared" si="11"/>
        <v/>
      </c>
      <c r="R48" s="248">
        <f t="shared" si="12"/>
        <v>0</v>
      </c>
      <c r="S48" s="60" t="str">
        <f t="shared" si="13"/>
        <v/>
      </c>
      <c r="T48" s="60" t="str">
        <f t="shared" si="14"/>
        <v/>
      </c>
      <c r="U48" s="61" t="str">
        <f t="shared" si="0"/>
        <v/>
      </c>
      <c r="V48" s="61"/>
      <c r="W48" s="61"/>
      <c r="X48" s="61"/>
      <c r="Y48" s="61"/>
      <c r="Z48" s="62" t="str">
        <f t="shared" si="1"/>
        <v/>
      </c>
      <c r="AC48" s="168">
        <f t="shared" si="15"/>
        <v>0</v>
      </c>
    </row>
    <row r="49" spans="2:29">
      <c r="B49" s="49" t="str">
        <f t="shared" si="2"/>
        <v/>
      </c>
      <c r="C49" s="220" t="str">
        <f>סיכום!C49</f>
        <v/>
      </c>
      <c r="D49" s="59"/>
      <c r="E49" s="50" t="str">
        <f>סיכום!H49</f>
        <v/>
      </c>
      <c r="F49" s="247" t="str">
        <f>IF(C49="","",IF(E49&gt;$D49,1,0))</f>
        <v/>
      </c>
      <c r="G49" s="50" t="str">
        <f t="shared" si="17"/>
        <v/>
      </c>
      <c r="H49" s="50" t="str">
        <f t="shared" si="18"/>
        <v/>
      </c>
      <c r="I49" s="248">
        <f t="shared" si="3"/>
        <v>0</v>
      </c>
      <c r="J49" s="60" t="str">
        <f t="shared" si="4"/>
        <v/>
      </c>
      <c r="K49" s="60" t="str">
        <f t="shared" si="5"/>
        <v/>
      </c>
      <c r="L49" s="248">
        <f t="shared" si="6"/>
        <v>0</v>
      </c>
      <c r="M49" s="60" t="str">
        <f t="shared" si="7"/>
        <v/>
      </c>
      <c r="N49" s="60" t="str">
        <f t="shared" si="8"/>
        <v/>
      </c>
      <c r="O49" s="248">
        <f t="shared" si="9"/>
        <v>0</v>
      </c>
      <c r="P49" s="60" t="str">
        <f t="shared" si="10"/>
        <v/>
      </c>
      <c r="Q49" s="60" t="str">
        <f t="shared" si="11"/>
        <v/>
      </c>
      <c r="R49" s="248">
        <f t="shared" si="12"/>
        <v>0</v>
      </c>
      <c r="S49" s="60" t="str">
        <f t="shared" si="13"/>
        <v/>
      </c>
      <c r="T49" s="60" t="str">
        <f t="shared" si="14"/>
        <v/>
      </c>
      <c r="U49" s="61" t="str">
        <f t="shared" si="0"/>
        <v/>
      </c>
      <c r="V49" s="61"/>
      <c r="W49" s="61"/>
      <c r="X49" s="61"/>
      <c r="Y49" s="61"/>
      <c r="Z49" s="62" t="str">
        <f t="shared" si="1"/>
        <v/>
      </c>
      <c r="AC49" s="168">
        <f t="shared" si="15"/>
        <v>0</v>
      </c>
    </row>
    <row r="50" spans="2:29">
      <c r="B50" s="49" t="str">
        <f t="shared" si="2"/>
        <v/>
      </c>
      <c r="C50" s="220" t="str">
        <f>סיכום!C50</f>
        <v/>
      </c>
      <c r="D50" s="59"/>
      <c r="E50" s="50" t="str">
        <f>סיכום!H50</f>
        <v/>
      </c>
      <c r="F50" s="247" t="str">
        <f t="shared" si="16"/>
        <v/>
      </c>
      <c r="G50" s="50" t="str">
        <f t="shared" si="17"/>
        <v/>
      </c>
      <c r="H50" s="50" t="str">
        <f t="shared" si="18"/>
        <v/>
      </c>
      <c r="I50" s="248">
        <f t="shared" si="3"/>
        <v>0</v>
      </c>
      <c r="J50" s="60" t="str">
        <f t="shared" si="4"/>
        <v/>
      </c>
      <c r="K50" s="60" t="str">
        <f t="shared" si="5"/>
        <v/>
      </c>
      <c r="L50" s="248">
        <f t="shared" si="6"/>
        <v>0</v>
      </c>
      <c r="M50" s="60" t="str">
        <f t="shared" si="7"/>
        <v/>
      </c>
      <c r="N50" s="60" t="str">
        <f t="shared" si="8"/>
        <v/>
      </c>
      <c r="O50" s="248">
        <f t="shared" si="9"/>
        <v>0</v>
      </c>
      <c r="P50" s="60" t="str">
        <f t="shared" si="10"/>
        <v/>
      </c>
      <c r="Q50" s="60" t="str">
        <f t="shared" si="11"/>
        <v/>
      </c>
      <c r="R50" s="248">
        <f t="shared" si="12"/>
        <v>0</v>
      </c>
      <c r="S50" s="60" t="str">
        <f t="shared" si="13"/>
        <v/>
      </c>
      <c r="T50" s="60" t="str">
        <f t="shared" si="14"/>
        <v/>
      </c>
      <c r="U50" s="61" t="str">
        <f t="shared" si="0"/>
        <v/>
      </c>
      <c r="V50" s="61"/>
      <c r="W50" s="61"/>
      <c r="X50" s="61"/>
      <c r="Y50" s="61"/>
      <c r="Z50" s="62" t="str">
        <f t="shared" si="1"/>
        <v/>
      </c>
      <c r="AC50" s="168">
        <f t="shared" si="15"/>
        <v>0</v>
      </c>
    </row>
    <row r="51" spans="2:29">
      <c r="B51" s="49" t="str">
        <f t="shared" si="2"/>
        <v/>
      </c>
      <c r="C51" s="220" t="str">
        <f>סיכום!C51</f>
        <v/>
      </c>
      <c r="D51" s="59"/>
      <c r="E51" s="50" t="str">
        <f>סיכום!H51</f>
        <v/>
      </c>
      <c r="F51" s="247" t="str">
        <f t="shared" si="16"/>
        <v/>
      </c>
      <c r="G51" s="50" t="str">
        <f t="shared" si="17"/>
        <v/>
      </c>
      <c r="H51" s="50" t="str">
        <f t="shared" si="18"/>
        <v/>
      </c>
      <c r="I51" s="248">
        <f t="shared" si="3"/>
        <v>0</v>
      </c>
      <c r="J51" s="60" t="str">
        <f t="shared" si="4"/>
        <v/>
      </c>
      <c r="K51" s="60" t="str">
        <f t="shared" si="5"/>
        <v/>
      </c>
      <c r="L51" s="248">
        <f t="shared" si="6"/>
        <v>0</v>
      </c>
      <c r="M51" s="60" t="str">
        <f t="shared" si="7"/>
        <v/>
      </c>
      <c r="N51" s="60" t="str">
        <f t="shared" si="8"/>
        <v/>
      </c>
      <c r="O51" s="248">
        <f t="shared" si="9"/>
        <v>0</v>
      </c>
      <c r="P51" s="60" t="str">
        <f t="shared" si="10"/>
        <v/>
      </c>
      <c r="Q51" s="60" t="str">
        <f t="shared" si="11"/>
        <v/>
      </c>
      <c r="R51" s="248">
        <f t="shared" si="12"/>
        <v>0</v>
      </c>
      <c r="S51" s="60" t="str">
        <f t="shared" si="13"/>
        <v/>
      </c>
      <c r="T51" s="60" t="str">
        <f t="shared" si="14"/>
        <v/>
      </c>
      <c r="U51" s="61" t="str">
        <f t="shared" si="0"/>
        <v/>
      </c>
      <c r="V51" s="61"/>
      <c r="W51" s="61"/>
      <c r="X51" s="61"/>
      <c r="Y51" s="61"/>
      <c r="Z51" s="62" t="str">
        <f t="shared" si="1"/>
        <v/>
      </c>
      <c r="AC51" s="168">
        <f t="shared" si="15"/>
        <v>0</v>
      </c>
    </row>
    <row r="52" spans="2:29">
      <c r="B52" s="49" t="str">
        <f t="shared" si="2"/>
        <v/>
      </c>
      <c r="C52" s="220" t="str">
        <f>סיכום!C52</f>
        <v/>
      </c>
      <c r="D52" s="59"/>
      <c r="E52" s="50" t="str">
        <f>סיכום!H52</f>
        <v/>
      </c>
      <c r="F52" s="247" t="str">
        <f t="shared" si="16"/>
        <v/>
      </c>
      <c r="G52" s="50" t="str">
        <f t="shared" si="17"/>
        <v/>
      </c>
      <c r="H52" s="50" t="str">
        <f t="shared" si="18"/>
        <v/>
      </c>
      <c r="I52" s="248">
        <f t="shared" si="3"/>
        <v>0</v>
      </c>
      <c r="J52" s="60" t="str">
        <f t="shared" si="4"/>
        <v/>
      </c>
      <c r="K52" s="60" t="str">
        <f t="shared" si="5"/>
        <v/>
      </c>
      <c r="L52" s="248">
        <f t="shared" si="6"/>
        <v>0</v>
      </c>
      <c r="M52" s="60" t="str">
        <f t="shared" si="7"/>
        <v/>
      </c>
      <c r="N52" s="60" t="str">
        <f t="shared" si="8"/>
        <v/>
      </c>
      <c r="O52" s="248">
        <f t="shared" si="9"/>
        <v>0</v>
      </c>
      <c r="P52" s="60" t="str">
        <f t="shared" si="10"/>
        <v/>
      </c>
      <c r="Q52" s="60" t="str">
        <f t="shared" si="11"/>
        <v/>
      </c>
      <c r="R52" s="248">
        <f t="shared" si="12"/>
        <v>0</v>
      </c>
      <c r="S52" s="60" t="str">
        <f t="shared" si="13"/>
        <v/>
      </c>
      <c r="T52" s="60" t="str">
        <f t="shared" si="14"/>
        <v/>
      </c>
      <c r="U52" s="61" t="str">
        <f t="shared" si="0"/>
        <v/>
      </c>
      <c r="V52" s="61"/>
      <c r="W52" s="61"/>
      <c r="X52" s="61"/>
      <c r="Y52" s="61"/>
      <c r="Z52" s="62" t="str">
        <f t="shared" si="1"/>
        <v/>
      </c>
      <c r="AC52" s="168">
        <f t="shared" si="15"/>
        <v>0</v>
      </c>
    </row>
    <row r="53" spans="2:29">
      <c r="B53" s="49" t="str">
        <f t="shared" si="2"/>
        <v/>
      </c>
      <c r="C53" s="220" t="str">
        <f>סיכום!C53</f>
        <v/>
      </c>
      <c r="D53" s="59"/>
      <c r="E53" s="50" t="str">
        <f>סיכום!H53</f>
        <v/>
      </c>
      <c r="F53" s="247" t="str">
        <f t="shared" si="16"/>
        <v/>
      </c>
      <c r="G53" s="50" t="str">
        <f t="shared" si="17"/>
        <v/>
      </c>
      <c r="H53" s="50" t="str">
        <f t="shared" si="18"/>
        <v/>
      </c>
      <c r="I53" s="248">
        <f t="shared" si="3"/>
        <v>0</v>
      </c>
      <c r="J53" s="60" t="str">
        <f t="shared" si="4"/>
        <v/>
      </c>
      <c r="K53" s="60" t="str">
        <f t="shared" si="5"/>
        <v/>
      </c>
      <c r="L53" s="248">
        <f t="shared" si="6"/>
        <v>0</v>
      </c>
      <c r="M53" s="60" t="str">
        <f t="shared" si="7"/>
        <v/>
      </c>
      <c r="N53" s="60" t="str">
        <f t="shared" si="8"/>
        <v/>
      </c>
      <c r="O53" s="248">
        <f t="shared" si="9"/>
        <v>0</v>
      </c>
      <c r="P53" s="60" t="str">
        <f t="shared" si="10"/>
        <v/>
      </c>
      <c r="Q53" s="60" t="str">
        <f t="shared" si="11"/>
        <v/>
      </c>
      <c r="R53" s="248">
        <f t="shared" si="12"/>
        <v>0</v>
      </c>
      <c r="S53" s="60" t="str">
        <f t="shared" si="13"/>
        <v/>
      </c>
      <c r="T53" s="60" t="str">
        <f t="shared" si="14"/>
        <v/>
      </c>
      <c r="U53" s="61" t="str">
        <f t="shared" si="0"/>
        <v/>
      </c>
      <c r="V53" s="61"/>
      <c r="W53" s="61"/>
      <c r="X53" s="61"/>
      <c r="Y53" s="61"/>
      <c r="Z53" s="62" t="str">
        <f t="shared" si="1"/>
        <v/>
      </c>
      <c r="AC53" s="168">
        <f t="shared" si="15"/>
        <v>0</v>
      </c>
    </row>
    <row r="54" spans="2:29">
      <c r="B54" s="49" t="str">
        <f t="shared" si="2"/>
        <v/>
      </c>
      <c r="C54" s="220" t="str">
        <f>סיכום!C54</f>
        <v/>
      </c>
      <c r="D54" s="59"/>
      <c r="E54" s="50" t="str">
        <f>סיכום!H54</f>
        <v/>
      </c>
      <c r="F54" s="247" t="str">
        <f t="shared" si="16"/>
        <v/>
      </c>
      <c r="G54" s="50" t="str">
        <f t="shared" si="17"/>
        <v/>
      </c>
      <c r="H54" s="50" t="str">
        <f t="shared" si="18"/>
        <v/>
      </c>
      <c r="I54" s="248">
        <f t="shared" si="3"/>
        <v>0</v>
      </c>
      <c r="J54" s="60" t="str">
        <f t="shared" si="4"/>
        <v/>
      </c>
      <c r="K54" s="60" t="str">
        <f t="shared" si="5"/>
        <v/>
      </c>
      <c r="L54" s="248">
        <f t="shared" si="6"/>
        <v>0</v>
      </c>
      <c r="M54" s="60" t="str">
        <f t="shared" si="7"/>
        <v/>
      </c>
      <c r="N54" s="60" t="str">
        <f t="shared" si="8"/>
        <v/>
      </c>
      <c r="O54" s="248">
        <f t="shared" si="9"/>
        <v>0</v>
      </c>
      <c r="P54" s="60" t="str">
        <f t="shared" si="10"/>
        <v/>
      </c>
      <c r="Q54" s="60" t="str">
        <f t="shared" si="11"/>
        <v/>
      </c>
      <c r="R54" s="248">
        <f t="shared" si="12"/>
        <v>0</v>
      </c>
      <c r="S54" s="60" t="str">
        <f t="shared" si="13"/>
        <v/>
      </c>
      <c r="T54" s="60" t="str">
        <f t="shared" si="14"/>
        <v/>
      </c>
      <c r="U54" s="61" t="str">
        <f t="shared" si="0"/>
        <v/>
      </c>
      <c r="V54" s="61"/>
      <c r="W54" s="61"/>
      <c r="X54" s="61"/>
      <c r="Y54" s="61"/>
      <c r="Z54" s="62" t="str">
        <f t="shared" si="1"/>
        <v/>
      </c>
      <c r="AC54" s="168">
        <f t="shared" si="15"/>
        <v>0</v>
      </c>
    </row>
    <row r="55" spans="2:29">
      <c r="B55" s="49" t="str">
        <f t="shared" si="2"/>
        <v/>
      </c>
      <c r="C55" s="220" t="str">
        <f>סיכום!C55</f>
        <v/>
      </c>
      <c r="D55" s="59"/>
      <c r="E55" s="50" t="str">
        <f>סיכום!H55</f>
        <v/>
      </c>
      <c r="F55" s="247" t="str">
        <f t="shared" si="16"/>
        <v/>
      </c>
      <c r="G55" s="50" t="str">
        <f t="shared" si="17"/>
        <v/>
      </c>
      <c r="H55" s="50" t="str">
        <f t="shared" si="18"/>
        <v/>
      </c>
      <c r="I55" s="248">
        <f t="shared" si="3"/>
        <v>0</v>
      </c>
      <c r="J55" s="60" t="str">
        <f t="shared" si="4"/>
        <v/>
      </c>
      <c r="K55" s="60" t="str">
        <f t="shared" si="5"/>
        <v/>
      </c>
      <c r="L55" s="248">
        <f t="shared" si="6"/>
        <v>0</v>
      </c>
      <c r="M55" s="60" t="str">
        <f t="shared" si="7"/>
        <v/>
      </c>
      <c r="N55" s="60" t="str">
        <f t="shared" si="8"/>
        <v/>
      </c>
      <c r="O55" s="248">
        <f t="shared" si="9"/>
        <v>0</v>
      </c>
      <c r="P55" s="60" t="str">
        <f t="shared" si="10"/>
        <v/>
      </c>
      <c r="Q55" s="60" t="str">
        <f t="shared" si="11"/>
        <v/>
      </c>
      <c r="R55" s="248">
        <f t="shared" si="12"/>
        <v>0</v>
      </c>
      <c r="S55" s="60" t="str">
        <f t="shared" si="13"/>
        <v/>
      </c>
      <c r="T55" s="60" t="str">
        <f t="shared" si="14"/>
        <v/>
      </c>
      <c r="U55" s="61" t="str">
        <f t="shared" si="0"/>
        <v/>
      </c>
      <c r="V55" s="61"/>
      <c r="W55" s="61"/>
      <c r="X55" s="61"/>
      <c r="Y55" s="61"/>
      <c r="Z55" s="62" t="str">
        <f t="shared" si="1"/>
        <v/>
      </c>
      <c r="AC55" s="168">
        <f t="shared" si="15"/>
        <v>0</v>
      </c>
    </row>
    <row r="56" spans="2:29">
      <c r="B56" s="49" t="str">
        <f t="shared" si="2"/>
        <v/>
      </c>
      <c r="C56" s="220" t="str">
        <f>סיכום!C56</f>
        <v/>
      </c>
      <c r="D56" s="59"/>
      <c r="E56" s="50" t="str">
        <f>סיכום!H56</f>
        <v/>
      </c>
      <c r="F56" s="247" t="str">
        <f t="shared" si="16"/>
        <v/>
      </c>
      <c r="G56" s="50" t="str">
        <f t="shared" si="17"/>
        <v/>
      </c>
      <c r="H56" s="50" t="str">
        <f t="shared" si="18"/>
        <v/>
      </c>
      <c r="I56" s="248">
        <f t="shared" si="3"/>
        <v>0</v>
      </c>
      <c r="J56" s="60" t="str">
        <f t="shared" si="4"/>
        <v/>
      </c>
      <c r="K56" s="60" t="str">
        <f t="shared" si="5"/>
        <v/>
      </c>
      <c r="L56" s="248">
        <f t="shared" si="6"/>
        <v>0</v>
      </c>
      <c r="M56" s="60" t="str">
        <f t="shared" si="7"/>
        <v/>
      </c>
      <c r="N56" s="60" t="str">
        <f t="shared" si="8"/>
        <v/>
      </c>
      <c r="O56" s="248">
        <f t="shared" si="9"/>
        <v>0</v>
      </c>
      <c r="P56" s="60" t="str">
        <f t="shared" si="10"/>
        <v/>
      </c>
      <c r="Q56" s="60" t="str">
        <f t="shared" si="11"/>
        <v/>
      </c>
      <c r="R56" s="248">
        <f t="shared" si="12"/>
        <v>0</v>
      </c>
      <c r="S56" s="60" t="str">
        <f t="shared" si="13"/>
        <v/>
      </c>
      <c r="T56" s="60" t="str">
        <f t="shared" si="14"/>
        <v/>
      </c>
      <c r="U56" s="61" t="str">
        <f t="shared" si="0"/>
        <v/>
      </c>
      <c r="V56" s="61"/>
      <c r="W56" s="61"/>
      <c r="X56" s="61"/>
      <c r="Y56" s="61"/>
      <c r="Z56" s="62" t="str">
        <f t="shared" si="1"/>
        <v/>
      </c>
      <c r="AC56" s="168">
        <f t="shared" si="15"/>
        <v>0</v>
      </c>
    </row>
    <row r="57" spans="2:29">
      <c r="B57" s="49" t="str">
        <f t="shared" si="2"/>
        <v/>
      </c>
      <c r="C57" s="220" t="str">
        <f>סיכום!C57</f>
        <v/>
      </c>
      <c r="D57" s="59"/>
      <c r="E57" s="50" t="str">
        <f>סיכום!H57</f>
        <v/>
      </c>
      <c r="F57" s="247" t="str">
        <f t="shared" si="16"/>
        <v/>
      </c>
      <c r="G57" s="50" t="str">
        <f t="shared" si="17"/>
        <v/>
      </c>
      <c r="H57" s="50" t="str">
        <f t="shared" si="18"/>
        <v/>
      </c>
      <c r="I57" s="248">
        <f t="shared" si="3"/>
        <v>0</v>
      </c>
      <c r="J57" s="60" t="str">
        <f t="shared" si="4"/>
        <v/>
      </c>
      <c r="K57" s="60" t="str">
        <f t="shared" si="5"/>
        <v/>
      </c>
      <c r="L57" s="248">
        <f t="shared" si="6"/>
        <v>0</v>
      </c>
      <c r="M57" s="60" t="str">
        <f t="shared" si="7"/>
        <v/>
      </c>
      <c r="N57" s="60" t="str">
        <f t="shared" si="8"/>
        <v/>
      </c>
      <c r="O57" s="248">
        <f t="shared" si="9"/>
        <v>0</v>
      </c>
      <c r="P57" s="60" t="str">
        <f t="shared" si="10"/>
        <v/>
      </c>
      <c r="Q57" s="60" t="str">
        <f t="shared" si="11"/>
        <v/>
      </c>
      <c r="R57" s="248">
        <f t="shared" si="12"/>
        <v>0</v>
      </c>
      <c r="S57" s="60" t="str">
        <f t="shared" si="13"/>
        <v/>
      </c>
      <c r="T57" s="60" t="str">
        <f t="shared" si="14"/>
        <v/>
      </c>
      <c r="U57" s="61" t="str">
        <f t="shared" si="0"/>
        <v/>
      </c>
      <c r="V57" s="61"/>
      <c r="W57" s="61"/>
      <c r="X57" s="61"/>
      <c r="Y57" s="61"/>
      <c r="Z57" s="62" t="str">
        <f t="shared" si="1"/>
        <v/>
      </c>
      <c r="AC57" s="168">
        <f t="shared" si="15"/>
        <v>0</v>
      </c>
    </row>
    <row r="58" spans="2:29">
      <c r="B58" s="49" t="str">
        <f t="shared" si="2"/>
        <v/>
      </c>
      <c r="C58" s="220" t="str">
        <f>סיכום!C58</f>
        <v/>
      </c>
      <c r="D58" s="59"/>
      <c r="E58" s="50" t="str">
        <f>סיכום!H58</f>
        <v/>
      </c>
      <c r="F58" s="247" t="str">
        <f t="shared" si="16"/>
        <v/>
      </c>
      <c r="G58" s="50" t="str">
        <f t="shared" si="17"/>
        <v/>
      </c>
      <c r="H58" s="50" t="str">
        <f t="shared" si="18"/>
        <v/>
      </c>
      <c r="I58" s="248">
        <f t="shared" si="3"/>
        <v>0</v>
      </c>
      <c r="J58" s="60" t="str">
        <f t="shared" si="4"/>
        <v/>
      </c>
      <c r="K58" s="60" t="str">
        <f t="shared" si="5"/>
        <v/>
      </c>
      <c r="L58" s="248">
        <f t="shared" si="6"/>
        <v>0</v>
      </c>
      <c r="M58" s="60" t="str">
        <f t="shared" si="7"/>
        <v/>
      </c>
      <c r="N58" s="60" t="str">
        <f t="shared" si="8"/>
        <v/>
      </c>
      <c r="O58" s="248">
        <f t="shared" si="9"/>
        <v>0</v>
      </c>
      <c r="P58" s="60" t="str">
        <f t="shared" si="10"/>
        <v/>
      </c>
      <c r="Q58" s="60" t="str">
        <f t="shared" si="11"/>
        <v/>
      </c>
      <c r="R58" s="248">
        <f t="shared" si="12"/>
        <v>0</v>
      </c>
      <c r="S58" s="60" t="str">
        <f t="shared" si="13"/>
        <v/>
      </c>
      <c r="T58" s="60" t="str">
        <f t="shared" si="14"/>
        <v/>
      </c>
      <c r="U58" s="61" t="str">
        <f t="shared" si="0"/>
        <v/>
      </c>
      <c r="V58" s="61"/>
      <c r="W58" s="61"/>
      <c r="X58" s="61"/>
      <c r="Y58" s="61"/>
      <c r="Z58" s="62" t="str">
        <f t="shared" si="1"/>
        <v/>
      </c>
      <c r="AC58" s="168">
        <f t="shared" si="15"/>
        <v>0</v>
      </c>
    </row>
    <row r="59" spans="2:29">
      <c r="B59" s="49" t="str">
        <f t="shared" si="2"/>
        <v/>
      </c>
      <c r="C59" s="220" t="str">
        <f>סיכום!C59</f>
        <v/>
      </c>
      <c r="D59" s="59"/>
      <c r="E59" s="50" t="str">
        <f>סיכום!H59</f>
        <v/>
      </c>
      <c r="F59" s="247" t="str">
        <f t="shared" si="16"/>
        <v/>
      </c>
      <c r="G59" s="50" t="str">
        <f t="shared" si="17"/>
        <v/>
      </c>
      <c r="H59" s="50" t="str">
        <f t="shared" si="18"/>
        <v/>
      </c>
      <c r="I59" s="248">
        <f t="shared" si="3"/>
        <v>0</v>
      </c>
      <c r="J59" s="60" t="str">
        <f t="shared" si="4"/>
        <v/>
      </c>
      <c r="K59" s="60" t="str">
        <f t="shared" si="5"/>
        <v/>
      </c>
      <c r="L59" s="248">
        <f t="shared" si="6"/>
        <v>0</v>
      </c>
      <c r="M59" s="60" t="str">
        <f t="shared" si="7"/>
        <v/>
      </c>
      <c r="N59" s="60" t="str">
        <f t="shared" si="8"/>
        <v/>
      </c>
      <c r="O59" s="248">
        <f t="shared" si="9"/>
        <v>0</v>
      </c>
      <c r="P59" s="60" t="str">
        <f t="shared" si="10"/>
        <v/>
      </c>
      <c r="Q59" s="60" t="str">
        <f t="shared" si="11"/>
        <v/>
      </c>
      <c r="R59" s="248">
        <f t="shared" si="12"/>
        <v>0</v>
      </c>
      <c r="S59" s="60" t="str">
        <f t="shared" si="13"/>
        <v/>
      </c>
      <c r="T59" s="60" t="str">
        <f t="shared" si="14"/>
        <v/>
      </c>
      <c r="U59" s="61" t="str">
        <f t="shared" si="0"/>
        <v/>
      </c>
      <c r="V59" s="61"/>
      <c r="W59" s="61"/>
      <c r="X59" s="61"/>
      <c r="Y59" s="61"/>
      <c r="Z59" s="62" t="str">
        <f t="shared" si="1"/>
        <v/>
      </c>
      <c r="AC59" s="168">
        <f t="shared" si="15"/>
        <v>0</v>
      </c>
    </row>
    <row r="60" spans="2:29">
      <c r="B60" s="49" t="str">
        <f t="shared" si="2"/>
        <v/>
      </c>
      <c r="C60" s="220" t="str">
        <f>סיכום!C60</f>
        <v/>
      </c>
      <c r="D60" s="59"/>
      <c r="E60" s="50" t="str">
        <f>סיכום!H60</f>
        <v/>
      </c>
      <c r="F60" s="247" t="str">
        <f t="shared" si="16"/>
        <v/>
      </c>
      <c r="G60" s="50" t="str">
        <f t="shared" si="17"/>
        <v/>
      </c>
      <c r="H60" s="50" t="str">
        <f t="shared" si="18"/>
        <v/>
      </c>
      <c r="I60" s="248">
        <f t="shared" si="3"/>
        <v>0</v>
      </c>
      <c r="J60" s="60" t="str">
        <f t="shared" si="4"/>
        <v/>
      </c>
      <c r="K60" s="60" t="str">
        <f t="shared" si="5"/>
        <v/>
      </c>
      <c r="L60" s="248">
        <f t="shared" si="6"/>
        <v>0</v>
      </c>
      <c r="M60" s="60" t="str">
        <f t="shared" si="7"/>
        <v/>
      </c>
      <c r="N60" s="60" t="str">
        <f t="shared" si="8"/>
        <v/>
      </c>
      <c r="O60" s="248">
        <f t="shared" si="9"/>
        <v>0</v>
      </c>
      <c r="P60" s="60" t="str">
        <f t="shared" si="10"/>
        <v/>
      </c>
      <c r="Q60" s="60" t="str">
        <f t="shared" si="11"/>
        <v/>
      </c>
      <c r="R60" s="248">
        <f t="shared" si="12"/>
        <v>0</v>
      </c>
      <c r="S60" s="60" t="str">
        <f t="shared" si="13"/>
        <v/>
      </c>
      <c r="T60" s="60" t="str">
        <f t="shared" si="14"/>
        <v/>
      </c>
      <c r="U60" s="61" t="str">
        <f t="shared" si="0"/>
        <v/>
      </c>
      <c r="V60" s="61"/>
      <c r="W60" s="61"/>
      <c r="X60" s="61"/>
      <c r="Y60" s="61"/>
      <c r="Z60" s="62" t="str">
        <f t="shared" si="1"/>
        <v/>
      </c>
      <c r="AC60" s="168">
        <f t="shared" si="15"/>
        <v>0</v>
      </c>
    </row>
    <row r="61" spans="2:29">
      <c r="B61" s="49" t="str">
        <f t="shared" si="2"/>
        <v/>
      </c>
      <c r="C61" s="220" t="str">
        <f>סיכום!C61</f>
        <v/>
      </c>
      <c r="D61" s="59"/>
      <c r="E61" s="50" t="str">
        <f>סיכום!H61</f>
        <v/>
      </c>
      <c r="F61" s="247" t="str">
        <f t="shared" si="16"/>
        <v/>
      </c>
      <c r="G61" s="50" t="str">
        <f t="shared" si="17"/>
        <v/>
      </c>
      <c r="H61" s="50" t="str">
        <f t="shared" si="18"/>
        <v/>
      </c>
      <c r="I61" s="248">
        <f t="shared" si="3"/>
        <v>0</v>
      </c>
      <c r="J61" s="60" t="str">
        <f t="shared" si="4"/>
        <v/>
      </c>
      <c r="K61" s="60" t="str">
        <f t="shared" si="5"/>
        <v/>
      </c>
      <c r="L61" s="248">
        <f t="shared" si="6"/>
        <v>0</v>
      </c>
      <c r="M61" s="60" t="str">
        <f t="shared" si="7"/>
        <v/>
      </c>
      <c r="N61" s="60" t="str">
        <f t="shared" si="8"/>
        <v/>
      </c>
      <c r="O61" s="248">
        <f t="shared" si="9"/>
        <v>0</v>
      </c>
      <c r="P61" s="60" t="str">
        <f t="shared" si="10"/>
        <v/>
      </c>
      <c r="Q61" s="60" t="str">
        <f t="shared" si="11"/>
        <v/>
      </c>
      <c r="R61" s="248">
        <f t="shared" si="12"/>
        <v>0</v>
      </c>
      <c r="S61" s="60" t="str">
        <f t="shared" si="13"/>
        <v/>
      </c>
      <c r="T61" s="60" t="str">
        <f t="shared" si="14"/>
        <v/>
      </c>
      <c r="U61" s="61" t="str">
        <f t="shared" si="0"/>
        <v/>
      </c>
      <c r="V61" s="61"/>
      <c r="W61" s="61"/>
      <c r="X61" s="61"/>
      <c r="Y61" s="61"/>
      <c r="Z61" s="62" t="str">
        <f t="shared" si="1"/>
        <v/>
      </c>
      <c r="AC61" s="168">
        <f t="shared" si="15"/>
        <v>0</v>
      </c>
    </row>
    <row r="62" spans="2:29">
      <c r="B62" s="49" t="str">
        <f t="shared" si="2"/>
        <v/>
      </c>
      <c r="C62" s="220" t="str">
        <f>סיכום!C62</f>
        <v/>
      </c>
      <c r="D62" s="59"/>
      <c r="E62" s="50" t="str">
        <f>סיכום!H62</f>
        <v/>
      </c>
      <c r="F62" s="247" t="str">
        <f t="shared" si="16"/>
        <v/>
      </c>
      <c r="G62" s="50" t="str">
        <f t="shared" si="17"/>
        <v/>
      </c>
      <c r="H62" s="50" t="str">
        <f t="shared" si="18"/>
        <v/>
      </c>
      <c r="I62" s="248">
        <f t="shared" si="3"/>
        <v>0</v>
      </c>
      <c r="J62" s="60" t="str">
        <f t="shared" si="4"/>
        <v/>
      </c>
      <c r="K62" s="60" t="str">
        <f t="shared" si="5"/>
        <v/>
      </c>
      <c r="L62" s="248">
        <f t="shared" si="6"/>
        <v>0</v>
      </c>
      <c r="M62" s="60" t="str">
        <f t="shared" si="7"/>
        <v/>
      </c>
      <c r="N62" s="60" t="str">
        <f t="shared" si="8"/>
        <v/>
      </c>
      <c r="O62" s="248">
        <f t="shared" si="9"/>
        <v>0</v>
      </c>
      <c r="P62" s="60" t="str">
        <f t="shared" si="10"/>
        <v/>
      </c>
      <c r="Q62" s="60" t="str">
        <f t="shared" si="11"/>
        <v/>
      </c>
      <c r="R62" s="248">
        <f t="shared" si="12"/>
        <v>0</v>
      </c>
      <c r="S62" s="60" t="str">
        <f t="shared" si="13"/>
        <v/>
      </c>
      <c r="T62" s="60" t="str">
        <f t="shared" si="14"/>
        <v/>
      </c>
      <c r="U62" s="61" t="str">
        <f t="shared" si="0"/>
        <v/>
      </c>
      <c r="V62" s="61"/>
      <c r="W62" s="61"/>
      <c r="X62" s="61"/>
      <c r="Y62" s="61"/>
      <c r="Z62" s="62" t="str">
        <f t="shared" si="1"/>
        <v/>
      </c>
      <c r="AC62" s="168">
        <f t="shared" si="15"/>
        <v>0</v>
      </c>
    </row>
    <row r="63" spans="2:29">
      <c r="B63" s="49" t="str">
        <f t="shared" si="2"/>
        <v/>
      </c>
      <c r="C63" s="220" t="str">
        <f>סיכום!C63</f>
        <v/>
      </c>
      <c r="D63" s="59"/>
      <c r="E63" s="50" t="str">
        <f>סיכום!H63</f>
        <v/>
      </c>
      <c r="F63" s="247" t="str">
        <f t="shared" si="16"/>
        <v/>
      </c>
      <c r="G63" s="50" t="str">
        <f t="shared" si="17"/>
        <v/>
      </c>
      <c r="H63" s="50" t="str">
        <f t="shared" si="18"/>
        <v/>
      </c>
      <c r="I63" s="248">
        <f t="shared" si="3"/>
        <v>0</v>
      </c>
      <c r="J63" s="60" t="str">
        <f t="shared" si="4"/>
        <v/>
      </c>
      <c r="K63" s="60" t="str">
        <f t="shared" si="5"/>
        <v/>
      </c>
      <c r="L63" s="248">
        <f t="shared" si="6"/>
        <v>0</v>
      </c>
      <c r="M63" s="60" t="str">
        <f t="shared" si="7"/>
        <v/>
      </c>
      <c r="N63" s="60" t="str">
        <f t="shared" si="8"/>
        <v/>
      </c>
      <c r="O63" s="248">
        <f t="shared" si="9"/>
        <v>0</v>
      </c>
      <c r="P63" s="60" t="str">
        <f t="shared" si="10"/>
        <v/>
      </c>
      <c r="Q63" s="60" t="str">
        <f t="shared" si="11"/>
        <v/>
      </c>
      <c r="R63" s="248">
        <f t="shared" si="12"/>
        <v>0</v>
      </c>
      <c r="S63" s="60" t="str">
        <f t="shared" si="13"/>
        <v/>
      </c>
      <c r="T63" s="60" t="str">
        <f t="shared" si="14"/>
        <v/>
      </c>
      <c r="U63" s="61" t="str">
        <f t="shared" ref="U63:U94" si="19">IF($C63="","",IF(AC63=0,$AH$1,IFERROR(T63,$AH$1)))</f>
        <v/>
      </c>
      <c r="V63" s="61"/>
      <c r="W63" s="61"/>
      <c r="X63" s="61"/>
      <c r="Y63" s="61"/>
      <c r="Z63" s="62" t="str">
        <f t="shared" ref="Z63:Z94" si="20">IF(C63="","",IFERROR(U63/SUMIF($U$31:$U$130,"&lt;&gt;#DIV/0!"),$AH$1))</f>
        <v/>
      </c>
      <c r="AC63" s="168">
        <f t="shared" si="15"/>
        <v>0</v>
      </c>
    </row>
    <row r="64" spans="2:29">
      <c r="B64" s="49" t="str">
        <f t="shared" si="2"/>
        <v/>
      </c>
      <c r="C64" s="220" t="str">
        <f>סיכום!C64</f>
        <v/>
      </c>
      <c r="D64" s="59"/>
      <c r="E64" s="50" t="str">
        <f>סיכום!H64</f>
        <v/>
      </c>
      <c r="F64" s="247" t="str">
        <f t="shared" si="16"/>
        <v/>
      </c>
      <c r="G64" s="50" t="str">
        <f t="shared" si="17"/>
        <v/>
      </c>
      <c r="H64" s="50" t="str">
        <f t="shared" si="18"/>
        <v/>
      </c>
      <c r="I64" s="248">
        <f t="shared" si="3"/>
        <v>0</v>
      </c>
      <c r="J64" s="60" t="str">
        <f t="shared" si="4"/>
        <v/>
      </c>
      <c r="K64" s="60" t="str">
        <f t="shared" si="5"/>
        <v/>
      </c>
      <c r="L64" s="248">
        <f t="shared" si="6"/>
        <v>0</v>
      </c>
      <c r="M64" s="60" t="str">
        <f t="shared" si="7"/>
        <v/>
      </c>
      <c r="N64" s="60" t="str">
        <f t="shared" si="8"/>
        <v/>
      </c>
      <c r="O64" s="248">
        <f t="shared" si="9"/>
        <v>0</v>
      </c>
      <c r="P64" s="60" t="str">
        <f t="shared" si="10"/>
        <v/>
      </c>
      <c r="Q64" s="60" t="str">
        <f t="shared" si="11"/>
        <v/>
      </c>
      <c r="R64" s="248">
        <f t="shared" si="12"/>
        <v>0</v>
      </c>
      <c r="S64" s="60" t="str">
        <f t="shared" si="13"/>
        <v/>
      </c>
      <c r="T64" s="60" t="str">
        <f t="shared" si="14"/>
        <v/>
      </c>
      <c r="U64" s="61" t="str">
        <f t="shared" si="19"/>
        <v/>
      </c>
      <c r="V64" s="61"/>
      <c r="W64" s="61"/>
      <c r="X64" s="61"/>
      <c r="Y64" s="61"/>
      <c r="Z64" s="62" t="str">
        <f t="shared" si="20"/>
        <v/>
      </c>
      <c r="AC64" s="168">
        <f t="shared" si="15"/>
        <v>0</v>
      </c>
    </row>
    <row r="65" spans="2:29">
      <c r="B65" s="49" t="str">
        <f t="shared" si="2"/>
        <v/>
      </c>
      <c r="C65" s="220" t="str">
        <f>סיכום!C65</f>
        <v/>
      </c>
      <c r="D65" s="59"/>
      <c r="E65" s="50" t="str">
        <f>סיכום!H65</f>
        <v/>
      </c>
      <c r="F65" s="247" t="str">
        <f t="shared" si="16"/>
        <v/>
      </c>
      <c r="G65" s="50" t="str">
        <f t="shared" si="17"/>
        <v/>
      </c>
      <c r="H65" s="50" t="str">
        <f t="shared" si="18"/>
        <v/>
      </c>
      <c r="I65" s="248">
        <f t="shared" si="3"/>
        <v>0</v>
      </c>
      <c r="J65" s="60" t="str">
        <f t="shared" si="4"/>
        <v/>
      </c>
      <c r="K65" s="60" t="str">
        <f t="shared" si="5"/>
        <v/>
      </c>
      <c r="L65" s="248">
        <f t="shared" si="6"/>
        <v>0</v>
      </c>
      <c r="M65" s="60" t="str">
        <f t="shared" si="7"/>
        <v/>
      </c>
      <c r="N65" s="60" t="str">
        <f t="shared" si="8"/>
        <v/>
      </c>
      <c r="O65" s="248">
        <f t="shared" si="9"/>
        <v>0</v>
      </c>
      <c r="P65" s="60" t="str">
        <f t="shared" si="10"/>
        <v/>
      </c>
      <c r="Q65" s="60" t="str">
        <f t="shared" si="11"/>
        <v/>
      </c>
      <c r="R65" s="248">
        <f t="shared" si="12"/>
        <v>0</v>
      </c>
      <c r="S65" s="60" t="str">
        <f t="shared" si="13"/>
        <v/>
      </c>
      <c r="T65" s="60" t="str">
        <f t="shared" si="14"/>
        <v/>
      </c>
      <c r="U65" s="61" t="str">
        <f t="shared" si="19"/>
        <v/>
      </c>
      <c r="V65" s="61"/>
      <c r="W65" s="61"/>
      <c r="X65" s="61"/>
      <c r="Y65" s="61"/>
      <c r="Z65" s="62" t="str">
        <f t="shared" si="20"/>
        <v/>
      </c>
      <c r="AC65" s="168">
        <f t="shared" si="15"/>
        <v>0</v>
      </c>
    </row>
    <row r="66" spans="2:29">
      <c r="B66" s="49" t="str">
        <f t="shared" si="2"/>
        <v/>
      </c>
      <c r="C66" s="220" t="str">
        <f>סיכום!C66</f>
        <v/>
      </c>
      <c r="D66" s="59"/>
      <c r="E66" s="50" t="str">
        <f>סיכום!H66</f>
        <v/>
      </c>
      <c r="F66" s="247" t="str">
        <f t="shared" si="16"/>
        <v/>
      </c>
      <c r="G66" s="50" t="str">
        <f t="shared" si="17"/>
        <v/>
      </c>
      <c r="H66" s="50" t="str">
        <f t="shared" si="18"/>
        <v/>
      </c>
      <c r="I66" s="248">
        <f t="shared" si="3"/>
        <v>0</v>
      </c>
      <c r="J66" s="60" t="str">
        <f t="shared" si="4"/>
        <v/>
      </c>
      <c r="K66" s="60" t="str">
        <f t="shared" si="5"/>
        <v/>
      </c>
      <c r="L66" s="248">
        <f t="shared" si="6"/>
        <v>0</v>
      </c>
      <c r="M66" s="60" t="str">
        <f t="shared" si="7"/>
        <v/>
      </c>
      <c r="N66" s="60" t="str">
        <f t="shared" si="8"/>
        <v/>
      </c>
      <c r="O66" s="248">
        <f t="shared" si="9"/>
        <v>0</v>
      </c>
      <c r="P66" s="60" t="str">
        <f t="shared" si="10"/>
        <v/>
      </c>
      <c r="Q66" s="60" t="str">
        <f t="shared" si="11"/>
        <v/>
      </c>
      <c r="R66" s="248">
        <f t="shared" si="12"/>
        <v>0</v>
      </c>
      <c r="S66" s="60" t="str">
        <f t="shared" si="13"/>
        <v/>
      </c>
      <c r="T66" s="60" t="str">
        <f t="shared" si="14"/>
        <v/>
      </c>
      <c r="U66" s="61" t="str">
        <f t="shared" si="19"/>
        <v/>
      </c>
      <c r="V66" s="61"/>
      <c r="W66" s="61"/>
      <c r="X66" s="61"/>
      <c r="Y66" s="61"/>
      <c r="Z66" s="62" t="str">
        <f t="shared" si="20"/>
        <v/>
      </c>
      <c r="AC66" s="168">
        <f t="shared" si="15"/>
        <v>0</v>
      </c>
    </row>
    <row r="67" spans="2:29">
      <c r="B67" s="49" t="str">
        <f t="shared" si="2"/>
        <v/>
      </c>
      <c r="C67" s="220" t="str">
        <f>סיכום!C67</f>
        <v/>
      </c>
      <c r="D67" s="59"/>
      <c r="E67" s="50" t="str">
        <f>סיכום!H67</f>
        <v/>
      </c>
      <c r="F67" s="247" t="str">
        <f t="shared" si="16"/>
        <v/>
      </c>
      <c r="G67" s="50" t="str">
        <f t="shared" si="17"/>
        <v/>
      </c>
      <c r="H67" s="50" t="str">
        <f t="shared" si="18"/>
        <v/>
      </c>
      <c r="I67" s="248">
        <f t="shared" si="3"/>
        <v>0</v>
      </c>
      <c r="J67" s="60" t="str">
        <f t="shared" si="4"/>
        <v/>
      </c>
      <c r="K67" s="60" t="str">
        <f t="shared" si="5"/>
        <v/>
      </c>
      <c r="L67" s="248">
        <f t="shared" si="6"/>
        <v>0</v>
      </c>
      <c r="M67" s="60" t="str">
        <f t="shared" si="7"/>
        <v/>
      </c>
      <c r="N67" s="60" t="str">
        <f t="shared" si="8"/>
        <v/>
      </c>
      <c r="O67" s="248">
        <f t="shared" si="9"/>
        <v>0</v>
      </c>
      <c r="P67" s="60" t="str">
        <f t="shared" si="10"/>
        <v/>
      </c>
      <c r="Q67" s="60" t="str">
        <f t="shared" si="11"/>
        <v/>
      </c>
      <c r="R67" s="248">
        <f t="shared" si="12"/>
        <v>0</v>
      </c>
      <c r="S67" s="60" t="str">
        <f t="shared" si="13"/>
        <v/>
      </c>
      <c r="T67" s="60" t="str">
        <f t="shared" si="14"/>
        <v/>
      </c>
      <c r="U67" s="61" t="str">
        <f t="shared" si="19"/>
        <v/>
      </c>
      <c r="V67" s="61"/>
      <c r="W67" s="61"/>
      <c r="X67" s="61"/>
      <c r="Y67" s="61"/>
      <c r="Z67" s="62" t="str">
        <f t="shared" si="20"/>
        <v/>
      </c>
      <c r="AC67" s="168">
        <f t="shared" si="15"/>
        <v>0</v>
      </c>
    </row>
    <row r="68" spans="2:29">
      <c r="B68" s="49" t="str">
        <f t="shared" si="2"/>
        <v/>
      </c>
      <c r="C68" s="220" t="str">
        <f>סיכום!C68</f>
        <v/>
      </c>
      <c r="D68" s="59"/>
      <c r="E68" s="50" t="str">
        <f>סיכום!H68</f>
        <v/>
      </c>
      <c r="F68" s="247" t="str">
        <f t="shared" si="16"/>
        <v/>
      </c>
      <c r="G68" s="50" t="str">
        <f t="shared" si="17"/>
        <v/>
      </c>
      <c r="H68" s="50" t="str">
        <f t="shared" si="18"/>
        <v/>
      </c>
      <c r="I68" s="248">
        <f t="shared" si="3"/>
        <v>0</v>
      </c>
      <c r="J68" s="60" t="str">
        <f t="shared" si="4"/>
        <v/>
      </c>
      <c r="K68" s="60" t="str">
        <f t="shared" si="5"/>
        <v/>
      </c>
      <c r="L68" s="248">
        <f t="shared" si="6"/>
        <v>0</v>
      </c>
      <c r="M68" s="60" t="str">
        <f t="shared" si="7"/>
        <v/>
      </c>
      <c r="N68" s="60" t="str">
        <f t="shared" si="8"/>
        <v/>
      </c>
      <c r="O68" s="248">
        <f t="shared" si="9"/>
        <v>0</v>
      </c>
      <c r="P68" s="60" t="str">
        <f t="shared" si="10"/>
        <v/>
      </c>
      <c r="Q68" s="60" t="str">
        <f t="shared" si="11"/>
        <v/>
      </c>
      <c r="R68" s="248">
        <f t="shared" si="12"/>
        <v>0</v>
      </c>
      <c r="S68" s="60" t="str">
        <f t="shared" si="13"/>
        <v/>
      </c>
      <c r="T68" s="60" t="str">
        <f t="shared" si="14"/>
        <v/>
      </c>
      <c r="U68" s="61" t="str">
        <f t="shared" si="19"/>
        <v/>
      </c>
      <c r="V68" s="61"/>
      <c r="W68" s="61"/>
      <c r="X68" s="61"/>
      <c r="Y68" s="61"/>
      <c r="Z68" s="62" t="str">
        <f t="shared" si="20"/>
        <v/>
      </c>
      <c r="AC68" s="168">
        <f t="shared" si="15"/>
        <v>0</v>
      </c>
    </row>
    <row r="69" spans="2:29">
      <c r="B69" s="49" t="str">
        <f t="shared" si="2"/>
        <v/>
      </c>
      <c r="C69" s="220" t="str">
        <f>סיכום!C69</f>
        <v/>
      </c>
      <c r="D69" s="59"/>
      <c r="E69" s="50" t="str">
        <f>סיכום!H69</f>
        <v/>
      </c>
      <c r="F69" s="247" t="str">
        <f t="shared" si="16"/>
        <v/>
      </c>
      <c r="G69" s="50" t="str">
        <f t="shared" si="17"/>
        <v/>
      </c>
      <c r="H69" s="50" t="str">
        <f t="shared" si="18"/>
        <v/>
      </c>
      <c r="I69" s="248">
        <f t="shared" si="3"/>
        <v>0</v>
      </c>
      <c r="J69" s="60" t="str">
        <f t="shared" si="4"/>
        <v/>
      </c>
      <c r="K69" s="60" t="str">
        <f t="shared" si="5"/>
        <v/>
      </c>
      <c r="L69" s="248">
        <f t="shared" si="6"/>
        <v>0</v>
      </c>
      <c r="M69" s="60" t="str">
        <f t="shared" si="7"/>
        <v/>
      </c>
      <c r="N69" s="60" t="str">
        <f t="shared" si="8"/>
        <v/>
      </c>
      <c r="O69" s="248">
        <f t="shared" si="9"/>
        <v>0</v>
      </c>
      <c r="P69" s="60" t="str">
        <f t="shared" si="10"/>
        <v/>
      </c>
      <c r="Q69" s="60" t="str">
        <f t="shared" si="11"/>
        <v/>
      </c>
      <c r="R69" s="248">
        <f t="shared" si="12"/>
        <v>0</v>
      </c>
      <c r="S69" s="60" t="str">
        <f t="shared" si="13"/>
        <v/>
      </c>
      <c r="T69" s="60" t="str">
        <f t="shared" si="14"/>
        <v/>
      </c>
      <c r="U69" s="61" t="str">
        <f t="shared" si="19"/>
        <v/>
      </c>
      <c r="V69" s="61"/>
      <c r="W69" s="61"/>
      <c r="X69" s="61"/>
      <c r="Y69" s="61"/>
      <c r="Z69" s="62" t="str">
        <f t="shared" si="20"/>
        <v/>
      </c>
      <c r="AC69" s="168">
        <f t="shared" si="15"/>
        <v>0</v>
      </c>
    </row>
    <row r="70" spans="2:29">
      <c r="B70" s="49" t="str">
        <f t="shared" si="2"/>
        <v/>
      </c>
      <c r="C70" s="220" t="str">
        <f>סיכום!C70</f>
        <v/>
      </c>
      <c r="D70" s="59"/>
      <c r="E70" s="50" t="str">
        <f>סיכום!H70</f>
        <v/>
      </c>
      <c r="F70" s="247" t="str">
        <f t="shared" si="16"/>
        <v/>
      </c>
      <c r="G70" s="50" t="str">
        <f t="shared" si="17"/>
        <v/>
      </c>
      <c r="H70" s="50" t="str">
        <f t="shared" si="18"/>
        <v/>
      </c>
      <c r="I70" s="248">
        <f t="shared" si="3"/>
        <v>0</v>
      </c>
      <c r="J70" s="60" t="str">
        <f t="shared" si="4"/>
        <v/>
      </c>
      <c r="K70" s="60" t="str">
        <f t="shared" si="5"/>
        <v/>
      </c>
      <c r="L70" s="248">
        <f t="shared" si="6"/>
        <v>0</v>
      </c>
      <c r="M70" s="60" t="str">
        <f t="shared" si="7"/>
        <v/>
      </c>
      <c r="N70" s="60" t="str">
        <f t="shared" si="8"/>
        <v/>
      </c>
      <c r="O70" s="248">
        <f t="shared" si="9"/>
        <v>0</v>
      </c>
      <c r="P70" s="60" t="str">
        <f t="shared" si="10"/>
        <v/>
      </c>
      <c r="Q70" s="60" t="str">
        <f t="shared" si="11"/>
        <v/>
      </c>
      <c r="R70" s="248">
        <f t="shared" si="12"/>
        <v>0</v>
      </c>
      <c r="S70" s="60" t="str">
        <f t="shared" si="13"/>
        <v/>
      </c>
      <c r="T70" s="60" t="str">
        <f t="shared" si="14"/>
        <v/>
      </c>
      <c r="U70" s="61" t="str">
        <f t="shared" si="19"/>
        <v/>
      </c>
      <c r="V70" s="61"/>
      <c r="W70" s="61"/>
      <c r="X70" s="61"/>
      <c r="Y70" s="61"/>
      <c r="Z70" s="62" t="str">
        <f t="shared" si="20"/>
        <v/>
      </c>
      <c r="AC70" s="168">
        <f t="shared" si="15"/>
        <v>0</v>
      </c>
    </row>
    <row r="71" spans="2:29">
      <c r="B71" s="49" t="str">
        <f t="shared" si="2"/>
        <v/>
      </c>
      <c r="C71" s="220" t="str">
        <f>סיכום!C71</f>
        <v/>
      </c>
      <c r="D71" s="59"/>
      <c r="E71" s="50" t="str">
        <f>סיכום!H71</f>
        <v/>
      </c>
      <c r="F71" s="247" t="str">
        <f t="shared" si="16"/>
        <v/>
      </c>
      <c r="G71" s="50" t="str">
        <f t="shared" si="17"/>
        <v/>
      </c>
      <c r="H71" s="50" t="str">
        <f t="shared" si="18"/>
        <v/>
      </c>
      <c r="I71" s="248">
        <f t="shared" si="3"/>
        <v>0</v>
      </c>
      <c r="J71" s="60" t="str">
        <f t="shared" si="4"/>
        <v/>
      </c>
      <c r="K71" s="60" t="str">
        <f t="shared" si="5"/>
        <v/>
      </c>
      <c r="L71" s="248">
        <f t="shared" si="6"/>
        <v>0</v>
      </c>
      <c r="M71" s="60" t="str">
        <f t="shared" si="7"/>
        <v/>
      </c>
      <c r="N71" s="60" t="str">
        <f t="shared" si="8"/>
        <v/>
      </c>
      <c r="O71" s="248">
        <f t="shared" si="9"/>
        <v>0</v>
      </c>
      <c r="P71" s="60" t="str">
        <f t="shared" si="10"/>
        <v/>
      </c>
      <c r="Q71" s="60" t="str">
        <f t="shared" si="11"/>
        <v/>
      </c>
      <c r="R71" s="248">
        <f t="shared" si="12"/>
        <v>0</v>
      </c>
      <c r="S71" s="60" t="str">
        <f t="shared" si="13"/>
        <v/>
      </c>
      <c r="T71" s="60" t="str">
        <f t="shared" si="14"/>
        <v/>
      </c>
      <c r="U71" s="61" t="str">
        <f t="shared" si="19"/>
        <v/>
      </c>
      <c r="V71" s="61"/>
      <c r="W71" s="61"/>
      <c r="X71" s="61"/>
      <c r="Y71" s="61"/>
      <c r="Z71" s="62" t="str">
        <f t="shared" si="20"/>
        <v/>
      </c>
      <c r="AC71" s="168">
        <f t="shared" si="15"/>
        <v>0</v>
      </c>
    </row>
    <row r="72" spans="2:29">
      <c r="B72" s="49" t="str">
        <f t="shared" si="2"/>
        <v/>
      </c>
      <c r="C72" s="220" t="str">
        <f>סיכום!C72</f>
        <v/>
      </c>
      <c r="D72" s="59"/>
      <c r="E72" s="50" t="str">
        <f>סיכום!H72</f>
        <v/>
      </c>
      <c r="F72" s="247" t="str">
        <f t="shared" si="16"/>
        <v/>
      </c>
      <c r="G72" s="50" t="str">
        <f t="shared" si="17"/>
        <v/>
      </c>
      <c r="H72" s="50" t="str">
        <f t="shared" si="18"/>
        <v/>
      </c>
      <c r="I72" s="248">
        <f t="shared" si="3"/>
        <v>0</v>
      </c>
      <c r="J72" s="60" t="str">
        <f t="shared" si="4"/>
        <v/>
      </c>
      <c r="K72" s="60" t="str">
        <f t="shared" si="5"/>
        <v/>
      </c>
      <c r="L72" s="248">
        <f t="shared" si="6"/>
        <v>0</v>
      </c>
      <c r="M72" s="60" t="str">
        <f t="shared" si="7"/>
        <v/>
      </c>
      <c r="N72" s="60" t="str">
        <f t="shared" si="8"/>
        <v/>
      </c>
      <c r="O72" s="248">
        <f t="shared" si="9"/>
        <v>0</v>
      </c>
      <c r="P72" s="60" t="str">
        <f t="shared" si="10"/>
        <v/>
      </c>
      <c r="Q72" s="60" t="str">
        <f t="shared" si="11"/>
        <v/>
      </c>
      <c r="R72" s="248">
        <f t="shared" si="12"/>
        <v>0</v>
      </c>
      <c r="S72" s="60" t="str">
        <f t="shared" si="13"/>
        <v/>
      </c>
      <c r="T72" s="60" t="str">
        <f t="shared" si="14"/>
        <v/>
      </c>
      <c r="U72" s="61" t="str">
        <f t="shared" si="19"/>
        <v/>
      </c>
      <c r="V72" s="61"/>
      <c r="W72" s="61"/>
      <c r="X72" s="61"/>
      <c r="Y72" s="61"/>
      <c r="Z72" s="62" t="str">
        <f t="shared" si="20"/>
        <v/>
      </c>
      <c r="AC72" s="168">
        <f t="shared" si="15"/>
        <v>0</v>
      </c>
    </row>
    <row r="73" spans="2:29">
      <c r="B73" s="49" t="str">
        <f t="shared" si="2"/>
        <v/>
      </c>
      <c r="C73" s="220" t="str">
        <f>סיכום!C73</f>
        <v/>
      </c>
      <c r="D73" s="59"/>
      <c r="E73" s="50" t="str">
        <f>סיכום!H73</f>
        <v/>
      </c>
      <c r="F73" s="247" t="str">
        <f t="shared" si="16"/>
        <v/>
      </c>
      <c r="G73" s="50" t="str">
        <f t="shared" si="17"/>
        <v/>
      </c>
      <c r="H73" s="50" t="str">
        <f t="shared" si="18"/>
        <v/>
      </c>
      <c r="I73" s="248">
        <f t="shared" si="3"/>
        <v>0</v>
      </c>
      <c r="J73" s="60" t="str">
        <f t="shared" si="4"/>
        <v/>
      </c>
      <c r="K73" s="60" t="str">
        <f t="shared" si="5"/>
        <v/>
      </c>
      <c r="L73" s="248">
        <f t="shared" si="6"/>
        <v>0</v>
      </c>
      <c r="M73" s="60" t="str">
        <f t="shared" si="7"/>
        <v/>
      </c>
      <c r="N73" s="60" t="str">
        <f t="shared" si="8"/>
        <v/>
      </c>
      <c r="O73" s="248">
        <f t="shared" si="9"/>
        <v>0</v>
      </c>
      <c r="P73" s="60" t="str">
        <f t="shared" si="10"/>
        <v/>
      </c>
      <c r="Q73" s="60" t="str">
        <f t="shared" si="11"/>
        <v/>
      </c>
      <c r="R73" s="248">
        <f t="shared" si="12"/>
        <v>0</v>
      </c>
      <c r="S73" s="60" t="str">
        <f t="shared" si="13"/>
        <v/>
      </c>
      <c r="T73" s="60" t="str">
        <f t="shared" si="14"/>
        <v/>
      </c>
      <c r="U73" s="61" t="str">
        <f t="shared" si="19"/>
        <v/>
      </c>
      <c r="V73" s="61"/>
      <c r="W73" s="61"/>
      <c r="X73" s="61"/>
      <c r="Y73" s="61"/>
      <c r="Z73" s="62" t="str">
        <f t="shared" si="20"/>
        <v/>
      </c>
      <c r="AC73" s="168">
        <f t="shared" si="15"/>
        <v>0</v>
      </c>
    </row>
    <row r="74" spans="2:29">
      <c r="B74" s="49" t="str">
        <f t="shared" si="2"/>
        <v/>
      </c>
      <c r="C74" s="220" t="str">
        <f>סיכום!C74</f>
        <v/>
      </c>
      <c r="D74" s="59"/>
      <c r="E74" s="50" t="str">
        <f>סיכום!H74</f>
        <v/>
      </c>
      <c r="F74" s="247" t="str">
        <f t="shared" si="16"/>
        <v/>
      </c>
      <c r="G74" s="50" t="str">
        <f t="shared" si="17"/>
        <v/>
      </c>
      <c r="H74" s="50" t="str">
        <f t="shared" si="18"/>
        <v/>
      </c>
      <c r="I74" s="248">
        <f t="shared" si="3"/>
        <v>0</v>
      </c>
      <c r="J74" s="60" t="str">
        <f t="shared" si="4"/>
        <v/>
      </c>
      <c r="K74" s="60" t="str">
        <f t="shared" si="5"/>
        <v/>
      </c>
      <c r="L74" s="248">
        <f t="shared" si="6"/>
        <v>0</v>
      </c>
      <c r="M74" s="60" t="str">
        <f t="shared" si="7"/>
        <v/>
      </c>
      <c r="N74" s="60" t="str">
        <f t="shared" si="8"/>
        <v/>
      </c>
      <c r="O74" s="248">
        <f t="shared" si="9"/>
        <v>0</v>
      </c>
      <c r="P74" s="60" t="str">
        <f t="shared" si="10"/>
        <v/>
      </c>
      <c r="Q74" s="60" t="str">
        <f t="shared" si="11"/>
        <v/>
      </c>
      <c r="R74" s="248">
        <f t="shared" si="12"/>
        <v>0</v>
      </c>
      <c r="S74" s="60" t="str">
        <f t="shared" si="13"/>
        <v/>
      </c>
      <c r="T74" s="60" t="str">
        <f t="shared" si="14"/>
        <v/>
      </c>
      <c r="U74" s="61" t="str">
        <f t="shared" si="19"/>
        <v/>
      </c>
      <c r="V74" s="61"/>
      <c r="W74" s="61"/>
      <c r="X74" s="61"/>
      <c r="Y74" s="61"/>
      <c r="Z74" s="62" t="str">
        <f t="shared" si="20"/>
        <v/>
      </c>
      <c r="AC74" s="168">
        <f t="shared" si="15"/>
        <v>0</v>
      </c>
    </row>
    <row r="75" spans="2:29">
      <c r="B75" s="49" t="str">
        <f t="shared" si="2"/>
        <v/>
      </c>
      <c r="C75" s="220" t="str">
        <f>סיכום!C75</f>
        <v/>
      </c>
      <c r="D75" s="59"/>
      <c r="E75" s="50" t="str">
        <f>סיכום!H75</f>
        <v/>
      </c>
      <c r="F75" s="247" t="str">
        <f t="shared" si="16"/>
        <v/>
      </c>
      <c r="G75" s="50" t="str">
        <f t="shared" si="17"/>
        <v/>
      </c>
      <c r="H75" s="50" t="str">
        <f t="shared" si="18"/>
        <v/>
      </c>
      <c r="I75" s="248">
        <f t="shared" si="3"/>
        <v>0</v>
      </c>
      <c r="J75" s="60" t="str">
        <f t="shared" si="4"/>
        <v/>
      </c>
      <c r="K75" s="60" t="str">
        <f t="shared" si="5"/>
        <v/>
      </c>
      <c r="L75" s="248">
        <f t="shared" si="6"/>
        <v>0</v>
      </c>
      <c r="M75" s="60" t="str">
        <f t="shared" si="7"/>
        <v/>
      </c>
      <c r="N75" s="60" t="str">
        <f t="shared" si="8"/>
        <v/>
      </c>
      <c r="O75" s="248">
        <f t="shared" si="9"/>
        <v>0</v>
      </c>
      <c r="P75" s="60" t="str">
        <f t="shared" si="10"/>
        <v/>
      </c>
      <c r="Q75" s="60" t="str">
        <f t="shared" si="11"/>
        <v/>
      </c>
      <c r="R75" s="248">
        <f t="shared" si="12"/>
        <v>0</v>
      </c>
      <c r="S75" s="60" t="str">
        <f t="shared" si="13"/>
        <v/>
      </c>
      <c r="T75" s="60" t="str">
        <f t="shared" si="14"/>
        <v/>
      </c>
      <c r="U75" s="61" t="str">
        <f t="shared" si="19"/>
        <v/>
      </c>
      <c r="V75" s="61"/>
      <c r="W75" s="61"/>
      <c r="X75" s="61"/>
      <c r="Y75" s="61"/>
      <c r="Z75" s="62" t="str">
        <f t="shared" si="20"/>
        <v/>
      </c>
      <c r="AC75" s="168">
        <f t="shared" si="15"/>
        <v>0</v>
      </c>
    </row>
    <row r="76" spans="2:29">
      <c r="B76" s="49" t="str">
        <f t="shared" si="2"/>
        <v/>
      </c>
      <c r="C76" s="220" t="str">
        <f>סיכום!C76</f>
        <v/>
      </c>
      <c r="D76" s="59"/>
      <c r="E76" s="50" t="str">
        <f>סיכום!H76</f>
        <v/>
      </c>
      <c r="F76" s="247" t="str">
        <f t="shared" si="16"/>
        <v/>
      </c>
      <c r="G76" s="50" t="str">
        <f t="shared" si="17"/>
        <v/>
      </c>
      <c r="H76" s="50" t="str">
        <f t="shared" si="18"/>
        <v/>
      </c>
      <c r="I76" s="248">
        <f t="shared" si="3"/>
        <v>0</v>
      </c>
      <c r="J76" s="60" t="str">
        <f t="shared" si="4"/>
        <v/>
      </c>
      <c r="K76" s="60" t="str">
        <f t="shared" si="5"/>
        <v/>
      </c>
      <c r="L76" s="248">
        <f t="shared" si="6"/>
        <v>0</v>
      </c>
      <c r="M76" s="60" t="str">
        <f t="shared" si="7"/>
        <v/>
      </c>
      <c r="N76" s="60" t="str">
        <f t="shared" si="8"/>
        <v/>
      </c>
      <c r="O76" s="248">
        <f t="shared" si="9"/>
        <v>0</v>
      </c>
      <c r="P76" s="60" t="str">
        <f t="shared" si="10"/>
        <v/>
      </c>
      <c r="Q76" s="60" t="str">
        <f t="shared" si="11"/>
        <v/>
      </c>
      <c r="R76" s="248">
        <f t="shared" si="12"/>
        <v>0</v>
      </c>
      <c r="S76" s="60" t="str">
        <f t="shared" si="13"/>
        <v/>
      </c>
      <c r="T76" s="60" t="str">
        <f t="shared" si="14"/>
        <v/>
      </c>
      <c r="U76" s="61" t="str">
        <f t="shared" si="19"/>
        <v/>
      </c>
      <c r="V76" s="61"/>
      <c r="W76" s="61"/>
      <c r="X76" s="61"/>
      <c r="Y76" s="61"/>
      <c r="Z76" s="62" t="str">
        <f t="shared" si="20"/>
        <v/>
      </c>
      <c r="AC76" s="168">
        <f t="shared" si="15"/>
        <v>0</v>
      </c>
    </row>
    <row r="77" spans="2:29">
      <c r="B77" s="49" t="str">
        <f t="shared" si="2"/>
        <v/>
      </c>
      <c r="C77" s="220" t="str">
        <f>סיכום!C77</f>
        <v/>
      </c>
      <c r="D77" s="59"/>
      <c r="E77" s="50" t="str">
        <f>סיכום!H77</f>
        <v/>
      </c>
      <c r="F77" s="247" t="str">
        <f t="shared" si="16"/>
        <v/>
      </c>
      <c r="G77" s="50" t="str">
        <f t="shared" si="17"/>
        <v/>
      </c>
      <c r="H77" s="50" t="str">
        <f t="shared" si="18"/>
        <v/>
      </c>
      <c r="I77" s="248">
        <f t="shared" si="3"/>
        <v>0</v>
      </c>
      <c r="J77" s="60" t="str">
        <f t="shared" si="4"/>
        <v/>
      </c>
      <c r="K77" s="60" t="str">
        <f t="shared" si="5"/>
        <v/>
      </c>
      <c r="L77" s="248">
        <f t="shared" si="6"/>
        <v>0</v>
      </c>
      <c r="M77" s="60" t="str">
        <f t="shared" si="7"/>
        <v/>
      </c>
      <c r="N77" s="60" t="str">
        <f t="shared" si="8"/>
        <v/>
      </c>
      <c r="O77" s="248">
        <f t="shared" si="9"/>
        <v>0</v>
      </c>
      <c r="P77" s="60" t="str">
        <f t="shared" si="10"/>
        <v/>
      </c>
      <c r="Q77" s="60" t="str">
        <f t="shared" si="11"/>
        <v/>
      </c>
      <c r="R77" s="248">
        <f t="shared" si="12"/>
        <v>0</v>
      </c>
      <c r="S77" s="60" t="str">
        <f t="shared" si="13"/>
        <v/>
      </c>
      <c r="T77" s="60" t="str">
        <f t="shared" si="14"/>
        <v/>
      </c>
      <c r="U77" s="61" t="str">
        <f t="shared" si="19"/>
        <v/>
      </c>
      <c r="V77" s="61"/>
      <c r="W77" s="61"/>
      <c r="X77" s="61"/>
      <c r="Y77" s="61"/>
      <c r="Z77" s="62" t="str">
        <f t="shared" si="20"/>
        <v/>
      </c>
      <c r="AC77" s="168">
        <f t="shared" si="15"/>
        <v>0</v>
      </c>
    </row>
    <row r="78" spans="2:29">
      <c r="B78" s="49" t="str">
        <f t="shared" si="2"/>
        <v/>
      </c>
      <c r="C78" s="220" t="str">
        <f>סיכום!C78</f>
        <v/>
      </c>
      <c r="D78" s="59"/>
      <c r="E78" s="50" t="str">
        <f>סיכום!H78</f>
        <v/>
      </c>
      <c r="F78" s="247" t="str">
        <f t="shared" si="16"/>
        <v/>
      </c>
      <c r="G78" s="50" t="str">
        <f t="shared" si="17"/>
        <v/>
      </c>
      <c r="H78" s="50" t="str">
        <f t="shared" si="18"/>
        <v/>
      </c>
      <c r="I78" s="248">
        <f t="shared" si="3"/>
        <v>0</v>
      </c>
      <c r="J78" s="60" t="str">
        <f t="shared" si="4"/>
        <v/>
      </c>
      <c r="K78" s="60" t="str">
        <f t="shared" si="5"/>
        <v/>
      </c>
      <c r="L78" s="248">
        <f t="shared" si="6"/>
        <v>0</v>
      </c>
      <c r="M78" s="60" t="str">
        <f t="shared" si="7"/>
        <v/>
      </c>
      <c r="N78" s="60" t="str">
        <f t="shared" si="8"/>
        <v/>
      </c>
      <c r="O78" s="248">
        <f t="shared" si="9"/>
        <v>0</v>
      </c>
      <c r="P78" s="60" t="str">
        <f t="shared" si="10"/>
        <v/>
      </c>
      <c r="Q78" s="60" t="str">
        <f t="shared" si="11"/>
        <v/>
      </c>
      <c r="R78" s="248">
        <f t="shared" si="12"/>
        <v>0</v>
      </c>
      <c r="S78" s="60" t="str">
        <f t="shared" si="13"/>
        <v/>
      </c>
      <c r="T78" s="60" t="str">
        <f t="shared" si="14"/>
        <v/>
      </c>
      <c r="U78" s="61" t="str">
        <f t="shared" si="19"/>
        <v/>
      </c>
      <c r="V78" s="61"/>
      <c r="W78" s="61"/>
      <c r="X78" s="61"/>
      <c r="Y78" s="61"/>
      <c r="Z78" s="62" t="str">
        <f t="shared" si="20"/>
        <v/>
      </c>
      <c r="AC78" s="168">
        <f t="shared" si="15"/>
        <v>0</v>
      </c>
    </row>
    <row r="79" spans="2:29">
      <c r="B79" s="49" t="str">
        <f t="shared" si="2"/>
        <v/>
      </c>
      <c r="C79" s="220" t="str">
        <f>סיכום!C79</f>
        <v/>
      </c>
      <c r="D79" s="59"/>
      <c r="E79" s="50" t="str">
        <f>סיכום!H79</f>
        <v/>
      </c>
      <c r="F79" s="247" t="str">
        <f t="shared" si="16"/>
        <v/>
      </c>
      <c r="G79" s="50" t="str">
        <f t="shared" si="17"/>
        <v/>
      </c>
      <c r="H79" s="50" t="str">
        <f t="shared" si="18"/>
        <v/>
      </c>
      <c r="I79" s="248">
        <f t="shared" si="3"/>
        <v>0</v>
      </c>
      <c r="J79" s="60" t="str">
        <f t="shared" si="4"/>
        <v/>
      </c>
      <c r="K79" s="60" t="str">
        <f t="shared" si="5"/>
        <v/>
      </c>
      <c r="L79" s="248">
        <f t="shared" si="6"/>
        <v>0</v>
      </c>
      <c r="M79" s="60" t="str">
        <f t="shared" si="7"/>
        <v/>
      </c>
      <c r="N79" s="60" t="str">
        <f t="shared" si="8"/>
        <v/>
      </c>
      <c r="O79" s="248">
        <f t="shared" si="9"/>
        <v>0</v>
      </c>
      <c r="P79" s="60" t="str">
        <f t="shared" si="10"/>
        <v/>
      </c>
      <c r="Q79" s="60" t="str">
        <f t="shared" si="11"/>
        <v/>
      </c>
      <c r="R79" s="248">
        <f t="shared" si="12"/>
        <v>0</v>
      </c>
      <c r="S79" s="60" t="str">
        <f t="shared" si="13"/>
        <v/>
      </c>
      <c r="T79" s="60" t="str">
        <f t="shared" si="14"/>
        <v/>
      </c>
      <c r="U79" s="61" t="str">
        <f t="shared" si="19"/>
        <v/>
      </c>
      <c r="V79" s="61"/>
      <c r="W79" s="61"/>
      <c r="X79" s="61"/>
      <c r="Y79" s="61"/>
      <c r="Z79" s="62" t="str">
        <f t="shared" si="20"/>
        <v/>
      </c>
      <c r="AC79" s="168">
        <f t="shared" si="15"/>
        <v>0</v>
      </c>
    </row>
    <row r="80" spans="2:29">
      <c r="B80" s="49" t="str">
        <f t="shared" si="2"/>
        <v/>
      </c>
      <c r="C80" s="220" t="str">
        <f>סיכום!C80</f>
        <v/>
      </c>
      <c r="D80" s="59"/>
      <c r="E80" s="50" t="str">
        <f>סיכום!H80</f>
        <v/>
      </c>
      <c r="F80" s="247" t="str">
        <f t="shared" si="16"/>
        <v/>
      </c>
      <c r="G80" s="50" t="str">
        <f t="shared" si="17"/>
        <v/>
      </c>
      <c r="H80" s="50" t="str">
        <f t="shared" si="18"/>
        <v/>
      </c>
      <c r="I80" s="248">
        <f t="shared" si="3"/>
        <v>0</v>
      </c>
      <c r="J80" s="60" t="str">
        <f t="shared" si="4"/>
        <v/>
      </c>
      <c r="K80" s="60" t="str">
        <f t="shared" si="5"/>
        <v/>
      </c>
      <c r="L80" s="248">
        <f t="shared" si="6"/>
        <v>0</v>
      </c>
      <c r="M80" s="60" t="str">
        <f t="shared" si="7"/>
        <v/>
      </c>
      <c r="N80" s="60" t="str">
        <f t="shared" si="8"/>
        <v/>
      </c>
      <c r="O80" s="248">
        <f t="shared" si="9"/>
        <v>0</v>
      </c>
      <c r="P80" s="60" t="str">
        <f t="shared" si="10"/>
        <v/>
      </c>
      <c r="Q80" s="60" t="str">
        <f t="shared" si="11"/>
        <v/>
      </c>
      <c r="R80" s="248">
        <f t="shared" si="12"/>
        <v>0</v>
      </c>
      <c r="S80" s="60" t="str">
        <f t="shared" si="13"/>
        <v/>
      </c>
      <c r="T80" s="60" t="str">
        <f t="shared" si="14"/>
        <v/>
      </c>
      <c r="U80" s="61" t="str">
        <f t="shared" si="19"/>
        <v/>
      </c>
      <c r="V80" s="61"/>
      <c r="W80" s="61"/>
      <c r="X80" s="61"/>
      <c r="Y80" s="61"/>
      <c r="Z80" s="62" t="str">
        <f t="shared" si="20"/>
        <v/>
      </c>
      <c r="AC80" s="168">
        <f t="shared" si="15"/>
        <v>0</v>
      </c>
    </row>
    <row r="81" spans="2:29">
      <c r="B81" s="49" t="str">
        <f t="shared" si="2"/>
        <v/>
      </c>
      <c r="C81" s="220" t="str">
        <f>סיכום!C81</f>
        <v/>
      </c>
      <c r="D81" s="59"/>
      <c r="E81" s="50" t="str">
        <f>סיכום!H81</f>
        <v/>
      </c>
      <c r="F81" s="247" t="str">
        <f t="shared" si="16"/>
        <v/>
      </c>
      <c r="G81" s="50" t="str">
        <f t="shared" si="17"/>
        <v/>
      </c>
      <c r="H81" s="50" t="str">
        <f t="shared" si="18"/>
        <v/>
      </c>
      <c r="I81" s="248">
        <f t="shared" si="3"/>
        <v>0</v>
      </c>
      <c r="J81" s="60" t="str">
        <f t="shared" si="4"/>
        <v/>
      </c>
      <c r="K81" s="60" t="str">
        <f t="shared" si="5"/>
        <v/>
      </c>
      <c r="L81" s="248">
        <f t="shared" si="6"/>
        <v>0</v>
      </c>
      <c r="M81" s="60" t="str">
        <f t="shared" si="7"/>
        <v/>
      </c>
      <c r="N81" s="60" t="str">
        <f t="shared" si="8"/>
        <v/>
      </c>
      <c r="O81" s="248">
        <f t="shared" si="9"/>
        <v>0</v>
      </c>
      <c r="P81" s="60" t="str">
        <f t="shared" si="10"/>
        <v/>
      </c>
      <c r="Q81" s="60" t="str">
        <f t="shared" si="11"/>
        <v/>
      </c>
      <c r="R81" s="248">
        <f t="shared" si="12"/>
        <v>0</v>
      </c>
      <c r="S81" s="60" t="str">
        <f t="shared" si="13"/>
        <v/>
      </c>
      <c r="T81" s="60" t="str">
        <f t="shared" si="14"/>
        <v/>
      </c>
      <c r="U81" s="61" t="str">
        <f t="shared" si="19"/>
        <v/>
      </c>
      <c r="V81" s="61"/>
      <c r="W81" s="61"/>
      <c r="X81" s="61"/>
      <c r="Y81" s="61"/>
      <c r="Z81" s="62" t="str">
        <f t="shared" si="20"/>
        <v/>
      </c>
      <c r="AC81" s="168">
        <f t="shared" si="15"/>
        <v>0</v>
      </c>
    </row>
    <row r="82" spans="2:29">
      <c r="B82" s="49" t="str">
        <f t="shared" si="2"/>
        <v/>
      </c>
      <c r="C82" s="220" t="str">
        <f>סיכום!C82</f>
        <v/>
      </c>
      <c r="D82" s="59"/>
      <c r="E82" s="50" t="str">
        <f>סיכום!H82</f>
        <v/>
      </c>
      <c r="F82" s="247" t="str">
        <f t="shared" si="16"/>
        <v/>
      </c>
      <c r="G82" s="50" t="str">
        <f t="shared" si="17"/>
        <v/>
      </c>
      <c r="H82" s="50" t="str">
        <f t="shared" si="18"/>
        <v/>
      </c>
      <c r="I82" s="248">
        <f t="shared" si="3"/>
        <v>0</v>
      </c>
      <c r="J82" s="60" t="str">
        <f t="shared" si="4"/>
        <v/>
      </c>
      <c r="K82" s="60" t="str">
        <f t="shared" si="5"/>
        <v/>
      </c>
      <c r="L82" s="248">
        <f t="shared" si="6"/>
        <v>0</v>
      </c>
      <c r="M82" s="60" t="str">
        <f t="shared" si="7"/>
        <v/>
      </c>
      <c r="N82" s="60" t="str">
        <f t="shared" si="8"/>
        <v/>
      </c>
      <c r="O82" s="248">
        <f t="shared" si="9"/>
        <v>0</v>
      </c>
      <c r="P82" s="60" t="str">
        <f t="shared" si="10"/>
        <v/>
      </c>
      <c r="Q82" s="60" t="str">
        <f t="shared" si="11"/>
        <v/>
      </c>
      <c r="R82" s="248">
        <f t="shared" si="12"/>
        <v>0</v>
      </c>
      <c r="S82" s="60" t="str">
        <f t="shared" si="13"/>
        <v/>
      </c>
      <c r="T82" s="60" t="str">
        <f t="shared" si="14"/>
        <v/>
      </c>
      <c r="U82" s="61" t="str">
        <f t="shared" si="19"/>
        <v/>
      </c>
      <c r="V82" s="61"/>
      <c r="W82" s="61"/>
      <c r="X82" s="61"/>
      <c r="Y82" s="61"/>
      <c r="Z82" s="62" t="str">
        <f t="shared" si="20"/>
        <v/>
      </c>
      <c r="AC82" s="168">
        <f t="shared" si="15"/>
        <v>0</v>
      </c>
    </row>
    <row r="83" spans="2:29">
      <c r="B83" s="49" t="str">
        <f t="shared" si="2"/>
        <v/>
      </c>
      <c r="C83" s="220" t="str">
        <f>סיכום!C83</f>
        <v/>
      </c>
      <c r="D83" s="59"/>
      <c r="E83" s="50" t="str">
        <f>סיכום!H83</f>
        <v/>
      </c>
      <c r="F83" s="247" t="str">
        <f t="shared" si="16"/>
        <v/>
      </c>
      <c r="G83" s="50" t="str">
        <f t="shared" si="17"/>
        <v/>
      </c>
      <c r="H83" s="50" t="str">
        <f t="shared" si="18"/>
        <v/>
      </c>
      <c r="I83" s="248">
        <f t="shared" si="3"/>
        <v>0</v>
      </c>
      <c r="J83" s="60" t="str">
        <f t="shared" si="4"/>
        <v/>
      </c>
      <c r="K83" s="60" t="str">
        <f t="shared" si="5"/>
        <v/>
      </c>
      <c r="L83" s="248">
        <f t="shared" si="6"/>
        <v>0</v>
      </c>
      <c r="M83" s="60" t="str">
        <f t="shared" si="7"/>
        <v/>
      </c>
      <c r="N83" s="60" t="str">
        <f t="shared" si="8"/>
        <v/>
      </c>
      <c r="O83" s="248">
        <f t="shared" si="9"/>
        <v>0</v>
      </c>
      <c r="P83" s="60" t="str">
        <f t="shared" si="10"/>
        <v/>
      </c>
      <c r="Q83" s="60" t="str">
        <f t="shared" si="11"/>
        <v/>
      </c>
      <c r="R83" s="248">
        <f t="shared" si="12"/>
        <v>0</v>
      </c>
      <c r="S83" s="60" t="str">
        <f t="shared" si="13"/>
        <v/>
      </c>
      <c r="T83" s="60" t="str">
        <f t="shared" si="14"/>
        <v/>
      </c>
      <c r="U83" s="61" t="str">
        <f t="shared" si="19"/>
        <v/>
      </c>
      <c r="V83" s="61"/>
      <c r="W83" s="61"/>
      <c r="X83" s="61"/>
      <c r="Y83" s="61"/>
      <c r="Z83" s="62" t="str">
        <f t="shared" si="20"/>
        <v/>
      </c>
      <c r="AC83" s="168">
        <f t="shared" si="15"/>
        <v>0</v>
      </c>
    </row>
    <row r="84" spans="2:29">
      <c r="B84" s="49" t="str">
        <f t="shared" si="2"/>
        <v/>
      </c>
      <c r="C84" s="220" t="str">
        <f>סיכום!C84</f>
        <v/>
      </c>
      <c r="D84" s="59"/>
      <c r="E84" s="50" t="str">
        <f>סיכום!H84</f>
        <v/>
      </c>
      <c r="F84" s="247" t="str">
        <f t="shared" si="16"/>
        <v/>
      </c>
      <c r="G84" s="50" t="str">
        <f t="shared" si="17"/>
        <v/>
      </c>
      <c r="H84" s="50" t="str">
        <f t="shared" si="18"/>
        <v/>
      </c>
      <c r="I84" s="248">
        <f t="shared" si="3"/>
        <v>0</v>
      </c>
      <c r="J84" s="60" t="str">
        <f t="shared" si="4"/>
        <v/>
      </c>
      <c r="K84" s="60" t="str">
        <f t="shared" si="5"/>
        <v/>
      </c>
      <c r="L84" s="248">
        <f t="shared" si="6"/>
        <v>0</v>
      </c>
      <c r="M84" s="60" t="str">
        <f t="shared" si="7"/>
        <v/>
      </c>
      <c r="N84" s="60" t="str">
        <f t="shared" si="8"/>
        <v/>
      </c>
      <c r="O84" s="248">
        <f t="shared" si="9"/>
        <v>0</v>
      </c>
      <c r="P84" s="60" t="str">
        <f t="shared" si="10"/>
        <v/>
      </c>
      <c r="Q84" s="60" t="str">
        <f t="shared" si="11"/>
        <v/>
      </c>
      <c r="R84" s="248">
        <f t="shared" si="12"/>
        <v>0</v>
      </c>
      <c r="S84" s="60" t="str">
        <f t="shared" si="13"/>
        <v/>
      </c>
      <c r="T84" s="60" t="str">
        <f t="shared" si="14"/>
        <v/>
      </c>
      <c r="U84" s="61" t="str">
        <f t="shared" si="19"/>
        <v/>
      </c>
      <c r="V84" s="61"/>
      <c r="W84" s="61"/>
      <c r="X84" s="61"/>
      <c r="Y84" s="61"/>
      <c r="Z84" s="62" t="str">
        <f t="shared" si="20"/>
        <v/>
      </c>
      <c r="AC84" s="168">
        <f t="shared" si="15"/>
        <v>0</v>
      </c>
    </row>
    <row r="85" spans="2:29">
      <c r="B85" s="49" t="str">
        <f t="shared" si="2"/>
        <v/>
      </c>
      <c r="C85" s="220" t="str">
        <f>סיכום!C85</f>
        <v/>
      </c>
      <c r="D85" s="59"/>
      <c r="E85" s="50" t="str">
        <f>סיכום!H85</f>
        <v/>
      </c>
      <c r="F85" s="247" t="str">
        <f t="shared" si="16"/>
        <v/>
      </c>
      <c r="G85" s="50" t="str">
        <f t="shared" si="17"/>
        <v/>
      </c>
      <c r="H85" s="50" t="str">
        <f t="shared" si="18"/>
        <v/>
      </c>
      <c r="I85" s="248">
        <f t="shared" si="3"/>
        <v>0</v>
      </c>
      <c r="J85" s="60" t="str">
        <f t="shared" si="4"/>
        <v/>
      </c>
      <c r="K85" s="60" t="str">
        <f t="shared" si="5"/>
        <v/>
      </c>
      <c r="L85" s="248">
        <f t="shared" si="6"/>
        <v>0</v>
      </c>
      <c r="M85" s="60" t="str">
        <f t="shared" si="7"/>
        <v/>
      </c>
      <c r="N85" s="60" t="str">
        <f t="shared" si="8"/>
        <v/>
      </c>
      <c r="O85" s="248">
        <f t="shared" si="9"/>
        <v>0</v>
      </c>
      <c r="P85" s="60" t="str">
        <f t="shared" si="10"/>
        <v/>
      </c>
      <c r="Q85" s="60" t="str">
        <f t="shared" si="11"/>
        <v/>
      </c>
      <c r="R85" s="248">
        <f t="shared" si="12"/>
        <v>0</v>
      </c>
      <c r="S85" s="60" t="str">
        <f t="shared" si="13"/>
        <v/>
      </c>
      <c r="T85" s="60" t="str">
        <f t="shared" si="14"/>
        <v/>
      </c>
      <c r="U85" s="61" t="str">
        <f t="shared" si="19"/>
        <v/>
      </c>
      <c r="V85" s="61"/>
      <c r="W85" s="61"/>
      <c r="X85" s="61"/>
      <c r="Y85" s="61"/>
      <c r="Z85" s="62" t="str">
        <f t="shared" si="20"/>
        <v/>
      </c>
      <c r="AC85" s="168">
        <f t="shared" si="15"/>
        <v>0</v>
      </c>
    </row>
    <row r="86" spans="2:29">
      <c r="B86" s="49" t="str">
        <f t="shared" si="2"/>
        <v/>
      </c>
      <c r="C86" s="220" t="str">
        <f>סיכום!C86</f>
        <v/>
      </c>
      <c r="D86" s="59"/>
      <c r="E86" s="50" t="str">
        <f>סיכום!H86</f>
        <v/>
      </c>
      <c r="F86" s="247" t="str">
        <f t="shared" si="16"/>
        <v/>
      </c>
      <c r="G86" s="50" t="str">
        <f t="shared" si="17"/>
        <v/>
      </c>
      <c r="H86" s="50" t="str">
        <f t="shared" si="18"/>
        <v/>
      </c>
      <c r="I86" s="248">
        <f t="shared" si="3"/>
        <v>0</v>
      </c>
      <c r="J86" s="60" t="str">
        <f t="shared" si="4"/>
        <v/>
      </c>
      <c r="K86" s="60" t="str">
        <f t="shared" si="5"/>
        <v/>
      </c>
      <c r="L86" s="248">
        <f t="shared" si="6"/>
        <v>0</v>
      </c>
      <c r="M86" s="60" t="str">
        <f t="shared" si="7"/>
        <v/>
      </c>
      <c r="N86" s="60" t="str">
        <f t="shared" si="8"/>
        <v/>
      </c>
      <c r="O86" s="248">
        <f t="shared" si="9"/>
        <v>0</v>
      </c>
      <c r="P86" s="60" t="str">
        <f t="shared" si="10"/>
        <v/>
      </c>
      <c r="Q86" s="60" t="str">
        <f t="shared" si="11"/>
        <v/>
      </c>
      <c r="R86" s="248">
        <f t="shared" si="12"/>
        <v>0</v>
      </c>
      <c r="S86" s="60" t="str">
        <f t="shared" si="13"/>
        <v/>
      </c>
      <c r="T86" s="60" t="str">
        <f t="shared" si="14"/>
        <v/>
      </c>
      <c r="U86" s="61" t="str">
        <f t="shared" si="19"/>
        <v/>
      </c>
      <c r="V86" s="61"/>
      <c r="W86" s="61"/>
      <c r="X86" s="61"/>
      <c r="Y86" s="61"/>
      <c r="Z86" s="62" t="str">
        <f t="shared" si="20"/>
        <v/>
      </c>
      <c r="AC86" s="168">
        <f t="shared" si="15"/>
        <v>0</v>
      </c>
    </row>
    <row r="87" spans="2:29">
      <c r="B87" s="49" t="str">
        <f t="shared" si="2"/>
        <v/>
      </c>
      <c r="C87" s="220" t="str">
        <f>סיכום!C87</f>
        <v/>
      </c>
      <c r="D87" s="59"/>
      <c r="E87" s="50" t="str">
        <f>סיכום!H87</f>
        <v/>
      </c>
      <c r="F87" s="247" t="str">
        <f t="shared" si="16"/>
        <v/>
      </c>
      <c r="G87" s="50" t="str">
        <f t="shared" si="17"/>
        <v/>
      </c>
      <c r="H87" s="50" t="str">
        <f t="shared" si="18"/>
        <v/>
      </c>
      <c r="I87" s="248">
        <f t="shared" si="3"/>
        <v>0</v>
      </c>
      <c r="J87" s="60" t="str">
        <f t="shared" si="4"/>
        <v/>
      </c>
      <c r="K87" s="60" t="str">
        <f t="shared" si="5"/>
        <v/>
      </c>
      <c r="L87" s="248">
        <f t="shared" si="6"/>
        <v>0</v>
      </c>
      <c r="M87" s="60" t="str">
        <f t="shared" si="7"/>
        <v/>
      </c>
      <c r="N87" s="60" t="str">
        <f t="shared" si="8"/>
        <v/>
      </c>
      <c r="O87" s="248">
        <f t="shared" si="9"/>
        <v>0</v>
      </c>
      <c r="P87" s="60" t="str">
        <f t="shared" si="10"/>
        <v/>
      </c>
      <c r="Q87" s="60" t="str">
        <f t="shared" si="11"/>
        <v/>
      </c>
      <c r="R87" s="248">
        <f t="shared" si="12"/>
        <v>0</v>
      </c>
      <c r="S87" s="60" t="str">
        <f t="shared" si="13"/>
        <v/>
      </c>
      <c r="T87" s="60" t="str">
        <f t="shared" si="14"/>
        <v/>
      </c>
      <c r="U87" s="61" t="str">
        <f t="shared" si="19"/>
        <v/>
      </c>
      <c r="V87" s="61"/>
      <c r="W87" s="61"/>
      <c r="X87" s="61"/>
      <c r="Y87" s="61"/>
      <c r="Z87" s="62" t="str">
        <f t="shared" si="20"/>
        <v/>
      </c>
      <c r="AC87" s="168">
        <f t="shared" si="15"/>
        <v>0</v>
      </c>
    </row>
    <row r="88" spans="2:29">
      <c r="B88" s="49" t="str">
        <f t="shared" si="2"/>
        <v/>
      </c>
      <c r="C88" s="220" t="str">
        <f>סיכום!C88</f>
        <v/>
      </c>
      <c r="D88" s="59"/>
      <c r="E88" s="50" t="str">
        <f>סיכום!H88</f>
        <v/>
      </c>
      <c r="F88" s="247" t="str">
        <f t="shared" si="16"/>
        <v/>
      </c>
      <c r="G88" s="50" t="str">
        <f t="shared" si="17"/>
        <v/>
      </c>
      <c r="H88" s="50" t="str">
        <f t="shared" si="18"/>
        <v/>
      </c>
      <c r="I88" s="248">
        <f t="shared" si="3"/>
        <v>0</v>
      </c>
      <c r="J88" s="60" t="str">
        <f t="shared" si="4"/>
        <v/>
      </c>
      <c r="K88" s="60" t="str">
        <f t="shared" si="5"/>
        <v/>
      </c>
      <c r="L88" s="248">
        <f t="shared" si="6"/>
        <v>0</v>
      </c>
      <c r="M88" s="60" t="str">
        <f t="shared" si="7"/>
        <v/>
      </c>
      <c r="N88" s="60" t="str">
        <f t="shared" si="8"/>
        <v/>
      </c>
      <c r="O88" s="248">
        <f t="shared" si="9"/>
        <v>0</v>
      </c>
      <c r="P88" s="60" t="str">
        <f t="shared" si="10"/>
        <v/>
      </c>
      <c r="Q88" s="60" t="str">
        <f t="shared" si="11"/>
        <v/>
      </c>
      <c r="R88" s="248">
        <f t="shared" si="12"/>
        <v>0</v>
      </c>
      <c r="S88" s="60" t="str">
        <f t="shared" si="13"/>
        <v/>
      </c>
      <c r="T88" s="60" t="str">
        <f t="shared" si="14"/>
        <v/>
      </c>
      <c r="U88" s="61" t="str">
        <f t="shared" si="19"/>
        <v/>
      </c>
      <c r="V88" s="61"/>
      <c r="W88" s="61"/>
      <c r="X88" s="61"/>
      <c r="Y88" s="61"/>
      <c r="Z88" s="62" t="str">
        <f t="shared" si="20"/>
        <v/>
      </c>
      <c r="AC88" s="168">
        <f t="shared" si="15"/>
        <v>0</v>
      </c>
    </row>
    <row r="89" spans="2:29">
      <c r="B89" s="49" t="str">
        <f t="shared" si="2"/>
        <v/>
      </c>
      <c r="C89" s="220" t="str">
        <f>סיכום!C89</f>
        <v/>
      </c>
      <c r="D89" s="59"/>
      <c r="E89" s="50" t="str">
        <f>סיכום!H89</f>
        <v/>
      </c>
      <c r="F89" s="247" t="str">
        <f t="shared" si="16"/>
        <v/>
      </c>
      <c r="G89" s="50" t="str">
        <f t="shared" si="17"/>
        <v/>
      </c>
      <c r="H89" s="50" t="str">
        <f t="shared" si="18"/>
        <v/>
      </c>
      <c r="I89" s="248">
        <f t="shared" si="3"/>
        <v>0</v>
      </c>
      <c r="J89" s="60" t="str">
        <f t="shared" si="4"/>
        <v/>
      </c>
      <c r="K89" s="60" t="str">
        <f t="shared" si="5"/>
        <v/>
      </c>
      <c r="L89" s="248">
        <f t="shared" si="6"/>
        <v>0</v>
      </c>
      <c r="M89" s="60" t="str">
        <f t="shared" si="7"/>
        <v/>
      </c>
      <c r="N89" s="60" t="str">
        <f t="shared" si="8"/>
        <v/>
      </c>
      <c r="O89" s="248">
        <f t="shared" si="9"/>
        <v>0</v>
      </c>
      <c r="P89" s="60" t="str">
        <f t="shared" si="10"/>
        <v/>
      </c>
      <c r="Q89" s="60" t="str">
        <f t="shared" si="11"/>
        <v/>
      </c>
      <c r="R89" s="248">
        <f t="shared" si="12"/>
        <v>0</v>
      </c>
      <c r="S89" s="60" t="str">
        <f t="shared" si="13"/>
        <v/>
      </c>
      <c r="T89" s="60" t="str">
        <f t="shared" si="14"/>
        <v/>
      </c>
      <c r="U89" s="61" t="str">
        <f t="shared" si="19"/>
        <v/>
      </c>
      <c r="V89" s="61"/>
      <c r="W89" s="61"/>
      <c r="X89" s="61"/>
      <c r="Y89" s="61"/>
      <c r="Z89" s="62" t="str">
        <f t="shared" si="20"/>
        <v/>
      </c>
      <c r="AC89" s="168">
        <f t="shared" si="15"/>
        <v>0</v>
      </c>
    </row>
    <row r="90" spans="2:29">
      <c r="B90" s="49" t="str">
        <f t="shared" si="2"/>
        <v/>
      </c>
      <c r="C90" s="220" t="str">
        <f>סיכום!C90</f>
        <v/>
      </c>
      <c r="D90" s="59"/>
      <c r="E90" s="50" t="str">
        <f>סיכום!H90</f>
        <v/>
      </c>
      <c r="F90" s="247" t="str">
        <f t="shared" si="16"/>
        <v/>
      </c>
      <c r="G90" s="50" t="str">
        <f t="shared" si="17"/>
        <v/>
      </c>
      <c r="H90" s="50" t="str">
        <f t="shared" si="18"/>
        <v/>
      </c>
      <c r="I90" s="248">
        <f t="shared" si="3"/>
        <v>0</v>
      </c>
      <c r="J90" s="60" t="str">
        <f t="shared" si="4"/>
        <v/>
      </c>
      <c r="K90" s="60" t="str">
        <f t="shared" si="5"/>
        <v/>
      </c>
      <c r="L90" s="248">
        <f t="shared" si="6"/>
        <v>0</v>
      </c>
      <c r="M90" s="60" t="str">
        <f t="shared" si="7"/>
        <v/>
      </c>
      <c r="N90" s="60" t="str">
        <f t="shared" si="8"/>
        <v/>
      </c>
      <c r="O90" s="248">
        <f t="shared" si="9"/>
        <v>0</v>
      </c>
      <c r="P90" s="60" t="str">
        <f t="shared" si="10"/>
        <v/>
      </c>
      <c r="Q90" s="60" t="str">
        <f t="shared" si="11"/>
        <v/>
      </c>
      <c r="R90" s="248">
        <f t="shared" si="12"/>
        <v>0</v>
      </c>
      <c r="S90" s="60" t="str">
        <f t="shared" si="13"/>
        <v/>
      </c>
      <c r="T90" s="60" t="str">
        <f t="shared" si="14"/>
        <v/>
      </c>
      <c r="U90" s="61" t="str">
        <f t="shared" si="19"/>
        <v/>
      </c>
      <c r="V90" s="61"/>
      <c r="W90" s="61"/>
      <c r="X90" s="61"/>
      <c r="Y90" s="61"/>
      <c r="Z90" s="62" t="str">
        <f t="shared" si="20"/>
        <v/>
      </c>
      <c r="AC90" s="168">
        <f t="shared" si="15"/>
        <v>0</v>
      </c>
    </row>
    <row r="91" spans="2:29">
      <c r="B91" s="49" t="str">
        <f t="shared" si="2"/>
        <v/>
      </c>
      <c r="C91" s="220" t="str">
        <f>סיכום!C91</f>
        <v/>
      </c>
      <c r="D91" s="59"/>
      <c r="E91" s="50" t="str">
        <f>סיכום!H91</f>
        <v/>
      </c>
      <c r="F91" s="247" t="str">
        <f t="shared" si="16"/>
        <v/>
      </c>
      <c r="G91" s="50" t="str">
        <f t="shared" si="17"/>
        <v/>
      </c>
      <c r="H91" s="50" t="str">
        <f t="shared" si="18"/>
        <v/>
      </c>
      <c r="I91" s="248">
        <f t="shared" si="3"/>
        <v>0</v>
      </c>
      <c r="J91" s="60" t="str">
        <f t="shared" si="4"/>
        <v/>
      </c>
      <c r="K91" s="60" t="str">
        <f t="shared" si="5"/>
        <v/>
      </c>
      <c r="L91" s="248">
        <f t="shared" si="6"/>
        <v>0</v>
      </c>
      <c r="M91" s="60" t="str">
        <f t="shared" si="7"/>
        <v/>
      </c>
      <c r="N91" s="60" t="str">
        <f t="shared" si="8"/>
        <v/>
      </c>
      <c r="O91" s="248">
        <f t="shared" si="9"/>
        <v>0</v>
      </c>
      <c r="P91" s="60" t="str">
        <f t="shared" si="10"/>
        <v/>
      </c>
      <c r="Q91" s="60" t="str">
        <f t="shared" si="11"/>
        <v/>
      </c>
      <c r="R91" s="248">
        <f t="shared" si="12"/>
        <v>0</v>
      </c>
      <c r="S91" s="60" t="str">
        <f t="shared" si="13"/>
        <v/>
      </c>
      <c r="T91" s="60" t="str">
        <f t="shared" si="14"/>
        <v/>
      </c>
      <c r="U91" s="61" t="str">
        <f t="shared" si="19"/>
        <v/>
      </c>
      <c r="V91" s="61"/>
      <c r="W91" s="61"/>
      <c r="X91" s="61"/>
      <c r="Y91" s="61"/>
      <c r="Z91" s="62" t="str">
        <f t="shared" si="20"/>
        <v/>
      </c>
      <c r="AC91" s="168">
        <f t="shared" si="15"/>
        <v>0</v>
      </c>
    </row>
    <row r="92" spans="2:29">
      <c r="B92" s="49" t="str">
        <f t="shared" si="2"/>
        <v/>
      </c>
      <c r="C92" s="220" t="str">
        <f>סיכום!C92</f>
        <v/>
      </c>
      <c r="D92" s="59"/>
      <c r="E92" s="50" t="str">
        <f>סיכום!H92</f>
        <v/>
      </c>
      <c r="F92" s="247" t="str">
        <f t="shared" si="16"/>
        <v/>
      </c>
      <c r="G92" s="50" t="str">
        <f t="shared" si="17"/>
        <v/>
      </c>
      <c r="H92" s="50" t="str">
        <f t="shared" si="18"/>
        <v/>
      </c>
      <c r="I92" s="248">
        <f t="shared" si="3"/>
        <v>0</v>
      </c>
      <c r="J92" s="60" t="str">
        <f t="shared" si="4"/>
        <v/>
      </c>
      <c r="K92" s="60" t="str">
        <f t="shared" si="5"/>
        <v/>
      </c>
      <c r="L92" s="248">
        <f t="shared" si="6"/>
        <v>0</v>
      </c>
      <c r="M92" s="60" t="str">
        <f t="shared" si="7"/>
        <v/>
      </c>
      <c r="N92" s="60" t="str">
        <f t="shared" si="8"/>
        <v/>
      </c>
      <c r="O92" s="248">
        <f t="shared" si="9"/>
        <v>0</v>
      </c>
      <c r="P92" s="60" t="str">
        <f t="shared" si="10"/>
        <v/>
      </c>
      <c r="Q92" s="60" t="str">
        <f t="shared" si="11"/>
        <v/>
      </c>
      <c r="R92" s="248">
        <f t="shared" si="12"/>
        <v>0</v>
      </c>
      <c r="S92" s="60" t="str">
        <f t="shared" si="13"/>
        <v/>
      </c>
      <c r="T92" s="60" t="str">
        <f t="shared" si="14"/>
        <v/>
      </c>
      <c r="U92" s="61" t="str">
        <f t="shared" si="19"/>
        <v/>
      </c>
      <c r="V92" s="61"/>
      <c r="W92" s="61"/>
      <c r="X92" s="61"/>
      <c r="Y92" s="61"/>
      <c r="Z92" s="62" t="str">
        <f t="shared" si="20"/>
        <v/>
      </c>
      <c r="AC92" s="168">
        <f t="shared" si="15"/>
        <v>0</v>
      </c>
    </row>
    <row r="93" spans="2:29">
      <c r="B93" s="49" t="str">
        <f t="shared" si="2"/>
        <v/>
      </c>
      <c r="C93" s="220" t="str">
        <f>סיכום!C93</f>
        <v/>
      </c>
      <c r="D93" s="59"/>
      <c r="E93" s="50" t="str">
        <f>סיכום!H93</f>
        <v/>
      </c>
      <c r="F93" s="247" t="str">
        <f t="shared" si="16"/>
        <v/>
      </c>
      <c r="G93" s="50" t="str">
        <f t="shared" si="17"/>
        <v/>
      </c>
      <c r="H93" s="50" t="str">
        <f t="shared" si="18"/>
        <v/>
      </c>
      <c r="I93" s="248">
        <f t="shared" si="3"/>
        <v>0</v>
      </c>
      <c r="J93" s="60" t="str">
        <f t="shared" si="4"/>
        <v/>
      </c>
      <c r="K93" s="60" t="str">
        <f t="shared" si="5"/>
        <v/>
      </c>
      <c r="L93" s="248">
        <f t="shared" si="6"/>
        <v>0</v>
      </c>
      <c r="M93" s="60" t="str">
        <f t="shared" si="7"/>
        <v/>
      </c>
      <c r="N93" s="60" t="str">
        <f t="shared" si="8"/>
        <v/>
      </c>
      <c r="O93" s="248">
        <f t="shared" si="9"/>
        <v>0</v>
      </c>
      <c r="P93" s="60" t="str">
        <f t="shared" si="10"/>
        <v/>
      </c>
      <c r="Q93" s="60" t="str">
        <f t="shared" si="11"/>
        <v/>
      </c>
      <c r="R93" s="248">
        <f t="shared" si="12"/>
        <v>0</v>
      </c>
      <c r="S93" s="60" t="str">
        <f t="shared" si="13"/>
        <v/>
      </c>
      <c r="T93" s="60" t="str">
        <f t="shared" si="14"/>
        <v/>
      </c>
      <c r="U93" s="61" t="str">
        <f t="shared" si="19"/>
        <v/>
      </c>
      <c r="V93" s="61"/>
      <c r="W93" s="61"/>
      <c r="X93" s="61"/>
      <c r="Y93" s="61"/>
      <c r="Z93" s="62" t="str">
        <f t="shared" si="20"/>
        <v/>
      </c>
      <c r="AC93" s="168">
        <f t="shared" si="15"/>
        <v>0</v>
      </c>
    </row>
    <row r="94" spans="2:29">
      <c r="B94" s="49" t="str">
        <f t="shared" si="2"/>
        <v/>
      </c>
      <c r="C94" s="220" t="str">
        <f>סיכום!C94</f>
        <v/>
      </c>
      <c r="D94" s="59"/>
      <c r="E94" s="50" t="str">
        <f>סיכום!H94</f>
        <v/>
      </c>
      <c r="F94" s="247" t="str">
        <f t="shared" si="16"/>
        <v/>
      </c>
      <c r="G94" s="50" t="str">
        <f t="shared" si="17"/>
        <v/>
      </c>
      <c r="H94" s="50" t="str">
        <f t="shared" si="18"/>
        <v/>
      </c>
      <c r="I94" s="248">
        <f t="shared" si="3"/>
        <v>0</v>
      </c>
      <c r="J94" s="60" t="str">
        <f t="shared" si="4"/>
        <v/>
      </c>
      <c r="K94" s="60" t="str">
        <f t="shared" si="5"/>
        <v/>
      </c>
      <c r="L94" s="248">
        <f t="shared" si="6"/>
        <v>0</v>
      </c>
      <c r="M94" s="60" t="str">
        <f t="shared" si="7"/>
        <v/>
      </c>
      <c r="N94" s="60" t="str">
        <f t="shared" si="8"/>
        <v/>
      </c>
      <c r="O94" s="248">
        <f t="shared" si="9"/>
        <v>0</v>
      </c>
      <c r="P94" s="60" t="str">
        <f t="shared" si="10"/>
        <v/>
      </c>
      <c r="Q94" s="60" t="str">
        <f t="shared" si="11"/>
        <v/>
      </c>
      <c r="R94" s="248">
        <f t="shared" si="12"/>
        <v>0</v>
      </c>
      <c r="S94" s="60" t="str">
        <f t="shared" si="13"/>
        <v/>
      </c>
      <c r="T94" s="60" t="str">
        <f t="shared" si="14"/>
        <v/>
      </c>
      <c r="U94" s="61" t="str">
        <f t="shared" si="19"/>
        <v/>
      </c>
      <c r="V94" s="61"/>
      <c r="W94" s="61"/>
      <c r="X94" s="61"/>
      <c r="Y94" s="61"/>
      <c r="Z94" s="62" t="str">
        <f t="shared" si="20"/>
        <v/>
      </c>
      <c r="AC94" s="168">
        <f t="shared" si="15"/>
        <v>0</v>
      </c>
    </row>
    <row r="95" spans="2:29">
      <c r="B95" s="49" t="str">
        <f t="shared" si="2"/>
        <v/>
      </c>
      <c r="C95" s="220" t="str">
        <f>סיכום!C95</f>
        <v/>
      </c>
      <c r="D95" s="59"/>
      <c r="E95" s="50" t="str">
        <f>סיכום!H95</f>
        <v/>
      </c>
      <c r="F95" s="247" t="str">
        <f t="shared" si="16"/>
        <v/>
      </c>
      <c r="G95" s="50" t="str">
        <f t="shared" si="17"/>
        <v/>
      </c>
      <c r="H95" s="50" t="str">
        <f t="shared" si="18"/>
        <v/>
      </c>
      <c r="I95" s="248">
        <f t="shared" si="3"/>
        <v>0</v>
      </c>
      <c r="J95" s="60" t="str">
        <f t="shared" si="4"/>
        <v/>
      </c>
      <c r="K95" s="60" t="str">
        <f t="shared" si="5"/>
        <v/>
      </c>
      <c r="L95" s="248">
        <f t="shared" si="6"/>
        <v>0</v>
      </c>
      <c r="M95" s="60" t="str">
        <f t="shared" si="7"/>
        <v/>
      </c>
      <c r="N95" s="60" t="str">
        <f t="shared" si="8"/>
        <v/>
      </c>
      <c r="O95" s="248">
        <f t="shared" si="9"/>
        <v>0</v>
      </c>
      <c r="P95" s="60" t="str">
        <f t="shared" si="10"/>
        <v/>
      </c>
      <c r="Q95" s="60" t="str">
        <f t="shared" si="11"/>
        <v/>
      </c>
      <c r="R95" s="248">
        <f t="shared" si="12"/>
        <v>0</v>
      </c>
      <c r="S95" s="60" t="str">
        <f t="shared" si="13"/>
        <v/>
      </c>
      <c r="T95" s="60" t="str">
        <f t="shared" si="14"/>
        <v/>
      </c>
      <c r="U95" s="61" t="str">
        <f t="shared" ref="U95:U126" si="21">IF($C95="","",IF(AC95=0,$AH$1,IFERROR(T95,$AH$1)))</f>
        <v/>
      </c>
      <c r="V95" s="61"/>
      <c r="W95" s="61"/>
      <c r="X95" s="61"/>
      <c r="Y95" s="61"/>
      <c r="Z95" s="62" t="str">
        <f t="shared" ref="Z95:Z130" si="22">IF(C95="","",IFERROR(U95/SUMIF($U$31:$U$130,"&lt;&gt;#DIV/0!"),$AH$1))</f>
        <v/>
      </c>
      <c r="AC95" s="168">
        <f t="shared" si="15"/>
        <v>0</v>
      </c>
    </row>
    <row r="96" spans="2:29">
      <c r="B96" s="49" t="str">
        <f t="shared" ref="B96:B130" si="23">IF(C96="","",ROW()-30)</f>
        <v/>
      </c>
      <c r="C96" s="220" t="str">
        <f>סיכום!C96</f>
        <v/>
      </c>
      <c r="D96" s="59"/>
      <c r="E96" s="50" t="str">
        <f>סיכום!H96</f>
        <v/>
      </c>
      <c r="F96" s="247" t="str">
        <f t="shared" si="16"/>
        <v/>
      </c>
      <c r="G96" s="50" t="str">
        <f t="shared" si="17"/>
        <v/>
      </c>
      <c r="H96" s="50" t="str">
        <f t="shared" si="18"/>
        <v/>
      </c>
      <c r="I96" s="248">
        <f t="shared" ref="I96:I130" si="24">IF(OR(H96&gt;$D96,$F96=1),1,0)</f>
        <v>0</v>
      </c>
      <c r="J96" s="60" t="str">
        <f t="shared" ref="J96:J130" si="25">IF($C96="","",MIN(H96,$D96))</f>
        <v/>
      </c>
      <c r="K96" s="60" t="str">
        <f t="shared" ref="K96:K130" si="26">IFERROR(IF($C96="","",IF(I96=1,J96,J96/SUMIF(I$31:I$130,0,J$31:J$130)*($C$2-SUMIF(I$31:I$130,1,J$31:J$130)))),0)</f>
        <v/>
      </c>
      <c r="L96" s="248">
        <f t="shared" ref="L96:L130" si="27">IF(OR(K96&gt;$D96,$F96=1,$I96=1),1,0)</f>
        <v>0</v>
      </c>
      <c r="M96" s="60" t="str">
        <f t="shared" ref="M96:M130" si="28">IF($C96="","",MIN(K96,$D96))</f>
        <v/>
      </c>
      <c r="N96" s="60" t="str">
        <f t="shared" ref="N96:N130" si="29">IFERROR(IF($C96="","",IF(L96=1,M96,M96/SUMIF(L$31:L$130,0,M$31:M$130)*($C$2-SUMIF(L$31:L$130,1,M$31:M$130)))),0)</f>
        <v/>
      </c>
      <c r="O96" s="248">
        <f t="shared" ref="O96:O130" si="30">IF(OR(N96&gt;$D96,$F96=1,$I96=1,$L96=1),1,0)</f>
        <v>0</v>
      </c>
      <c r="P96" s="60" t="str">
        <f t="shared" ref="P96:P130" si="31">IF($C96="","",MIN(N96,$D96))</f>
        <v/>
      </c>
      <c r="Q96" s="60" t="str">
        <f t="shared" ref="Q96:Q130" si="32">IFERROR(IF($C96="","",IF(O96=2,P96,IF(O96=1,P96,P96/SUMIF(O$31:O$130,0,P$31:P$130)*($C$2-SUMIF(O$31:O$130,1,P$31:P$130)-SUMIF(O$31:O$130,2,P$31:P$130))))),0)</f>
        <v/>
      </c>
      <c r="R96" s="248">
        <f t="shared" ref="R96:R130" si="33">IF(OR(Q96&gt;$D96,$F96=1,$I96=1,$L96=1,$O96=1),1,0)</f>
        <v>0</v>
      </c>
      <c r="S96" s="60" t="str">
        <f t="shared" ref="S96:S130" si="34">IF($C96="","",MIN(Q96,$D96))</f>
        <v/>
      </c>
      <c r="T96" s="60" t="str">
        <f t="shared" ref="T96:T130" si="35">IFERROR(IF($C96="","",IF(R96=2,S96,IF(R96=1,S96,S96/SUMIF(R$31:R$130,0,S$31:S$130)*($C$2-SUMIF(R$31:R$130,1,S$31:S$130)-SUMIF(R$31:R$130,2,S$31:S$130))))),0)</f>
        <v/>
      </c>
      <c r="U96" s="61" t="str">
        <f t="shared" si="21"/>
        <v/>
      </c>
      <c r="V96" s="61"/>
      <c r="W96" s="61"/>
      <c r="X96" s="61"/>
      <c r="Y96" s="61"/>
      <c r="Z96" s="62" t="str">
        <f t="shared" si="22"/>
        <v/>
      </c>
      <c r="AC96" s="168">
        <f t="shared" ref="AC96:AC130" si="36">IF(C96="",0,IFERROR(IF(D96*1&gt;=0,1,0),0))</f>
        <v>0</v>
      </c>
    </row>
    <row r="97" spans="2:29">
      <c r="B97" s="49" t="str">
        <f t="shared" si="23"/>
        <v/>
      </c>
      <c r="C97" s="220" t="str">
        <f>סיכום!C97</f>
        <v/>
      </c>
      <c r="D97" s="59"/>
      <c r="E97" s="50" t="str">
        <f>סיכום!H97</f>
        <v/>
      </c>
      <c r="F97" s="247" t="str">
        <f t="shared" si="16"/>
        <v/>
      </c>
      <c r="G97" s="50" t="str">
        <f t="shared" si="17"/>
        <v/>
      </c>
      <c r="H97" s="50" t="str">
        <f t="shared" si="18"/>
        <v/>
      </c>
      <c r="I97" s="248">
        <f t="shared" si="24"/>
        <v>0</v>
      </c>
      <c r="J97" s="60" t="str">
        <f t="shared" si="25"/>
        <v/>
      </c>
      <c r="K97" s="60" t="str">
        <f t="shared" si="26"/>
        <v/>
      </c>
      <c r="L97" s="248">
        <f t="shared" si="27"/>
        <v>0</v>
      </c>
      <c r="M97" s="60" t="str">
        <f t="shared" si="28"/>
        <v/>
      </c>
      <c r="N97" s="60" t="str">
        <f t="shared" si="29"/>
        <v/>
      </c>
      <c r="O97" s="248">
        <f t="shared" si="30"/>
        <v>0</v>
      </c>
      <c r="P97" s="60" t="str">
        <f t="shared" si="31"/>
        <v/>
      </c>
      <c r="Q97" s="60" t="str">
        <f t="shared" si="32"/>
        <v/>
      </c>
      <c r="R97" s="248">
        <f t="shared" si="33"/>
        <v>0</v>
      </c>
      <c r="S97" s="60" t="str">
        <f t="shared" si="34"/>
        <v/>
      </c>
      <c r="T97" s="60" t="str">
        <f t="shared" si="35"/>
        <v/>
      </c>
      <c r="U97" s="61" t="str">
        <f t="shared" si="21"/>
        <v/>
      </c>
      <c r="V97" s="61"/>
      <c r="W97" s="61"/>
      <c r="X97" s="61"/>
      <c r="Y97" s="61"/>
      <c r="Z97" s="62" t="str">
        <f t="shared" si="22"/>
        <v/>
      </c>
      <c r="AC97" s="168">
        <f t="shared" si="36"/>
        <v>0</v>
      </c>
    </row>
    <row r="98" spans="2:29">
      <c r="B98" s="49" t="str">
        <f t="shared" si="23"/>
        <v/>
      </c>
      <c r="C98" s="220" t="str">
        <f>סיכום!C98</f>
        <v/>
      </c>
      <c r="D98" s="59"/>
      <c r="E98" s="50" t="str">
        <f>סיכום!H98</f>
        <v/>
      </c>
      <c r="F98" s="247" t="str">
        <f t="shared" si="16"/>
        <v/>
      </c>
      <c r="G98" s="50" t="str">
        <f t="shared" si="17"/>
        <v/>
      </c>
      <c r="H98" s="50" t="str">
        <f t="shared" si="18"/>
        <v/>
      </c>
      <c r="I98" s="248">
        <f t="shared" si="24"/>
        <v>0</v>
      </c>
      <c r="J98" s="60" t="str">
        <f t="shared" si="25"/>
        <v/>
      </c>
      <c r="K98" s="60" t="str">
        <f t="shared" si="26"/>
        <v/>
      </c>
      <c r="L98" s="248">
        <f t="shared" si="27"/>
        <v>0</v>
      </c>
      <c r="M98" s="60" t="str">
        <f t="shared" si="28"/>
        <v/>
      </c>
      <c r="N98" s="60" t="str">
        <f t="shared" si="29"/>
        <v/>
      </c>
      <c r="O98" s="248">
        <f t="shared" si="30"/>
        <v>0</v>
      </c>
      <c r="P98" s="60" t="str">
        <f t="shared" si="31"/>
        <v/>
      </c>
      <c r="Q98" s="60" t="str">
        <f t="shared" si="32"/>
        <v/>
      </c>
      <c r="R98" s="248">
        <f t="shared" si="33"/>
        <v>0</v>
      </c>
      <c r="S98" s="60" t="str">
        <f t="shared" si="34"/>
        <v/>
      </c>
      <c r="T98" s="60" t="str">
        <f t="shared" si="35"/>
        <v/>
      </c>
      <c r="U98" s="61" t="str">
        <f t="shared" si="21"/>
        <v/>
      </c>
      <c r="V98" s="61"/>
      <c r="W98" s="61"/>
      <c r="X98" s="61"/>
      <c r="Y98" s="61"/>
      <c r="Z98" s="62" t="str">
        <f t="shared" si="22"/>
        <v/>
      </c>
      <c r="AC98" s="168">
        <f t="shared" si="36"/>
        <v>0</v>
      </c>
    </row>
    <row r="99" spans="2:29">
      <c r="B99" s="49" t="str">
        <f t="shared" si="23"/>
        <v/>
      </c>
      <c r="C99" s="220" t="str">
        <f>סיכום!C99</f>
        <v/>
      </c>
      <c r="D99" s="59"/>
      <c r="E99" s="50" t="str">
        <f>סיכום!H99</f>
        <v/>
      </c>
      <c r="F99" s="247" t="str">
        <f t="shared" si="16"/>
        <v/>
      </c>
      <c r="G99" s="50" t="str">
        <f t="shared" si="17"/>
        <v/>
      </c>
      <c r="H99" s="50" t="str">
        <f t="shared" si="18"/>
        <v/>
      </c>
      <c r="I99" s="248">
        <f t="shared" si="24"/>
        <v>0</v>
      </c>
      <c r="J99" s="60" t="str">
        <f t="shared" si="25"/>
        <v/>
      </c>
      <c r="K99" s="60" t="str">
        <f t="shared" si="26"/>
        <v/>
      </c>
      <c r="L99" s="248">
        <f t="shared" si="27"/>
        <v>0</v>
      </c>
      <c r="M99" s="60" t="str">
        <f t="shared" si="28"/>
        <v/>
      </c>
      <c r="N99" s="60" t="str">
        <f t="shared" si="29"/>
        <v/>
      </c>
      <c r="O99" s="248">
        <f t="shared" si="30"/>
        <v>0</v>
      </c>
      <c r="P99" s="60" t="str">
        <f t="shared" si="31"/>
        <v/>
      </c>
      <c r="Q99" s="60" t="str">
        <f t="shared" si="32"/>
        <v/>
      </c>
      <c r="R99" s="248">
        <f t="shared" si="33"/>
        <v>0</v>
      </c>
      <c r="S99" s="60" t="str">
        <f t="shared" si="34"/>
        <v/>
      </c>
      <c r="T99" s="60" t="str">
        <f t="shared" si="35"/>
        <v/>
      </c>
      <c r="U99" s="61" t="str">
        <f t="shared" si="21"/>
        <v/>
      </c>
      <c r="V99" s="61"/>
      <c r="W99" s="61"/>
      <c r="X99" s="61"/>
      <c r="Y99" s="61"/>
      <c r="Z99" s="62" t="str">
        <f t="shared" si="22"/>
        <v/>
      </c>
      <c r="AC99" s="168">
        <f t="shared" si="36"/>
        <v>0</v>
      </c>
    </row>
    <row r="100" spans="2:29">
      <c r="B100" s="49" t="str">
        <f t="shared" si="23"/>
        <v/>
      </c>
      <c r="C100" s="220" t="str">
        <f>סיכום!C100</f>
        <v/>
      </c>
      <c r="D100" s="59"/>
      <c r="E100" s="50" t="str">
        <f>סיכום!H100</f>
        <v/>
      </c>
      <c r="F100" s="247" t="str">
        <f t="shared" ref="F100:F130" si="37">IF(C100="","",IF(E100&gt;$D100,1,0))</f>
        <v/>
      </c>
      <c r="G100" s="50" t="str">
        <f t="shared" ref="G100:G130" si="38">IF($C100="","",MIN(D100:E100))</f>
        <v/>
      </c>
      <c r="H100" s="50" t="str">
        <f t="shared" ref="H100:H130" si="39">IF($C100="","",IF(F100=1,G100,G100/SUMIF(F$31:F$130,0,G$31:G$130)*($C$2-SUMIF(F$31:F$130,1,G$31:G$130))))</f>
        <v/>
      </c>
      <c r="I100" s="248">
        <f t="shared" si="24"/>
        <v>0</v>
      </c>
      <c r="J100" s="60" t="str">
        <f t="shared" si="25"/>
        <v/>
      </c>
      <c r="K100" s="60" t="str">
        <f t="shared" si="26"/>
        <v/>
      </c>
      <c r="L100" s="248">
        <f t="shared" si="27"/>
        <v>0</v>
      </c>
      <c r="M100" s="60" t="str">
        <f t="shared" si="28"/>
        <v/>
      </c>
      <c r="N100" s="60" t="str">
        <f t="shared" si="29"/>
        <v/>
      </c>
      <c r="O100" s="248">
        <f t="shared" si="30"/>
        <v>0</v>
      </c>
      <c r="P100" s="60" t="str">
        <f t="shared" si="31"/>
        <v/>
      </c>
      <c r="Q100" s="60" t="str">
        <f t="shared" si="32"/>
        <v/>
      </c>
      <c r="R100" s="248">
        <f t="shared" si="33"/>
        <v>0</v>
      </c>
      <c r="S100" s="60" t="str">
        <f t="shared" si="34"/>
        <v/>
      </c>
      <c r="T100" s="60" t="str">
        <f t="shared" si="35"/>
        <v/>
      </c>
      <c r="U100" s="61" t="str">
        <f t="shared" si="21"/>
        <v/>
      </c>
      <c r="V100" s="61"/>
      <c r="W100" s="61"/>
      <c r="X100" s="61"/>
      <c r="Y100" s="61"/>
      <c r="Z100" s="62" t="str">
        <f t="shared" si="22"/>
        <v/>
      </c>
      <c r="AC100" s="168">
        <f t="shared" si="36"/>
        <v>0</v>
      </c>
    </row>
    <row r="101" spans="2:29">
      <c r="B101" s="49" t="str">
        <f t="shared" si="23"/>
        <v/>
      </c>
      <c r="C101" s="220" t="str">
        <f>סיכום!C101</f>
        <v/>
      </c>
      <c r="D101" s="59"/>
      <c r="E101" s="50" t="str">
        <f>סיכום!H101</f>
        <v/>
      </c>
      <c r="F101" s="247" t="str">
        <f t="shared" si="37"/>
        <v/>
      </c>
      <c r="G101" s="50" t="str">
        <f t="shared" si="38"/>
        <v/>
      </c>
      <c r="H101" s="50" t="str">
        <f t="shared" si="39"/>
        <v/>
      </c>
      <c r="I101" s="248">
        <f t="shared" si="24"/>
        <v>0</v>
      </c>
      <c r="J101" s="60" t="str">
        <f t="shared" si="25"/>
        <v/>
      </c>
      <c r="K101" s="60" t="str">
        <f t="shared" si="26"/>
        <v/>
      </c>
      <c r="L101" s="248">
        <f t="shared" si="27"/>
        <v>0</v>
      </c>
      <c r="M101" s="60" t="str">
        <f t="shared" si="28"/>
        <v/>
      </c>
      <c r="N101" s="60" t="str">
        <f t="shared" si="29"/>
        <v/>
      </c>
      <c r="O101" s="248">
        <f t="shared" si="30"/>
        <v>0</v>
      </c>
      <c r="P101" s="60" t="str">
        <f t="shared" si="31"/>
        <v/>
      </c>
      <c r="Q101" s="60" t="str">
        <f t="shared" si="32"/>
        <v/>
      </c>
      <c r="R101" s="248">
        <f t="shared" si="33"/>
        <v>0</v>
      </c>
      <c r="S101" s="60" t="str">
        <f t="shared" si="34"/>
        <v/>
      </c>
      <c r="T101" s="60" t="str">
        <f t="shared" si="35"/>
        <v/>
      </c>
      <c r="U101" s="61" t="str">
        <f t="shared" si="21"/>
        <v/>
      </c>
      <c r="V101" s="61"/>
      <c r="W101" s="61"/>
      <c r="X101" s="61"/>
      <c r="Y101" s="61"/>
      <c r="Z101" s="62" t="str">
        <f t="shared" si="22"/>
        <v/>
      </c>
      <c r="AC101" s="168">
        <f t="shared" si="36"/>
        <v>0</v>
      </c>
    </row>
    <row r="102" spans="2:29">
      <c r="B102" s="49" t="str">
        <f t="shared" si="23"/>
        <v/>
      </c>
      <c r="C102" s="220" t="str">
        <f>סיכום!C102</f>
        <v/>
      </c>
      <c r="D102" s="59"/>
      <c r="E102" s="50" t="str">
        <f>סיכום!H102</f>
        <v/>
      </c>
      <c r="F102" s="247" t="str">
        <f t="shared" si="37"/>
        <v/>
      </c>
      <c r="G102" s="50" t="str">
        <f t="shared" si="38"/>
        <v/>
      </c>
      <c r="H102" s="50" t="str">
        <f t="shared" si="39"/>
        <v/>
      </c>
      <c r="I102" s="248">
        <f t="shared" si="24"/>
        <v>0</v>
      </c>
      <c r="J102" s="60" t="str">
        <f t="shared" si="25"/>
        <v/>
      </c>
      <c r="K102" s="60" t="str">
        <f t="shared" si="26"/>
        <v/>
      </c>
      <c r="L102" s="248">
        <f t="shared" si="27"/>
        <v>0</v>
      </c>
      <c r="M102" s="60" t="str">
        <f t="shared" si="28"/>
        <v/>
      </c>
      <c r="N102" s="60" t="str">
        <f t="shared" si="29"/>
        <v/>
      </c>
      <c r="O102" s="248">
        <f t="shared" si="30"/>
        <v>0</v>
      </c>
      <c r="P102" s="60" t="str">
        <f t="shared" si="31"/>
        <v/>
      </c>
      <c r="Q102" s="60" t="str">
        <f t="shared" si="32"/>
        <v/>
      </c>
      <c r="R102" s="248">
        <f t="shared" si="33"/>
        <v>0</v>
      </c>
      <c r="S102" s="60" t="str">
        <f t="shared" si="34"/>
        <v/>
      </c>
      <c r="T102" s="60" t="str">
        <f t="shared" si="35"/>
        <v/>
      </c>
      <c r="U102" s="61" t="str">
        <f t="shared" si="21"/>
        <v/>
      </c>
      <c r="V102" s="61"/>
      <c r="W102" s="61"/>
      <c r="X102" s="61"/>
      <c r="Y102" s="61"/>
      <c r="Z102" s="62" t="str">
        <f t="shared" si="22"/>
        <v/>
      </c>
      <c r="AC102" s="168">
        <f t="shared" si="36"/>
        <v>0</v>
      </c>
    </row>
    <row r="103" spans="2:29">
      <c r="B103" s="49" t="str">
        <f t="shared" si="23"/>
        <v/>
      </c>
      <c r="C103" s="220" t="str">
        <f>סיכום!C103</f>
        <v/>
      </c>
      <c r="D103" s="59"/>
      <c r="E103" s="50" t="str">
        <f>סיכום!H103</f>
        <v/>
      </c>
      <c r="F103" s="247" t="str">
        <f t="shared" si="37"/>
        <v/>
      </c>
      <c r="G103" s="50" t="str">
        <f t="shared" si="38"/>
        <v/>
      </c>
      <c r="H103" s="50" t="str">
        <f t="shared" si="39"/>
        <v/>
      </c>
      <c r="I103" s="248">
        <f t="shared" si="24"/>
        <v>0</v>
      </c>
      <c r="J103" s="60" t="str">
        <f t="shared" si="25"/>
        <v/>
      </c>
      <c r="K103" s="60" t="str">
        <f t="shared" si="26"/>
        <v/>
      </c>
      <c r="L103" s="248">
        <f t="shared" si="27"/>
        <v>0</v>
      </c>
      <c r="M103" s="60" t="str">
        <f t="shared" si="28"/>
        <v/>
      </c>
      <c r="N103" s="60" t="str">
        <f t="shared" si="29"/>
        <v/>
      </c>
      <c r="O103" s="248">
        <f t="shared" si="30"/>
        <v>0</v>
      </c>
      <c r="P103" s="60" t="str">
        <f t="shared" si="31"/>
        <v/>
      </c>
      <c r="Q103" s="60" t="str">
        <f t="shared" si="32"/>
        <v/>
      </c>
      <c r="R103" s="248">
        <f t="shared" si="33"/>
        <v>0</v>
      </c>
      <c r="S103" s="60" t="str">
        <f t="shared" si="34"/>
        <v/>
      </c>
      <c r="T103" s="60" t="str">
        <f t="shared" si="35"/>
        <v/>
      </c>
      <c r="U103" s="61" t="str">
        <f t="shared" si="21"/>
        <v/>
      </c>
      <c r="V103" s="61"/>
      <c r="W103" s="61"/>
      <c r="X103" s="61"/>
      <c r="Y103" s="61"/>
      <c r="Z103" s="62" t="str">
        <f t="shared" si="22"/>
        <v/>
      </c>
      <c r="AC103" s="168">
        <f t="shared" si="36"/>
        <v>0</v>
      </c>
    </row>
    <row r="104" spans="2:29">
      <c r="B104" s="49" t="str">
        <f t="shared" si="23"/>
        <v/>
      </c>
      <c r="C104" s="220" t="str">
        <f>סיכום!C104</f>
        <v/>
      </c>
      <c r="D104" s="59"/>
      <c r="E104" s="50" t="str">
        <f>סיכום!H104</f>
        <v/>
      </c>
      <c r="F104" s="247" t="str">
        <f t="shared" si="37"/>
        <v/>
      </c>
      <c r="G104" s="50" t="str">
        <f t="shared" si="38"/>
        <v/>
      </c>
      <c r="H104" s="50" t="str">
        <f t="shared" si="39"/>
        <v/>
      </c>
      <c r="I104" s="248">
        <f t="shared" si="24"/>
        <v>0</v>
      </c>
      <c r="J104" s="60" t="str">
        <f t="shared" si="25"/>
        <v/>
      </c>
      <c r="K104" s="60" t="str">
        <f t="shared" si="26"/>
        <v/>
      </c>
      <c r="L104" s="248">
        <f t="shared" si="27"/>
        <v>0</v>
      </c>
      <c r="M104" s="60" t="str">
        <f t="shared" si="28"/>
        <v/>
      </c>
      <c r="N104" s="60" t="str">
        <f t="shared" si="29"/>
        <v/>
      </c>
      <c r="O104" s="248">
        <f t="shared" si="30"/>
        <v>0</v>
      </c>
      <c r="P104" s="60" t="str">
        <f t="shared" si="31"/>
        <v/>
      </c>
      <c r="Q104" s="60" t="str">
        <f t="shared" si="32"/>
        <v/>
      </c>
      <c r="R104" s="248">
        <f t="shared" si="33"/>
        <v>0</v>
      </c>
      <c r="S104" s="60" t="str">
        <f t="shared" si="34"/>
        <v/>
      </c>
      <c r="T104" s="60" t="str">
        <f t="shared" si="35"/>
        <v/>
      </c>
      <c r="U104" s="61" t="str">
        <f t="shared" si="21"/>
        <v/>
      </c>
      <c r="V104" s="61"/>
      <c r="W104" s="61"/>
      <c r="X104" s="61"/>
      <c r="Y104" s="61"/>
      <c r="Z104" s="62" t="str">
        <f t="shared" si="22"/>
        <v/>
      </c>
      <c r="AC104" s="168">
        <f t="shared" si="36"/>
        <v>0</v>
      </c>
    </row>
    <row r="105" spans="2:29">
      <c r="B105" s="49" t="str">
        <f t="shared" si="23"/>
        <v/>
      </c>
      <c r="C105" s="220" t="str">
        <f>סיכום!C105</f>
        <v/>
      </c>
      <c r="D105" s="59"/>
      <c r="E105" s="50" t="str">
        <f>סיכום!H105</f>
        <v/>
      </c>
      <c r="F105" s="247" t="str">
        <f t="shared" si="37"/>
        <v/>
      </c>
      <c r="G105" s="50" t="str">
        <f t="shared" si="38"/>
        <v/>
      </c>
      <c r="H105" s="50" t="str">
        <f t="shared" si="39"/>
        <v/>
      </c>
      <c r="I105" s="248">
        <f t="shared" si="24"/>
        <v>0</v>
      </c>
      <c r="J105" s="60" t="str">
        <f t="shared" si="25"/>
        <v/>
      </c>
      <c r="K105" s="60" t="str">
        <f t="shared" si="26"/>
        <v/>
      </c>
      <c r="L105" s="248">
        <f t="shared" si="27"/>
        <v>0</v>
      </c>
      <c r="M105" s="60" t="str">
        <f t="shared" si="28"/>
        <v/>
      </c>
      <c r="N105" s="60" t="str">
        <f t="shared" si="29"/>
        <v/>
      </c>
      <c r="O105" s="248">
        <f t="shared" si="30"/>
        <v>0</v>
      </c>
      <c r="P105" s="60" t="str">
        <f t="shared" si="31"/>
        <v/>
      </c>
      <c r="Q105" s="60" t="str">
        <f t="shared" si="32"/>
        <v/>
      </c>
      <c r="R105" s="248">
        <f t="shared" si="33"/>
        <v>0</v>
      </c>
      <c r="S105" s="60" t="str">
        <f t="shared" si="34"/>
        <v/>
      </c>
      <c r="T105" s="60" t="str">
        <f t="shared" si="35"/>
        <v/>
      </c>
      <c r="U105" s="61" t="str">
        <f t="shared" si="21"/>
        <v/>
      </c>
      <c r="V105" s="61"/>
      <c r="W105" s="61"/>
      <c r="X105" s="61"/>
      <c r="Y105" s="61"/>
      <c r="Z105" s="62" t="str">
        <f t="shared" si="22"/>
        <v/>
      </c>
      <c r="AC105" s="168">
        <f t="shared" si="36"/>
        <v>0</v>
      </c>
    </row>
    <row r="106" spans="2:29">
      <c r="B106" s="49" t="str">
        <f t="shared" si="23"/>
        <v/>
      </c>
      <c r="C106" s="220" t="str">
        <f>סיכום!C106</f>
        <v/>
      </c>
      <c r="D106" s="59"/>
      <c r="E106" s="50" t="str">
        <f>סיכום!H106</f>
        <v/>
      </c>
      <c r="F106" s="247" t="str">
        <f t="shared" si="37"/>
        <v/>
      </c>
      <c r="G106" s="50" t="str">
        <f t="shared" si="38"/>
        <v/>
      </c>
      <c r="H106" s="50" t="str">
        <f t="shared" si="39"/>
        <v/>
      </c>
      <c r="I106" s="248">
        <f t="shared" si="24"/>
        <v>0</v>
      </c>
      <c r="J106" s="60" t="str">
        <f t="shared" si="25"/>
        <v/>
      </c>
      <c r="K106" s="60" t="str">
        <f t="shared" si="26"/>
        <v/>
      </c>
      <c r="L106" s="248">
        <f t="shared" si="27"/>
        <v>0</v>
      </c>
      <c r="M106" s="60" t="str">
        <f t="shared" si="28"/>
        <v/>
      </c>
      <c r="N106" s="60" t="str">
        <f t="shared" si="29"/>
        <v/>
      </c>
      <c r="O106" s="248">
        <f t="shared" si="30"/>
        <v>0</v>
      </c>
      <c r="P106" s="60" t="str">
        <f t="shared" si="31"/>
        <v/>
      </c>
      <c r="Q106" s="60" t="str">
        <f t="shared" si="32"/>
        <v/>
      </c>
      <c r="R106" s="248">
        <f t="shared" si="33"/>
        <v>0</v>
      </c>
      <c r="S106" s="60" t="str">
        <f t="shared" si="34"/>
        <v/>
      </c>
      <c r="T106" s="60" t="str">
        <f t="shared" si="35"/>
        <v/>
      </c>
      <c r="U106" s="61" t="str">
        <f t="shared" si="21"/>
        <v/>
      </c>
      <c r="V106" s="61"/>
      <c r="W106" s="61"/>
      <c r="X106" s="61"/>
      <c r="Y106" s="61"/>
      <c r="Z106" s="62" t="str">
        <f t="shared" si="22"/>
        <v/>
      </c>
      <c r="AC106" s="168">
        <f t="shared" si="36"/>
        <v>0</v>
      </c>
    </row>
    <row r="107" spans="2:29">
      <c r="B107" s="49" t="str">
        <f t="shared" si="23"/>
        <v/>
      </c>
      <c r="C107" s="220" t="str">
        <f>סיכום!C107</f>
        <v/>
      </c>
      <c r="D107" s="59"/>
      <c r="E107" s="50" t="str">
        <f>סיכום!H107</f>
        <v/>
      </c>
      <c r="F107" s="247" t="str">
        <f t="shared" si="37"/>
        <v/>
      </c>
      <c r="G107" s="50" t="str">
        <f t="shared" si="38"/>
        <v/>
      </c>
      <c r="H107" s="50" t="str">
        <f t="shared" si="39"/>
        <v/>
      </c>
      <c r="I107" s="248">
        <f t="shared" si="24"/>
        <v>0</v>
      </c>
      <c r="J107" s="60" t="str">
        <f t="shared" si="25"/>
        <v/>
      </c>
      <c r="K107" s="60" t="str">
        <f t="shared" si="26"/>
        <v/>
      </c>
      <c r="L107" s="248">
        <f t="shared" si="27"/>
        <v>0</v>
      </c>
      <c r="M107" s="60" t="str">
        <f t="shared" si="28"/>
        <v/>
      </c>
      <c r="N107" s="60" t="str">
        <f t="shared" si="29"/>
        <v/>
      </c>
      <c r="O107" s="248">
        <f t="shared" si="30"/>
        <v>0</v>
      </c>
      <c r="P107" s="60" t="str">
        <f t="shared" si="31"/>
        <v/>
      </c>
      <c r="Q107" s="60" t="str">
        <f t="shared" si="32"/>
        <v/>
      </c>
      <c r="R107" s="248">
        <f t="shared" si="33"/>
        <v>0</v>
      </c>
      <c r="S107" s="60" t="str">
        <f t="shared" si="34"/>
        <v/>
      </c>
      <c r="T107" s="60" t="str">
        <f t="shared" si="35"/>
        <v/>
      </c>
      <c r="U107" s="61" t="str">
        <f t="shared" si="21"/>
        <v/>
      </c>
      <c r="V107" s="61"/>
      <c r="W107" s="61"/>
      <c r="X107" s="61"/>
      <c r="Y107" s="61"/>
      <c r="Z107" s="62" t="str">
        <f t="shared" si="22"/>
        <v/>
      </c>
      <c r="AC107" s="168">
        <f t="shared" si="36"/>
        <v>0</v>
      </c>
    </row>
    <row r="108" spans="2:29">
      <c r="B108" s="49" t="str">
        <f t="shared" si="23"/>
        <v/>
      </c>
      <c r="C108" s="220" t="str">
        <f>סיכום!C108</f>
        <v/>
      </c>
      <c r="D108" s="59"/>
      <c r="E108" s="50" t="str">
        <f>סיכום!H108</f>
        <v/>
      </c>
      <c r="F108" s="247" t="str">
        <f t="shared" si="37"/>
        <v/>
      </c>
      <c r="G108" s="50" t="str">
        <f t="shared" si="38"/>
        <v/>
      </c>
      <c r="H108" s="50" t="str">
        <f t="shared" si="39"/>
        <v/>
      </c>
      <c r="I108" s="248">
        <f t="shared" si="24"/>
        <v>0</v>
      </c>
      <c r="J108" s="60" t="str">
        <f t="shared" si="25"/>
        <v/>
      </c>
      <c r="K108" s="60" t="str">
        <f t="shared" si="26"/>
        <v/>
      </c>
      <c r="L108" s="248">
        <f t="shared" si="27"/>
        <v>0</v>
      </c>
      <c r="M108" s="60" t="str">
        <f t="shared" si="28"/>
        <v/>
      </c>
      <c r="N108" s="60" t="str">
        <f t="shared" si="29"/>
        <v/>
      </c>
      <c r="O108" s="248">
        <f t="shared" si="30"/>
        <v>0</v>
      </c>
      <c r="P108" s="60" t="str">
        <f t="shared" si="31"/>
        <v/>
      </c>
      <c r="Q108" s="60" t="str">
        <f t="shared" si="32"/>
        <v/>
      </c>
      <c r="R108" s="248">
        <f t="shared" si="33"/>
        <v>0</v>
      </c>
      <c r="S108" s="60" t="str">
        <f t="shared" si="34"/>
        <v/>
      </c>
      <c r="T108" s="60" t="str">
        <f t="shared" si="35"/>
        <v/>
      </c>
      <c r="U108" s="61" t="str">
        <f t="shared" si="21"/>
        <v/>
      </c>
      <c r="V108" s="61"/>
      <c r="W108" s="61"/>
      <c r="X108" s="61"/>
      <c r="Y108" s="61"/>
      <c r="Z108" s="62" t="str">
        <f t="shared" si="22"/>
        <v/>
      </c>
      <c r="AC108" s="168">
        <f t="shared" si="36"/>
        <v>0</v>
      </c>
    </row>
    <row r="109" spans="2:29">
      <c r="B109" s="49" t="str">
        <f t="shared" si="23"/>
        <v/>
      </c>
      <c r="C109" s="220" t="str">
        <f>סיכום!C109</f>
        <v/>
      </c>
      <c r="D109" s="59"/>
      <c r="E109" s="50" t="str">
        <f>סיכום!H109</f>
        <v/>
      </c>
      <c r="F109" s="247" t="str">
        <f t="shared" si="37"/>
        <v/>
      </c>
      <c r="G109" s="50" t="str">
        <f t="shared" si="38"/>
        <v/>
      </c>
      <c r="H109" s="50" t="str">
        <f t="shared" si="39"/>
        <v/>
      </c>
      <c r="I109" s="248">
        <f t="shared" si="24"/>
        <v>0</v>
      </c>
      <c r="J109" s="60" t="str">
        <f t="shared" si="25"/>
        <v/>
      </c>
      <c r="K109" s="60" t="str">
        <f t="shared" si="26"/>
        <v/>
      </c>
      <c r="L109" s="248">
        <f t="shared" si="27"/>
        <v>0</v>
      </c>
      <c r="M109" s="60" t="str">
        <f t="shared" si="28"/>
        <v/>
      </c>
      <c r="N109" s="60" t="str">
        <f t="shared" si="29"/>
        <v/>
      </c>
      <c r="O109" s="248">
        <f t="shared" si="30"/>
        <v>0</v>
      </c>
      <c r="P109" s="60" t="str">
        <f t="shared" si="31"/>
        <v/>
      </c>
      <c r="Q109" s="60" t="str">
        <f t="shared" si="32"/>
        <v/>
      </c>
      <c r="R109" s="248">
        <f t="shared" si="33"/>
        <v>0</v>
      </c>
      <c r="S109" s="60" t="str">
        <f t="shared" si="34"/>
        <v/>
      </c>
      <c r="T109" s="60" t="str">
        <f t="shared" si="35"/>
        <v/>
      </c>
      <c r="U109" s="61" t="str">
        <f t="shared" si="21"/>
        <v/>
      </c>
      <c r="V109" s="61"/>
      <c r="W109" s="61"/>
      <c r="X109" s="61"/>
      <c r="Y109" s="61"/>
      <c r="Z109" s="62" t="str">
        <f t="shared" si="22"/>
        <v/>
      </c>
      <c r="AC109" s="168">
        <f t="shared" si="36"/>
        <v>0</v>
      </c>
    </row>
    <row r="110" spans="2:29">
      <c r="B110" s="49" t="str">
        <f t="shared" si="23"/>
        <v/>
      </c>
      <c r="C110" s="220" t="str">
        <f>סיכום!C110</f>
        <v/>
      </c>
      <c r="D110" s="59"/>
      <c r="E110" s="50" t="str">
        <f>סיכום!H110</f>
        <v/>
      </c>
      <c r="F110" s="247" t="str">
        <f t="shared" si="37"/>
        <v/>
      </c>
      <c r="G110" s="50" t="str">
        <f t="shared" si="38"/>
        <v/>
      </c>
      <c r="H110" s="50" t="str">
        <f t="shared" si="39"/>
        <v/>
      </c>
      <c r="I110" s="248">
        <f t="shared" si="24"/>
        <v>0</v>
      </c>
      <c r="J110" s="60" t="str">
        <f t="shared" si="25"/>
        <v/>
      </c>
      <c r="K110" s="60" t="str">
        <f t="shared" si="26"/>
        <v/>
      </c>
      <c r="L110" s="248">
        <f t="shared" si="27"/>
        <v>0</v>
      </c>
      <c r="M110" s="60" t="str">
        <f t="shared" si="28"/>
        <v/>
      </c>
      <c r="N110" s="60" t="str">
        <f t="shared" si="29"/>
        <v/>
      </c>
      <c r="O110" s="248">
        <f t="shared" si="30"/>
        <v>0</v>
      </c>
      <c r="P110" s="60" t="str">
        <f t="shared" si="31"/>
        <v/>
      </c>
      <c r="Q110" s="60" t="str">
        <f t="shared" si="32"/>
        <v/>
      </c>
      <c r="R110" s="248">
        <f t="shared" si="33"/>
        <v>0</v>
      </c>
      <c r="S110" s="60" t="str">
        <f t="shared" si="34"/>
        <v/>
      </c>
      <c r="T110" s="60" t="str">
        <f t="shared" si="35"/>
        <v/>
      </c>
      <c r="U110" s="61" t="str">
        <f t="shared" si="21"/>
        <v/>
      </c>
      <c r="V110" s="61"/>
      <c r="W110" s="61"/>
      <c r="X110" s="61"/>
      <c r="Y110" s="61"/>
      <c r="Z110" s="62" t="str">
        <f t="shared" si="22"/>
        <v/>
      </c>
      <c r="AC110" s="168">
        <f t="shared" si="36"/>
        <v>0</v>
      </c>
    </row>
    <row r="111" spans="2:29">
      <c r="B111" s="49" t="str">
        <f t="shared" si="23"/>
        <v/>
      </c>
      <c r="C111" s="220" t="str">
        <f>סיכום!C111</f>
        <v/>
      </c>
      <c r="D111" s="59"/>
      <c r="E111" s="50" t="str">
        <f>סיכום!H111</f>
        <v/>
      </c>
      <c r="F111" s="247" t="str">
        <f t="shared" si="37"/>
        <v/>
      </c>
      <c r="G111" s="50" t="str">
        <f t="shared" si="38"/>
        <v/>
      </c>
      <c r="H111" s="50" t="str">
        <f t="shared" si="39"/>
        <v/>
      </c>
      <c r="I111" s="248">
        <f t="shared" si="24"/>
        <v>0</v>
      </c>
      <c r="J111" s="60" t="str">
        <f t="shared" si="25"/>
        <v/>
      </c>
      <c r="K111" s="60" t="str">
        <f t="shared" si="26"/>
        <v/>
      </c>
      <c r="L111" s="248">
        <f t="shared" si="27"/>
        <v>0</v>
      </c>
      <c r="M111" s="60" t="str">
        <f t="shared" si="28"/>
        <v/>
      </c>
      <c r="N111" s="60" t="str">
        <f t="shared" si="29"/>
        <v/>
      </c>
      <c r="O111" s="248">
        <f t="shared" si="30"/>
        <v>0</v>
      </c>
      <c r="P111" s="60" t="str">
        <f t="shared" si="31"/>
        <v/>
      </c>
      <c r="Q111" s="60" t="str">
        <f t="shared" si="32"/>
        <v/>
      </c>
      <c r="R111" s="248">
        <f t="shared" si="33"/>
        <v>0</v>
      </c>
      <c r="S111" s="60" t="str">
        <f t="shared" si="34"/>
        <v/>
      </c>
      <c r="T111" s="60" t="str">
        <f t="shared" si="35"/>
        <v/>
      </c>
      <c r="U111" s="61" t="str">
        <f t="shared" si="21"/>
        <v/>
      </c>
      <c r="V111" s="61"/>
      <c r="W111" s="61"/>
      <c r="X111" s="61"/>
      <c r="Y111" s="61"/>
      <c r="Z111" s="62" t="str">
        <f t="shared" si="22"/>
        <v/>
      </c>
      <c r="AC111" s="168">
        <f t="shared" si="36"/>
        <v>0</v>
      </c>
    </row>
    <row r="112" spans="2:29">
      <c r="B112" s="49" t="str">
        <f t="shared" si="23"/>
        <v/>
      </c>
      <c r="C112" s="220" t="str">
        <f>סיכום!C112</f>
        <v/>
      </c>
      <c r="D112" s="59"/>
      <c r="E112" s="50" t="str">
        <f>סיכום!H112</f>
        <v/>
      </c>
      <c r="F112" s="247" t="str">
        <f t="shared" si="37"/>
        <v/>
      </c>
      <c r="G112" s="50" t="str">
        <f t="shared" si="38"/>
        <v/>
      </c>
      <c r="H112" s="50" t="str">
        <f t="shared" si="39"/>
        <v/>
      </c>
      <c r="I112" s="248">
        <f t="shared" si="24"/>
        <v>0</v>
      </c>
      <c r="J112" s="60" t="str">
        <f t="shared" si="25"/>
        <v/>
      </c>
      <c r="K112" s="60" t="str">
        <f t="shared" si="26"/>
        <v/>
      </c>
      <c r="L112" s="248">
        <f t="shared" si="27"/>
        <v>0</v>
      </c>
      <c r="M112" s="60" t="str">
        <f t="shared" si="28"/>
        <v/>
      </c>
      <c r="N112" s="60" t="str">
        <f t="shared" si="29"/>
        <v/>
      </c>
      <c r="O112" s="248">
        <f t="shared" si="30"/>
        <v>0</v>
      </c>
      <c r="P112" s="60" t="str">
        <f t="shared" si="31"/>
        <v/>
      </c>
      <c r="Q112" s="60" t="str">
        <f t="shared" si="32"/>
        <v/>
      </c>
      <c r="R112" s="248">
        <f t="shared" si="33"/>
        <v>0</v>
      </c>
      <c r="S112" s="60" t="str">
        <f t="shared" si="34"/>
        <v/>
      </c>
      <c r="T112" s="60" t="str">
        <f t="shared" si="35"/>
        <v/>
      </c>
      <c r="U112" s="61" t="str">
        <f t="shared" si="21"/>
        <v/>
      </c>
      <c r="V112" s="61"/>
      <c r="W112" s="61"/>
      <c r="X112" s="61"/>
      <c r="Y112" s="61"/>
      <c r="Z112" s="62" t="str">
        <f t="shared" si="22"/>
        <v/>
      </c>
      <c r="AC112" s="168">
        <f t="shared" si="36"/>
        <v>0</v>
      </c>
    </row>
    <row r="113" spans="2:29">
      <c r="B113" s="49" t="str">
        <f t="shared" si="23"/>
        <v/>
      </c>
      <c r="C113" s="220" t="str">
        <f>סיכום!C113</f>
        <v/>
      </c>
      <c r="D113" s="59"/>
      <c r="E113" s="50" t="str">
        <f>סיכום!H113</f>
        <v/>
      </c>
      <c r="F113" s="247" t="str">
        <f t="shared" si="37"/>
        <v/>
      </c>
      <c r="G113" s="50" t="str">
        <f t="shared" si="38"/>
        <v/>
      </c>
      <c r="H113" s="50" t="str">
        <f t="shared" si="39"/>
        <v/>
      </c>
      <c r="I113" s="248">
        <f t="shared" si="24"/>
        <v>0</v>
      </c>
      <c r="J113" s="60" t="str">
        <f t="shared" si="25"/>
        <v/>
      </c>
      <c r="K113" s="60" t="str">
        <f t="shared" si="26"/>
        <v/>
      </c>
      <c r="L113" s="248">
        <f t="shared" si="27"/>
        <v>0</v>
      </c>
      <c r="M113" s="60" t="str">
        <f t="shared" si="28"/>
        <v/>
      </c>
      <c r="N113" s="60" t="str">
        <f t="shared" si="29"/>
        <v/>
      </c>
      <c r="O113" s="248">
        <f t="shared" si="30"/>
        <v>0</v>
      </c>
      <c r="P113" s="60" t="str">
        <f t="shared" si="31"/>
        <v/>
      </c>
      <c r="Q113" s="60" t="str">
        <f t="shared" si="32"/>
        <v/>
      </c>
      <c r="R113" s="248">
        <f t="shared" si="33"/>
        <v>0</v>
      </c>
      <c r="S113" s="60" t="str">
        <f t="shared" si="34"/>
        <v/>
      </c>
      <c r="T113" s="60" t="str">
        <f t="shared" si="35"/>
        <v/>
      </c>
      <c r="U113" s="61" t="str">
        <f t="shared" si="21"/>
        <v/>
      </c>
      <c r="V113" s="61"/>
      <c r="W113" s="61"/>
      <c r="X113" s="61"/>
      <c r="Y113" s="61"/>
      <c r="Z113" s="62" t="str">
        <f t="shared" si="22"/>
        <v/>
      </c>
      <c r="AC113" s="168">
        <f t="shared" si="36"/>
        <v>0</v>
      </c>
    </row>
    <row r="114" spans="2:29">
      <c r="B114" s="49" t="str">
        <f t="shared" si="23"/>
        <v/>
      </c>
      <c r="C114" s="220" t="str">
        <f>סיכום!C114</f>
        <v/>
      </c>
      <c r="D114" s="59"/>
      <c r="E114" s="50" t="str">
        <f>סיכום!H114</f>
        <v/>
      </c>
      <c r="F114" s="247" t="str">
        <f t="shared" si="37"/>
        <v/>
      </c>
      <c r="G114" s="50" t="str">
        <f t="shared" si="38"/>
        <v/>
      </c>
      <c r="H114" s="50" t="str">
        <f t="shared" si="39"/>
        <v/>
      </c>
      <c r="I114" s="248">
        <f t="shared" si="24"/>
        <v>0</v>
      </c>
      <c r="J114" s="60" t="str">
        <f t="shared" si="25"/>
        <v/>
      </c>
      <c r="K114" s="60" t="str">
        <f t="shared" si="26"/>
        <v/>
      </c>
      <c r="L114" s="248">
        <f t="shared" si="27"/>
        <v>0</v>
      </c>
      <c r="M114" s="60" t="str">
        <f t="shared" si="28"/>
        <v/>
      </c>
      <c r="N114" s="60" t="str">
        <f t="shared" si="29"/>
        <v/>
      </c>
      <c r="O114" s="248">
        <f t="shared" si="30"/>
        <v>0</v>
      </c>
      <c r="P114" s="60" t="str">
        <f t="shared" si="31"/>
        <v/>
      </c>
      <c r="Q114" s="60" t="str">
        <f t="shared" si="32"/>
        <v/>
      </c>
      <c r="R114" s="248">
        <f t="shared" si="33"/>
        <v>0</v>
      </c>
      <c r="S114" s="60" t="str">
        <f t="shared" si="34"/>
        <v/>
      </c>
      <c r="T114" s="60" t="str">
        <f t="shared" si="35"/>
        <v/>
      </c>
      <c r="U114" s="61" t="str">
        <f t="shared" si="21"/>
        <v/>
      </c>
      <c r="V114" s="61"/>
      <c r="W114" s="61"/>
      <c r="X114" s="61"/>
      <c r="Y114" s="61"/>
      <c r="Z114" s="62" t="str">
        <f t="shared" si="22"/>
        <v/>
      </c>
      <c r="AC114" s="168">
        <f t="shared" si="36"/>
        <v>0</v>
      </c>
    </row>
    <row r="115" spans="2:29">
      <c r="B115" s="49" t="str">
        <f t="shared" si="23"/>
        <v/>
      </c>
      <c r="C115" s="220" t="str">
        <f>סיכום!C115</f>
        <v/>
      </c>
      <c r="D115" s="59"/>
      <c r="E115" s="50" t="str">
        <f>סיכום!H115</f>
        <v/>
      </c>
      <c r="F115" s="247" t="str">
        <f t="shared" si="37"/>
        <v/>
      </c>
      <c r="G115" s="50" t="str">
        <f t="shared" si="38"/>
        <v/>
      </c>
      <c r="H115" s="50" t="str">
        <f t="shared" si="39"/>
        <v/>
      </c>
      <c r="I115" s="248">
        <f t="shared" si="24"/>
        <v>0</v>
      </c>
      <c r="J115" s="60" t="str">
        <f t="shared" si="25"/>
        <v/>
      </c>
      <c r="K115" s="60" t="str">
        <f t="shared" si="26"/>
        <v/>
      </c>
      <c r="L115" s="248">
        <f t="shared" si="27"/>
        <v>0</v>
      </c>
      <c r="M115" s="60" t="str">
        <f t="shared" si="28"/>
        <v/>
      </c>
      <c r="N115" s="60" t="str">
        <f t="shared" si="29"/>
        <v/>
      </c>
      <c r="O115" s="248">
        <f t="shared" si="30"/>
        <v>0</v>
      </c>
      <c r="P115" s="60" t="str">
        <f t="shared" si="31"/>
        <v/>
      </c>
      <c r="Q115" s="60" t="str">
        <f t="shared" si="32"/>
        <v/>
      </c>
      <c r="R115" s="248">
        <f t="shared" si="33"/>
        <v>0</v>
      </c>
      <c r="S115" s="60" t="str">
        <f t="shared" si="34"/>
        <v/>
      </c>
      <c r="T115" s="60" t="str">
        <f t="shared" si="35"/>
        <v/>
      </c>
      <c r="U115" s="61" t="str">
        <f t="shared" si="21"/>
        <v/>
      </c>
      <c r="V115" s="61"/>
      <c r="W115" s="61"/>
      <c r="X115" s="61"/>
      <c r="Y115" s="61"/>
      <c r="Z115" s="62" t="str">
        <f t="shared" si="22"/>
        <v/>
      </c>
      <c r="AC115" s="168">
        <f t="shared" si="36"/>
        <v>0</v>
      </c>
    </row>
    <row r="116" spans="2:29">
      <c r="B116" s="49" t="str">
        <f t="shared" si="23"/>
        <v/>
      </c>
      <c r="C116" s="220" t="str">
        <f>סיכום!C116</f>
        <v/>
      </c>
      <c r="D116" s="59"/>
      <c r="E116" s="50" t="str">
        <f>סיכום!H116</f>
        <v/>
      </c>
      <c r="F116" s="247" t="str">
        <f t="shared" si="37"/>
        <v/>
      </c>
      <c r="G116" s="50" t="str">
        <f t="shared" si="38"/>
        <v/>
      </c>
      <c r="H116" s="50" t="str">
        <f t="shared" si="39"/>
        <v/>
      </c>
      <c r="I116" s="248">
        <f t="shared" si="24"/>
        <v>0</v>
      </c>
      <c r="J116" s="60" t="str">
        <f t="shared" si="25"/>
        <v/>
      </c>
      <c r="K116" s="60" t="str">
        <f t="shared" si="26"/>
        <v/>
      </c>
      <c r="L116" s="248">
        <f t="shared" si="27"/>
        <v>0</v>
      </c>
      <c r="M116" s="60" t="str">
        <f t="shared" si="28"/>
        <v/>
      </c>
      <c r="N116" s="60" t="str">
        <f t="shared" si="29"/>
        <v/>
      </c>
      <c r="O116" s="248">
        <f t="shared" si="30"/>
        <v>0</v>
      </c>
      <c r="P116" s="60" t="str">
        <f t="shared" si="31"/>
        <v/>
      </c>
      <c r="Q116" s="60" t="str">
        <f t="shared" si="32"/>
        <v/>
      </c>
      <c r="R116" s="248">
        <f t="shared" si="33"/>
        <v>0</v>
      </c>
      <c r="S116" s="60" t="str">
        <f t="shared" si="34"/>
        <v/>
      </c>
      <c r="T116" s="60" t="str">
        <f t="shared" si="35"/>
        <v/>
      </c>
      <c r="U116" s="61" t="str">
        <f t="shared" si="21"/>
        <v/>
      </c>
      <c r="V116" s="61"/>
      <c r="W116" s="61"/>
      <c r="X116" s="61"/>
      <c r="Y116" s="61"/>
      <c r="Z116" s="62" t="str">
        <f t="shared" si="22"/>
        <v/>
      </c>
      <c r="AC116" s="168">
        <f t="shared" si="36"/>
        <v>0</v>
      </c>
    </row>
    <row r="117" spans="2:29">
      <c r="B117" s="49" t="str">
        <f t="shared" si="23"/>
        <v/>
      </c>
      <c r="C117" s="220" t="str">
        <f>סיכום!C117</f>
        <v/>
      </c>
      <c r="D117" s="59"/>
      <c r="E117" s="50" t="str">
        <f>סיכום!H117</f>
        <v/>
      </c>
      <c r="F117" s="247" t="str">
        <f t="shared" si="37"/>
        <v/>
      </c>
      <c r="G117" s="50" t="str">
        <f t="shared" si="38"/>
        <v/>
      </c>
      <c r="H117" s="50" t="str">
        <f t="shared" si="39"/>
        <v/>
      </c>
      <c r="I117" s="248">
        <f t="shared" si="24"/>
        <v>0</v>
      </c>
      <c r="J117" s="60" t="str">
        <f t="shared" si="25"/>
        <v/>
      </c>
      <c r="K117" s="60" t="str">
        <f t="shared" si="26"/>
        <v/>
      </c>
      <c r="L117" s="248">
        <f t="shared" si="27"/>
        <v>0</v>
      </c>
      <c r="M117" s="60" t="str">
        <f t="shared" si="28"/>
        <v/>
      </c>
      <c r="N117" s="60" t="str">
        <f t="shared" si="29"/>
        <v/>
      </c>
      <c r="O117" s="248">
        <f t="shared" si="30"/>
        <v>0</v>
      </c>
      <c r="P117" s="60" t="str">
        <f t="shared" si="31"/>
        <v/>
      </c>
      <c r="Q117" s="60" t="str">
        <f t="shared" si="32"/>
        <v/>
      </c>
      <c r="R117" s="248">
        <f t="shared" si="33"/>
        <v>0</v>
      </c>
      <c r="S117" s="60" t="str">
        <f t="shared" si="34"/>
        <v/>
      </c>
      <c r="T117" s="60" t="str">
        <f t="shared" si="35"/>
        <v/>
      </c>
      <c r="U117" s="61" t="str">
        <f t="shared" si="21"/>
        <v/>
      </c>
      <c r="V117" s="61"/>
      <c r="W117" s="61"/>
      <c r="X117" s="61"/>
      <c r="Y117" s="61"/>
      <c r="Z117" s="62" t="str">
        <f t="shared" si="22"/>
        <v/>
      </c>
      <c r="AC117" s="168">
        <f t="shared" si="36"/>
        <v>0</v>
      </c>
    </row>
    <row r="118" spans="2:29">
      <c r="B118" s="49" t="str">
        <f t="shared" si="23"/>
        <v/>
      </c>
      <c r="C118" s="220" t="str">
        <f>סיכום!C118</f>
        <v/>
      </c>
      <c r="D118" s="59"/>
      <c r="E118" s="50" t="str">
        <f>סיכום!H118</f>
        <v/>
      </c>
      <c r="F118" s="247" t="str">
        <f t="shared" si="37"/>
        <v/>
      </c>
      <c r="G118" s="50" t="str">
        <f t="shared" si="38"/>
        <v/>
      </c>
      <c r="H118" s="50" t="str">
        <f t="shared" si="39"/>
        <v/>
      </c>
      <c r="I118" s="248">
        <f t="shared" si="24"/>
        <v>0</v>
      </c>
      <c r="J118" s="60" t="str">
        <f t="shared" si="25"/>
        <v/>
      </c>
      <c r="K118" s="60" t="str">
        <f t="shared" si="26"/>
        <v/>
      </c>
      <c r="L118" s="248">
        <f t="shared" si="27"/>
        <v>0</v>
      </c>
      <c r="M118" s="60" t="str">
        <f t="shared" si="28"/>
        <v/>
      </c>
      <c r="N118" s="60" t="str">
        <f t="shared" si="29"/>
        <v/>
      </c>
      <c r="O118" s="248">
        <f t="shared" si="30"/>
        <v>0</v>
      </c>
      <c r="P118" s="60" t="str">
        <f t="shared" si="31"/>
        <v/>
      </c>
      <c r="Q118" s="60" t="str">
        <f t="shared" si="32"/>
        <v/>
      </c>
      <c r="R118" s="248">
        <f t="shared" si="33"/>
        <v>0</v>
      </c>
      <c r="S118" s="60" t="str">
        <f t="shared" si="34"/>
        <v/>
      </c>
      <c r="T118" s="60" t="str">
        <f t="shared" si="35"/>
        <v/>
      </c>
      <c r="U118" s="61" t="str">
        <f t="shared" si="21"/>
        <v/>
      </c>
      <c r="V118" s="61"/>
      <c r="W118" s="61"/>
      <c r="X118" s="61"/>
      <c r="Y118" s="61"/>
      <c r="Z118" s="62" t="str">
        <f t="shared" si="22"/>
        <v/>
      </c>
      <c r="AC118" s="168">
        <f t="shared" si="36"/>
        <v>0</v>
      </c>
    </row>
    <row r="119" spans="2:29">
      <c r="B119" s="49" t="str">
        <f t="shared" si="23"/>
        <v/>
      </c>
      <c r="C119" s="220" t="str">
        <f>סיכום!C119</f>
        <v/>
      </c>
      <c r="D119" s="59"/>
      <c r="E119" s="50" t="str">
        <f>סיכום!H119</f>
        <v/>
      </c>
      <c r="F119" s="247" t="str">
        <f t="shared" si="37"/>
        <v/>
      </c>
      <c r="G119" s="50" t="str">
        <f t="shared" si="38"/>
        <v/>
      </c>
      <c r="H119" s="50" t="str">
        <f t="shared" si="39"/>
        <v/>
      </c>
      <c r="I119" s="248">
        <f t="shared" si="24"/>
        <v>0</v>
      </c>
      <c r="J119" s="60" t="str">
        <f t="shared" si="25"/>
        <v/>
      </c>
      <c r="K119" s="60" t="str">
        <f t="shared" si="26"/>
        <v/>
      </c>
      <c r="L119" s="248">
        <f t="shared" si="27"/>
        <v>0</v>
      </c>
      <c r="M119" s="60" t="str">
        <f t="shared" si="28"/>
        <v/>
      </c>
      <c r="N119" s="60" t="str">
        <f t="shared" si="29"/>
        <v/>
      </c>
      <c r="O119" s="248">
        <f t="shared" si="30"/>
        <v>0</v>
      </c>
      <c r="P119" s="60" t="str">
        <f t="shared" si="31"/>
        <v/>
      </c>
      <c r="Q119" s="60" t="str">
        <f t="shared" si="32"/>
        <v/>
      </c>
      <c r="R119" s="248">
        <f t="shared" si="33"/>
        <v>0</v>
      </c>
      <c r="S119" s="60" t="str">
        <f t="shared" si="34"/>
        <v/>
      </c>
      <c r="T119" s="60" t="str">
        <f t="shared" si="35"/>
        <v/>
      </c>
      <c r="U119" s="61" t="str">
        <f t="shared" si="21"/>
        <v/>
      </c>
      <c r="V119" s="61"/>
      <c r="W119" s="61"/>
      <c r="X119" s="61"/>
      <c r="Y119" s="61"/>
      <c r="Z119" s="62" t="str">
        <f t="shared" si="22"/>
        <v/>
      </c>
      <c r="AC119" s="168">
        <f t="shared" si="36"/>
        <v>0</v>
      </c>
    </row>
    <row r="120" spans="2:29">
      <c r="B120" s="49" t="str">
        <f t="shared" si="23"/>
        <v/>
      </c>
      <c r="C120" s="220" t="str">
        <f>סיכום!C120</f>
        <v/>
      </c>
      <c r="D120" s="59"/>
      <c r="E120" s="50" t="str">
        <f>סיכום!H120</f>
        <v/>
      </c>
      <c r="F120" s="247" t="str">
        <f t="shared" si="37"/>
        <v/>
      </c>
      <c r="G120" s="50" t="str">
        <f t="shared" si="38"/>
        <v/>
      </c>
      <c r="H120" s="50" t="str">
        <f t="shared" si="39"/>
        <v/>
      </c>
      <c r="I120" s="248">
        <f t="shared" si="24"/>
        <v>0</v>
      </c>
      <c r="J120" s="60" t="str">
        <f t="shared" si="25"/>
        <v/>
      </c>
      <c r="K120" s="60" t="str">
        <f t="shared" si="26"/>
        <v/>
      </c>
      <c r="L120" s="248">
        <f t="shared" si="27"/>
        <v>0</v>
      </c>
      <c r="M120" s="60" t="str">
        <f t="shared" si="28"/>
        <v/>
      </c>
      <c r="N120" s="60" t="str">
        <f t="shared" si="29"/>
        <v/>
      </c>
      <c r="O120" s="248">
        <f t="shared" si="30"/>
        <v>0</v>
      </c>
      <c r="P120" s="60" t="str">
        <f t="shared" si="31"/>
        <v/>
      </c>
      <c r="Q120" s="60" t="str">
        <f t="shared" si="32"/>
        <v/>
      </c>
      <c r="R120" s="248">
        <f t="shared" si="33"/>
        <v>0</v>
      </c>
      <c r="S120" s="60" t="str">
        <f t="shared" si="34"/>
        <v/>
      </c>
      <c r="T120" s="60" t="str">
        <f t="shared" si="35"/>
        <v/>
      </c>
      <c r="U120" s="61" t="str">
        <f t="shared" si="21"/>
        <v/>
      </c>
      <c r="V120" s="61"/>
      <c r="W120" s="61"/>
      <c r="X120" s="61"/>
      <c r="Y120" s="61"/>
      <c r="Z120" s="62" t="str">
        <f t="shared" si="22"/>
        <v/>
      </c>
      <c r="AC120" s="168">
        <f t="shared" si="36"/>
        <v>0</v>
      </c>
    </row>
    <row r="121" spans="2:29">
      <c r="B121" s="49" t="str">
        <f t="shared" si="23"/>
        <v/>
      </c>
      <c r="C121" s="220" t="str">
        <f>סיכום!C121</f>
        <v/>
      </c>
      <c r="D121" s="59"/>
      <c r="E121" s="50" t="str">
        <f>סיכום!H121</f>
        <v/>
      </c>
      <c r="F121" s="247" t="str">
        <f t="shared" si="37"/>
        <v/>
      </c>
      <c r="G121" s="50" t="str">
        <f t="shared" si="38"/>
        <v/>
      </c>
      <c r="H121" s="50" t="str">
        <f t="shared" si="39"/>
        <v/>
      </c>
      <c r="I121" s="248">
        <f t="shared" si="24"/>
        <v>0</v>
      </c>
      <c r="J121" s="60" t="str">
        <f t="shared" si="25"/>
        <v/>
      </c>
      <c r="K121" s="60" t="str">
        <f t="shared" si="26"/>
        <v/>
      </c>
      <c r="L121" s="248">
        <f t="shared" si="27"/>
        <v>0</v>
      </c>
      <c r="M121" s="60" t="str">
        <f t="shared" si="28"/>
        <v/>
      </c>
      <c r="N121" s="60" t="str">
        <f t="shared" si="29"/>
        <v/>
      </c>
      <c r="O121" s="248">
        <f t="shared" si="30"/>
        <v>0</v>
      </c>
      <c r="P121" s="60" t="str">
        <f t="shared" si="31"/>
        <v/>
      </c>
      <c r="Q121" s="60" t="str">
        <f t="shared" si="32"/>
        <v/>
      </c>
      <c r="R121" s="248">
        <f t="shared" si="33"/>
        <v>0</v>
      </c>
      <c r="S121" s="60" t="str">
        <f t="shared" si="34"/>
        <v/>
      </c>
      <c r="T121" s="60" t="str">
        <f t="shared" si="35"/>
        <v/>
      </c>
      <c r="U121" s="61" t="str">
        <f t="shared" si="21"/>
        <v/>
      </c>
      <c r="V121" s="61"/>
      <c r="W121" s="61"/>
      <c r="X121" s="61"/>
      <c r="Y121" s="61"/>
      <c r="Z121" s="62" t="str">
        <f t="shared" si="22"/>
        <v/>
      </c>
      <c r="AC121" s="168">
        <f t="shared" si="36"/>
        <v>0</v>
      </c>
    </row>
    <row r="122" spans="2:29">
      <c r="B122" s="49" t="str">
        <f t="shared" si="23"/>
        <v/>
      </c>
      <c r="C122" s="220" t="str">
        <f>סיכום!C122</f>
        <v/>
      </c>
      <c r="D122" s="59"/>
      <c r="E122" s="50" t="str">
        <f>סיכום!H122</f>
        <v/>
      </c>
      <c r="F122" s="247" t="str">
        <f t="shared" si="37"/>
        <v/>
      </c>
      <c r="G122" s="50" t="str">
        <f t="shared" si="38"/>
        <v/>
      </c>
      <c r="H122" s="50" t="str">
        <f t="shared" si="39"/>
        <v/>
      </c>
      <c r="I122" s="248">
        <f t="shared" si="24"/>
        <v>0</v>
      </c>
      <c r="J122" s="60" t="str">
        <f t="shared" si="25"/>
        <v/>
      </c>
      <c r="K122" s="60" t="str">
        <f t="shared" si="26"/>
        <v/>
      </c>
      <c r="L122" s="248">
        <f t="shared" si="27"/>
        <v>0</v>
      </c>
      <c r="M122" s="60" t="str">
        <f t="shared" si="28"/>
        <v/>
      </c>
      <c r="N122" s="60" t="str">
        <f t="shared" si="29"/>
        <v/>
      </c>
      <c r="O122" s="248">
        <f t="shared" si="30"/>
        <v>0</v>
      </c>
      <c r="P122" s="60" t="str">
        <f t="shared" si="31"/>
        <v/>
      </c>
      <c r="Q122" s="60" t="str">
        <f t="shared" si="32"/>
        <v/>
      </c>
      <c r="R122" s="248">
        <f t="shared" si="33"/>
        <v>0</v>
      </c>
      <c r="S122" s="60" t="str">
        <f t="shared" si="34"/>
        <v/>
      </c>
      <c r="T122" s="60" t="str">
        <f t="shared" si="35"/>
        <v/>
      </c>
      <c r="U122" s="61" t="str">
        <f t="shared" si="21"/>
        <v/>
      </c>
      <c r="V122" s="61"/>
      <c r="W122" s="61"/>
      <c r="X122" s="61"/>
      <c r="Y122" s="61"/>
      <c r="Z122" s="62" t="str">
        <f t="shared" si="22"/>
        <v/>
      </c>
      <c r="AC122" s="168">
        <f t="shared" si="36"/>
        <v>0</v>
      </c>
    </row>
    <row r="123" spans="2:29">
      <c r="B123" s="49" t="str">
        <f t="shared" si="23"/>
        <v/>
      </c>
      <c r="C123" s="220" t="str">
        <f>סיכום!C123</f>
        <v/>
      </c>
      <c r="D123" s="59"/>
      <c r="E123" s="50" t="str">
        <f>סיכום!H123</f>
        <v/>
      </c>
      <c r="F123" s="247" t="str">
        <f t="shared" si="37"/>
        <v/>
      </c>
      <c r="G123" s="50" t="str">
        <f t="shared" si="38"/>
        <v/>
      </c>
      <c r="H123" s="50" t="str">
        <f t="shared" si="39"/>
        <v/>
      </c>
      <c r="I123" s="248">
        <f t="shared" si="24"/>
        <v>0</v>
      </c>
      <c r="J123" s="60" t="str">
        <f t="shared" si="25"/>
        <v/>
      </c>
      <c r="K123" s="60" t="str">
        <f t="shared" si="26"/>
        <v/>
      </c>
      <c r="L123" s="248">
        <f t="shared" si="27"/>
        <v>0</v>
      </c>
      <c r="M123" s="60" t="str">
        <f t="shared" si="28"/>
        <v/>
      </c>
      <c r="N123" s="60" t="str">
        <f t="shared" si="29"/>
        <v/>
      </c>
      <c r="O123" s="248">
        <f t="shared" si="30"/>
        <v>0</v>
      </c>
      <c r="P123" s="60" t="str">
        <f t="shared" si="31"/>
        <v/>
      </c>
      <c r="Q123" s="60" t="str">
        <f t="shared" si="32"/>
        <v/>
      </c>
      <c r="R123" s="248">
        <f t="shared" si="33"/>
        <v>0</v>
      </c>
      <c r="S123" s="60" t="str">
        <f t="shared" si="34"/>
        <v/>
      </c>
      <c r="T123" s="60" t="str">
        <f t="shared" si="35"/>
        <v/>
      </c>
      <c r="U123" s="61" t="str">
        <f t="shared" si="21"/>
        <v/>
      </c>
      <c r="V123" s="61"/>
      <c r="W123" s="61"/>
      <c r="X123" s="61"/>
      <c r="Y123" s="61"/>
      <c r="Z123" s="62" t="str">
        <f t="shared" si="22"/>
        <v/>
      </c>
      <c r="AC123" s="168">
        <f t="shared" si="36"/>
        <v>0</v>
      </c>
    </row>
    <row r="124" spans="2:29">
      <c r="B124" s="49" t="str">
        <f t="shared" si="23"/>
        <v/>
      </c>
      <c r="C124" s="220" t="str">
        <f>סיכום!C124</f>
        <v/>
      </c>
      <c r="D124" s="59"/>
      <c r="E124" s="50" t="str">
        <f>סיכום!H124</f>
        <v/>
      </c>
      <c r="F124" s="247" t="str">
        <f t="shared" si="37"/>
        <v/>
      </c>
      <c r="G124" s="50" t="str">
        <f t="shared" si="38"/>
        <v/>
      </c>
      <c r="H124" s="50" t="str">
        <f t="shared" si="39"/>
        <v/>
      </c>
      <c r="I124" s="248">
        <f t="shared" si="24"/>
        <v>0</v>
      </c>
      <c r="J124" s="60" t="str">
        <f t="shared" si="25"/>
        <v/>
      </c>
      <c r="K124" s="60" t="str">
        <f t="shared" si="26"/>
        <v/>
      </c>
      <c r="L124" s="248">
        <f t="shared" si="27"/>
        <v>0</v>
      </c>
      <c r="M124" s="60" t="str">
        <f t="shared" si="28"/>
        <v/>
      </c>
      <c r="N124" s="60" t="str">
        <f t="shared" si="29"/>
        <v/>
      </c>
      <c r="O124" s="248">
        <f t="shared" si="30"/>
        <v>0</v>
      </c>
      <c r="P124" s="60" t="str">
        <f t="shared" si="31"/>
        <v/>
      </c>
      <c r="Q124" s="60" t="str">
        <f t="shared" si="32"/>
        <v/>
      </c>
      <c r="R124" s="248">
        <f t="shared" si="33"/>
        <v>0</v>
      </c>
      <c r="S124" s="60" t="str">
        <f t="shared" si="34"/>
        <v/>
      </c>
      <c r="T124" s="60" t="str">
        <f t="shared" si="35"/>
        <v/>
      </c>
      <c r="U124" s="61" t="str">
        <f t="shared" si="21"/>
        <v/>
      </c>
      <c r="V124" s="61"/>
      <c r="W124" s="61"/>
      <c r="X124" s="61"/>
      <c r="Y124" s="61"/>
      <c r="Z124" s="62" t="str">
        <f t="shared" si="22"/>
        <v/>
      </c>
      <c r="AC124" s="168">
        <f t="shared" si="36"/>
        <v>0</v>
      </c>
    </row>
    <row r="125" spans="2:29">
      <c r="B125" s="49" t="str">
        <f t="shared" si="23"/>
        <v/>
      </c>
      <c r="C125" s="220" t="str">
        <f>סיכום!C125</f>
        <v/>
      </c>
      <c r="D125" s="59"/>
      <c r="E125" s="50" t="str">
        <f>סיכום!H125</f>
        <v/>
      </c>
      <c r="F125" s="247" t="str">
        <f t="shared" si="37"/>
        <v/>
      </c>
      <c r="G125" s="50" t="str">
        <f t="shared" si="38"/>
        <v/>
      </c>
      <c r="H125" s="50" t="str">
        <f t="shared" si="39"/>
        <v/>
      </c>
      <c r="I125" s="248">
        <f t="shared" si="24"/>
        <v>0</v>
      </c>
      <c r="J125" s="60" t="str">
        <f t="shared" si="25"/>
        <v/>
      </c>
      <c r="K125" s="60" t="str">
        <f t="shared" si="26"/>
        <v/>
      </c>
      <c r="L125" s="248">
        <f t="shared" si="27"/>
        <v>0</v>
      </c>
      <c r="M125" s="60" t="str">
        <f t="shared" si="28"/>
        <v/>
      </c>
      <c r="N125" s="60" t="str">
        <f t="shared" si="29"/>
        <v/>
      </c>
      <c r="O125" s="248">
        <f t="shared" si="30"/>
        <v>0</v>
      </c>
      <c r="P125" s="60" t="str">
        <f t="shared" si="31"/>
        <v/>
      </c>
      <c r="Q125" s="60" t="str">
        <f t="shared" si="32"/>
        <v/>
      </c>
      <c r="R125" s="248">
        <f t="shared" si="33"/>
        <v>0</v>
      </c>
      <c r="S125" s="60" t="str">
        <f t="shared" si="34"/>
        <v/>
      </c>
      <c r="T125" s="60" t="str">
        <f t="shared" si="35"/>
        <v/>
      </c>
      <c r="U125" s="61" t="str">
        <f t="shared" si="21"/>
        <v/>
      </c>
      <c r="V125" s="61"/>
      <c r="W125" s="61"/>
      <c r="X125" s="61"/>
      <c r="Y125" s="61"/>
      <c r="Z125" s="62" t="str">
        <f t="shared" si="22"/>
        <v/>
      </c>
      <c r="AC125" s="168">
        <f t="shared" si="36"/>
        <v>0</v>
      </c>
    </row>
    <row r="126" spans="2:29">
      <c r="B126" s="49" t="str">
        <f t="shared" si="23"/>
        <v/>
      </c>
      <c r="C126" s="220" t="str">
        <f>סיכום!C126</f>
        <v/>
      </c>
      <c r="D126" s="59"/>
      <c r="E126" s="50" t="str">
        <f>סיכום!H126</f>
        <v/>
      </c>
      <c r="F126" s="247" t="str">
        <f t="shared" si="37"/>
        <v/>
      </c>
      <c r="G126" s="50" t="str">
        <f t="shared" si="38"/>
        <v/>
      </c>
      <c r="H126" s="50" t="str">
        <f t="shared" si="39"/>
        <v/>
      </c>
      <c r="I126" s="248">
        <f t="shared" si="24"/>
        <v>0</v>
      </c>
      <c r="J126" s="60" t="str">
        <f t="shared" si="25"/>
        <v/>
      </c>
      <c r="K126" s="60" t="str">
        <f t="shared" si="26"/>
        <v/>
      </c>
      <c r="L126" s="248">
        <f t="shared" si="27"/>
        <v>0</v>
      </c>
      <c r="M126" s="60" t="str">
        <f t="shared" si="28"/>
        <v/>
      </c>
      <c r="N126" s="60" t="str">
        <f t="shared" si="29"/>
        <v/>
      </c>
      <c r="O126" s="248">
        <f t="shared" si="30"/>
        <v>0</v>
      </c>
      <c r="P126" s="60" t="str">
        <f t="shared" si="31"/>
        <v/>
      </c>
      <c r="Q126" s="60" t="str">
        <f t="shared" si="32"/>
        <v/>
      </c>
      <c r="R126" s="248">
        <f t="shared" si="33"/>
        <v>0</v>
      </c>
      <c r="S126" s="60" t="str">
        <f t="shared" si="34"/>
        <v/>
      </c>
      <c r="T126" s="60" t="str">
        <f t="shared" si="35"/>
        <v/>
      </c>
      <c r="U126" s="61" t="str">
        <f t="shared" si="21"/>
        <v/>
      </c>
      <c r="V126" s="61"/>
      <c r="W126" s="61"/>
      <c r="X126" s="61"/>
      <c r="Y126" s="61"/>
      <c r="Z126" s="62" t="str">
        <f t="shared" si="22"/>
        <v/>
      </c>
      <c r="AC126" s="168">
        <f t="shared" si="36"/>
        <v>0</v>
      </c>
    </row>
    <row r="127" spans="2:29">
      <c r="B127" s="49" t="str">
        <f t="shared" si="23"/>
        <v/>
      </c>
      <c r="C127" s="220" t="str">
        <f>סיכום!C127</f>
        <v/>
      </c>
      <c r="D127" s="59"/>
      <c r="E127" s="50" t="str">
        <f>סיכום!H127</f>
        <v/>
      </c>
      <c r="F127" s="247" t="str">
        <f t="shared" si="37"/>
        <v/>
      </c>
      <c r="G127" s="50" t="str">
        <f t="shared" si="38"/>
        <v/>
      </c>
      <c r="H127" s="50" t="str">
        <f t="shared" si="39"/>
        <v/>
      </c>
      <c r="I127" s="248">
        <f t="shared" si="24"/>
        <v>0</v>
      </c>
      <c r="J127" s="60" t="str">
        <f t="shared" si="25"/>
        <v/>
      </c>
      <c r="K127" s="60" t="str">
        <f t="shared" si="26"/>
        <v/>
      </c>
      <c r="L127" s="248">
        <f t="shared" si="27"/>
        <v>0</v>
      </c>
      <c r="M127" s="60" t="str">
        <f t="shared" si="28"/>
        <v/>
      </c>
      <c r="N127" s="60" t="str">
        <f t="shared" si="29"/>
        <v/>
      </c>
      <c r="O127" s="248">
        <f t="shared" si="30"/>
        <v>0</v>
      </c>
      <c r="P127" s="60" t="str">
        <f t="shared" si="31"/>
        <v/>
      </c>
      <c r="Q127" s="60" t="str">
        <f t="shared" si="32"/>
        <v/>
      </c>
      <c r="R127" s="248">
        <f t="shared" si="33"/>
        <v>0</v>
      </c>
      <c r="S127" s="60" t="str">
        <f t="shared" si="34"/>
        <v/>
      </c>
      <c r="T127" s="60" t="str">
        <f t="shared" si="35"/>
        <v/>
      </c>
      <c r="U127" s="61" t="str">
        <f>IF($C127="","",IF(AC127=0,$AH$1,IFERROR(T127,$AH$1)))</f>
        <v/>
      </c>
      <c r="V127" s="61"/>
      <c r="W127" s="61"/>
      <c r="X127" s="61"/>
      <c r="Y127" s="61"/>
      <c r="Z127" s="62" t="str">
        <f t="shared" si="22"/>
        <v/>
      </c>
      <c r="AC127" s="168">
        <f t="shared" si="36"/>
        <v>0</v>
      </c>
    </row>
    <row r="128" spans="2:29">
      <c r="B128" s="49" t="str">
        <f t="shared" si="23"/>
        <v/>
      </c>
      <c r="C128" s="220" t="str">
        <f>סיכום!C128</f>
        <v/>
      </c>
      <c r="D128" s="59"/>
      <c r="E128" s="50" t="str">
        <f>סיכום!H128</f>
        <v/>
      </c>
      <c r="F128" s="247" t="str">
        <f t="shared" si="37"/>
        <v/>
      </c>
      <c r="G128" s="50" t="str">
        <f t="shared" si="38"/>
        <v/>
      </c>
      <c r="H128" s="50" t="str">
        <f t="shared" si="39"/>
        <v/>
      </c>
      <c r="I128" s="248">
        <f t="shared" si="24"/>
        <v>0</v>
      </c>
      <c r="J128" s="60" t="str">
        <f t="shared" si="25"/>
        <v/>
      </c>
      <c r="K128" s="60" t="str">
        <f t="shared" si="26"/>
        <v/>
      </c>
      <c r="L128" s="248">
        <f t="shared" si="27"/>
        <v>0</v>
      </c>
      <c r="M128" s="60" t="str">
        <f t="shared" si="28"/>
        <v/>
      </c>
      <c r="N128" s="60" t="str">
        <f t="shared" si="29"/>
        <v/>
      </c>
      <c r="O128" s="248">
        <f t="shared" si="30"/>
        <v>0</v>
      </c>
      <c r="P128" s="60" t="str">
        <f t="shared" si="31"/>
        <v/>
      </c>
      <c r="Q128" s="60" t="str">
        <f t="shared" si="32"/>
        <v/>
      </c>
      <c r="R128" s="248">
        <f t="shared" si="33"/>
        <v>0</v>
      </c>
      <c r="S128" s="60" t="str">
        <f t="shared" si="34"/>
        <v/>
      </c>
      <c r="T128" s="60" t="str">
        <f t="shared" si="35"/>
        <v/>
      </c>
      <c r="U128" s="61" t="str">
        <f>IF($C128="","",IF(AC128=0,$AH$1,IFERROR(T128,$AH$1)))</f>
        <v/>
      </c>
      <c r="V128" s="61"/>
      <c r="W128" s="61"/>
      <c r="X128" s="61"/>
      <c r="Y128" s="61"/>
      <c r="Z128" s="62" t="str">
        <f t="shared" si="22"/>
        <v/>
      </c>
      <c r="AC128" s="168">
        <f t="shared" si="36"/>
        <v>0</v>
      </c>
    </row>
    <row r="129" spans="2:29">
      <c r="B129" s="49" t="str">
        <f t="shared" si="23"/>
        <v/>
      </c>
      <c r="C129" s="220" t="str">
        <f>סיכום!C129</f>
        <v/>
      </c>
      <c r="D129" s="59"/>
      <c r="E129" s="50" t="str">
        <f>סיכום!H129</f>
        <v/>
      </c>
      <c r="F129" s="247" t="str">
        <f t="shared" si="37"/>
        <v/>
      </c>
      <c r="G129" s="50" t="str">
        <f t="shared" si="38"/>
        <v/>
      </c>
      <c r="H129" s="50" t="str">
        <f t="shared" si="39"/>
        <v/>
      </c>
      <c r="I129" s="248">
        <f t="shared" si="24"/>
        <v>0</v>
      </c>
      <c r="J129" s="60" t="str">
        <f t="shared" si="25"/>
        <v/>
      </c>
      <c r="K129" s="60" t="str">
        <f t="shared" si="26"/>
        <v/>
      </c>
      <c r="L129" s="248">
        <f t="shared" si="27"/>
        <v>0</v>
      </c>
      <c r="M129" s="60" t="str">
        <f t="shared" si="28"/>
        <v/>
      </c>
      <c r="N129" s="60" t="str">
        <f t="shared" si="29"/>
        <v/>
      </c>
      <c r="O129" s="248">
        <f t="shared" si="30"/>
        <v>0</v>
      </c>
      <c r="P129" s="60" t="str">
        <f t="shared" si="31"/>
        <v/>
      </c>
      <c r="Q129" s="60" t="str">
        <f t="shared" si="32"/>
        <v/>
      </c>
      <c r="R129" s="248">
        <f t="shared" si="33"/>
        <v>0</v>
      </c>
      <c r="S129" s="60" t="str">
        <f t="shared" si="34"/>
        <v/>
      </c>
      <c r="T129" s="60" t="str">
        <f t="shared" si="35"/>
        <v/>
      </c>
      <c r="U129" s="61" t="str">
        <f>IF($C129="","",IF(AC129=0,$AH$1,IFERROR(T129,$AH$1)))</f>
        <v/>
      </c>
      <c r="V129" s="61"/>
      <c r="W129" s="61"/>
      <c r="X129" s="61"/>
      <c r="Y129" s="61"/>
      <c r="Z129" s="62" t="str">
        <f t="shared" si="22"/>
        <v/>
      </c>
      <c r="AC129" s="168">
        <f t="shared" si="36"/>
        <v>0</v>
      </c>
    </row>
    <row r="130" spans="2:29" ht="16.5" thickBot="1">
      <c r="B130" s="49" t="str">
        <f t="shared" si="23"/>
        <v/>
      </c>
      <c r="C130" s="220" t="str">
        <f>סיכום!C130</f>
        <v/>
      </c>
      <c r="D130" s="59"/>
      <c r="E130" s="50" t="str">
        <f>סיכום!H130</f>
        <v/>
      </c>
      <c r="F130" s="247" t="str">
        <f t="shared" si="37"/>
        <v/>
      </c>
      <c r="G130" s="50" t="str">
        <f t="shared" si="38"/>
        <v/>
      </c>
      <c r="H130" s="50" t="str">
        <f t="shared" si="39"/>
        <v/>
      </c>
      <c r="I130" s="248">
        <f t="shared" si="24"/>
        <v>0</v>
      </c>
      <c r="J130" s="60" t="str">
        <f t="shared" si="25"/>
        <v/>
      </c>
      <c r="K130" s="60" t="str">
        <f t="shared" si="26"/>
        <v/>
      </c>
      <c r="L130" s="248">
        <f t="shared" si="27"/>
        <v>0</v>
      </c>
      <c r="M130" s="60" t="str">
        <f t="shared" si="28"/>
        <v/>
      </c>
      <c r="N130" s="60" t="str">
        <f t="shared" si="29"/>
        <v/>
      </c>
      <c r="O130" s="248">
        <f t="shared" si="30"/>
        <v>0</v>
      </c>
      <c r="P130" s="60" t="str">
        <f t="shared" si="31"/>
        <v/>
      </c>
      <c r="Q130" s="60" t="str">
        <f t="shared" si="32"/>
        <v/>
      </c>
      <c r="R130" s="248">
        <f t="shared" si="33"/>
        <v>0</v>
      </c>
      <c r="S130" s="60" t="str">
        <f t="shared" si="34"/>
        <v/>
      </c>
      <c r="T130" s="60" t="str">
        <f t="shared" si="35"/>
        <v/>
      </c>
      <c r="U130" s="61" t="str">
        <f>IF($C130="","",IF(AC130=0,$AH$1,IFERROR(T130,$AH$1)))</f>
        <v/>
      </c>
      <c r="V130" s="61"/>
      <c r="W130" s="61"/>
      <c r="X130" s="61"/>
      <c r="Y130" s="61"/>
      <c r="Z130" s="62" t="str">
        <f t="shared" si="22"/>
        <v/>
      </c>
      <c r="AC130" s="168">
        <f t="shared" si="36"/>
        <v>0</v>
      </c>
    </row>
    <row r="131" spans="2:29" ht="19.5" thickBot="1">
      <c r="B131" s="490" t="s">
        <v>49</v>
      </c>
      <c r="C131" s="442"/>
      <c r="D131" s="54">
        <f>SUM(D31:D130)</f>
        <v>10260000</v>
      </c>
      <c r="E131" s="54">
        <f ca="1">SUM(E31:E130)</f>
        <v>4026033.9999999991</v>
      </c>
      <c r="F131" s="54"/>
      <c r="G131" s="54">
        <f t="shared" ref="G131:Z131" ca="1" si="40">SUM(G31:G130)</f>
        <v>4026033.9999999991</v>
      </c>
      <c r="H131" s="54">
        <f t="shared" ca="1" si="40"/>
        <v>4026034.0000000005</v>
      </c>
      <c r="I131" s="54">
        <f t="shared" ca="1" si="40"/>
        <v>0</v>
      </c>
      <c r="J131" s="54">
        <f t="shared" ca="1" si="40"/>
        <v>4026034.0000000005</v>
      </c>
      <c r="K131" s="54">
        <f t="shared" ca="1" si="40"/>
        <v>4026034</v>
      </c>
      <c r="L131" s="54">
        <f t="shared" ca="1" si="40"/>
        <v>0</v>
      </c>
      <c r="M131" s="54">
        <f t="shared" ca="1" si="40"/>
        <v>4026034</v>
      </c>
      <c r="N131" s="54">
        <f t="shared" ca="1" si="40"/>
        <v>4026034</v>
      </c>
      <c r="O131" s="54">
        <f t="shared" ca="1" si="40"/>
        <v>0</v>
      </c>
      <c r="P131" s="54">
        <f t="shared" ca="1" si="40"/>
        <v>4026034</v>
      </c>
      <c r="Q131" s="54">
        <f t="shared" ca="1" si="40"/>
        <v>4026034</v>
      </c>
      <c r="R131" s="54">
        <f t="shared" ca="1" si="40"/>
        <v>0</v>
      </c>
      <c r="S131" s="54">
        <f t="shared" ca="1" si="40"/>
        <v>4026034</v>
      </c>
      <c r="T131" s="54">
        <f t="shared" ca="1" si="40"/>
        <v>4026034</v>
      </c>
      <c r="U131" s="54">
        <f t="shared" ca="1" si="40"/>
        <v>4026034</v>
      </c>
      <c r="V131" s="54"/>
      <c r="W131" s="54"/>
      <c r="X131" s="54"/>
      <c r="Y131" s="54"/>
      <c r="Z131" s="63">
        <f t="shared" ca="1" si="40"/>
        <v>1</v>
      </c>
    </row>
  </sheetData>
  <sheetProtection algorithmName="SHA-512" hashValue="PGYWrKGHETR/6XWJ0lf2zUUw+IvByoc+0XH9Q2FD//SDgwPgwXlHZsHIHzEtpX+9PPSXx0X0kBfqwMvXRdvU5w==" saltValue="Eah5w6VSRSIVf4q6iJBSGg==" spinCount="100000" sheet="1" scenarios="1" formatColumns="0" formatRows="0"/>
  <mergeCells count="12">
    <mergeCell ref="F2:U2"/>
    <mergeCell ref="AC29:AC30"/>
    <mergeCell ref="B131:C131"/>
    <mergeCell ref="B28:Z28"/>
    <mergeCell ref="B29:B30"/>
    <mergeCell ref="C29:C30"/>
    <mergeCell ref="E29:E30"/>
    <mergeCell ref="F29:F30"/>
    <mergeCell ref="G29:G30"/>
    <mergeCell ref="H29:H30"/>
    <mergeCell ref="U29:U30"/>
    <mergeCell ref="Z29:Z30"/>
  </mergeCells>
  <conditionalFormatting sqref="B31:Z130">
    <cfRule type="expression" dxfId="134" priority="1" stopIfTrue="1">
      <formula>AND($C31="",B31&lt;&gt;"")</formula>
    </cfRule>
    <cfRule type="expression" dxfId="133" priority="2">
      <formula>$C31=""</formula>
    </cfRule>
    <cfRule type="expression" dxfId="132" priority="3">
      <formula>B$30&lt;&gt;""</formula>
    </cfRule>
  </conditionalFormatting>
  <conditionalFormatting sqref="C1:C2">
    <cfRule type="containsBlanks" dxfId="131" priority="7">
      <formula>LEN(TRIM(C1))=0</formula>
    </cfRule>
  </conditionalFormatting>
  <dataValidations count="1">
    <dataValidation type="decimal" operator="greaterThanOrEqual" allowBlank="1" showInputMessage="1" showErrorMessage="1" error="יש להזין מספר שאינו שלילי" sqref="D31:D130" xr:uid="{00000000-0002-0000-1100-000000000000}">
      <formula1>0</formula1>
    </dataValidation>
  </dataValidations>
  <printOptions horizontalCentered="1"/>
  <pageMargins left="0.28999999999999998" right="0.36" top="0.74803149606299213" bottom="0.74803149606299213" header="0.31496062992125984" footer="0.31496062992125984"/>
  <pageSetup paperSize="9" scale="30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AADDF42C-D993-4491-B180-A8ADAB1BECC6}">
            <xm:f>NOT(ISERROR(SEARCH($AH$1,B31)))</xm:f>
            <xm:f>$AH$1</xm:f>
            <x14:dxf>
              <fill>
                <patternFill>
                  <bgColor rgb="FFFF0000"/>
                </patternFill>
              </fill>
            </x14:dxf>
          </x14:cfRule>
          <xm:sqref>B31:Z130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0">
    <tabColor theme="8" tint="-0.249977111117893"/>
    <pageSetUpPr fitToPage="1"/>
  </sheetPr>
  <dimension ref="A1:GR131"/>
  <sheetViews>
    <sheetView rightToLeft="1" view="pageBreakPreview" topLeftCell="B1" zoomScale="90" zoomScaleNormal="80" zoomScaleSheetLayoutView="90" workbookViewId="0">
      <pane ySplit="30" topLeftCell="A31" activePane="bottomLeft" state="frozen"/>
      <selection activeCell="C3" sqref="C3"/>
      <selection pane="bottomLeft" activeCell="B31" sqref="B31"/>
    </sheetView>
  </sheetViews>
  <sheetFormatPr defaultColWidth="8" defaultRowHeight="15.75"/>
  <cols>
    <col min="1" max="1" width="3.85546875" style="256" hidden="1" customWidth="1"/>
    <col min="2" max="2" width="11.42578125" style="256" customWidth="1"/>
    <col min="3" max="3" width="30.42578125" style="256" customWidth="1"/>
    <col min="4" max="4" width="14" style="256" customWidth="1"/>
    <col min="5" max="5" width="12.28515625" style="256" customWidth="1"/>
    <col min="6" max="6" width="12.42578125" style="256" customWidth="1"/>
    <col min="7" max="7" width="16.85546875" style="256" customWidth="1"/>
    <col min="8" max="8" width="13.42578125" style="256" customWidth="1"/>
    <col min="9" max="10" width="8" style="256" hidden="1" customWidth="1"/>
    <col min="11" max="11" width="18.5703125" style="256" hidden="1" customWidth="1"/>
    <col min="12" max="12" width="16.140625" style="256" hidden="1" customWidth="1"/>
    <col min="13" max="15" width="8" style="256" hidden="1" customWidth="1"/>
    <col min="16" max="16" width="12.28515625" style="256" hidden="1" customWidth="1"/>
    <col min="17" max="200" width="8" style="256" hidden="1" customWidth="1"/>
    <col min="201" max="16384" width="8" style="256"/>
  </cols>
  <sheetData>
    <row r="1" spans="2:16" ht="21">
      <c r="B1" s="228" t="s">
        <v>82</v>
      </c>
      <c r="C1" s="2">
        <f>'פרמטרים לעקרונות חישוב התמיכה'!$C$1</f>
        <v>2025</v>
      </c>
      <c r="D1" s="255" t="str">
        <f ca="1">IF(AND($H$131&lt;&gt;0,$C$2&lt;&gt;$H$131),"בדוק חישובים","")</f>
        <v/>
      </c>
      <c r="P1" s="170" t="s">
        <v>89</v>
      </c>
    </row>
    <row r="2" spans="2:16" ht="33.75" customHeight="1" thickBot="1">
      <c r="B2" s="238" t="s">
        <v>188</v>
      </c>
      <c r="C2" s="6">
        <f>'פרמטרים לעקרונות חישוב התמיכה'!$C$2</f>
        <v>4026034</v>
      </c>
      <c r="K2" s="376" t="s">
        <v>237</v>
      </c>
      <c r="L2" s="376" t="s">
        <v>267</v>
      </c>
    </row>
    <row r="3" spans="2:16" ht="21">
      <c r="C3" s="294" t="str">
        <f ca="1">IF(SUBTOTAL(102,B$31:B$130)=SUBTOTAL(2,B$31:B$130),"","ישנן שורות מוסתרות")</f>
        <v/>
      </c>
      <c r="K3" s="257"/>
      <c r="L3" s="257"/>
    </row>
    <row r="4" spans="2:16" hidden="1">
      <c r="K4" s="257"/>
      <c r="L4" s="257"/>
    </row>
    <row r="5" spans="2:16" hidden="1">
      <c r="K5" s="257"/>
      <c r="L5" s="257"/>
    </row>
    <row r="6" spans="2:16" hidden="1">
      <c r="K6" s="257"/>
      <c r="L6" s="257"/>
    </row>
    <row r="7" spans="2:16" hidden="1">
      <c r="K7" s="257"/>
      <c r="L7" s="257"/>
    </row>
    <row r="8" spans="2:16" hidden="1">
      <c r="K8" s="257"/>
      <c r="L8" s="257"/>
    </row>
    <row r="9" spans="2:16" hidden="1">
      <c r="K9" s="257"/>
      <c r="L9" s="257"/>
    </row>
    <row r="10" spans="2:16" hidden="1">
      <c r="K10" s="257"/>
      <c r="L10" s="257"/>
    </row>
    <row r="11" spans="2:16" hidden="1">
      <c r="K11" s="257"/>
      <c r="L11" s="257"/>
    </row>
    <row r="12" spans="2:16" hidden="1">
      <c r="K12" s="257"/>
      <c r="L12" s="257"/>
    </row>
    <row r="13" spans="2:16" hidden="1">
      <c r="K13" s="257"/>
      <c r="L13" s="257"/>
    </row>
    <row r="14" spans="2:16" hidden="1">
      <c r="K14" s="257"/>
      <c r="L14" s="257"/>
    </row>
    <row r="15" spans="2:16" hidden="1">
      <c r="K15" s="257"/>
      <c r="L15" s="257"/>
    </row>
    <row r="16" spans="2:16" hidden="1">
      <c r="K16" s="257"/>
      <c r="L16" s="257"/>
    </row>
    <row r="17" spans="2:13" hidden="1">
      <c r="K17" s="257"/>
      <c r="L17" s="257"/>
    </row>
    <row r="18" spans="2:13" hidden="1">
      <c r="K18" s="257"/>
      <c r="L18" s="257"/>
    </row>
    <row r="19" spans="2:13" hidden="1">
      <c r="K19" s="257"/>
      <c r="L19" s="257"/>
    </row>
    <row r="20" spans="2:13" hidden="1">
      <c r="K20" s="257"/>
      <c r="L20" s="257"/>
    </row>
    <row r="21" spans="2:13" hidden="1">
      <c r="K21" s="257"/>
      <c r="L21" s="257"/>
    </row>
    <row r="22" spans="2:13" hidden="1">
      <c r="K22" s="257"/>
      <c r="L22" s="257"/>
    </row>
    <row r="23" spans="2:13" hidden="1">
      <c r="K23" s="257"/>
      <c r="L23" s="257"/>
    </row>
    <row r="24" spans="2:13" hidden="1">
      <c r="K24" s="257"/>
      <c r="L24" s="257"/>
    </row>
    <row r="25" spans="2:13" hidden="1">
      <c r="K25" s="257"/>
      <c r="L25" s="257"/>
    </row>
    <row r="26" spans="2:13" hidden="1">
      <c r="K26" s="257"/>
      <c r="L26" s="257"/>
    </row>
    <row r="27" spans="2:13" ht="21" thickBot="1">
      <c r="K27" s="377">
        <f ca="1">SUMIF(L31:L130,0,D31:D130)</f>
        <v>4026034</v>
      </c>
      <c r="L27" s="378">
        <f ca="1">SUM(F31:F130)</f>
        <v>0</v>
      </c>
    </row>
    <row r="28" spans="2:13" ht="21" customHeight="1" thickBot="1">
      <c r="B28" s="500" t="str">
        <f ca="1">MID(CELL("filename",B30),FIND("]",CELL("filename",C30),1)+1,99)</f>
        <v>קיזוזים בגין איחורים</v>
      </c>
      <c r="C28" s="501"/>
      <c r="D28" s="501"/>
      <c r="E28" s="501"/>
      <c r="F28" s="501"/>
      <c r="G28" s="501"/>
      <c r="H28" s="502"/>
    </row>
    <row r="29" spans="2:13" ht="42.75" customHeight="1">
      <c r="B29" s="496" t="s">
        <v>185</v>
      </c>
      <c r="C29" s="496" t="s">
        <v>130</v>
      </c>
      <c r="D29" s="496" t="s">
        <v>268</v>
      </c>
      <c r="E29" s="252" t="s">
        <v>269</v>
      </c>
      <c r="F29" s="496" t="s">
        <v>270</v>
      </c>
      <c r="G29" s="496" t="s">
        <v>271</v>
      </c>
      <c r="H29" s="496" t="s">
        <v>272</v>
      </c>
      <c r="J29" s="503" t="s">
        <v>273</v>
      </c>
      <c r="K29" s="503" t="s">
        <v>274</v>
      </c>
      <c r="L29" s="503" t="s">
        <v>275</v>
      </c>
      <c r="M29" s="503" t="s">
        <v>276</v>
      </c>
    </row>
    <row r="30" spans="2:13" ht="31.5" customHeight="1" thickBot="1">
      <c r="B30" s="497"/>
      <c r="C30" s="497"/>
      <c r="D30" s="497"/>
      <c r="E30" s="258" t="s">
        <v>95</v>
      </c>
      <c r="F30" s="497"/>
      <c r="G30" s="497"/>
      <c r="H30" s="497"/>
      <c r="J30" s="504"/>
      <c r="K30" s="504"/>
      <c r="L30" s="504"/>
      <c r="M30" s="504"/>
    </row>
    <row r="31" spans="2:13" ht="34.5" customHeight="1">
      <c r="B31" s="58">
        <f ca="1">IF(C31="","",ROW()-30)</f>
        <v>1</v>
      </c>
      <c r="C31" s="220" t="str">
        <f ca="1">'הגבלה לסכום מבוקש (1)'!C31</f>
        <v>מכון תא לחזנות</v>
      </c>
      <c r="D31" s="379">
        <f ca="1">'הגבלה לסכום מבוקש (1)'!U31</f>
        <v>189692.66739197538</v>
      </c>
      <c r="E31" s="57"/>
      <c r="F31" s="374">
        <f ca="1">IF(C31="","",IFERROR(MIN(D31,E31/365*D31),$P$1))</f>
        <v>0</v>
      </c>
      <c r="G31" s="380">
        <f ca="1">IF($C31="","",D31-F31)</f>
        <v>189692.66739197538</v>
      </c>
      <c r="H31" s="380">
        <f ca="1">IF($C31="","",G31+M31)</f>
        <v>189692.66739197538</v>
      </c>
      <c r="J31" s="377">
        <f ca="1">IF($C31="","",IFERROR(IF('קיזוזים- החלטות ועדה'!E31=0,0,1),0))</f>
        <v>0</v>
      </c>
      <c r="K31" s="377">
        <f ca="1">IF($C31="","",IFERROR(IF(E31=0,0,1),0))</f>
        <v>0</v>
      </c>
      <c r="L31" s="377">
        <f ca="1">IF($C31="","",IF(OR(K31=1,J31=1),1,0))</f>
        <v>0</v>
      </c>
      <c r="M31" s="381">
        <f ca="1">IF($C31="","",IF(L31=1,0,$L$27*$D31/$K$27))</f>
        <v>0</v>
      </c>
    </row>
    <row r="32" spans="2:13" ht="34.5" customHeight="1">
      <c r="B32" s="58">
        <f t="shared" ref="B32:B95" ca="1" si="0">IF(C32="","",ROW()-30)</f>
        <v>2</v>
      </c>
      <c r="C32" s="220" t="str">
        <f ca="1">'הגבלה לסכום מבוקש (1)'!C32</f>
        <v>המרכז לתרבות אנדלוסית ולפיוט</v>
      </c>
      <c r="D32" s="379">
        <f ca="1">'הגבלה לסכום מבוקש (1)'!U32</f>
        <v>897770.00413680659</v>
      </c>
      <c r="E32" s="57"/>
      <c r="F32" s="374">
        <f t="shared" ref="F32:F95" ca="1" si="1">IF(C32="","",IFERROR(MIN(D32,E32/365*D32),$P$1))</f>
        <v>0</v>
      </c>
      <c r="G32" s="380">
        <f t="shared" ref="G32:G95" ca="1" si="2">IF($C32="","",D32-F32)</f>
        <v>897770.00413680659</v>
      </c>
      <c r="H32" s="380">
        <f t="shared" ref="H32:H95" ca="1" si="3">IF($C32="","",G32+M32)</f>
        <v>897770.00413680659</v>
      </c>
      <c r="J32" s="377">
        <f ca="1">IF($C32="","",IFERROR(IF('קיזוזים- החלטות ועדה'!E32=0,0,1),0))</f>
        <v>0</v>
      </c>
      <c r="K32" s="377">
        <f t="shared" ref="K32:K95" ca="1" si="4">IF($C32="","",IFERROR(IF(E32=0,0,1),0))</f>
        <v>0</v>
      </c>
      <c r="L32" s="377">
        <f t="shared" ref="L32:L95" ca="1" si="5">IF($C32="","",IF(OR(K32=1,J32=1),1,0))</f>
        <v>0</v>
      </c>
      <c r="M32" s="381">
        <f t="shared" ref="M32:M95" ca="1" si="6">IF($C32="","",IF(L32=1,0,$L$27*$D32/$K$27))</f>
        <v>0</v>
      </c>
    </row>
    <row r="33" spans="2:13" ht="34.5" customHeight="1">
      <c r="B33" s="58">
        <f t="shared" ca="1" si="0"/>
        <v>3</v>
      </c>
      <c r="C33" s="220" t="str">
        <f ca="1">'הגבלה לסכום מבוקש (1)'!C33</f>
        <v>מקהלת החזנים הירושלמית</v>
      </c>
      <c r="D33" s="379">
        <f ca="1">'הגבלה לסכום מבוקש (1)'!U33</f>
        <v>295448.31159324333</v>
      </c>
      <c r="E33" s="57"/>
      <c r="F33" s="374">
        <f t="shared" ca="1" si="1"/>
        <v>0</v>
      </c>
      <c r="G33" s="380">
        <f t="shared" ca="1" si="2"/>
        <v>295448.31159324333</v>
      </c>
      <c r="H33" s="380">
        <f t="shared" ca="1" si="3"/>
        <v>295448.31159324333</v>
      </c>
      <c r="J33" s="377">
        <f ca="1">IF($C33="","",IFERROR(IF('קיזוזים- החלטות ועדה'!E33=0,0,1),0))</f>
        <v>0</v>
      </c>
      <c r="K33" s="377">
        <f t="shared" ca="1" si="4"/>
        <v>0</v>
      </c>
      <c r="L33" s="377">
        <f t="shared" ca="1" si="5"/>
        <v>0</v>
      </c>
      <c r="M33" s="381">
        <f t="shared" ca="1" si="6"/>
        <v>0</v>
      </c>
    </row>
    <row r="34" spans="2:13" ht="34.5" customHeight="1">
      <c r="B34" s="58">
        <f t="shared" ca="1" si="0"/>
        <v>4</v>
      </c>
      <c r="C34" s="220" t="str">
        <f ca="1">'הגבלה לסכום מבוקש (1)'!C34</f>
        <v>קהילות שרות פיוט וניגון</v>
      </c>
      <c r="D34" s="379">
        <f ca="1">'הגבלה לסכום מבוקש (1)'!U34</f>
        <v>673884.3627409793</v>
      </c>
      <c r="E34" s="57"/>
      <c r="F34" s="374">
        <f t="shared" ca="1" si="1"/>
        <v>0</v>
      </c>
      <c r="G34" s="380">
        <f t="shared" ca="1" si="2"/>
        <v>673884.3627409793</v>
      </c>
      <c r="H34" s="380">
        <f t="shared" ca="1" si="3"/>
        <v>673884.3627409793</v>
      </c>
      <c r="J34" s="377">
        <f ca="1">IF($C34="","",IFERROR(IF('קיזוזים- החלטות ועדה'!E34=0,0,1),0))</f>
        <v>0</v>
      </c>
      <c r="K34" s="377">
        <f t="shared" ca="1" si="4"/>
        <v>0</v>
      </c>
      <c r="L34" s="377">
        <f t="shared" ca="1" si="5"/>
        <v>0</v>
      </c>
      <c r="M34" s="381">
        <f t="shared" ca="1" si="6"/>
        <v>0</v>
      </c>
    </row>
    <row r="35" spans="2:13" ht="34.5" customHeight="1">
      <c r="B35" s="58">
        <f t="shared" ca="1" si="0"/>
        <v>5</v>
      </c>
      <c r="C35" s="220" t="str">
        <f ca="1">'הגבלה לסכום מבוקש (1)'!C35</f>
        <v>רננות- המכון למוסיקה יהודית</v>
      </c>
      <c r="D35" s="379">
        <f ca="1">'הגבלה לסכום מבוקש (1)'!U35</f>
        <v>335493.70774539246</v>
      </c>
      <c r="E35" s="57"/>
      <c r="F35" s="374">
        <f t="shared" ca="1" si="1"/>
        <v>0</v>
      </c>
      <c r="G35" s="380">
        <f t="shared" ca="1" si="2"/>
        <v>335493.70774539246</v>
      </c>
      <c r="H35" s="380">
        <f t="shared" ca="1" si="3"/>
        <v>335493.70774539246</v>
      </c>
      <c r="J35" s="377">
        <f ca="1">IF($C35="","",IFERROR(IF('קיזוזים- החלטות ועדה'!E35=0,0,1),0))</f>
        <v>0</v>
      </c>
      <c r="K35" s="377">
        <f t="shared" ca="1" si="4"/>
        <v>0</v>
      </c>
      <c r="L35" s="377">
        <f t="shared" ca="1" si="5"/>
        <v>0</v>
      </c>
      <c r="M35" s="381">
        <f t="shared" ca="1" si="6"/>
        <v>0</v>
      </c>
    </row>
    <row r="36" spans="2:13" ht="34.5" customHeight="1">
      <c r="B36" s="58">
        <f t="shared" ca="1" si="0"/>
        <v>6</v>
      </c>
      <c r="C36" s="220" t="str">
        <f ca="1">'הגבלה לסכום מבוקש (1)'!C36</f>
        <v>מקהלת זמרתיה</v>
      </c>
      <c r="D36" s="379">
        <f ca="1">'הגבלה לסכום מבוקש (1)'!U36</f>
        <v>171599.59840283895</v>
      </c>
      <c r="E36" s="57"/>
      <c r="F36" s="374">
        <f t="shared" ca="1" si="1"/>
        <v>0</v>
      </c>
      <c r="G36" s="380">
        <f t="shared" ca="1" si="2"/>
        <v>171599.59840283895</v>
      </c>
      <c r="H36" s="380">
        <f t="shared" ca="1" si="3"/>
        <v>171599.59840283895</v>
      </c>
      <c r="J36" s="377">
        <f ca="1">IF($C36="","",IFERROR(IF('קיזוזים- החלטות ועדה'!E36=0,0,1),0))</f>
        <v>0</v>
      </c>
      <c r="K36" s="377">
        <f t="shared" ca="1" si="4"/>
        <v>0</v>
      </c>
      <c r="L36" s="377">
        <f t="shared" ca="1" si="5"/>
        <v>0</v>
      </c>
      <c r="M36" s="381">
        <f t="shared" ca="1" si="6"/>
        <v>0</v>
      </c>
    </row>
    <row r="37" spans="2:13" ht="34.5" customHeight="1">
      <c r="B37" s="58">
        <f t="shared" ca="1" si="0"/>
        <v>7</v>
      </c>
      <c r="C37" s="220" t="str">
        <f ca="1">'הגבלה לסכום מבוקש (1)'!C37</f>
        <v>יובל - האנסמבל הישראלי לחזנות ו</v>
      </c>
      <c r="D37" s="379">
        <f ca="1">'הגבלה לסכום מבוקש (1)'!U37</f>
        <v>281453.7041527775</v>
      </c>
      <c r="E37" s="57"/>
      <c r="F37" s="374">
        <f t="shared" ca="1" si="1"/>
        <v>0</v>
      </c>
      <c r="G37" s="380">
        <f t="shared" ca="1" si="2"/>
        <v>281453.7041527775</v>
      </c>
      <c r="H37" s="380">
        <f t="shared" ca="1" si="3"/>
        <v>281453.7041527775</v>
      </c>
      <c r="J37" s="377">
        <f ca="1">IF($C37="","",IFERROR(IF('קיזוזים- החלטות ועדה'!E37=0,0,1),0))</f>
        <v>0</v>
      </c>
      <c r="K37" s="377">
        <f t="shared" ca="1" si="4"/>
        <v>0</v>
      </c>
      <c r="L37" s="377">
        <f t="shared" ca="1" si="5"/>
        <v>0</v>
      </c>
      <c r="M37" s="381">
        <f t="shared" ca="1" si="6"/>
        <v>0</v>
      </c>
    </row>
    <row r="38" spans="2:13" ht="20.25">
      <c r="B38" s="58">
        <f t="shared" ca="1" si="0"/>
        <v>8</v>
      </c>
      <c r="C38" s="220" t="str">
        <f ca="1">'הגבלה לסכום מבוקש (1)'!C38</f>
        <v>האגודה לטיפוח חברה ותרבות</v>
      </c>
      <c r="D38" s="379">
        <f ca="1">'הגבלה לסכום מבוקש (1)'!U38</f>
        <v>219346.55770486305</v>
      </c>
      <c r="E38" s="57"/>
      <c r="F38" s="374">
        <f t="shared" ca="1" si="1"/>
        <v>0</v>
      </c>
      <c r="G38" s="380">
        <f t="shared" ca="1" si="2"/>
        <v>219346.55770486305</v>
      </c>
      <c r="H38" s="380">
        <f t="shared" ca="1" si="3"/>
        <v>219346.55770486305</v>
      </c>
      <c r="J38" s="377">
        <f ca="1">IF($C38="","",IFERROR(IF('קיזוזים- החלטות ועדה'!E38=0,0,1),0))</f>
        <v>0</v>
      </c>
      <c r="K38" s="377">
        <f t="shared" ca="1" si="4"/>
        <v>0</v>
      </c>
      <c r="L38" s="377">
        <f t="shared" ca="1" si="5"/>
        <v>0</v>
      </c>
      <c r="M38" s="381">
        <f t="shared" ca="1" si="6"/>
        <v>0</v>
      </c>
    </row>
    <row r="39" spans="2:13" ht="20.25">
      <c r="B39" s="58">
        <f t="shared" ca="1" si="0"/>
        <v>9</v>
      </c>
      <c r="C39" s="220" t="str">
        <f ca="1">'הגבלה לסכום מבוקש (1)'!C39</f>
        <v>אנסמבל הפיוט מכון בן צבי</v>
      </c>
      <c r="D39" s="379">
        <f ca="1">'הגבלה לסכום מבוקש (1)'!U39</f>
        <v>307155.91508786479</v>
      </c>
      <c r="E39" s="57"/>
      <c r="F39" s="374">
        <f t="shared" ca="1" si="1"/>
        <v>0</v>
      </c>
      <c r="G39" s="380">
        <f t="shared" ca="1" si="2"/>
        <v>307155.91508786479</v>
      </c>
      <c r="H39" s="380">
        <f t="shared" ca="1" si="3"/>
        <v>307155.91508786479</v>
      </c>
      <c r="J39" s="377">
        <f ca="1">IF($C39="","",IFERROR(IF('קיזוזים- החלטות ועדה'!E39=0,0,1),0))</f>
        <v>0</v>
      </c>
      <c r="K39" s="377">
        <f t="shared" ca="1" si="4"/>
        <v>0</v>
      </c>
      <c r="L39" s="377">
        <f t="shared" ca="1" si="5"/>
        <v>0</v>
      </c>
      <c r="M39" s="381">
        <f t="shared" ca="1" si="6"/>
        <v>0</v>
      </c>
    </row>
    <row r="40" spans="2:13" ht="20.25">
      <c r="B40" s="58">
        <f t="shared" ca="1" si="0"/>
        <v>10</v>
      </c>
      <c r="C40" s="220" t="str">
        <f ca="1">'הגבלה לסכום מבוקש (1)'!C40</f>
        <v>עמותת תמיד</v>
      </c>
      <c r="D40" s="379">
        <f ca="1">'הגבלה לסכום מבוקש (1)'!U40</f>
        <v>216155.37491338351</v>
      </c>
      <c r="E40" s="57"/>
      <c r="F40" s="374">
        <f t="shared" ca="1" si="1"/>
        <v>0</v>
      </c>
      <c r="G40" s="380">
        <f t="shared" ca="1" si="2"/>
        <v>216155.37491338351</v>
      </c>
      <c r="H40" s="380">
        <f t="shared" ca="1" si="3"/>
        <v>216155.37491338351</v>
      </c>
      <c r="J40" s="377">
        <f ca="1">IF($C40="","",IFERROR(IF('קיזוזים- החלטות ועדה'!E40=0,0,1),0))</f>
        <v>0</v>
      </c>
      <c r="K40" s="377">
        <f t="shared" ca="1" si="4"/>
        <v>0</v>
      </c>
      <c r="L40" s="377">
        <f t="shared" ca="1" si="5"/>
        <v>0</v>
      </c>
      <c r="M40" s="381">
        <f t="shared" ca="1" si="6"/>
        <v>0</v>
      </c>
    </row>
    <row r="41" spans="2:13" ht="20.25">
      <c r="B41" s="58">
        <f t="shared" ca="1" si="0"/>
        <v>11</v>
      </c>
      <c r="C41" s="220" t="str">
        <f ca="1">'הגבלה לסכום מבוקש (1)'!C41</f>
        <v>מטרוז</v>
      </c>
      <c r="D41" s="379">
        <f ca="1">'הגבלה לסכום מבוקש (1)'!U41</f>
        <v>438033.796129875</v>
      </c>
      <c r="E41" s="57"/>
      <c r="F41" s="374">
        <f t="shared" ca="1" si="1"/>
        <v>0</v>
      </c>
      <c r="G41" s="380">
        <f t="shared" ca="1" si="2"/>
        <v>438033.796129875</v>
      </c>
      <c r="H41" s="380">
        <f t="shared" ca="1" si="3"/>
        <v>438033.796129875</v>
      </c>
      <c r="J41" s="377">
        <f ca="1">IF($C41="","",IFERROR(IF('קיזוזים- החלטות ועדה'!E41=0,0,1),0))</f>
        <v>0</v>
      </c>
      <c r="K41" s="377">
        <f t="shared" ca="1" si="4"/>
        <v>0</v>
      </c>
      <c r="L41" s="377">
        <f t="shared" ca="1" si="5"/>
        <v>0</v>
      </c>
      <c r="M41" s="381">
        <f t="shared" ca="1" si="6"/>
        <v>0</v>
      </c>
    </row>
    <row r="42" spans="2:13" ht="20.25">
      <c r="B42" s="58" t="str">
        <f t="shared" si="0"/>
        <v/>
      </c>
      <c r="C42" s="220" t="str">
        <f>'הגבלה לסכום מבוקש (1)'!C42</f>
        <v/>
      </c>
      <c r="D42" s="379" t="str">
        <f>'הגבלה לסכום מבוקש (1)'!U42</f>
        <v/>
      </c>
      <c r="E42" s="57"/>
      <c r="F42" s="374" t="str">
        <f t="shared" si="1"/>
        <v/>
      </c>
      <c r="G42" s="380" t="str">
        <f t="shared" si="2"/>
        <v/>
      </c>
      <c r="H42" s="380" t="str">
        <f t="shared" si="3"/>
        <v/>
      </c>
      <c r="J42" s="377" t="str">
        <f>IF($C42="","",IFERROR(IF('קיזוזים- החלטות ועדה'!E42=0,0,1),0))</f>
        <v/>
      </c>
      <c r="K42" s="377" t="str">
        <f t="shared" si="4"/>
        <v/>
      </c>
      <c r="L42" s="377" t="str">
        <f t="shared" si="5"/>
        <v/>
      </c>
      <c r="M42" s="381" t="str">
        <f t="shared" si="6"/>
        <v/>
      </c>
    </row>
    <row r="43" spans="2:13" ht="20.25">
      <c r="B43" s="58" t="str">
        <f t="shared" si="0"/>
        <v/>
      </c>
      <c r="C43" s="220" t="str">
        <f>'הגבלה לסכום מבוקש (1)'!C43</f>
        <v/>
      </c>
      <c r="D43" s="379" t="str">
        <f>'הגבלה לסכום מבוקש (1)'!U43</f>
        <v/>
      </c>
      <c r="E43" s="57"/>
      <c r="F43" s="374" t="str">
        <f t="shared" si="1"/>
        <v/>
      </c>
      <c r="G43" s="380" t="str">
        <f t="shared" si="2"/>
        <v/>
      </c>
      <c r="H43" s="380" t="str">
        <f t="shared" si="3"/>
        <v/>
      </c>
      <c r="J43" s="377" t="str">
        <f>IF($C43="","",IFERROR(IF('קיזוזים- החלטות ועדה'!E43=0,0,1),0))</f>
        <v/>
      </c>
      <c r="K43" s="377" t="str">
        <f t="shared" si="4"/>
        <v/>
      </c>
      <c r="L43" s="377" t="str">
        <f t="shared" si="5"/>
        <v/>
      </c>
      <c r="M43" s="381" t="str">
        <f t="shared" si="6"/>
        <v/>
      </c>
    </row>
    <row r="44" spans="2:13" ht="20.25">
      <c r="B44" s="58" t="str">
        <f t="shared" si="0"/>
        <v/>
      </c>
      <c r="C44" s="220" t="str">
        <f>'הגבלה לסכום מבוקש (1)'!C44</f>
        <v/>
      </c>
      <c r="D44" s="379" t="str">
        <f>'הגבלה לסכום מבוקש (1)'!U44</f>
        <v/>
      </c>
      <c r="E44" s="57"/>
      <c r="F44" s="374" t="str">
        <f t="shared" si="1"/>
        <v/>
      </c>
      <c r="G44" s="380" t="str">
        <f t="shared" si="2"/>
        <v/>
      </c>
      <c r="H44" s="380" t="str">
        <f t="shared" si="3"/>
        <v/>
      </c>
      <c r="J44" s="377" t="str">
        <f>IF($C44="","",IFERROR(IF('קיזוזים- החלטות ועדה'!E44=0,0,1),0))</f>
        <v/>
      </c>
      <c r="K44" s="377" t="str">
        <f t="shared" si="4"/>
        <v/>
      </c>
      <c r="L44" s="377" t="str">
        <f t="shared" si="5"/>
        <v/>
      </c>
      <c r="M44" s="381" t="str">
        <f t="shared" si="6"/>
        <v/>
      </c>
    </row>
    <row r="45" spans="2:13" ht="20.25">
      <c r="B45" s="58" t="str">
        <f t="shared" si="0"/>
        <v/>
      </c>
      <c r="C45" s="220" t="str">
        <f>'הגבלה לסכום מבוקש (1)'!C45</f>
        <v/>
      </c>
      <c r="D45" s="379" t="str">
        <f>'הגבלה לסכום מבוקש (1)'!U45</f>
        <v/>
      </c>
      <c r="E45" s="57"/>
      <c r="F45" s="374" t="str">
        <f t="shared" si="1"/>
        <v/>
      </c>
      <c r="G45" s="380" t="str">
        <f t="shared" si="2"/>
        <v/>
      </c>
      <c r="H45" s="380" t="str">
        <f t="shared" si="3"/>
        <v/>
      </c>
      <c r="J45" s="377" t="str">
        <f>IF($C45="","",IFERROR(IF('קיזוזים- החלטות ועדה'!E45=0,0,1),0))</f>
        <v/>
      </c>
      <c r="K45" s="377" t="str">
        <f t="shared" si="4"/>
        <v/>
      </c>
      <c r="L45" s="377" t="str">
        <f t="shared" si="5"/>
        <v/>
      </c>
      <c r="M45" s="381" t="str">
        <f t="shared" si="6"/>
        <v/>
      </c>
    </row>
    <row r="46" spans="2:13" ht="20.25">
      <c r="B46" s="58" t="str">
        <f t="shared" si="0"/>
        <v/>
      </c>
      <c r="C46" s="220" t="str">
        <f>'הגבלה לסכום מבוקש (1)'!C46</f>
        <v/>
      </c>
      <c r="D46" s="379" t="str">
        <f>'הגבלה לסכום מבוקש (1)'!U46</f>
        <v/>
      </c>
      <c r="E46" s="57"/>
      <c r="F46" s="374" t="str">
        <f t="shared" si="1"/>
        <v/>
      </c>
      <c r="G46" s="380" t="str">
        <f t="shared" si="2"/>
        <v/>
      </c>
      <c r="H46" s="380" t="str">
        <f t="shared" si="3"/>
        <v/>
      </c>
      <c r="J46" s="377" t="str">
        <f>IF($C46="","",IFERROR(IF('קיזוזים- החלטות ועדה'!E46=0,0,1),0))</f>
        <v/>
      </c>
      <c r="K46" s="377" t="str">
        <f t="shared" si="4"/>
        <v/>
      </c>
      <c r="L46" s="377" t="str">
        <f t="shared" si="5"/>
        <v/>
      </c>
      <c r="M46" s="381" t="str">
        <f t="shared" si="6"/>
        <v/>
      </c>
    </row>
    <row r="47" spans="2:13" ht="20.25">
      <c r="B47" s="58" t="str">
        <f t="shared" si="0"/>
        <v/>
      </c>
      <c r="C47" s="220" t="str">
        <f>'הגבלה לסכום מבוקש (1)'!C47</f>
        <v/>
      </c>
      <c r="D47" s="379" t="str">
        <f>'הגבלה לסכום מבוקש (1)'!U47</f>
        <v/>
      </c>
      <c r="E47" s="57"/>
      <c r="F47" s="374" t="str">
        <f t="shared" si="1"/>
        <v/>
      </c>
      <c r="G47" s="380" t="str">
        <f t="shared" si="2"/>
        <v/>
      </c>
      <c r="H47" s="380" t="str">
        <f t="shared" si="3"/>
        <v/>
      </c>
      <c r="J47" s="377" t="str">
        <f>IF($C47="","",IFERROR(IF('קיזוזים- החלטות ועדה'!E47=0,0,1),0))</f>
        <v/>
      </c>
      <c r="K47" s="377" t="str">
        <f t="shared" si="4"/>
        <v/>
      </c>
      <c r="L47" s="377" t="str">
        <f t="shared" si="5"/>
        <v/>
      </c>
      <c r="M47" s="381" t="str">
        <f t="shared" si="6"/>
        <v/>
      </c>
    </row>
    <row r="48" spans="2:13" ht="20.25">
      <c r="B48" s="58" t="str">
        <f t="shared" si="0"/>
        <v/>
      </c>
      <c r="C48" s="220" t="str">
        <f>'הגבלה לסכום מבוקש (1)'!C48</f>
        <v/>
      </c>
      <c r="D48" s="379" t="str">
        <f>'הגבלה לסכום מבוקש (1)'!U48</f>
        <v/>
      </c>
      <c r="E48" s="57"/>
      <c r="F48" s="374" t="str">
        <f t="shared" si="1"/>
        <v/>
      </c>
      <c r="G48" s="380" t="str">
        <f t="shared" si="2"/>
        <v/>
      </c>
      <c r="H48" s="380" t="str">
        <f t="shared" si="3"/>
        <v/>
      </c>
      <c r="J48" s="377" t="str">
        <f>IF($C48="","",IFERROR(IF('קיזוזים- החלטות ועדה'!E48=0,0,1),0))</f>
        <v/>
      </c>
      <c r="K48" s="377" t="str">
        <f t="shared" si="4"/>
        <v/>
      </c>
      <c r="L48" s="377" t="str">
        <f t="shared" si="5"/>
        <v/>
      </c>
      <c r="M48" s="381" t="str">
        <f t="shared" si="6"/>
        <v/>
      </c>
    </row>
    <row r="49" spans="2:13" ht="20.25">
      <c r="B49" s="58" t="str">
        <f t="shared" si="0"/>
        <v/>
      </c>
      <c r="C49" s="220" t="str">
        <f>'הגבלה לסכום מבוקש (1)'!C49</f>
        <v/>
      </c>
      <c r="D49" s="379" t="str">
        <f>'הגבלה לסכום מבוקש (1)'!U49</f>
        <v/>
      </c>
      <c r="E49" s="57"/>
      <c r="F49" s="374" t="str">
        <f t="shared" si="1"/>
        <v/>
      </c>
      <c r="G49" s="380" t="str">
        <f t="shared" si="2"/>
        <v/>
      </c>
      <c r="H49" s="380" t="str">
        <f t="shared" si="3"/>
        <v/>
      </c>
      <c r="J49" s="377" t="str">
        <f>IF($C49="","",IFERROR(IF('קיזוזים- החלטות ועדה'!E49=0,0,1),0))</f>
        <v/>
      </c>
      <c r="K49" s="377" t="str">
        <f t="shared" si="4"/>
        <v/>
      </c>
      <c r="L49" s="377" t="str">
        <f t="shared" si="5"/>
        <v/>
      </c>
      <c r="M49" s="381" t="str">
        <f t="shared" si="6"/>
        <v/>
      </c>
    </row>
    <row r="50" spans="2:13" ht="20.25">
      <c r="B50" s="58" t="str">
        <f t="shared" si="0"/>
        <v/>
      </c>
      <c r="C50" s="220" t="str">
        <f>'הגבלה לסכום מבוקש (1)'!C50</f>
        <v/>
      </c>
      <c r="D50" s="379" t="str">
        <f>'הגבלה לסכום מבוקש (1)'!U50</f>
        <v/>
      </c>
      <c r="E50" s="57"/>
      <c r="F50" s="374" t="str">
        <f t="shared" si="1"/>
        <v/>
      </c>
      <c r="G50" s="380" t="str">
        <f t="shared" si="2"/>
        <v/>
      </c>
      <c r="H50" s="380" t="str">
        <f t="shared" si="3"/>
        <v/>
      </c>
      <c r="J50" s="377" t="str">
        <f>IF($C50="","",IFERROR(IF('קיזוזים- החלטות ועדה'!E50=0,0,1),0))</f>
        <v/>
      </c>
      <c r="K50" s="377" t="str">
        <f t="shared" si="4"/>
        <v/>
      </c>
      <c r="L50" s="377" t="str">
        <f t="shared" si="5"/>
        <v/>
      </c>
      <c r="M50" s="381" t="str">
        <f t="shared" si="6"/>
        <v/>
      </c>
    </row>
    <row r="51" spans="2:13" ht="20.25">
      <c r="B51" s="58" t="str">
        <f t="shared" si="0"/>
        <v/>
      </c>
      <c r="C51" s="220" t="str">
        <f>'הגבלה לסכום מבוקש (1)'!C51</f>
        <v/>
      </c>
      <c r="D51" s="379" t="str">
        <f>'הגבלה לסכום מבוקש (1)'!U51</f>
        <v/>
      </c>
      <c r="E51" s="57"/>
      <c r="F51" s="374" t="str">
        <f t="shared" si="1"/>
        <v/>
      </c>
      <c r="G51" s="380" t="str">
        <f t="shared" si="2"/>
        <v/>
      </c>
      <c r="H51" s="380" t="str">
        <f t="shared" si="3"/>
        <v/>
      </c>
      <c r="J51" s="377" t="str">
        <f>IF($C51="","",IFERROR(IF('קיזוזים- החלטות ועדה'!E51=0,0,1),0))</f>
        <v/>
      </c>
      <c r="K51" s="377" t="str">
        <f t="shared" si="4"/>
        <v/>
      </c>
      <c r="L51" s="377" t="str">
        <f t="shared" si="5"/>
        <v/>
      </c>
      <c r="M51" s="381" t="str">
        <f t="shared" si="6"/>
        <v/>
      </c>
    </row>
    <row r="52" spans="2:13" ht="20.25">
      <c r="B52" s="58" t="str">
        <f t="shared" si="0"/>
        <v/>
      </c>
      <c r="C52" s="220" t="str">
        <f>'הגבלה לסכום מבוקש (1)'!C52</f>
        <v/>
      </c>
      <c r="D52" s="379" t="str">
        <f>'הגבלה לסכום מבוקש (1)'!U52</f>
        <v/>
      </c>
      <c r="E52" s="57"/>
      <c r="F52" s="374" t="str">
        <f t="shared" si="1"/>
        <v/>
      </c>
      <c r="G52" s="380" t="str">
        <f t="shared" si="2"/>
        <v/>
      </c>
      <c r="H52" s="380" t="str">
        <f t="shared" si="3"/>
        <v/>
      </c>
      <c r="J52" s="377" t="str">
        <f>IF($C52="","",IFERROR(IF('קיזוזים- החלטות ועדה'!E52=0,0,1),0))</f>
        <v/>
      </c>
      <c r="K52" s="377" t="str">
        <f t="shared" si="4"/>
        <v/>
      </c>
      <c r="L52" s="377" t="str">
        <f t="shared" si="5"/>
        <v/>
      </c>
      <c r="M52" s="381" t="str">
        <f t="shared" si="6"/>
        <v/>
      </c>
    </row>
    <row r="53" spans="2:13" ht="20.25">
      <c r="B53" s="58" t="str">
        <f t="shared" si="0"/>
        <v/>
      </c>
      <c r="C53" s="220" t="str">
        <f>'הגבלה לסכום מבוקש (1)'!C53</f>
        <v/>
      </c>
      <c r="D53" s="379" t="str">
        <f>'הגבלה לסכום מבוקש (1)'!U53</f>
        <v/>
      </c>
      <c r="E53" s="57"/>
      <c r="F53" s="374" t="str">
        <f t="shared" si="1"/>
        <v/>
      </c>
      <c r="G53" s="380" t="str">
        <f t="shared" si="2"/>
        <v/>
      </c>
      <c r="H53" s="380" t="str">
        <f t="shared" si="3"/>
        <v/>
      </c>
      <c r="J53" s="377" t="str">
        <f>IF($C53="","",IFERROR(IF('קיזוזים- החלטות ועדה'!E53=0,0,1),0))</f>
        <v/>
      </c>
      <c r="K53" s="377" t="str">
        <f t="shared" si="4"/>
        <v/>
      </c>
      <c r="L53" s="377" t="str">
        <f t="shared" si="5"/>
        <v/>
      </c>
      <c r="M53" s="381" t="str">
        <f t="shared" si="6"/>
        <v/>
      </c>
    </row>
    <row r="54" spans="2:13" ht="20.25">
      <c r="B54" s="58" t="str">
        <f t="shared" si="0"/>
        <v/>
      </c>
      <c r="C54" s="220" t="str">
        <f>'הגבלה לסכום מבוקש (1)'!C54</f>
        <v/>
      </c>
      <c r="D54" s="379" t="str">
        <f>'הגבלה לסכום מבוקש (1)'!U54</f>
        <v/>
      </c>
      <c r="E54" s="57"/>
      <c r="F54" s="374" t="str">
        <f t="shared" si="1"/>
        <v/>
      </c>
      <c r="G54" s="380" t="str">
        <f t="shared" si="2"/>
        <v/>
      </c>
      <c r="H54" s="380" t="str">
        <f t="shared" si="3"/>
        <v/>
      </c>
      <c r="J54" s="377" t="str">
        <f>IF($C54="","",IFERROR(IF('קיזוזים- החלטות ועדה'!E54=0,0,1),0))</f>
        <v/>
      </c>
      <c r="K54" s="377" t="str">
        <f t="shared" si="4"/>
        <v/>
      </c>
      <c r="L54" s="377" t="str">
        <f t="shared" si="5"/>
        <v/>
      </c>
      <c r="M54" s="381" t="str">
        <f t="shared" si="6"/>
        <v/>
      </c>
    </row>
    <row r="55" spans="2:13" ht="20.25">
      <c r="B55" s="58" t="str">
        <f t="shared" si="0"/>
        <v/>
      </c>
      <c r="C55" s="220" t="str">
        <f>'הגבלה לסכום מבוקש (1)'!C55</f>
        <v/>
      </c>
      <c r="D55" s="379" t="str">
        <f>'הגבלה לסכום מבוקש (1)'!U55</f>
        <v/>
      </c>
      <c r="E55" s="57"/>
      <c r="F55" s="374" t="str">
        <f t="shared" si="1"/>
        <v/>
      </c>
      <c r="G55" s="380" t="str">
        <f t="shared" si="2"/>
        <v/>
      </c>
      <c r="H55" s="380" t="str">
        <f t="shared" si="3"/>
        <v/>
      </c>
      <c r="J55" s="377" t="str">
        <f>IF($C55="","",IFERROR(IF('קיזוזים- החלטות ועדה'!E55=0,0,1),0))</f>
        <v/>
      </c>
      <c r="K55" s="377" t="str">
        <f t="shared" si="4"/>
        <v/>
      </c>
      <c r="L55" s="377" t="str">
        <f t="shared" si="5"/>
        <v/>
      </c>
      <c r="M55" s="381" t="str">
        <f t="shared" si="6"/>
        <v/>
      </c>
    </row>
    <row r="56" spans="2:13" ht="20.25">
      <c r="B56" s="58" t="str">
        <f t="shared" si="0"/>
        <v/>
      </c>
      <c r="C56" s="220" t="str">
        <f>'הגבלה לסכום מבוקש (1)'!C56</f>
        <v/>
      </c>
      <c r="D56" s="379" t="str">
        <f>'הגבלה לסכום מבוקש (1)'!U56</f>
        <v/>
      </c>
      <c r="E56" s="57"/>
      <c r="F56" s="374" t="str">
        <f t="shared" si="1"/>
        <v/>
      </c>
      <c r="G56" s="380" t="str">
        <f t="shared" si="2"/>
        <v/>
      </c>
      <c r="H56" s="380" t="str">
        <f t="shared" si="3"/>
        <v/>
      </c>
      <c r="J56" s="377" t="str">
        <f>IF($C56="","",IFERROR(IF('קיזוזים- החלטות ועדה'!E56=0,0,1),0))</f>
        <v/>
      </c>
      <c r="K56" s="377" t="str">
        <f t="shared" si="4"/>
        <v/>
      </c>
      <c r="L56" s="377" t="str">
        <f t="shared" si="5"/>
        <v/>
      </c>
      <c r="M56" s="381" t="str">
        <f t="shared" si="6"/>
        <v/>
      </c>
    </row>
    <row r="57" spans="2:13" ht="20.25">
      <c r="B57" s="58" t="str">
        <f t="shared" si="0"/>
        <v/>
      </c>
      <c r="C57" s="220" t="str">
        <f>'הגבלה לסכום מבוקש (1)'!C57</f>
        <v/>
      </c>
      <c r="D57" s="379" t="str">
        <f>'הגבלה לסכום מבוקש (1)'!U57</f>
        <v/>
      </c>
      <c r="E57" s="57"/>
      <c r="F57" s="374" t="str">
        <f t="shared" si="1"/>
        <v/>
      </c>
      <c r="G57" s="380" t="str">
        <f t="shared" si="2"/>
        <v/>
      </c>
      <c r="H57" s="380" t="str">
        <f t="shared" si="3"/>
        <v/>
      </c>
      <c r="J57" s="377" t="str">
        <f>IF($C57="","",IFERROR(IF('קיזוזים- החלטות ועדה'!E57=0,0,1),0))</f>
        <v/>
      </c>
      <c r="K57" s="377" t="str">
        <f t="shared" si="4"/>
        <v/>
      </c>
      <c r="L57" s="377" t="str">
        <f t="shared" si="5"/>
        <v/>
      </c>
      <c r="M57" s="381" t="str">
        <f t="shared" si="6"/>
        <v/>
      </c>
    </row>
    <row r="58" spans="2:13" ht="20.25">
      <c r="B58" s="58" t="str">
        <f t="shared" si="0"/>
        <v/>
      </c>
      <c r="C58" s="220" t="str">
        <f>'הגבלה לסכום מבוקש (1)'!C58</f>
        <v/>
      </c>
      <c r="D58" s="379" t="str">
        <f>'הגבלה לסכום מבוקש (1)'!U58</f>
        <v/>
      </c>
      <c r="E58" s="57"/>
      <c r="F58" s="374" t="str">
        <f t="shared" si="1"/>
        <v/>
      </c>
      <c r="G58" s="380" t="str">
        <f t="shared" si="2"/>
        <v/>
      </c>
      <c r="H58" s="380" t="str">
        <f t="shared" si="3"/>
        <v/>
      </c>
      <c r="J58" s="377" t="str">
        <f>IF($C58="","",IFERROR(IF('קיזוזים- החלטות ועדה'!E58=0,0,1),0))</f>
        <v/>
      </c>
      <c r="K58" s="377" t="str">
        <f t="shared" si="4"/>
        <v/>
      </c>
      <c r="L58" s="377" t="str">
        <f t="shared" si="5"/>
        <v/>
      </c>
      <c r="M58" s="381" t="str">
        <f t="shared" si="6"/>
        <v/>
      </c>
    </row>
    <row r="59" spans="2:13" ht="20.25">
      <c r="B59" s="58" t="str">
        <f t="shared" si="0"/>
        <v/>
      </c>
      <c r="C59" s="220" t="str">
        <f>'הגבלה לסכום מבוקש (1)'!C59</f>
        <v/>
      </c>
      <c r="D59" s="379" t="str">
        <f>'הגבלה לסכום מבוקש (1)'!U59</f>
        <v/>
      </c>
      <c r="E59" s="57"/>
      <c r="F59" s="374" t="str">
        <f t="shared" si="1"/>
        <v/>
      </c>
      <c r="G59" s="380" t="str">
        <f t="shared" si="2"/>
        <v/>
      </c>
      <c r="H59" s="380" t="str">
        <f t="shared" si="3"/>
        <v/>
      </c>
      <c r="J59" s="377" t="str">
        <f>IF($C59="","",IFERROR(IF('קיזוזים- החלטות ועדה'!E59=0,0,1),0))</f>
        <v/>
      </c>
      <c r="K59" s="377" t="str">
        <f t="shared" si="4"/>
        <v/>
      </c>
      <c r="L59" s="377" t="str">
        <f t="shared" si="5"/>
        <v/>
      </c>
      <c r="M59" s="381" t="str">
        <f t="shared" si="6"/>
        <v/>
      </c>
    </row>
    <row r="60" spans="2:13" ht="20.25">
      <c r="B60" s="58" t="str">
        <f t="shared" si="0"/>
        <v/>
      </c>
      <c r="C60" s="220" t="str">
        <f>'הגבלה לסכום מבוקש (1)'!C60</f>
        <v/>
      </c>
      <c r="D60" s="379" t="str">
        <f>'הגבלה לסכום מבוקש (1)'!U60</f>
        <v/>
      </c>
      <c r="E60" s="57"/>
      <c r="F60" s="374" t="str">
        <f t="shared" si="1"/>
        <v/>
      </c>
      <c r="G60" s="380" t="str">
        <f t="shared" si="2"/>
        <v/>
      </c>
      <c r="H60" s="380" t="str">
        <f t="shared" si="3"/>
        <v/>
      </c>
      <c r="J60" s="377" t="str">
        <f>IF($C60="","",IFERROR(IF('קיזוזים- החלטות ועדה'!E60=0,0,1),0))</f>
        <v/>
      </c>
      <c r="K60" s="377" t="str">
        <f t="shared" si="4"/>
        <v/>
      </c>
      <c r="L60" s="377" t="str">
        <f t="shared" si="5"/>
        <v/>
      </c>
      <c r="M60" s="381" t="str">
        <f t="shared" si="6"/>
        <v/>
      </c>
    </row>
    <row r="61" spans="2:13" ht="20.25">
      <c r="B61" s="58" t="str">
        <f t="shared" si="0"/>
        <v/>
      </c>
      <c r="C61" s="220" t="str">
        <f>'הגבלה לסכום מבוקש (1)'!C61</f>
        <v/>
      </c>
      <c r="D61" s="379" t="str">
        <f>'הגבלה לסכום מבוקש (1)'!U61</f>
        <v/>
      </c>
      <c r="E61" s="57"/>
      <c r="F61" s="374" t="str">
        <f t="shared" si="1"/>
        <v/>
      </c>
      <c r="G61" s="380" t="str">
        <f t="shared" si="2"/>
        <v/>
      </c>
      <c r="H61" s="380" t="str">
        <f t="shared" si="3"/>
        <v/>
      </c>
      <c r="J61" s="377" t="str">
        <f>IF($C61="","",IFERROR(IF('קיזוזים- החלטות ועדה'!E61=0,0,1),0))</f>
        <v/>
      </c>
      <c r="K61" s="377" t="str">
        <f t="shared" si="4"/>
        <v/>
      </c>
      <c r="L61" s="377" t="str">
        <f t="shared" si="5"/>
        <v/>
      </c>
      <c r="M61" s="381" t="str">
        <f t="shared" si="6"/>
        <v/>
      </c>
    </row>
    <row r="62" spans="2:13" ht="20.25">
      <c r="B62" s="58" t="str">
        <f t="shared" si="0"/>
        <v/>
      </c>
      <c r="C62" s="220" t="str">
        <f>'הגבלה לסכום מבוקש (1)'!C62</f>
        <v/>
      </c>
      <c r="D62" s="379" t="str">
        <f>'הגבלה לסכום מבוקש (1)'!U62</f>
        <v/>
      </c>
      <c r="E62" s="57"/>
      <c r="F62" s="374" t="str">
        <f t="shared" si="1"/>
        <v/>
      </c>
      <c r="G62" s="380" t="str">
        <f t="shared" si="2"/>
        <v/>
      </c>
      <c r="H62" s="380" t="str">
        <f t="shared" si="3"/>
        <v/>
      </c>
      <c r="J62" s="377" t="str">
        <f>IF($C62="","",IFERROR(IF('קיזוזים- החלטות ועדה'!E62=0,0,1),0))</f>
        <v/>
      </c>
      <c r="K62" s="377" t="str">
        <f t="shared" si="4"/>
        <v/>
      </c>
      <c r="L62" s="377" t="str">
        <f t="shared" si="5"/>
        <v/>
      </c>
      <c r="M62" s="381" t="str">
        <f t="shared" si="6"/>
        <v/>
      </c>
    </row>
    <row r="63" spans="2:13" ht="20.25">
      <c r="B63" s="58" t="str">
        <f t="shared" si="0"/>
        <v/>
      </c>
      <c r="C63" s="220" t="str">
        <f>'הגבלה לסכום מבוקש (1)'!C63</f>
        <v/>
      </c>
      <c r="D63" s="379" t="str">
        <f>'הגבלה לסכום מבוקש (1)'!U63</f>
        <v/>
      </c>
      <c r="E63" s="57"/>
      <c r="F63" s="374" t="str">
        <f t="shared" si="1"/>
        <v/>
      </c>
      <c r="G63" s="380" t="str">
        <f t="shared" si="2"/>
        <v/>
      </c>
      <c r="H63" s="380" t="str">
        <f t="shared" si="3"/>
        <v/>
      </c>
      <c r="J63" s="377" t="str">
        <f>IF($C63="","",IFERROR(IF('קיזוזים- החלטות ועדה'!E63=0,0,1),0))</f>
        <v/>
      </c>
      <c r="K63" s="377" t="str">
        <f t="shared" si="4"/>
        <v/>
      </c>
      <c r="L63" s="377" t="str">
        <f t="shared" si="5"/>
        <v/>
      </c>
      <c r="M63" s="381" t="str">
        <f t="shared" si="6"/>
        <v/>
      </c>
    </row>
    <row r="64" spans="2:13" ht="20.25">
      <c r="B64" s="58" t="str">
        <f t="shared" si="0"/>
        <v/>
      </c>
      <c r="C64" s="220" t="str">
        <f>'הגבלה לסכום מבוקש (1)'!C64</f>
        <v/>
      </c>
      <c r="D64" s="379" t="str">
        <f>'הגבלה לסכום מבוקש (1)'!U64</f>
        <v/>
      </c>
      <c r="E64" s="57"/>
      <c r="F64" s="374" t="str">
        <f t="shared" si="1"/>
        <v/>
      </c>
      <c r="G64" s="380" t="str">
        <f t="shared" si="2"/>
        <v/>
      </c>
      <c r="H64" s="380" t="str">
        <f t="shared" si="3"/>
        <v/>
      </c>
      <c r="J64" s="377" t="str">
        <f>IF($C64="","",IFERROR(IF('קיזוזים- החלטות ועדה'!E64=0,0,1),0))</f>
        <v/>
      </c>
      <c r="K64" s="377" t="str">
        <f t="shared" si="4"/>
        <v/>
      </c>
      <c r="L64" s="377" t="str">
        <f t="shared" si="5"/>
        <v/>
      </c>
      <c r="M64" s="381" t="str">
        <f t="shared" si="6"/>
        <v/>
      </c>
    </row>
    <row r="65" spans="2:13" ht="20.25">
      <c r="B65" s="58" t="str">
        <f t="shared" si="0"/>
        <v/>
      </c>
      <c r="C65" s="220" t="str">
        <f>'הגבלה לסכום מבוקש (1)'!C65</f>
        <v/>
      </c>
      <c r="D65" s="379" t="str">
        <f>'הגבלה לסכום מבוקש (1)'!U65</f>
        <v/>
      </c>
      <c r="E65" s="57"/>
      <c r="F65" s="374" t="str">
        <f t="shared" si="1"/>
        <v/>
      </c>
      <c r="G65" s="380" t="str">
        <f t="shared" si="2"/>
        <v/>
      </c>
      <c r="H65" s="380" t="str">
        <f t="shared" si="3"/>
        <v/>
      </c>
      <c r="J65" s="377" t="str">
        <f>IF($C65="","",IFERROR(IF('קיזוזים- החלטות ועדה'!E65=0,0,1),0))</f>
        <v/>
      </c>
      <c r="K65" s="377" t="str">
        <f t="shared" si="4"/>
        <v/>
      </c>
      <c r="L65" s="377" t="str">
        <f t="shared" si="5"/>
        <v/>
      </c>
      <c r="M65" s="381" t="str">
        <f t="shared" si="6"/>
        <v/>
      </c>
    </row>
    <row r="66" spans="2:13" ht="20.25">
      <c r="B66" s="58" t="str">
        <f t="shared" si="0"/>
        <v/>
      </c>
      <c r="C66" s="220" t="str">
        <f>'הגבלה לסכום מבוקש (1)'!C66</f>
        <v/>
      </c>
      <c r="D66" s="379" t="str">
        <f>'הגבלה לסכום מבוקש (1)'!U66</f>
        <v/>
      </c>
      <c r="E66" s="57"/>
      <c r="F66" s="374" t="str">
        <f t="shared" si="1"/>
        <v/>
      </c>
      <c r="G66" s="380" t="str">
        <f t="shared" si="2"/>
        <v/>
      </c>
      <c r="H66" s="380" t="str">
        <f t="shared" si="3"/>
        <v/>
      </c>
      <c r="J66" s="377" t="str">
        <f>IF($C66="","",IFERROR(IF('קיזוזים- החלטות ועדה'!E66=0,0,1),0))</f>
        <v/>
      </c>
      <c r="K66" s="377" t="str">
        <f t="shared" si="4"/>
        <v/>
      </c>
      <c r="L66" s="377" t="str">
        <f t="shared" si="5"/>
        <v/>
      </c>
      <c r="M66" s="381" t="str">
        <f t="shared" si="6"/>
        <v/>
      </c>
    </row>
    <row r="67" spans="2:13" ht="20.25">
      <c r="B67" s="58" t="str">
        <f t="shared" si="0"/>
        <v/>
      </c>
      <c r="C67" s="220" t="str">
        <f>'הגבלה לסכום מבוקש (1)'!C67</f>
        <v/>
      </c>
      <c r="D67" s="379" t="str">
        <f>'הגבלה לסכום מבוקש (1)'!U67</f>
        <v/>
      </c>
      <c r="E67" s="57"/>
      <c r="F67" s="374" t="str">
        <f t="shared" si="1"/>
        <v/>
      </c>
      <c r="G67" s="380" t="str">
        <f t="shared" si="2"/>
        <v/>
      </c>
      <c r="H67" s="380" t="str">
        <f t="shared" si="3"/>
        <v/>
      </c>
      <c r="J67" s="377" t="str">
        <f>IF($C67="","",IFERROR(IF('קיזוזים- החלטות ועדה'!E67=0,0,1),0))</f>
        <v/>
      </c>
      <c r="K67" s="377" t="str">
        <f t="shared" si="4"/>
        <v/>
      </c>
      <c r="L67" s="377" t="str">
        <f t="shared" si="5"/>
        <v/>
      </c>
      <c r="M67" s="381" t="str">
        <f t="shared" si="6"/>
        <v/>
      </c>
    </row>
    <row r="68" spans="2:13" ht="20.25">
      <c r="B68" s="58" t="str">
        <f t="shared" si="0"/>
        <v/>
      </c>
      <c r="C68" s="220" t="str">
        <f>'הגבלה לסכום מבוקש (1)'!C68</f>
        <v/>
      </c>
      <c r="D68" s="379" t="str">
        <f>'הגבלה לסכום מבוקש (1)'!U68</f>
        <v/>
      </c>
      <c r="E68" s="57"/>
      <c r="F68" s="374" t="str">
        <f t="shared" si="1"/>
        <v/>
      </c>
      <c r="G68" s="380" t="str">
        <f t="shared" si="2"/>
        <v/>
      </c>
      <c r="H68" s="380" t="str">
        <f t="shared" si="3"/>
        <v/>
      </c>
      <c r="J68" s="377" t="str">
        <f>IF($C68="","",IFERROR(IF('קיזוזים- החלטות ועדה'!E68=0,0,1),0))</f>
        <v/>
      </c>
      <c r="K68" s="377" t="str">
        <f t="shared" si="4"/>
        <v/>
      </c>
      <c r="L68" s="377" t="str">
        <f t="shared" si="5"/>
        <v/>
      </c>
      <c r="M68" s="381" t="str">
        <f t="shared" si="6"/>
        <v/>
      </c>
    </row>
    <row r="69" spans="2:13" ht="20.25">
      <c r="B69" s="58" t="str">
        <f t="shared" si="0"/>
        <v/>
      </c>
      <c r="C69" s="220" t="str">
        <f>'הגבלה לסכום מבוקש (1)'!C69</f>
        <v/>
      </c>
      <c r="D69" s="379" t="str">
        <f>'הגבלה לסכום מבוקש (1)'!U69</f>
        <v/>
      </c>
      <c r="E69" s="57"/>
      <c r="F69" s="374" t="str">
        <f t="shared" si="1"/>
        <v/>
      </c>
      <c r="G69" s="380" t="str">
        <f t="shared" si="2"/>
        <v/>
      </c>
      <c r="H69" s="380" t="str">
        <f t="shared" si="3"/>
        <v/>
      </c>
      <c r="J69" s="377" t="str">
        <f>IF($C69="","",IFERROR(IF('קיזוזים- החלטות ועדה'!E69=0,0,1),0))</f>
        <v/>
      </c>
      <c r="K69" s="377" t="str">
        <f t="shared" si="4"/>
        <v/>
      </c>
      <c r="L69" s="377" t="str">
        <f t="shared" si="5"/>
        <v/>
      </c>
      <c r="M69" s="381" t="str">
        <f t="shared" si="6"/>
        <v/>
      </c>
    </row>
    <row r="70" spans="2:13" ht="20.25">
      <c r="B70" s="58" t="str">
        <f t="shared" si="0"/>
        <v/>
      </c>
      <c r="C70" s="220" t="str">
        <f>'הגבלה לסכום מבוקש (1)'!C70</f>
        <v/>
      </c>
      <c r="D70" s="379" t="str">
        <f>'הגבלה לסכום מבוקש (1)'!U70</f>
        <v/>
      </c>
      <c r="E70" s="57"/>
      <c r="F70" s="374" t="str">
        <f t="shared" si="1"/>
        <v/>
      </c>
      <c r="G70" s="380" t="str">
        <f t="shared" si="2"/>
        <v/>
      </c>
      <c r="H70" s="380" t="str">
        <f t="shared" si="3"/>
        <v/>
      </c>
      <c r="J70" s="377" t="str">
        <f>IF($C70="","",IFERROR(IF('קיזוזים- החלטות ועדה'!E70=0,0,1),0))</f>
        <v/>
      </c>
      <c r="K70" s="377" t="str">
        <f t="shared" si="4"/>
        <v/>
      </c>
      <c r="L70" s="377" t="str">
        <f t="shared" si="5"/>
        <v/>
      </c>
      <c r="M70" s="381" t="str">
        <f t="shared" si="6"/>
        <v/>
      </c>
    </row>
    <row r="71" spans="2:13" ht="20.25">
      <c r="B71" s="58" t="str">
        <f t="shared" si="0"/>
        <v/>
      </c>
      <c r="C71" s="220" t="str">
        <f>'הגבלה לסכום מבוקש (1)'!C71</f>
        <v/>
      </c>
      <c r="D71" s="379" t="str">
        <f>'הגבלה לסכום מבוקש (1)'!U71</f>
        <v/>
      </c>
      <c r="E71" s="57"/>
      <c r="F71" s="374" t="str">
        <f t="shared" si="1"/>
        <v/>
      </c>
      <c r="G71" s="380" t="str">
        <f t="shared" si="2"/>
        <v/>
      </c>
      <c r="H71" s="380" t="str">
        <f t="shared" si="3"/>
        <v/>
      </c>
      <c r="J71" s="377" t="str">
        <f>IF($C71="","",IFERROR(IF('קיזוזים- החלטות ועדה'!E71=0,0,1),0))</f>
        <v/>
      </c>
      <c r="K71" s="377" t="str">
        <f t="shared" si="4"/>
        <v/>
      </c>
      <c r="L71" s="377" t="str">
        <f t="shared" si="5"/>
        <v/>
      </c>
      <c r="M71" s="381" t="str">
        <f t="shared" si="6"/>
        <v/>
      </c>
    </row>
    <row r="72" spans="2:13" ht="20.25">
      <c r="B72" s="58" t="str">
        <f t="shared" si="0"/>
        <v/>
      </c>
      <c r="C72" s="220" t="str">
        <f>'הגבלה לסכום מבוקש (1)'!C72</f>
        <v/>
      </c>
      <c r="D72" s="379" t="str">
        <f>'הגבלה לסכום מבוקש (1)'!U72</f>
        <v/>
      </c>
      <c r="E72" s="57"/>
      <c r="F72" s="374" t="str">
        <f t="shared" si="1"/>
        <v/>
      </c>
      <c r="G72" s="380" t="str">
        <f t="shared" si="2"/>
        <v/>
      </c>
      <c r="H72" s="380" t="str">
        <f t="shared" si="3"/>
        <v/>
      </c>
      <c r="J72" s="377" t="str">
        <f>IF($C72="","",IFERROR(IF('קיזוזים- החלטות ועדה'!E72=0,0,1),0))</f>
        <v/>
      </c>
      <c r="K72" s="377" t="str">
        <f t="shared" si="4"/>
        <v/>
      </c>
      <c r="L72" s="377" t="str">
        <f t="shared" si="5"/>
        <v/>
      </c>
      <c r="M72" s="381" t="str">
        <f t="shared" si="6"/>
        <v/>
      </c>
    </row>
    <row r="73" spans="2:13" ht="20.25">
      <c r="B73" s="58" t="str">
        <f t="shared" si="0"/>
        <v/>
      </c>
      <c r="C73" s="220" t="str">
        <f>'הגבלה לסכום מבוקש (1)'!C73</f>
        <v/>
      </c>
      <c r="D73" s="379" t="str">
        <f>'הגבלה לסכום מבוקש (1)'!U73</f>
        <v/>
      </c>
      <c r="E73" s="57"/>
      <c r="F73" s="374" t="str">
        <f t="shared" si="1"/>
        <v/>
      </c>
      <c r="G73" s="380" t="str">
        <f t="shared" si="2"/>
        <v/>
      </c>
      <c r="H73" s="380" t="str">
        <f t="shared" si="3"/>
        <v/>
      </c>
      <c r="J73" s="377" t="str">
        <f>IF($C73="","",IFERROR(IF('קיזוזים- החלטות ועדה'!E73=0,0,1),0))</f>
        <v/>
      </c>
      <c r="K73" s="377" t="str">
        <f t="shared" si="4"/>
        <v/>
      </c>
      <c r="L73" s="377" t="str">
        <f t="shared" si="5"/>
        <v/>
      </c>
      <c r="M73" s="381" t="str">
        <f t="shared" si="6"/>
        <v/>
      </c>
    </row>
    <row r="74" spans="2:13" ht="20.25">
      <c r="B74" s="58" t="str">
        <f t="shared" si="0"/>
        <v/>
      </c>
      <c r="C74" s="220" t="str">
        <f>'הגבלה לסכום מבוקש (1)'!C74</f>
        <v/>
      </c>
      <c r="D74" s="379" t="str">
        <f>'הגבלה לסכום מבוקש (1)'!U74</f>
        <v/>
      </c>
      <c r="E74" s="57"/>
      <c r="F74" s="374" t="str">
        <f t="shared" si="1"/>
        <v/>
      </c>
      <c r="G74" s="380" t="str">
        <f t="shared" si="2"/>
        <v/>
      </c>
      <c r="H74" s="380" t="str">
        <f t="shared" si="3"/>
        <v/>
      </c>
      <c r="J74" s="377" t="str">
        <f>IF($C74="","",IFERROR(IF('קיזוזים- החלטות ועדה'!E74=0,0,1),0))</f>
        <v/>
      </c>
      <c r="K74" s="377" t="str">
        <f t="shared" si="4"/>
        <v/>
      </c>
      <c r="L74" s="377" t="str">
        <f t="shared" si="5"/>
        <v/>
      </c>
      <c r="M74" s="381" t="str">
        <f t="shared" si="6"/>
        <v/>
      </c>
    </row>
    <row r="75" spans="2:13" ht="20.25">
      <c r="B75" s="58" t="str">
        <f t="shared" si="0"/>
        <v/>
      </c>
      <c r="C75" s="220" t="str">
        <f>'הגבלה לסכום מבוקש (1)'!C75</f>
        <v/>
      </c>
      <c r="D75" s="379" t="str">
        <f>'הגבלה לסכום מבוקש (1)'!U75</f>
        <v/>
      </c>
      <c r="E75" s="57"/>
      <c r="F75" s="374" t="str">
        <f t="shared" si="1"/>
        <v/>
      </c>
      <c r="G75" s="380" t="str">
        <f t="shared" si="2"/>
        <v/>
      </c>
      <c r="H75" s="380" t="str">
        <f t="shared" si="3"/>
        <v/>
      </c>
      <c r="J75" s="377" t="str">
        <f>IF($C75="","",IFERROR(IF('קיזוזים- החלטות ועדה'!E75=0,0,1),0))</f>
        <v/>
      </c>
      <c r="K75" s="377" t="str">
        <f t="shared" si="4"/>
        <v/>
      </c>
      <c r="L75" s="377" t="str">
        <f t="shared" si="5"/>
        <v/>
      </c>
      <c r="M75" s="381" t="str">
        <f t="shared" si="6"/>
        <v/>
      </c>
    </row>
    <row r="76" spans="2:13" ht="20.25">
      <c r="B76" s="58" t="str">
        <f t="shared" si="0"/>
        <v/>
      </c>
      <c r="C76" s="220" t="str">
        <f>'הגבלה לסכום מבוקש (1)'!C76</f>
        <v/>
      </c>
      <c r="D76" s="379" t="str">
        <f>'הגבלה לסכום מבוקש (1)'!U76</f>
        <v/>
      </c>
      <c r="E76" s="57"/>
      <c r="F76" s="374" t="str">
        <f t="shared" si="1"/>
        <v/>
      </c>
      <c r="G76" s="380" t="str">
        <f t="shared" si="2"/>
        <v/>
      </c>
      <c r="H76" s="380" t="str">
        <f t="shared" si="3"/>
        <v/>
      </c>
      <c r="J76" s="377" t="str">
        <f>IF($C76="","",IFERROR(IF('קיזוזים- החלטות ועדה'!E76=0,0,1),0))</f>
        <v/>
      </c>
      <c r="K76" s="377" t="str">
        <f t="shared" si="4"/>
        <v/>
      </c>
      <c r="L76" s="377" t="str">
        <f t="shared" si="5"/>
        <v/>
      </c>
      <c r="M76" s="381" t="str">
        <f t="shared" si="6"/>
        <v/>
      </c>
    </row>
    <row r="77" spans="2:13" ht="20.25">
      <c r="B77" s="58" t="str">
        <f t="shared" si="0"/>
        <v/>
      </c>
      <c r="C77" s="220" t="str">
        <f>'הגבלה לסכום מבוקש (1)'!C77</f>
        <v/>
      </c>
      <c r="D77" s="379" t="str">
        <f>'הגבלה לסכום מבוקש (1)'!U77</f>
        <v/>
      </c>
      <c r="E77" s="57"/>
      <c r="F77" s="374" t="str">
        <f t="shared" si="1"/>
        <v/>
      </c>
      <c r="G77" s="380" t="str">
        <f t="shared" si="2"/>
        <v/>
      </c>
      <c r="H77" s="380" t="str">
        <f t="shared" si="3"/>
        <v/>
      </c>
      <c r="J77" s="377" t="str">
        <f>IF($C77="","",IFERROR(IF('קיזוזים- החלטות ועדה'!E77=0,0,1),0))</f>
        <v/>
      </c>
      <c r="K77" s="377" t="str">
        <f t="shared" si="4"/>
        <v/>
      </c>
      <c r="L77" s="377" t="str">
        <f t="shared" si="5"/>
        <v/>
      </c>
      <c r="M77" s="381" t="str">
        <f t="shared" si="6"/>
        <v/>
      </c>
    </row>
    <row r="78" spans="2:13" ht="20.25">
      <c r="B78" s="58" t="str">
        <f t="shared" si="0"/>
        <v/>
      </c>
      <c r="C78" s="220" t="str">
        <f>'הגבלה לסכום מבוקש (1)'!C78</f>
        <v/>
      </c>
      <c r="D78" s="379" t="str">
        <f>'הגבלה לסכום מבוקש (1)'!U78</f>
        <v/>
      </c>
      <c r="E78" s="57"/>
      <c r="F78" s="374" t="str">
        <f t="shared" si="1"/>
        <v/>
      </c>
      <c r="G78" s="380" t="str">
        <f t="shared" si="2"/>
        <v/>
      </c>
      <c r="H78" s="380" t="str">
        <f t="shared" si="3"/>
        <v/>
      </c>
      <c r="J78" s="377" t="str">
        <f>IF($C78="","",IFERROR(IF('קיזוזים- החלטות ועדה'!E78=0,0,1),0))</f>
        <v/>
      </c>
      <c r="K78" s="377" t="str">
        <f t="shared" si="4"/>
        <v/>
      </c>
      <c r="L78" s="377" t="str">
        <f t="shared" si="5"/>
        <v/>
      </c>
      <c r="M78" s="381" t="str">
        <f t="shared" si="6"/>
        <v/>
      </c>
    </row>
    <row r="79" spans="2:13" ht="20.25">
      <c r="B79" s="58" t="str">
        <f t="shared" si="0"/>
        <v/>
      </c>
      <c r="C79" s="220" t="str">
        <f>'הגבלה לסכום מבוקש (1)'!C79</f>
        <v/>
      </c>
      <c r="D79" s="379" t="str">
        <f>'הגבלה לסכום מבוקש (1)'!U79</f>
        <v/>
      </c>
      <c r="E79" s="57"/>
      <c r="F79" s="374" t="str">
        <f t="shared" si="1"/>
        <v/>
      </c>
      <c r="G79" s="380" t="str">
        <f t="shared" si="2"/>
        <v/>
      </c>
      <c r="H79" s="380" t="str">
        <f t="shared" si="3"/>
        <v/>
      </c>
      <c r="J79" s="377" t="str">
        <f>IF($C79="","",IFERROR(IF('קיזוזים- החלטות ועדה'!E79=0,0,1),0))</f>
        <v/>
      </c>
      <c r="K79" s="377" t="str">
        <f t="shared" si="4"/>
        <v/>
      </c>
      <c r="L79" s="377" t="str">
        <f t="shared" si="5"/>
        <v/>
      </c>
      <c r="M79" s="381" t="str">
        <f t="shared" si="6"/>
        <v/>
      </c>
    </row>
    <row r="80" spans="2:13" ht="20.25">
      <c r="B80" s="58" t="str">
        <f t="shared" si="0"/>
        <v/>
      </c>
      <c r="C80" s="220" t="str">
        <f>'הגבלה לסכום מבוקש (1)'!C80</f>
        <v/>
      </c>
      <c r="D80" s="379" t="str">
        <f>'הגבלה לסכום מבוקש (1)'!U80</f>
        <v/>
      </c>
      <c r="E80" s="57"/>
      <c r="F80" s="374" t="str">
        <f t="shared" si="1"/>
        <v/>
      </c>
      <c r="G80" s="380" t="str">
        <f t="shared" si="2"/>
        <v/>
      </c>
      <c r="H80" s="380" t="str">
        <f t="shared" si="3"/>
        <v/>
      </c>
      <c r="J80" s="377" t="str">
        <f>IF($C80="","",IFERROR(IF('קיזוזים- החלטות ועדה'!E80=0,0,1),0))</f>
        <v/>
      </c>
      <c r="K80" s="377" t="str">
        <f t="shared" si="4"/>
        <v/>
      </c>
      <c r="L80" s="377" t="str">
        <f t="shared" si="5"/>
        <v/>
      </c>
      <c r="M80" s="381" t="str">
        <f t="shared" si="6"/>
        <v/>
      </c>
    </row>
    <row r="81" spans="2:13" ht="20.25">
      <c r="B81" s="58" t="str">
        <f t="shared" si="0"/>
        <v/>
      </c>
      <c r="C81" s="220" t="str">
        <f>'הגבלה לסכום מבוקש (1)'!C81</f>
        <v/>
      </c>
      <c r="D81" s="379" t="str">
        <f>'הגבלה לסכום מבוקש (1)'!U81</f>
        <v/>
      </c>
      <c r="E81" s="57"/>
      <c r="F81" s="374" t="str">
        <f t="shared" si="1"/>
        <v/>
      </c>
      <c r="G81" s="380" t="str">
        <f t="shared" si="2"/>
        <v/>
      </c>
      <c r="H81" s="380" t="str">
        <f t="shared" si="3"/>
        <v/>
      </c>
      <c r="J81" s="377" t="str">
        <f>IF($C81="","",IFERROR(IF('קיזוזים- החלטות ועדה'!E81=0,0,1),0))</f>
        <v/>
      </c>
      <c r="K81" s="377" t="str">
        <f t="shared" si="4"/>
        <v/>
      </c>
      <c r="L81" s="377" t="str">
        <f t="shared" si="5"/>
        <v/>
      </c>
      <c r="M81" s="381" t="str">
        <f t="shared" si="6"/>
        <v/>
      </c>
    </row>
    <row r="82" spans="2:13" ht="20.25">
      <c r="B82" s="58" t="str">
        <f t="shared" si="0"/>
        <v/>
      </c>
      <c r="C82" s="220" t="str">
        <f>'הגבלה לסכום מבוקש (1)'!C82</f>
        <v/>
      </c>
      <c r="D82" s="379" t="str">
        <f>'הגבלה לסכום מבוקש (1)'!U82</f>
        <v/>
      </c>
      <c r="E82" s="57"/>
      <c r="F82" s="374" t="str">
        <f t="shared" si="1"/>
        <v/>
      </c>
      <c r="G82" s="380" t="str">
        <f t="shared" si="2"/>
        <v/>
      </c>
      <c r="H82" s="380" t="str">
        <f t="shared" si="3"/>
        <v/>
      </c>
      <c r="J82" s="377" t="str">
        <f>IF($C82="","",IFERROR(IF('קיזוזים- החלטות ועדה'!E82=0,0,1),0))</f>
        <v/>
      </c>
      <c r="K82" s="377" t="str">
        <f t="shared" si="4"/>
        <v/>
      </c>
      <c r="L82" s="377" t="str">
        <f t="shared" si="5"/>
        <v/>
      </c>
      <c r="M82" s="381" t="str">
        <f t="shared" si="6"/>
        <v/>
      </c>
    </row>
    <row r="83" spans="2:13" ht="20.25">
      <c r="B83" s="58" t="str">
        <f t="shared" si="0"/>
        <v/>
      </c>
      <c r="C83" s="220" t="str">
        <f>'הגבלה לסכום מבוקש (1)'!C83</f>
        <v/>
      </c>
      <c r="D83" s="379" t="str">
        <f>'הגבלה לסכום מבוקש (1)'!U83</f>
        <v/>
      </c>
      <c r="E83" s="57"/>
      <c r="F83" s="374" t="str">
        <f t="shared" si="1"/>
        <v/>
      </c>
      <c r="G83" s="380" t="str">
        <f t="shared" si="2"/>
        <v/>
      </c>
      <c r="H83" s="380" t="str">
        <f t="shared" si="3"/>
        <v/>
      </c>
      <c r="J83" s="377" t="str">
        <f>IF($C83="","",IFERROR(IF('קיזוזים- החלטות ועדה'!E83=0,0,1),0))</f>
        <v/>
      </c>
      <c r="K83" s="377" t="str">
        <f t="shared" si="4"/>
        <v/>
      </c>
      <c r="L83" s="377" t="str">
        <f t="shared" si="5"/>
        <v/>
      </c>
      <c r="M83" s="381" t="str">
        <f t="shared" si="6"/>
        <v/>
      </c>
    </row>
    <row r="84" spans="2:13" ht="20.25">
      <c r="B84" s="58" t="str">
        <f t="shared" si="0"/>
        <v/>
      </c>
      <c r="C84" s="220" t="str">
        <f>'הגבלה לסכום מבוקש (1)'!C84</f>
        <v/>
      </c>
      <c r="D84" s="379" t="str">
        <f>'הגבלה לסכום מבוקש (1)'!U84</f>
        <v/>
      </c>
      <c r="E84" s="57"/>
      <c r="F84" s="374" t="str">
        <f t="shared" si="1"/>
        <v/>
      </c>
      <c r="G84" s="380" t="str">
        <f t="shared" si="2"/>
        <v/>
      </c>
      <c r="H84" s="380" t="str">
        <f t="shared" si="3"/>
        <v/>
      </c>
      <c r="J84" s="377" t="str">
        <f>IF($C84="","",IFERROR(IF('קיזוזים- החלטות ועדה'!E84=0,0,1),0))</f>
        <v/>
      </c>
      <c r="K84" s="377" t="str">
        <f t="shared" si="4"/>
        <v/>
      </c>
      <c r="L84" s="377" t="str">
        <f t="shared" si="5"/>
        <v/>
      </c>
      <c r="M84" s="381" t="str">
        <f t="shared" si="6"/>
        <v/>
      </c>
    </row>
    <row r="85" spans="2:13" ht="20.25">
      <c r="B85" s="58" t="str">
        <f t="shared" si="0"/>
        <v/>
      </c>
      <c r="C85" s="220" t="str">
        <f>'הגבלה לסכום מבוקש (1)'!C85</f>
        <v/>
      </c>
      <c r="D85" s="379" t="str">
        <f>'הגבלה לסכום מבוקש (1)'!U85</f>
        <v/>
      </c>
      <c r="E85" s="57"/>
      <c r="F85" s="374" t="str">
        <f t="shared" si="1"/>
        <v/>
      </c>
      <c r="G85" s="380" t="str">
        <f t="shared" si="2"/>
        <v/>
      </c>
      <c r="H85" s="380" t="str">
        <f t="shared" si="3"/>
        <v/>
      </c>
      <c r="J85" s="377" t="str">
        <f>IF($C85="","",IFERROR(IF('קיזוזים- החלטות ועדה'!E85=0,0,1),0))</f>
        <v/>
      </c>
      <c r="K85" s="377" t="str">
        <f t="shared" si="4"/>
        <v/>
      </c>
      <c r="L85" s="377" t="str">
        <f t="shared" si="5"/>
        <v/>
      </c>
      <c r="M85" s="381" t="str">
        <f t="shared" si="6"/>
        <v/>
      </c>
    </row>
    <row r="86" spans="2:13" ht="20.25">
      <c r="B86" s="58" t="str">
        <f t="shared" si="0"/>
        <v/>
      </c>
      <c r="C86" s="220" t="str">
        <f>'הגבלה לסכום מבוקש (1)'!C86</f>
        <v/>
      </c>
      <c r="D86" s="379" t="str">
        <f>'הגבלה לסכום מבוקש (1)'!U86</f>
        <v/>
      </c>
      <c r="E86" s="57"/>
      <c r="F86" s="374" t="str">
        <f t="shared" si="1"/>
        <v/>
      </c>
      <c r="G86" s="380" t="str">
        <f t="shared" si="2"/>
        <v/>
      </c>
      <c r="H86" s="380" t="str">
        <f t="shared" si="3"/>
        <v/>
      </c>
      <c r="J86" s="377" t="str">
        <f>IF($C86="","",IFERROR(IF('קיזוזים- החלטות ועדה'!E86=0,0,1),0))</f>
        <v/>
      </c>
      <c r="K86" s="377" t="str">
        <f t="shared" si="4"/>
        <v/>
      </c>
      <c r="L86" s="377" t="str">
        <f t="shared" si="5"/>
        <v/>
      </c>
      <c r="M86" s="381" t="str">
        <f t="shared" si="6"/>
        <v/>
      </c>
    </row>
    <row r="87" spans="2:13" ht="20.25">
      <c r="B87" s="58" t="str">
        <f t="shared" si="0"/>
        <v/>
      </c>
      <c r="C87" s="220" t="str">
        <f>'הגבלה לסכום מבוקש (1)'!C87</f>
        <v/>
      </c>
      <c r="D87" s="379" t="str">
        <f>'הגבלה לסכום מבוקש (1)'!U87</f>
        <v/>
      </c>
      <c r="E87" s="57"/>
      <c r="F87" s="374" t="str">
        <f t="shared" si="1"/>
        <v/>
      </c>
      <c r="G87" s="380" t="str">
        <f t="shared" si="2"/>
        <v/>
      </c>
      <c r="H87" s="380" t="str">
        <f t="shared" si="3"/>
        <v/>
      </c>
      <c r="J87" s="377" t="str">
        <f>IF($C87="","",IFERROR(IF('קיזוזים- החלטות ועדה'!E87=0,0,1),0))</f>
        <v/>
      </c>
      <c r="K87" s="377" t="str">
        <f t="shared" si="4"/>
        <v/>
      </c>
      <c r="L87" s="377" t="str">
        <f t="shared" si="5"/>
        <v/>
      </c>
      <c r="M87" s="381" t="str">
        <f t="shared" si="6"/>
        <v/>
      </c>
    </row>
    <row r="88" spans="2:13" ht="20.25">
      <c r="B88" s="58" t="str">
        <f t="shared" si="0"/>
        <v/>
      </c>
      <c r="C88" s="220" t="str">
        <f>'הגבלה לסכום מבוקש (1)'!C88</f>
        <v/>
      </c>
      <c r="D88" s="379" t="str">
        <f>'הגבלה לסכום מבוקש (1)'!U88</f>
        <v/>
      </c>
      <c r="E88" s="57"/>
      <c r="F88" s="374" t="str">
        <f t="shared" si="1"/>
        <v/>
      </c>
      <c r="G88" s="380" t="str">
        <f t="shared" si="2"/>
        <v/>
      </c>
      <c r="H88" s="380" t="str">
        <f t="shared" si="3"/>
        <v/>
      </c>
      <c r="J88" s="377" t="str">
        <f>IF($C88="","",IFERROR(IF('קיזוזים- החלטות ועדה'!E88=0,0,1),0))</f>
        <v/>
      </c>
      <c r="K88" s="377" t="str">
        <f t="shared" si="4"/>
        <v/>
      </c>
      <c r="L88" s="377" t="str">
        <f t="shared" si="5"/>
        <v/>
      </c>
      <c r="M88" s="381" t="str">
        <f t="shared" si="6"/>
        <v/>
      </c>
    </row>
    <row r="89" spans="2:13" ht="20.25">
      <c r="B89" s="58" t="str">
        <f t="shared" si="0"/>
        <v/>
      </c>
      <c r="C89" s="220" t="str">
        <f>'הגבלה לסכום מבוקש (1)'!C89</f>
        <v/>
      </c>
      <c r="D89" s="379" t="str">
        <f>'הגבלה לסכום מבוקש (1)'!U89</f>
        <v/>
      </c>
      <c r="E89" s="57"/>
      <c r="F89" s="374" t="str">
        <f t="shared" si="1"/>
        <v/>
      </c>
      <c r="G89" s="380" t="str">
        <f t="shared" si="2"/>
        <v/>
      </c>
      <c r="H89" s="380" t="str">
        <f t="shared" si="3"/>
        <v/>
      </c>
      <c r="J89" s="377" t="str">
        <f>IF($C89="","",IFERROR(IF('קיזוזים- החלטות ועדה'!E89=0,0,1),0))</f>
        <v/>
      </c>
      <c r="K89" s="377" t="str">
        <f t="shared" si="4"/>
        <v/>
      </c>
      <c r="L89" s="377" t="str">
        <f t="shared" si="5"/>
        <v/>
      </c>
      <c r="M89" s="381" t="str">
        <f t="shared" si="6"/>
        <v/>
      </c>
    </row>
    <row r="90" spans="2:13" ht="20.25">
      <c r="B90" s="58" t="str">
        <f t="shared" si="0"/>
        <v/>
      </c>
      <c r="C90" s="220" t="str">
        <f>'הגבלה לסכום מבוקש (1)'!C90</f>
        <v/>
      </c>
      <c r="D90" s="379" t="str">
        <f>'הגבלה לסכום מבוקש (1)'!U90</f>
        <v/>
      </c>
      <c r="E90" s="57"/>
      <c r="F90" s="374" t="str">
        <f t="shared" si="1"/>
        <v/>
      </c>
      <c r="G90" s="380" t="str">
        <f t="shared" si="2"/>
        <v/>
      </c>
      <c r="H90" s="380" t="str">
        <f t="shared" si="3"/>
        <v/>
      </c>
      <c r="J90" s="377" t="str">
        <f>IF($C90="","",IFERROR(IF('קיזוזים- החלטות ועדה'!E90=0,0,1),0))</f>
        <v/>
      </c>
      <c r="K90" s="377" t="str">
        <f t="shared" si="4"/>
        <v/>
      </c>
      <c r="L90" s="377" t="str">
        <f t="shared" si="5"/>
        <v/>
      </c>
      <c r="M90" s="381" t="str">
        <f t="shared" si="6"/>
        <v/>
      </c>
    </row>
    <row r="91" spans="2:13" ht="20.25">
      <c r="B91" s="58" t="str">
        <f t="shared" si="0"/>
        <v/>
      </c>
      <c r="C91" s="220" t="str">
        <f>'הגבלה לסכום מבוקש (1)'!C91</f>
        <v/>
      </c>
      <c r="D91" s="379" t="str">
        <f>'הגבלה לסכום מבוקש (1)'!U91</f>
        <v/>
      </c>
      <c r="E91" s="57"/>
      <c r="F91" s="374" t="str">
        <f t="shared" si="1"/>
        <v/>
      </c>
      <c r="G91" s="380" t="str">
        <f t="shared" si="2"/>
        <v/>
      </c>
      <c r="H91" s="380" t="str">
        <f t="shared" si="3"/>
        <v/>
      </c>
      <c r="J91" s="377" t="str">
        <f>IF($C91="","",IFERROR(IF('קיזוזים- החלטות ועדה'!E91=0,0,1),0))</f>
        <v/>
      </c>
      <c r="K91" s="377" t="str">
        <f t="shared" si="4"/>
        <v/>
      </c>
      <c r="L91" s="377" t="str">
        <f t="shared" si="5"/>
        <v/>
      </c>
      <c r="M91" s="381" t="str">
        <f t="shared" si="6"/>
        <v/>
      </c>
    </row>
    <row r="92" spans="2:13" ht="20.25">
      <c r="B92" s="58" t="str">
        <f t="shared" si="0"/>
        <v/>
      </c>
      <c r="C92" s="220" t="str">
        <f>'הגבלה לסכום מבוקש (1)'!C92</f>
        <v/>
      </c>
      <c r="D92" s="379" t="str">
        <f>'הגבלה לסכום מבוקש (1)'!U92</f>
        <v/>
      </c>
      <c r="E92" s="57"/>
      <c r="F92" s="374" t="str">
        <f t="shared" si="1"/>
        <v/>
      </c>
      <c r="G92" s="380" t="str">
        <f t="shared" si="2"/>
        <v/>
      </c>
      <c r="H92" s="380" t="str">
        <f t="shared" si="3"/>
        <v/>
      </c>
      <c r="J92" s="377" t="str">
        <f>IF($C92="","",IFERROR(IF('קיזוזים- החלטות ועדה'!E92=0,0,1),0))</f>
        <v/>
      </c>
      <c r="K92" s="377" t="str">
        <f t="shared" si="4"/>
        <v/>
      </c>
      <c r="L92" s="377" t="str">
        <f t="shared" si="5"/>
        <v/>
      </c>
      <c r="M92" s="381" t="str">
        <f t="shared" si="6"/>
        <v/>
      </c>
    </row>
    <row r="93" spans="2:13" ht="20.25">
      <c r="B93" s="58" t="str">
        <f t="shared" si="0"/>
        <v/>
      </c>
      <c r="C93" s="220" t="str">
        <f>'הגבלה לסכום מבוקש (1)'!C93</f>
        <v/>
      </c>
      <c r="D93" s="379" t="str">
        <f>'הגבלה לסכום מבוקש (1)'!U93</f>
        <v/>
      </c>
      <c r="E93" s="57"/>
      <c r="F93" s="374" t="str">
        <f t="shared" si="1"/>
        <v/>
      </c>
      <c r="G93" s="380" t="str">
        <f t="shared" si="2"/>
        <v/>
      </c>
      <c r="H93" s="380" t="str">
        <f t="shared" si="3"/>
        <v/>
      </c>
      <c r="J93" s="377" t="str">
        <f>IF($C93="","",IFERROR(IF('קיזוזים- החלטות ועדה'!E93=0,0,1),0))</f>
        <v/>
      </c>
      <c r="K93" s="377" t="str">
        <f t="shared" si="4"/>
        <v/>
      </c>
      <c r="L93" s="377" t="str">
        <f t="shared" si="5"/>
        <v/>
      </c>
      <c r="M93" s="381" t="str">
        <f t="shared" si="6"/>
        <v/>
      </c>
    </row>
    <row r="94" spans="2:13" ht="20.25">
      <c r="B94" s="58" t="str">
        <f t="shared" si="0"/>
        <v/>
      </c>
      <c r="C94" s="220" t="str">
        <f>'הגבלה לסכום מבוקש (1)'!C94</f>
        <v/>
      </c>
      <c r="D94" s="379" t="str">
        <f>'הגבלה לסכום מבוקש (1)'!U94</f>
        <v/>
      </c>
      <c r="E94" s="57"/>
      <c r="F94" s="374" t="str">
        <f t="shared" si="1"/>
        <v/>
      </c>
      <c r="G94" s="380" t="str">
        <f t="shared" si="2"/>
        <v/>
      </c>
      <c r="H94" s="380" t="str">
        <f t="shared" si="3"/>
        <v/>
      </c>
      <c r="J94" s="377" t="str">
        <f>IF($C94="","",IFERROR(IF('קיזוזים- החלטות ועדה'!E94=0,0,1),0))</f>
        <v/>
      </c>
      <c r="K94" s="377" t="str">
        <f t="shared" si="4"/>
        <v/>
      </c>
      <c r="L94" s="377" t="str">
        <f t="shared" si="5"/>
        <v/>
      </c>
      <c r="M94" s="381" t="str">
        <f t="shared" si="6"/>
        <v/>
      </c>
    </row>
    <row r="95" spans="2:13" ht="20.25">
      <c r="B95" s="58" t="str">
        <f t="shared" si="0"/>
        <v/>
      </c>
      <c r="C95" s="220" t="str">
        <f>'הגבלה לסכום מבוקש (1)'!C95</f>
        <v/>
      </c>
      <c r="D95" s="379" t="str">
        <f>'הגבלה לסכום מבוקש (1)'!U95</f>
        <v/>
      </c>
      <c r="E95" s="57"/>
      <c r="F95" s="374" t="str">
        <f t="shared" si="1"/>
        <v/>
      </c>
      <c r="G95" s="380" t="str">
        <f t="shared" si="2"/>
        <v/>
      </c>
      <c r="H95" s="380" t="str">
        <f t="shared" si="3"/>
        <v/>
      </c>
      <c r="J95" s="377" t="str">
        <f>IF($C95="","",IFERROR(IF('קיזוזים- החלטות ועדה'!E95=0,0,1),0))</f>
        <v/>
      </c>
      <c r="K95" s="377" t="str">
        <f t="shared" si="4"/>
        <v/>
      </c>
      <c r="L95" s="377" t="str">
        <f t="shared" si="5"/>
        <v/>
      </c>
      <c r="M95" s="381" t="str">
        <f t="shared" si="6"/>
        <v/>
      </c>
    </row>
    <row r="96" spans="2:13" ht="20.25">
      <c r="B96" s="58" t="str">
        <f t="shared" ref="B96:B130" si="7">IF(C96="","",ROW()-30)</f>
        <v/>
      </c>
      <c r="C96" s="220" t="str">
        <f>'הגבלה לסכום מבוקש (1)'!C96</f>
        <v/>
      </c>
      <c r="D96" s="379" t="str">
        <f>'הגבלה לסכום מבוקש (1)'!U96</f>
        <v/>
      </c>
      <c r="E96" s="57"/>
      <c r="F96" s="374" t="str">
        <f t="shared" ref="F96:F130" si="8">IF(C96="","",IFERROR(MIN(D96,E96/365*D96),$P$1))</f>
        <v/>
      </c>
      <c r="G96" s="380" t="str">
        <f t="shared" ref="G96:G130" si="9">IF($C96="","",D96-F96)</f>
        <v/>
      </c>
      <c r="H96" s="380" t="str">
        <f t="shared" ref="H96:H130" si="10">IF($C96="","",G96+M96)</f>
        <v/>
      </c>
      <c r="J96" s="377" t="str">
        <f>IF($C96="","",IFERROR(IF('קיזוזים- החלטות ועדה'!E96=0,0,1),0))</f>
        <v/>
      </c>
      <c r="K96" s="377" t="str">
        <f t="shared" ref="K96:K130" si="11">IF($C96="","",IFERROR(IF(E96=0,0,1),0))</f>
        <v/>
      </c>
      <c r="L96" s="377" t="str">
        <f t="shared" ref="L96:L130" si="12">IF($C96="","",IF(OR(K96=1,J96=1),1,0))</f>
        <v/>
      </c>
      <c r="M96" s="381" t="str">
        <f t="shared" ref="M96:M130" si="13">IF($C96="","",IF(L96=1,0,$L$27*$D96/$K$27))</f>
        <v/>
      </c>
    </row>
    <row r="97" spans="2:13" ht="20.25">
      <c r="B97" s="58" t="str">
        <f t="shared" si="7"/>
        <v/>
      </c>
      <c r="C97" s="220" t="str">
        <f>'הגבלה לסכום מבוקש (1)'!C97</f>
        <v/>
      </c>
      <c r="D97" s="379" t="str">
        <f>'הגבלה לסכום מבוקש (1)'!U97</f>
        <v/>
      </c>
      <c r="E97" s="57"/>
      <c r="F97" s="374" t="str">
        <f t="shared" si="8"/>
        <v/>
      </c>
      <c r="G97" s="380" t="str">
        <f t="shared" si="9"/>
        <v/>
      </c>
      <c r="H97" s="380" t="str">
        <f t="shared" si="10"/>
        <v/>
      </c>
      <c r="J97" s="377" t="str">
        <f>IF($C97="","",IFERROR(IF('קיזוזים- החלטות ועדה'!E97=0,0,1),0))</f>
        <v/>
      </c>
      <c r="K97" s="377" t="str">
        <f t="shared" si="11"/>
        <v/>
      </c>
      <c r="L97" s="377" t="str">
        <f t="shared" si="12"/>
        <v/>
      </c>
      <c r="M97" s="381" t="str">
        <f t="shared" si="13"/>
        <v/>
      </c>
    </row>
    <row r="98" spans="2:13" ht="20.25">
      <c r="B98" s="58" t="str">
        <f t="shared" si="7"/>
        <v/>
      </c>
      <c r="C98" s="220" t="str">
        <f>'הגבלה לסכום מבוקש (1)'!C98</f>
        <v/>
      </c>
      <c r="D98" s="379" t="str">
        <f>'הגבלה לסכום מבוקש (1)'!U98</f>
        <v/>
      </c>
      <c r="E98" s="57"/>
      <c r="F98" s="374" t="str">
        <f t="shared" si="8"/>
        <v/>
      </c>
      <c r="G98" s="380" t="str">
        <f t="shared" si="9"/>
        <v/>
      </c>
      <c r="H98" s="380" t="str">
        <f t="shared" si="10"/>
        <v/>
      </c>
      <c r="J98" s="377" t="str">
        <f>IF($C98="","",IFERROR(IF('קיזוזים- החלטות ועדה'!E98=0,0,1),0))</f>
        <v/>
      </c>
      <c r="K98" s="377" t="str">
        <f t="shared" si="11"/>
        <v/>
      </c>
      <c r="L98" s="377" t="str">
        <f t="shared" si="12"/>
        <v/>
      </c>
      <c r="M98" s="381" t="str">
        <f t="shared" si="13"/>
        <v/>
      </c>
    </row>
    <row r="99" spans="2:13" ht="20.25">
      <c r="B99" s="58" t="str">
        <f t="shared" si="7"/>
        <v/>
      </c>
      <c r="C99" s="220" t="str">
        <f>'הגבלה לסכום מבוקש (1)'!C99</f>
        <v/>
      </c>
      <c r="D99" s="379" t="str">
        <f>'הגבלה לסכום מבוקש (1)'!U99</f>
        <v/>
      </c>
      <c r="E99" s="57"/>
      <c r="F99" s="374" t="str">
        <f t="shared" si="8"/>
        <v/>
      </c>
      <c r="G99" s="380" t="str">
        <f t="shared" si="9"/>
        <v/>
      </c>
      <c r="H99" s="380" t="str">
        <f t="shared" si="10"/>
        <v/>
      </c>
      <c r="J99" s="377" t="str">
        <f>IF($C99="","",IFERROR(IF('קיזוזים- החלטות ועדה'!E99=0,0,1),0))</f>
        <v/>
      </c>
      <c r="K99" s="377" t="str">
        <f t="shared" si="11"/>
        <v/>
      </c>
      <c r="L99" s="377" t="str">
        <f t="shared" si="12"/>
        <v/>
      </c>
      <c r="M99" s="381" t="str">
        <f t="shared" si="13"/>
        <v/>
      </c>
    </row>
    <row r="100" spans="2:13" ht="20.25">
      <c r="B100" s="58" t="str">
        <f t="shared" si="7"/>
        <v/>
      </c>
      <c r="C100" s="220" t="str">
        <f>'הגבלה לסכום מבוקש (1)'!C100</f>
        <v/>
      </c>
      <c r="D100" s="379" t="str">
        <f>'הגבלה לסכום מבוקש (1)'!U100</f>
        <v/>
      </c>
      <c r="E100" s="57"/>
      <c r="F100" s="374" t="str">
        <f t="shared" si="8"/>
        <v/>
      </c>
      <c r="G100" s="380" t="str">
        <f t="shared" si="9"/>
        <v/>
      </c>
      <c r="H100" s="380" t="str">
        <f t="shared" si="10"/>
        <v/>
      </c>
      <c r="J100" s="377" t="str">
        <f>IF($C100="","",IFERROR(IF('קיזוזים- החלטות ועדה'!E100=0,0,1),0))</f>
        <v/>
      </c>
      <c r="K100" s="377" t="str">
        <f t="shared" si="11"/>
        <v/>
      </c>
      <c r="L100" s="377" t="str">
        <f t="shared" si="12"/>
        <v/>
      </c>
      <c r="M100" s="381" t="str">
        <f t="shared" si="13"/>
        <v/>
      </c>
    </row>
    <row r="101" spans="2:13" ht="20.25">
      <c r="B101" s="58" t="str">
        <f t="shared" si="7"/>
        <v/>
      </c>
      <c r="C101" s="220" t="str">
        <f>'הגבלה לסכום מבוקש (1)'!C101</f>
        <v/>
      </c>
      <c r="D101" s="379" t="str">
        <f>'הגבלה לסכום מבוקש (1)'!U101</f>
        <v/>
      </c>
      <c r="E101" s="57"/>
      <c r="F101" s="374" t="str">
        <f t="shared" si="8"/>
        <v/>
      </c>
      <c r="G101" s="380" t="str">
        <f t="shared" si="9"/>
        <v/>
      </c>
      <c r="H101" s="380" t="str">
        <f t="shared" si="10"/>
        <v/>
      </c>
      <c r="J101" s="377" t="str">
        <f>IF($C101="","",IFERROR(IF('קיזוזים- החלטות ועדה'!E101=0,0,1),0))</f>
        <v/>
      </c>
      <c r="K101" s="377" t="str">
        <f t="shared" si="11"/>
        <v/>
      </c>
      <c r="L101" s="377" t="str">
        <f t="shared" si="12"/>
        <v/>
      </c>
      <c r="M101" s="381" t="str">
        <f t="shared" si="13"/>
        <v/>
      </c>
    </row>
    <row r="102" spans="2:13" ht="20.25">
      <c r="B102" s="58" t="str">
        <f t="shared" si="7"/>
        <v/>
      </c>
      <c r="C102" s="220" t="str">
        <f>'הגבלה לסכום מבוקש (1)'!C102</f>
        <v/>
      </c>
      <c r="D102" s="379" t="str">
        <f>'הגבלה לסכום מבוקש (1)'!U102</f>
        <v/>
      </c>
      <c r="E102" s="57"/>
      <c r="F102" s="374" t="str">
        <f t="shared" si="8"/>
        <v/>
      </c>
      <c r="G102" s="380" t="str">
        <f t="shared" si="9"/>
        <v/>
      </c>
      <c r="H102" s="380" t="str">
        <f t="shared" si="10"/>
        <v/>
      </c>
      <c r="J102" s="377" t="str">
        <f>IF($C102="","",IFERROR(IF('קיזוזים- החלטות ועדה'!E102=0,0,1),0))</f>
        <v/>
      </c>
      <c r="K102" s="377" t="str">
        <f t="shared" si="11"/>
        <v/>
      </c>
      <c r="L102" s="377" t="str">
        <f t="shared" si="12"/>
        <v/>
      </c>
      <c r="M102" s="381" t="str">
        <f t="shared" si="13"/>
        <v/>
      </c>
    </row>
    <row r="103" spans="2:13" ht="20.25">
      <c r="B103" s="58" t="str">
        <f t="shared" si="7"/>
        <v/>
      </c>
      <c r="C103" s="220" t="str">
        <f>'הגבלה לסכום מבוקש (1)'!C103</f>
        <v/>
      </c>
      <c r="D103" s="379" t="str">
        <f>'הגבלה לסכום מבוקש (1)'!U103</f>
        <v/>
      </c>
      <c r="E103" s="57"/>
      <c r="F103" s="374" t="str">
        <f t="shared" si="8"/>
        <v/>
      </c>
      <c r="G103" s="380" t="str">
        <f t="shared" si="9"/>
        <v/>
      </c>
      <c r="H103" s="380" t="str">
        <f t="shared" si="10"/>
        <v/>
      </c>
      <c r="J103" s="377" t="str">
        <f>IF($C103="","",IFERROR(IF('קיזוזים- החלטות ועדה'!E103=0,0,1),0))</f>
        <v/>
      </c>
      <c r="K103" s="377" t="str">
        <f t="shared" si="11"/>
        <v/>
      </c>
      <c r="L103" s="377" t="str">
        <f t="shared" si="12"/>
        <v/>
      </c>
      <c r="M103" s="381" t="str">
        <f t="shared" si="13"/>
        <v/>
      </c>
    </row>
    <row r="104" spans="2:13" ht="20.25">
      <c r="B104" s="58" t="str">
        <f t="shared" si="7"/>
        <v/>
      </c>
      <c r="C104" s="220" t="str">
        <f>'הגבלה לסכום מבוקש (1)'!C104</f>
        <v/>
      </c>
      <c r="D104" s="379" t="str">
        <f>'הגבלה לסכום מבוקש (1)'!U104</f>
        <v/>
      </c>
      <c r="E104" s="57"/>
      <c r="F104" s="374" t="str">
        <f t="shared" si="8"/>
        <v/>
      </c>
      <c r="G104" s="380" t="str">
        <f t="shared" si="9"/>
        <v/>
      </c>
      <c r="H104" s="380" t="str">
        <f t="shared" si="10"/>
        <v/>
      </c>
      <c r="J104" s="377" t="str">
        <f>IF($C104="","",IFERROR(IF('קיזוזים- החלטות ועדה'!E104=0,0,1),0))</f>
        <v/>
      </c>
      <c r="K104" s="377" t="str">
        <f t="shared" si="11"/>
        <v/>
      </c>
      <c r="L104" s="377" t="str">
        <f t="shared" si="12"/>
        <v/>
      </c>
      <c r="M104" s="381" t="str">
        <f t="shared" si="13"/>
        <v/>
      </c>
    </row>
    <row r="105" spans="2:13" ht="20.25">
      <c r="B105" s="58" t="str">
        <f t="shared" si="7"/>
        <v/>
      </c>
      <c r="C105" s="220" t="str">
        <f>'הגבלה לסכום מבוקש (1)'!C105</f>
        <v/>
      </c>
      <c r="D105" s="379" t="str">
        <f>'הגבלה לסכום מבוקש (1)'!U105</f>
        <v/>
      </c>
      <c r="E105" s="57"/>
      <c r="F105" s="374" t="str">
        <f t="shared" si="8"/>
        <v/>
      </c>
      <c r="G105" s="380" t="str">
        <f t="shared" si="9"/>
        <v/>
      </c>
      <c r="H105" s="380" t="str">
        <f t="shared" si="10"/>
        <v/>
      </c>
      <c r="J105" s="377" t="str">
        <f>IF($C105="","",IFERROR(IF('קיזוזים- החלטות ועדה'!E105=0,0,1),0))</f>
        <v/>
      </c>
      <c r="K105" s="377" t="str">
        <f t="shared" si="11"/>
        <v/>
      </c>
      <c r="L105" s="377" t="str">
        <f t="shared" si="12"/>
        <v/>
      </c>
      <c r="M105" s="381" t="str">
        <f t="shared" si="13"/>
        <v/>
      </c>
    </row>
    <row r="106" spans="2:13" ht="20.25">
      <c r="B106" s="58" t="str">
        <f t="shared" si="7"/>
        <v/>
      </c>
      <c r="C106" s="220" t="str">
        <f>'הגבלה לסכום מבוקש (1)'!C106</f>
        <v/>
      </c>
      <c r="D106" s="379" t="str">
        <f>'הגבלה לסכום מבוקש (1)'!U106</f>
        <v/>
      </c>
      <c r="E106" s="57"/>
      <c r="F106" s="374" t="str">
        <f t="shared" si="8"/>
        <v/>
      </c>
      <c r="G106" s="380" t="str">
        <f t="shared" si="9"/>
        <v/>
      </c>
      <c r="H106" s="380" t="str">
        <f t="shared" si="10"/>
        <v/>
      </c>
      <c r="J106" s="377" t="str">
        <f>IF($C106="","",IFERROR(IF('קיזוזים- החלטות ועדה'!E106=0,0,1),0))</f>
        <v/>
      </c>
      <c r="K106" s="377" t="str">
        <f t="shared" si="11"/>
        <v/>
      </c>
      <c r="L106" s="377" t="str">
        <f t="shared" si="12"/>
        <v/>
      </c>
      <c r="M106" s="381" t="str">
        <f t="shared" si="13"/>
        <v/>
      </c>
    </row>
    <row r="107" spans="2:13" ht="20.25">
      <c r="B107" s="58" t="str">
        <f t="shared" si="7"/>
        <v/>
      </c>
      <c r="C107" s="220" t="str">
        <f>'הגבלה לסכום מבוקש (1)'!C107</f>
        <v/>
      </c>
      <c r="D107" s="379" t="str">
        <f>'הגבלה לסכום מבוקש (1)'!U107</f>
        <v/>
      </c>
      <c r="E107" s="57"/>
      <c r="F107" s="374" t="str">
        <f t="shared" si="8"/>
        <v/>
      </c>
      <c r="G107" s="380" t="str">
        <f t="shared" si="9"/>
        <v/>
      </c>
      <c r="H107" s="380" t="str">
        <f t="shared" si="10"/>
        <v/>
      </c>
      <c r="J107" s="377" t="str">
        <f>IF($C107="","",IFERROR(IF('קיזוזים- החלטות ועדה'!E107=0,0,1),0))</f>
        <v/>
      </c>
      <c r="K107" s="377" t="str">
        <f t="shared" si="11"/>
        <v/>
      </c>
      <c r="L107" s="377" t="str">
        <f t="shared" si="12"/>
        <v/>
      </c>
      <c r="M107" s="381" t="str">
        <f t="shared" si="13"/>
        <v/>
      </c>
    </row>
    <row r="108" spans="2:13" ht="20.25">
      <c r="B108" s="58" t="str">
        <f t="shared" si="7"/>
        <v/>
      </c>
      <c r="C108" s="220" t="str">
        <f>'הגבלה לסכום מבוקש (1)'!C108</f>
        <v/>
      </c>
      <c r="D108" s="379" t="str">
        <f>'הגבלה לסכום מבוקש (1)'!U108</f>
        <v/>
      </c>
      <c r="E108" s="57"/>
      <c r="F108" s="374" t="str">
        <f t="shared" si="8"/>
        <v/>
      </c>
      <c r="G108" s="380" t="str">
        <f t="shared" si="9"/>
        <v/>
      </c>
      <c r="H108" s="380" t="str">
        <f t="shared" si="10"/>
        <v/>
      </c>
      <c r="J108" s="377" t="str">
        <f>IF($C108="","",IFERROR(IF('קיזוזים- החלטות ועדה'!E108=0,0,1),0))</f>
        <v/>
      </c>
      <c r="K108" s="377" t="str">
        <f t="shared" si="11"/>
        <v/>
      </c>
      <c r="L108" s="377" t="str">
        <f t="shared" si="12"/>
        <v/>
      </c>
      <c r="M108" s="381" t="str">
        <f t="shared" si="13"/>
        <v/>
      </c>
    </row>
    <row r="109" spans="2:13" ht="20.25">
      <c r="B109" s="58" t="str">
        <f t="shared" si="7"/>
        <v/>
      </c>
      <c r="C109" s="220" t="str">
        <f>'הגבלה לסכום מבוקש (1)'!C109</f>
        <v/>
      </c>
      <c r="D109" s="379" t="str">
        <f>'הגבלה לסכום מבוקש (1)'!U109</f>
        <v/>
      </c>
      <c r="E109" s="57"/>
      <c r="F109" s="374" t="str">
        <f t="shared" si="8"/>
        <v/>
      </c>
      <c r="G109" s="380" t="str">
        <f t="shared" si="9"/>
        <v/>
      </c>
      <c r="H109" s="380" t="str">
        <f t="shared" si="10"/>
        <v/>
      </c>
      <c r="J109" s="377" t="str">
        <f>IF($C109="","",IFERROR(IF('קיזוזים- החלטות ועדה'!E109=0,0,1),0))</f>
        <v/>
      </c>
      <c r="K109" s="377" t="str">
        <f t="shared" si="11"/>
        <v/>
      </c>
      <c r="L109" s="377" t="str">
        <f t="shared" si="12"/>
        <v/>
      </c>
      <c r="M109" s="381" t="str">
        <f t="shared" si="13"/>
        <v/>
      </c>
    </row>
    <row r="110" spans="2:13" ht="20.25">
      <c r="B110" s="58" t="str">
        <f t="shared" si="7"/>
        <v/>
      </c>
      <c r="C110" s="220" t="str">
        <f>'הגבלה לסכום מבוקש (1)'!C110</f>
        <v/>
      </c>
      <c r="D110" s="379" t="str">
        <f>'הגבלה לסכום מבוקש (1)'!U110</f>
        <v/>
      </c>
      <c r="E110" s="57"/>
      <c r="F110" s="374" t="str">
        <f t="shared" si="8"/>
        <v/>
      </c>
      <c r="G110" s="380" t="str">
        <f t="shared" si="9"/>
        <v/>
      </c>
      <c r="H110" s="380" t="str">
        <f t="shared" si="10"/>
        <v/>
      </c>
      <c r="J110" s="377" t="str">
        <f>IF($C110="","",IFERROR(IF('קיזוזים- החלטות ועדה'!E110=0,0,1),0))</f>
        <v/>
      </c>
      <c r="K110" s="377" t="str">
        <f t="shared" si="11"/>
        <v/>
      </c>
      <c r="L110" s="377" t="str">
        <f t="shared" si="12"/>
        <v/>
      </c>
      <c r="M110" s="381" t="str">
        <f t="shared" si="13"/>
        <v/>
      </c>
    </row>
    <row r="111" spans="2:13" ht="20.25">
      <c r="B111" s="58" t="str">
        <f t="shared" si="7"/>
        <v/>
      </c>
      <c r="C111" s="220" t="str">
        <f>'הגבלה לסכום מבוקש (1)'!C111</f>
        <v/>
      </c>
      <c r="D111" s="379" t="str">
        <f>'הגבלה לסכום מבוקש (1)'!U111</f>
        <v/>
      </c>
      <c r="E111" s="57"/>
      <c r="F111" s="374" t="str">
        <f t="shared" si="8"/>
        <v/>
      </c>
      <c r="G111" s="380" t="str">
        <f t="shared" si="9"/>
        <v/>
      </c>
      <c r="H111" s="380" t="str">
        <f t="shared" si="10"/>
        <v/>
      </c>
      <c r="J111" s="377" t="str">
        <f>IF($C111="","",IFERROR(IF('קיזוזים- החלטות ועדה'!E111=0,0,1),0))</f>
        <v/>
      </c>
      <c r="K111" s="377" t="str">
        <f t="shared" si="11"/>
        <v/>
      </c>
      <c r="L111" s="377" t="str">
        <f t="shared" si="12"/>
        <v/>
      </c>
      <c r="M111" s="381" t="str">
        <f t="shared" si="13"/>
        <v/>
      </c>
    </row>
    <row r="112" spans="2:13" ht="20.25">
      <c r="B112" s="58" t="str">
        <f t="shared" si="7"/>
        <v/>
      </c>
      <c r="C112" s="220" t="str">
        <f>'הגבלה לסכום מבוקש (1)'!C112</f>
        <v/>
      </c>
      <c r="D112" s="379" t="str">
        <f>'הגבלה לסכום מבוקש (1)'!U112</f>
        <v/>
      </c>
      <c r="E112" s="57"/>
      <c r="F112" s="374" t="str">
        <f t="shared" si="8"/>
        <v/>
      </c>
      <c r="G112" s="380" t="str">
        <f t="shared" si="9"/>
        <v/>
      </c>
      <c r="H112" s="380" t="str">
        <f t="shared" si="10"/>
        <v/>
      </c>
      <c r="J112" s="377" t="str">
        <f>IF($C112="","",IFERROR(IF('קיזוזים- החלטות ועדה'!E112=0,0,1),0))</f>
        <v/>
      </c>
      <c r="K112" s="377" t="str">
        <f t="shared" si="11"/>
        <v/>
      </c>
      <c r="L112" s="377" t="str">
        <f t="shared" si="12"/>
        <v/>
      </c>
      <c r="M112" s="381" t="str">
        <f t="shared" si="13"/>
        <v/>
      </c>
    </row>
    <row r="113" spans="2:13" ht="20.25">
      <c r="B113" s="58" t="str">
        <f t="shared" si="7"/>
        <v/>
      </c>
      <c r="C113" s="220" t="str">
        <f>'הגבלה לסכום מבוקש (1)'!C113</f>
        <v/>
      </c>
      <c r="D113" s="379" t="str">
        <f>'הגבלה לסכום מבוקש (1)'!U113</f>
        <v/>
      </c>
      <c r="E113" s="57"/>
      <c r="F113" s="374" t="str">
        <f t="shared" si="8"/>
        <v/>
      </c>
      <c r="G113" s="380" t="str">
        <f t="shared" si="9"/>
        <v/>
      </c>
      <c r="H113" s="380" t="str">
        <f t="shared" si="10"/>
        <v/>
      </c>
      <c r="J113" s="377" t="str">
        <f>IF($C113="","",IFERROR(IF('קיזוזים- החלטות ועדה'!E113=0,0,1),0))</f>
        <v/>
      </c>
      <c r="K113" s="377" t="str">
        <f t="shared" si="11"/>
        <v/>
      </c>
      <c r="L113" s="377" t="str">
        <f t="shared" si="12"/>
        <v/>
      </c>
      <c r="M113" s="381" t="str">
        <f t="shared" si="13"/>
        <v/>
      </c>
    </row>
    <row r="114" spans="2:13" ht="20.25">
      <c r="B114" s="58" t="str">
        <f t="shared" si="7"/>
        <v/>
      </c>
      <c r="C114" s="220" t="str">
        <f>'הגבלה לסכום מבוקש (1)'!C114</f>
        <v/>
      </c>
      <c r="D114" s="379" t="str">
        <f>'הגבלה לסכום מבוקש (1)'!U114</f>
        <v/>
      </c>
      <c r="E114" s="57"/>
      <c r="F114" s="374" t="str">
        <f t="shared" si="8"/>
        <v/>
      </c>
      <c r="G114" s="380" t="str">
        <f t="shared" si="9"/>
        <v/>
      </c>
      <c r="H114" s="380" t="str">
        <f t="shared" si="10"/>
        <v/>
      </c>
      <c r="J114" s="377" t="str">
        <f>IF($C114="","",IFERROR(IF('קיזוזים- החלטות ועדה'!E114=0,0,1),0))</f>
        <v/>
      </c>
      <c r="K114" s="377" t="str">
        <f t="shared" si="11"/>
        <v/>
      </c>
      <c r="L114" s="377" t="str">
        <f t="shared" si="12"/>
        <v/>
      </c>
      <c r="M114" s="381" t="str">
        <f t="shared" si="13"/>
        <v/>
      </c>
    </row>
    <row r="115" spans="2:13" ht="20.25">
      <c r="B115" s="58" t="str">
        <f t="shared" si="7"/>
        <v/>
      </c>
      <c r="C115" s="220" t="str">
        <f>'הגבלה לסכום מבוקש (1)'!C115</f>
        <v/>
      </c>
      <c r="D115" s="379" t="str">
        <f>'הגבלה לסכום מבוקש (1)'!U115</f>
        <v/>
      </c>
      <c r="E115" s="57"/>
      <c r="F115" s="374" t="str">
        <f t="shared" si="8"/>
        <v/>
      </c>
      <c r="G115" s="380" t="str">
        <f t="shared" si="9"/>
        <v/>
      </c>
      <c r="H115" s="380" t="str">
        <f t="shared" si="10"/>
        <v/>
      </c>
      <c r="J115" s="377" t="str">
        <f>IF($C115="","",IFERROR(IF('קיזוזים- החלטות ועדה'!E115=0,0,1),0))</f>
        <v/>
      </c>
      <c r="K115" s="377" t="str">
        <f t="shared" si="11"/>
        <v/>
      </c>
      <c r="L115" s="377" t="str">
        <f t="shared" si="12"/>
        <v/>
      </c>
      <c r="M115" s="381" t="str">
        <f t="shared" si="13"/>
        <v/>
      </c>
    </row>
    <row r="116" spans="2:13" ht="20.25">
      <c r="B116" s="58" t="str">
        <f t="shared" si="7"/>
        <v/>
      </c>
      <c r="C116" s="220" t="str">
        <f>'הגבלה לסכום מבוקש (1)'!C116</f>
        <v/>
      </c>
      <c r="D116" s="379" t="str">
        <f>'הגבלה לסכום מבוקש (1)'!U116</f>
        <v/>
      </c>
      <c r="E116" s="57"/>
      <c r="F116" s="374" t="str">
        <f t="shared" si="8"/>
        <v/>
      </c>
      <c r="G116" s="380" t="str">
        <f t="shared" si="9"/>
        <v/>
      </c>
      <c r="H116" s="380" t="str">
        <f t="shared" si="10"/>
        <v/>
      </c>
      <c r="J116" s="377" t="str">
        <f>IF($C116="","",IFERROR(IF('קיזוזים- החלטות ועדה'!E116=0,0,1),0))</f>
        <v/>
      </c>
      <c r="K116" s="377" t="str">
        <f t="shared" si="11"/>
        <v/>
      </c>
      <c r="L116" s="377" t="str">
        <f t="shared" si="12"/>
        <v/>
      </c>
      <c r="M116" s="381" t="str">
        <f t="shared" si="13"/>
        <v/>
      </c>
    </row>
    <row r="117" spans="2:13" ht="20.25">
      <c r="B117" s="58" t="str">
        <f t="shared" si="7"/>
        <v/>
      </c>
      <c r="C117" s="220" t="str">
        <f>'הגבלה לסכום מבוקש (1)'!C117</f>
        <v/>
      </c>
      <c r="D117" s="379" t="str">
        <f>'הגבלה לסכום מבוקש (1)'!U117</f>
        <v/>
      </c>
      <c r="E117" s="57"/>
      <c r="F117" s="374" t="str">
        <f t="shared" si="8"/>
        <v/>
      </c>
      <c r="G117" s="380" t="str">
        <f t="shared" si="9"/>
        <v/>
      </c>
      <c r="H117" s="380" t="str">
        <f t="shared" si="10"/>
        <v/>
      </c>
      <c r="J117" s="377" t="str">
        <f>IF($C117="","",IFERROR(IF('קיזוזים- החלטות ועדה'!E117=0,0,1),0))</f>
        <v/>
      </c>
      <c r="K117" s="377" t="str">
        <f t="shared" si="11"/>
        <v/>
      </c>
      <c r="L117" s="377" t="str">
        <f t="shared" si="12"/>
        <v/>
      </c>
      <c r="M117" s="381" t="str">
        <f t="shared" si="13"/>
        <v/>
      </c>
    </row>
    <row r="118" spans="2:13" ht="20.25">
      <c r="B118" s="58" t="str">
        <f t="shared" si="7"/>
        <v/>
      </c>
      <c r="C118" s="220" t="str">
        <f>'הגבלה לסכום מבוקש (1)'!C118</f>
        <v/>
      </c>
      <c r="D118" s="379" t="str">
        <f>'הגבלה לסכום מבוקש (1)'!U118</f>
        <v/>
      </c>
      <c r="E118" s="57"/>
      <c r="F118" s="374" t="str">
        <f t="shared" si="8"/>
        <v/>
      </c>
      <c r="G118" s="380" t="str">
        <f t="shared" si="9"/>
        <v/>
      </c>
      <c r="H118" s="380" t="str">
        <f t="shared" si="10"/>
        <v/>
      </c>
      <c r="J118" s="377" t="str">
        <f>IF($C118="","",IFERROR(IF('קיזוזים- החלטות ועדה'!E118=0,0,1),0))</f>
        <v/>
      </c>
      <c r="K118" s="377" t="str">
        <f t="shared" si="11"/>
        <v/>
      </c>
      <c r="L118" s="377" t="str">
        <f t="shared" si="12"/>
        <v/>
      </c>
      <c r="M118" s="381" t="str">
        <f t="shared" si="13"/>
        <v/>
      </c>
    </row>
    <row r="119" spans="2:13" ht="20.25">
      <c r="B119" s="58" t="str">
        <f t="shared" si="7"/>
        <v/>
      </c>
      <c r="C119" s="220" t="str">
        <f>'הגבלה לסכום מבוקש (1)'!C119</f>
        <v/>
      </c>
      <c r="D119" s="379" t="str">
        <f>'הגבלה לסכום מבוקש (1)'!U119</f>
        <v/>
      </c>
      <c r="E119" s="57"/>
      <c r="F119" s="374" t="str">
        <f t="shared" si="8"/>
        <v/>
      </c>
      <c r="G119" s="380" t="str">
        <f t="shared" si="9"/>
        <v/>
      </c>
      <c r="H119" s="380" t="str">
        <f t="shared" si="10"/>
        <v/>
      </c>
      <c r="J119" s="377" t="str">
        <f>IF($C119="","",IFERROR(IF('קיזוזים- החלטות ועדה'!E119=0,0,1),0))</f>
        <v/>
      </c>
      <c r="K119" s="377" t="str">
        <f t="shared" si="11"/>
        <v/>
      </c>
      <c r="L119" s="377" t="str">
        <f t="shared" si="12"/>
        <v/>
      </c>
      <c r="M119" s="381" t="str">
        <f t="shared" si="13"/>
        <v/>
      </c>
    </row>
    <row r="120" spans="2:13" ht="20.25">
      <c r="B120" s="58" t="str">
        <f t="shared" si="7"/>
        <v/>
      </c>
      <c r="C120" s="220" t="str">
        <f>'הגבלה לסכום מבוקש (1)'!C120</f>
        <v/>
      </c>
      <c r="D120" s="379" t="str">
        <f>'הגבלה לסכום מבוקש (1)'!U120</f>
        <v/>
      </c>
      <c r="E120" s="57"/>
      <c r="F120" s="374" t="str">
        <f t="shared" si="8"/>
        <v/>
      </c>
      <c r="G120" s="380" t="str">
        <f t="shared" si="9"/>
        <v/>
      </c>
      <c r="H120" s="380" t="str">
        <f t="shared" si="10"/>
        <v/>
      </c>
      <c r="J120" s="377" t="str">
        <f>IF($C120="","",IFERROR(IF('קיזוזים- החלטות ועדה'!E120=0,0,1),0))</f>
        <v/>
      </c>
      <c r="K120" s="377" t="str">
        <f t="shared" si="11"/>
        <v/>
      </c>
      <c r="L120" s="377" t="str">
        <f t="shared" si="12"/>
        <v/>
      </c>
      <c r="M120" s="381" t="str">
        <f t="shared" si="13"/>
        <v/>
      </c>
    </row>
    <row r="121" spans="2:13" ht="20.25">
      <c r="B121" s="58" t="str">
        <f t="shared" si="7"/>
        <v/>
      </c>
      <c r="C121" s="220" t="str">
        <f>'הגבלה לסכום מבוקש (1)'!C121</f>
        <v/>
      </c>
      <c r="D121" s="379" t="str">
        <f>'הגבלה לסכום מבוקש (1)'!U121</f>
        <v/>
      </c>
      <c r="E121" s="57"/>
      <c r="F121" s="374" t="str">
        <f t="shared" si="8"/>
        <v/>
      </c>
      <c r="G121" s="380" t="str">
        <f t="shared" si="9"/>
        <v/>
      </c>
      <c r="H121" s="380" t="str">
        <f t="shared" si="10"/>
        <v/>
      </c>
      <c r="J121" s="377" t="str">
        <f>IF($C121="","",IFERROR(IF('קיזוזים- החלטות ועדה'!E121=0,0,1),0))</f>
        <v/>
      </c>
      <c r="K121" s="377" t="str">
        <f t="shared" si="11"/>
        <v/>
      </c>
      <c r="L121" s="377" t="str">
        <f t="shared" si="12"/>
        <v/>
      </c>
      <c r="M121" s="381" t="str">
        <f t="shared" si="13"/>
        <v/>
      </c>
    </row>
    <row r="122" spans="2:13" ht="20.25">
      <c r="B122" s="58" t="str">
        <f t="shared" si="7"/>
        <v/>
      </c>
      <c r="C122" s="220" t="str">
        <f>'הגבלה לסכום מבוקש (1)'!C122</f>
        <v/>
      </c>
      <c r="D122" s="379" t="str">
        <f>'הגבלה לסכום מבוקש (1)'!U122</f>
        <v/>
      </c>
      <c r="E122" s="57"/>
      <c r="F122" s="374" t="str">
        <f t="shared" si="8"/>
        <v/>
      </c>
      <c r="G122" s="380" t="str">
        <f t="shared" si="9"/>
        <v/>
      </c>
      <c r="H122" s="380" t="str">
        <f t="shared" si="10"/>
        <v/>
      </c>
      <c r="J122" s="377" t="str">
        <f>IF($C122="","",IFERROR(IF('קיזוזים- החלטות ועדה'!E122=0,0,1),0))</f>
        <v/>
      </c>
      <c r="K122" s="377" t="str">
        <f t="shared" si="11"/>
        <v/>
      </c>
      <c r="L122" s="377" t="str">
        <f t="shared" si="12"/>
        <v/>
      </c>
      <c r="M122" s="381" t="str">
        <f t="shared" si="13"/>
        <v/>
      </c>
    </row>
    <row r="123" spans="2:13" ht="20.25">
      <c r="B123" s="58" t="str">
        <f t="shared" si="7"/>
        <v/>
      </c>
      <c r="C123" s="220" t="str">
        <f>'הגבלה לסכום מבוקש (1)'!C123</f>
        <v/>
      </c>
      <c r="D123" s="379" t="str">
        <f>'הגבלה לסכום מבוקש (1)'!U123</f>
        <v/>
      </c>
      <c r="E123" s="57"/>
      <c r="F123" s="374" t="str">
        <f t="shared" si="8"/>
        <v/>
      </c>
      <c r="G123" s="380" t="str">
        <f t="shared" si="9"/>
        <v/>
      </c>
      <c r="H123" s="380" t="str">
        <f t="shared" si="10"/>
        <v/>
      </c>
      <c r="J123" s="377" t="str">
        <f>IF($C123="","",IFERROR(IF('קיזוזים- החלטות ועדה'!E123=0,0,1),0))</f>
        <v/>
      </c>
      <c r="K123" s="377" t="str">
        <f t="shared" si="11"/>
        <v/>
      </c>
      <c r="L123" s="377" t="str">
        <f t="shared" si="12"/>
        <v/>
      </c>
      <c r="M123" s="381" t="str">
        <f t="shared" si="13"/>
        <v/>
      </c>
    </row>
    <row r="124" spans="2:13" ht="20.25">
      <c r="B124" s="58" t="str">
        <f t="shared" si="7"/>
        <v/>
      </c>
      <c r="C124" s="220" t="str">
        <f>'הגבלה לסכום מבוקש (1)'!C124</f>
        <v/>
      </c>
      <c r="D124" s="379" t="str">
        <f>'הגבלה לסכום מבוקש (1)'!U124</f>
        <v/>
      </c>
      <c r="E124" s="57"/>
      <c r="F124" s="374" t="str">
        <f t="shared" si="8"/>
        <v/>
      </c>
      <c r="G124" s="380" t="str">
        <f t="shared" si="9"/>
        <v/>
      </c>
      <c r="H124" s="380" t="str">
        <f t="shared" si="10"/>
        <v/>
      </c>
      <c r="J124" s="377" t="str">
        <f>IF($C124="","",IFERROR(IF('קיזוזים- החלטות ועדה'!E124=0,0,1),0))</f>
        <v/>
      </c>
      <c r="K124" s="377" t="str">
        <f t="shared" si="11"/>
        <v/>
      </c>
      <c r="L124" s="377" t="str">
        <f t="shared" si="12"/>
        <v/>
      </c>
      <c r="M124" s="381" t="str">
        <f t="shared" si="13"/>
        <v/>
      </c>
    </row>
    <row r="125" spans="2:13" ht="20.25">
      <c r="B125" s="58" t="str">
        <f t="shared" si="7"/>
        <v/>
      </c>
      <c r="C125" s="220" t="str">
        <f>'הגבלה לסכום מבוקש (1)'!C125</f>
        <v/>
      </c>
      <c r="D125" s="379" t="str">
        <f>'הגבלה לסכום מבוקש (1)'!U125</f>
        <v/>
      </c>
      <c r="E125" s="57"/>
      <c r="F125" s="374" t="str">
        <f t="shared" si="8"/>
        <v/>
      </c>
      <c r="G125" s="380" t="str">
        <f t="shared" si="9"/>
        <v/>
      </c>
      <c r="H125" s="380" t="str">
        <f t="shared" si="10"/>
        <v/>
      </c>
      <c r="J125" s="377" t="str">
        <f>IF($C125="","",IFERROR(IF('קיזוזים- החלטות ועדה'!E125=0,0,1),0))</f>
        <v/>
      </c>
      <c r="K125" s="377" t="str">
        <f t="shared" si="11"/>
        <v/>
      </c>
      <c r="L125" s="377" t="str">
        <f t="shared" si="12"/>
        <v/>
      </c>
      <c r="M125" s="381" t="str">
        <f t="shared" si="13"/>
        <v/>
      </c>
    </row>
    <row r="126" spans="2:13" ht="20.25">
      <c r="B126" s="58" t="str">
        <f t="shared" si="7"/>
        <v/>
      </c>
      <c r="C126" s="220" t="str">
        <f>'הגבלה לסכום מבוקש (1)'!C126</f>
        <v/>
      </c>
      <c r="D126" s="379" t="str">
        <f>'הגבלה לסכום מבוקש (1)'!U126</f>
        <v/>
      </c>
      <c r="E126" s="57"/>
      <c r="F126" s="374" t="str">
        <f t="shared" si="8"/>
        <v/>
      </c>
      <c r="G126" s="380" t="str">
        <f t="shared" si="9"/>
        <v/>
      </c>
      <c r="H126" s="380" t="str">
        <f t="shared" si="10"/>
        <v/>
      </c>
      <c r="J126" s="377" t="str">
        <f>IF($C126="","",IFERROR(IF('קיזוזים- החלטות ועדה'!E126=0,0,1),0))</f>
        <v/>
      </c>
      <c r="K126" s="377" t="str">
        <f t="shared" si="11"/>
        <v/>
      </c>
      <c r="L126" s="377" t="str">
        <f t="shared" si="12"/>
        <v/>
      </c>
      <c r="M126" s="381" t="str">
        <f t="shared" si="13"/>
        <v/>
      </c>
    </row>
    <row r="127" spans="2:13" ht="20.25">
      <c r="B127" s="58" t="str">
        <f t="shared" si="7"/>
        <v/>
      </c>
      <c r="C127" s="220" t="str">
        <f>'הגבלה לסכום מבוקש (1)'!C127</f>
        <v/>
      </c>
      <c r="D127" s="379" t="str">
        <f>'הגבלה לסכום מבוקש (1)'!U127</f>
        <v/>
      </c>
      <c r="E127" s="57"/>
      <c r="F127" s="374" t="str">
        <f t="shared" si="8"/>
        <v/>
      </c>
      <c r="G127" s="380" t="str">
        <f t="shared" si="9"/>
        <v/>
      </c>
      <c r="H127" s="380" t="str">
        <f t="shared" si="10"/>
        <v/>
      </c>
      <c r="J127" s="377" t="str">
        <f>IF($C127="","",IFERROR(IF('קיזוזים- החלטות ועדה'!E127=0,0,1),0))</f>
        <v/>
      </c>
      <c r="K127" s="377" t="str">
        <f t="shared" si="11"/>
        <v/>
      </c>
      <c r="L127" s="377" t="str">
        <f t="shared" si="12"/>
        <v/>
      </c>
      <c r="M127" s="381" t="str">
        <f t="shared" si="13"/>
        <v/>
      </c>
    </row>
    <row r="128" spans="2:13" ht="20.25">
      <c r="B128" s="58" t="str">
        <f t="shared" si="7"/>
        <v/>
      </c>
      <c r="C128" s="220" t="str">
        <f>'הגבלה לסכום מבוקש (1)'!C128</f>
        <v/>
      </c>
      <c r="D128" s="379" t="str">
        <f>'הגבלה לסכום מבוקש (1)'!U128</f>
        <v/>
      </c>
      <c r="E128" s="57"/>
      <c r="F128" s="374" t="str">
        <f t="shared" si="8"/>
        <v/>
      </c>
      <c r="G128" s="380" t="str">
        <f t="shared" si="9"/>
        <v/>
      </c>
      <c r="H128" s="380" t="str">
        <f t="shared" si="10"/>
        <v/>
      </c>
      <c r="J128" s="377" t="str">
        <f>IF($C128="","",IFERROR(IF('קיזוזים- החלטות ועדה'!E128=0,0,1),0))</f>
        <v/>
      </c>
      <c r="K128" s="377" t="str">
        <f t="shared" si="11"/>
        <v/>
      </c>
      <c r="L128" s="377" t="str">
        <f t="shared" si="12"/>
        <v/>
      </c>
      <c r="M128" s="381" t="str">
        <f t="shared" si="13"/>
        <v/>
      </c>
    </row>
    <row r="129" spans="2:13" ht="20.25">
      <c r="B129" s="58" t="str">
        <f t="shared" si="7"/>
        <v/>
      </c>
      <c r="C129" s="220" t="str">
        <f>'הגבלה לסכום מבוקש (1)'!C129</f>
        <v/>
      </c>
      <c r="D129" s="379" t="str">
        <f>'הגבלה לסכום מבוקש (1)'!U129</f>
        <v/>
      </c>
      <c r="E129" s="57"/>
      <c r="F129" s="374" t="str">
        <f t="shared" si="8"/>
        <v/>
      </c>
      <c r="G129" s="380" t="str">
        <f t="shared" si="9"/>
        <v/>
      </c>
      <c r="H129" s="380" t="str">
        <f t="shared" si="10"/>
        <v/>
      </c>
      <c r="J129" s="377" t="str">
        <f>IF($C129="","",IFERROR(IF('קיזוזים- החלטות ועדה'!E129=0,0,1),0))</f>
        <v/>
      </c>
      <c r="K129" s="377" t="str">
        <f t="shared" si="11"/>
        <v/>
      </c>
      <c r="L129" s="377" t="str">
        <f t="shared" si="12"/>
        <v/>
      </c>
      <c r="M129" s="381" t="str">
        <f t="shared" si="13"/>
        <v/>
      </c>
    </row>
    <row r="130" spans="2:13" ht="21" thickBot="1">
      <c r="B130" s="58" t="str">
        <f t="shared" si="7"/>
        <v/>
      </c>
      <c r="C130" s="220" t="str">
        <f>'הגבלה לסכום מבוקש (1)'!C130</f>
        <v/>
      </c>
      <c r="D130" s="379" t="str">
        <f>'הגבלה לסכום מבוקש (1)'!U130</f>
        <v/>
      </c>
      <c r="E130" s="57"/>
      <c r="F130" s="374" t="str">
        <f t="shared" si="8"/>
        <v/>
      </c>
      <c r="G130" s="380" t="str">
        <f t="shared" si="9"/>
        <v/>
      </c>
      <c r="H130" s="380" t="str">
        <f t="shared" si="10"/>
        <v/>
      </c>
      <c r="J130" s="377" t="str">
        <f>IF($C130="","",IFERROR(IF('קיזוזים- החלטות ועדה'!E130=0,0,1),0))</f>
        <v/>
      </c>
      <c r="K130" s="377" t="str">
        <f t="shared" si="11"/>
        <v/>
      </c>
      <c r="L130" s="377" t="str">
        <f t="shared" si="12"/>
        <v/>
      </c>
      <c r="M130" s="381" t="str">
        <f t="shared" si="13"/>
        <v/>
      </c>
    </row>
    <row r="131" spans="2:13" ht="19.5" thickBot="1">
      <c r="B131" s="490" t="s">
        <v>49</v>
      </c>
      <c r="C131" s="442"/>
      <c r="D131" s="54">
        <f ca="1">SUM(D31:D130)</f>
        <v>4026034</v>
      </c>
      <c r="E131" s="54">
        <f>SUM(E31:E130)</f>
        <v>0</v>
      </c>
      <c r="F131" s="54">
        <f ca="1">SUM(F31:F130)</f>
        <v>0</v>
      </c>
      <c r="G131" s="54">
        <f ca="1">SUM(G31:G130)</f>
        <v>4026034</v>
      </c>
      <c r="H131" s="54">
        <f ca="1">SUM(H31:H130)</f>
        <v>4026034</v>
      </c>
    </row>
  </sheetData>
  <sheetProtection algorithmName="SHA-512" hashValue="qUp0Cnk4FBgS6fCmmkDaNpjUExZtMFiAJkf/nAQnVE6sMwbG9XEyhTMNX1AtiqWTlz6P3eO22FBxbsdly9ktTQ==" saltValue="sSYFGk5MPl6cj4AkxS4ncg==" spinCount="100000" sheet="1" scenarios="1" formatColumns="0" formatRows="0"/>
  <mergeCells count="12">
    <mergeCell ref="J29:J30"/>
    <mergeCell ref="K29:K30"/>
    <mergeCell ref="L29:L30"/>
    <mergeCell ref="M29:M30"/>
    <mergeCell ref="B131:C131"/>
    <mergeCell ref="B28:H28"/>
    <mergeCell ref="B29:B30"/>
    <mergeCell ref="C29:C30"/>
    <mergeCell ref="D29:D30"/>
    <mergeCell ref="F29:F30"/>
    <mergeCell ref="G29:G30"/>
    <mergeCell ref="H29:H30"/>
  </mergeCells>
  <conditionalFormatting sqref="B31:H130">
    <cfRule type="expression" dxfId="129" priority="1" stopIfTrue="1">
      <formula>AND($C31="",B31&lt;&gt;"")</formula>
    </cfRule>
    <cfRule type="expression" dxfId="128" priority="2">
      <formula>$C31=""</formula>
    </cfRule>
    <cfRule type="expression" dxfId="127" priority="3">
      <formula>B$30&lt;&gt;""</formula>
    </cfRule>
  </conditionalFormatting>
  <conditionalFormatting sqref="C1:C2">
    <cfRule type="containsBlanks" dxfId="126" priority="8">
      <formula>LEN(TRIM(C1))=0</formula>
    </cfRule>
  </conditionalFormatting>
  <dataValidations count="1">
    <dataValidation type="whole" operator="greaterThanOrEqual" allowBlank="1" showInputMessage="1" showErrorMessage="1" error="יש להזין מספר שאינו שלילי" sqref="E31:E130" xr:uid="{00000000-0002-0000-1200-000000000000}">
      <formula1>0</formula1>
    </dataValidation>
  </dataValidations>
  <printOptions horizontalCentered="1"/>
  <pageMargins left="0.17" right="0.18" top="0.66" bottom="0.49" header="0.31496062992125984" footer="0.19"/>
  <pageSetup paperSize="9" scale="25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rowBreaks count="1" manualBreakCount="1">
    <brk id="123" min="1" max="7" man="1"/>
  </rowBreak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2766D02E-46FB-4FEF-AC51-0209B2E0745E}">
            <xm:f>NOT(ISERROR(SEARCH($P$1,B31)))</xm:f>
            <xm:f>$P$1</xm:f>
            <x14:dxf>
              <fill>
                <patternFill>
                  <bgColor rgb="FFFF0000"/>
                </patternFill>
              </fill>
            </x14:dxf>
          </x14:cfRule>
          <xm:sqref>B31:H130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>
    <tabColor theme="8" tint="-0.249977111117893"/>
    <pageSetUpPr fitToPage="1"/>
  </sheetPr>
  <dimension ref="A1:GR131"/>
  <sheetViews>
    <sheetView rightToLeft="1" view="pageBreakPreview" zoomScale="90" zoomScaleNormal="80" zoomScaleSheetLayoutView="90" workbookViewId="0">
      <pane xSplit="1" ySplit="30" topLeftCell="B31" activePane="bottomRight" state="frozen"/>
      <selection pane="topRight" activeCell="C3" sqref="C3"/>
      <selection pane="bottomLeft" activeCell="C3" sqref="C3"/>
      <selection pane="bottomRight" activeCell="B31" sqref="B31"/>
    </sheetView>
  </sheetViews>
  <sheetFormatPr defaultColWidth="8" defaultRowHeight="21"/>
  <cols>
    <col min="1" max="1" width="8" style="259" hidden="1" customWidth="1"/>
    <col min="2" max="2" width="11.28515625" style="259" customWidth="1"/>
    <col min="3" max="3" width="37.42578125" style="259" bestFit="1" customWidth="1"/>
    <col min="4" max="4" width="13.7109375" style="259" customWidth="1"/>
    <col min="5" max="5" width="14.5703125" style="259" customWidth="1"/>
    <col min="6" max="6" width="14" style="259" customWidth="1"/>
    <col min="7" max="7" width="17.28515625" style="259" customWidth="1"/>
    <col min="8" max="9" width="8" style="259" hidden="1" customWidth="1"/>
    <col min="10" max="10" width="19.42578125" style="259" hidden="1" customWidth="1"/>
    <col min="11" max="11" width="18.85546875" style="259" hidden="1" customWidth="1"/>
    <col min="12" max="200" width="8" style="259" hidden="1" customWidth="1"/>
    <col min="201" max="16384" width="8" style="259"/>
  </cols>
  <sheetData>
    <row r="1" spans="2:16">
      <c r="B1" s="228" t="s">
        <v>82</v>
      </c>
      <c r="C1" s="2">
        <f>'פרמטרים לעקרונות חישוב התמיכה'!$C$1</f>
        <v>2025</v>
      </c>
      <c r="D1" s="255" t="str">
        <f ca="1">IF(AND($G$131&lt;&gt;0,$C$2&lt;&gt;$G$131),"בדוק חישובים","")</f>
        <v/>
      </c>
      <c r="P1" s="170" t="s">
        <v>89</v>
      </c>
    </row>
    <row r="2" spans="2:16" ht="30.75" thickBot="1">
      <c r="B2" s="238" t="s">
        <v>188</v>
      </c>
      <c r="C2" s="6">
        <f>'פרמטרים לעקרונות חישוב התמיכה'!$C$2</f>
        <v>4026034</v>
      </c>
      <c r="J2" s="376" t="s">
        <v>237</v>
      </c>
      <c r="K2" s="376" t="s">
        <v>267</v>
      </c>
    </row>
    <row r="3" spans="2:16">
      <c r="C3" s="294" t="str">
        <f ca="1">IF(SUBTOTAL(102,B$31:B$130)=SUBTOTAL(2,B$31:B$130),"","ישנן שורות מוסתרות")</f>
        <v/>
      </c>
      <c r="D3" s="167"/>
      <c r="E3" s="167"/>
      <c r="F3" s="167"/>
      <c r="G3" s="167"/>
      <c r="I3" s="167"/>
      <c r="J3" s="260"/>
      <c r="K3" s="260"/>
      <c r="L3" s="167"/>
    </row>
    <row r="4" spans="2:16" hidden="1">
      <c r="J4" s="257"/>
      <c r="K4" s="257"/>
    </row>
    <row r="5" spans="2:16" hidden="1">
      <c r="C5" s="167"/>
      <c r="J5" s="257"/>
      <c r="K5" s="257"/>
    </row>
    <row r="6" spans="2:16" hidden="1">
      <c r="J6" s="257"/>
      <c r="K6" s="257"/>
    </row>
    <row r="7" spans="2:16" hidden="1">
      <c r="J7" s="257"/>
      <c r="K7" s="257"/>
    </row>
    <row r="8" spans="2:16" hidden="1">
      <c r="J8" s="257"/>
      <c r="K8" s="257"/>
    </row>
    <row r="9" spans="2:16" ht="21" hidden="1" customHeight="1">
      <c r="J9" s="257"/>
      <c r="K9" s="257"/>
    </row>
    <row r="10" spans="2:16" hidden="1">
      <c r="J10" s="257"/>
      <c r="K10" s="257"/>
    </row>
    <row r="11" spans="2:16" hidden="1">
      <c r="J11" s="257"/>
      <c r="K11" s="257"/>
    </row>
    <row r="12" spans="2:16" hidden="1">
      <c r="J12" s="257"/>
      <c r="K12" s="257"/>
    </row>
    <row r="13" spans="2:16" hidden="1">
      <c r="J13" s="257"/>
      <c r="K13" s="257"/>
    </row>
    <row r="14" spans="2:16" hidden="1">
      <c r="J14" s="257"/>
      <c r="K14" s="257"/>
    </row>
    <row r="15" spans="2:16" hidden="1">
      <c r="J15" s="257"/>
      <c r="K15" s="257"/>
    </row>
    <row r="16" spans="2:16" hidden="1">
      <c r="J16" s="257"/>
      <c r="K16" s="257"/>
    </row>
    <row r="17" spans="2:12" hidden="1">
      <c r="J17" s="257"/>
      <c r="K17" s="257"/>
    </row>
    <row r="18" spans="2:12" hidden="1">
      <c r="J18" s="257"/>
      <c r="K18" s="257"/>
    </row>
    <row r="19" spans="2:12" hidden="1">
      <c r="J19" s="257"/>
      <c r="K19" s="257"/>
    </row>
    <row r="20" spans="2:12" hidden="1">
      <c r="J20" s="257"/>
      <c r="K20" s="257"/>
    </row>
    <row r="21" spans="2:12" hidden="1">
      <c r="J21" s="257"/>
      <c r="K21" s="257"/>
    </row>
    <row r="22" spans="2:12" hidden="1">
      <c r="J22" s="257"/>
      <c r="K22" s="257"/>
    </row>
    <row r="23" spans="2:12" hidden="1">
      <c r="J23" s="257"/>
      <c r="K23" s="257"/>
    </row>
    <row r="24" spans="2:12" hidden="1">
      <c r="J24" s="257"/>
      <c r="K24" s="257"/>
    </row>
    <row r="25" spans="2:12" hidden="1">
      <c r="J25" s="257"/>
      <c r="K25" s="257"/>
    </row>
    <row r="26" spans="2:12" hidden="1">
      <c r="J26" s="257"/>
      <c r="K26" s="257"/>
    </row>
    <row r="27" spans="2:12" ht="21.75" thickBot="1">
      <c r="J27" s="377">
        <f ca="1">SUMIF(K31:K130,0,D31:D130)</f>
        <v>4026034</v>
      </c>
      <c r="K27" s="378">
        <f>SUM(E31:E130)</f>
        <v>0</v>
      </c>
    </row>
    <row r="28" spans="2:12" ht="21" customHeight="1" thickBot="1">
      <c r="B28" s="500" t="str">
        <f ca="1">MID(CELL("filename",B30),FIND("]",CELL("filename",C30),1)+1,99)</f>
        <v>קיזוזים- החלטות ועדה</v>
      </c>
      <c r="C28" s="501"/>
      <c r="D28" s="501"/>
      <c r="E28" s="501"/>
      <c r="F28" s="501"/>
      <c r="G28" s="502"/>
    </row>
    <row r="29" spans="2:12" ht="36" customHeight="1">
      <c r="B29" s="496" t="s">
        <v>185</v>
      </c>
      <c r="C29" s="474" t="s">
        <v>130</v>
      </c>
      <c r="D29" s="496" t="s">
        <v>277</v>
      </c>
      <c r="E29" s="252" t="s">
        <v>270</v>
      </c>
      <c r="F29" s="496" t="s">
        <v>271</v>
      </c>
      <c r="G29" s="498" t="s">
        <v>272</v>
      </c>
      <c r="I29" s="503" t="s">
        <v>273</v>
      </c>
      <c r="J29" s="503" t="s">
        <v>274</v>
      </c>
      <c r="K29" s="503" t="s">
        <v>275</v>
      </c>
      <c r="L29" s="503" t="s">
        <v>276</v>
      </c>
    </row>
    <row r="30" spans="2:12" ht="32.25" thickBot="1">
      <c r="B30" s="497"/>
      <c r="C30" s="475"/>
      <c r="D30" s="497"/>
      <c r="E30" s="258" t="s">
        <v>94</v>
      </c>
      <c r="F30" s="497"/>
      <c r="G30" s="499"/>
      <c r="I30" s="504"/>
      <c r="J30" s="504"/>
      <c r="K30" s="504"/>
      <c r="L30" s="504"/>
    </row>
    <row r="31" spans="2:12" ht="36" customHeight="1">
      <c r="B31" s="56">
        <f ca="1">IF(C31="","",ROW()-30)</f>
        <v>1</v>
      </c>
      <c r="C31" s="220" t="str">
        <f ca="1">'קיזוזים בגין איחורים'!C31</f>
        <v>מכון תא לחזנות</v>
      </c>
      <c r="D31" s="379">
        <f ca="1">'קיזוזים בגין איחורים'!H31</f>
        <v>189692.66739197538</v>
      </c>
      <c r="E31" s="57"/>
      <c r="F31" s="380">
        <f t="shared" ref="F31:F62" ca="1" si="0">IF($C31="","",IF(E31&gt;D31,$P$1,D31-E31))</f>
        <v>189692.66739197538</v>
      </c>
      <c r="G31" s="380">
        <f ca="1">IF($C31="","",F31+L31)</f>
        <v>189692.66739197538</v>
      </c>
      <c r="I31" s="377">
        <f ca="1">IF($C31="","",IFERROR(IF(E31=0,0,1),0))</f>
        <v>0</v>
      </c>
      <c r="J31" s="377">
        <f ca="1">IF($C31="","",IFERROR(IF('קיזוזים בגין איחורים'!E31=0,0,1),0))</f>
        <v>0</v>
      </c>
      <c r="K31" s="377">
        <f ca="1">IF($C31="","",IF(OR(J31=1,I31=1),1,0))</f>
        <v>0</v>
      </c>
      <c r="L31" s="377">
        <f t="shared" ref="L31:L62" ca="1" si="1">IF($C31="","",IF(K31=1,0,$K$27*$D31/$J$27))</f>
        <v>0</v>
      </c>
    </row>
    <row r="32" spans="2:12" ht="36" customHeight="1">
      <c r="B32" s="56">
        <f t="shared" ref="B32:B95" ca="1" si="2">IF(C32="","",ROW()-30)</f>
        <v>2</v>
      </c>
      <c r="C32" s="220" t="str">
        <f ca="1">'קיזוזים בגין איחורים'!C32</f>
        <v>המרכז לתרבות אנדלוסית ולפיוט</v>
      </c>
      <c r="D32" s="379">
        <f ca="1">'קיזוזים בגין איחורים'!H32</f>
        <v>897770.00413680659</v>
      </c>
      <c r="E32" s="57"/>
      <c r="F32" s="380">
        <f t="shared" ca="1" si="0"/>
        <v>897770.00413680659</v>
      </c>
      <c r="G32" s="380">
        <f t="shared" ref="G32:G95" ca="1" si="3">IF($C32="","",F32+L32)</f>
        <v>897770.00413680659</v>
      </c>
      <c r="I32" s="377">
        <f t="shared" ref="I32:I95" ca="1" si="4">IF($C32="","",IFERROR(IF(E32=0,0,1),0))</f>
        <v>0</v>
      </c>
      <c r="J32" s="377">
        <f ca="1">IF($C32="","",IFERROR(IF('קיזוזים בגין איחורים'!E32=0,0,1),0))</f>
        <v>0</v>
      </c>
      <c r="K32" s="377">
        <f t="shared" ref="K32:K95" ca="1" si="5">IF($C32="","",IF(OR(J32=1,I32=1),1,0))</f>
        <v>0</v>
      </c>
      <c r="L32" s="377">
        <f t="shared" ca="1" si="1"/>
        <v>0</v>
      </c>
    </row>
    <row r="33" spans="2:12" ht="36" customHeight="1">
      <c r="B33" s="56">
        <f t="shared" ca="1" si="2"/>
        <v>3</v>
      </c>
      <c r="C33" s="220" t="str">
        <f ca="1">'קיזוזים בגין איחורים'!C33</f>
        <v>מקהלת החזנים הירושלמית</v>
      </c>
      <c r="D33" s="379">
        <f ca="1">'קיזוזים בגין איחורים'!H33</f>
        <v>295448.31159324333</v>
      </c>
      <c r="E33" s="57"/>
      <c r="F33" s="380">
        <f t="shared" ca="1" si="0"/>
        <v>295448.31159324333</v>
      </c>
      <c r="G33" s="380">
        <f t="shared" ca="1" si="3"/>
        <v>295448.31159324333</v>
      </c>
      <c r="I33" s="377">
        <f t="shared" ca="1" si="4"/>
        <v>0</v>
      </c>
      <c r="J33" s="377">
        <f ca="1">IF($C33="","",IFERROR(IF('קיזוזים בגין איחורים'!E33=0,0,1),0))</f>
        <v>0</v>
      </c>
      <c r="K33" s="377">
        <f t="shared" ca="1" si="5"/>
        <v>0</v>
      </c>
      <c r="L33" s="377">
        <f t="shared" ca="1" si="1"/>
        <v>0</v>
      </c>
    </row>
    <row r="34" spans="2:12" ht="36" customHeight="1">
      <c r="B34" s="56">
        <f t="shared" ca="1" si="2"/>
        <v>4</v>
      </c>
      <c r="C34" s="220" t="str">
        <f ca="1">'קיזוזים בגין איחורים'!C34</f>
        <v>קהילות שרות פיוט וניגון</v>
      </c>
      <c r="D34" s="379">
        <f ca="1">'קיזוזים בגין איחורים'!H34</f>
        <v>673884.3627409793</v>
      </c>
      <c r="E34" s="57"/>
      <c r="F34" s="380">
        <f t="shared" ca="1" si="0"/>
        <v>673884.3627409793</v>
      </c>
      <c r="G34" s="380">
        <f t="shared" ca="1" si="3"/>
        <v>673884.3627409793</v>
      </c>
      <c r="I34" s="377">
        <f t="shared" ca="1" si="4"/>
        <v>0</v>
      </c>
      <c r="J34" s="377">
        <f ca="1">IF($C34="","",IFERROR(IF('קיזוזים בגין איחורים'!E34=0,0,1),0))</f>
        <v>0</v>
      </c>
      <c r="K34" s="377">
        <f t="shared" ca="1" si="5"/>
        <v>0</v>
      </c>
      <c r="L34" s="377">
        <f t="shared" ca="1" si="1"/>
        <v>0</v>
      </c>
    </row>
    <row r="35" spans="2:12" ht="36" customHeight="1">
      <c r="B35" s="56">
        <f t="shared" ca="1" si="2"/>
        <v>5</v>
      </c>
      <c r="C35" s="220" t="str">
        <f ca="1">'קיזוזים בגין איחורים'!C35</f>
        <v>רננות- המכון למוסיקה יהודית</v>
      </c>
      <c r="D35" s="379">
        <f ca="1">'קיזוזים בגין איחורים'!H35</f>
        <v>335493.70774539246</v>
      </c>
      <c r="E35" s="57"/>
      <c r="F35" s="380">
        <f t="shared" ca="1" si="0"/>
        <v>335493.70774539246</v>
      </c>
      <c r="G35" s="380">
        <f t="shared" ca="1" si="3"/>
        <v>335493.70774539246</v>
      </c>
      <c r="I35" s="377">
        <f t="shared" ca="1" si="4"/>
        <v>0</v>
      </c>
      <c r="J35" s="377">
        <f ca="1">IF($C35="","",IFERROR(IF('קיזוזים בגין איחורים'!E35=0,0,1),0))</f>
        <v>0</v>
      </c>
      <c r="K35" s="377">
        <f t="shared" ca="1" si="5"/>
        <v>0</v>
      </c>
      <c r="L35" s="377">
        <f t="shared" ca="1" si="1"/>
        <v>0</v>
      </c>
    </row>
    <row r="36" spans="2:12" ht="36" customHeight="1">
      <c r="B36" s="56">
        <f t="shared" ca="1" si="2"/>
        <v>6</v>
      </c>
      <c r="C36" s="220" t="str">
        <f ca="1">'קיזוזים בגין איחורים'!C36</f>
        <v>מקהלת זמרתיה</v>
      </c>
      <c r="D36" s="379">
        <f ca="1">'קיזוזים בגין איחורים'!H36</f>
        <v>171599.59840283895</v>
      </c>
      <c r="E36" s="57"/>
      <c r="F36" s="380">
        <f t="shared" ca="1" si="0"/>
        <v>171599.59840283895</v>
      </c>
      <c r="G36" s="380">
        <f t="shared" ca="1" si="3"/>
        <v>171599.59840283895</v>
      </c>
      <c r="I36" s="377">
        <f t="shared" ca="1" si="4"/>
        <v>0</v>
      </c>
      <c r="J36" s="377">
        <f ca="1">IF($C36="","",IFERROR(IF('קיזוזים בגין איחורים'!E36=0,0,1),0))</f>
        <v>0</v>
      </c>
      <c r="K36" s="377">
        <f t="shared" ca="1" si="5"/>
        <v>0</v>
      </c>
      <c r="L36" s="377">
        <f t="shared" ca="1" si="1"/>
        <v>0</v>
      </c>
    </row>
    <row r="37" spans="2:12" ht="36" customHeight="1">
      <c r="B37" s="56">
        <f t="shared" ca="1" si="2"/>
        <v>7</v>
      </c>
      <c r="C37" s="220" t="str">
        <f ca="1">'קיזוזים בגין איחורים'!C37</f>
        <v>יובל - האנסמבל הישראלי לחזנות ו</v>
      </c>
      <c r="D37" s="379">
        <f ca="1">'קיזוזים בגין איחורים'!H37</f>
        <v>281453.7041527775</v>
      </c>
      <c r="E37" s="57"/>
      <c r="F37" s="380">
        <f t="shared" ca="1" si="0"/>
        <v>281453.7041527775</v>
      </c>
      <c r="G37" s="380">
        <f t="shared" ca="1" si="3"/>
        <v>281453.7041527775</v>
      </c>
      <c r="I37" s="377">
        <f t="shared" ca="1" si="4"/>
        <v>0</v>
      </c>
      <c r="J37" s="377">
        <f ca="1">IF($C37="","",IFERROR(IF('קיזוזים בגין איחורים'!E37=0,0,1),0))</f>
        <v>0</v>
      </c>
      <c r="K37" s="377">
        <f t="shared" ca="1" si="5"/>
        <v>0</v>
      </c>
      <c r="L37" s="377">
        <f t="shared" ca="1" si="1"/>
        <v>0</v>
      </c>
    </row>
    <row r="38" spans="2:12">
      <c r="B38" s="56">
        <f t="shared" ca="1" si="2"/>
        <v>8</v>
      </c>
      <c r="C38" s="220" t="str">
        <f ca="1">'קיזוזים בגין איחורים'!C38</f>
        <v>האגודה לטיפוח חברה ותרבות</v>
      </c>
      <c r="D38" s="379">
        <f ca="1">'קיזוזים בגין איחורים'!H38</f>
        <v>219346.55770486305</v>
      </c>
      <c r="E38" s="57"/>
      <c r="F38" s="380">
        <f t="shared" ca="1" si="0"/>
        <v>219346.55770486305</v>
      </c>
      <c r="G38" s="380">
        <f t="shared" ca="1" si="3"/>
        <v>219346.55770486305</v>
      </c>
      <c r="I38" s="377">
        <f t="shared" ca="1" si="4"/>
        <v>0</v>
      </c>
      <c r="J38" s="377">
        <f ca="1">IF($C38="","",IFERROR(IF('קיזוזים בגין איחורים'!E38=0,0,1),0))</f>
        <v>0</v>
      </c>
      <c r="K38" s="377">
        <f t="shared" ca="1" si="5"/>
        <v>0</v>
      </c>
      <c r="L38" s="377">
        <f t="shared" ca="1" si="1"/>
        <v>0</v>
      </c>
    </row>
    <row r="39" spans="2:12">
      <c r="B39" s="56">
        <f t="shared" ca="1" si="2"/>
        <v>9</v>
      </c>
      <c r="C39" s="220" t="str">
        <f ca="1">'קיזוזים בגין איחורים'!C39</f>
        <v>אנסמבל הפיוט מכון בן צבי</v>
      </c>
      <c r="D39" s="379">
        <f ca="1">'קיזוזים בגין איחורים'!H39</f>
        <v>307155.91508786479</v>
      </c>
      <c r="E39" s="57"/>
      <c r="F39" s="380">
        <f t="shared" ca="1" si="0"/>
        <v>307155.91508786479</v>
      </c>
      <c r="G39" s="380">
        <f t="shared" ca="1" si="3"/>
        <v>307155.91508786479</v>
      </c>
      <c r="I39" s="377">
        <f t="shared" ca="1" si="4"/>
        <v>0</v>
      </c>
      <c r="J39" s="377">
        <f ca="1">IF($C39="","",IFERROR(IF('קיזוזים בגין איחורים'!E39=0,0,1),0))</f>
        <v>0</v>
      </c>
      <c r="K39" s="377">
        <f t="shared" ca="1" si="5"/>
        <v>0</v>
      </c>
      <c r="L39" s="377">
        <f t="shared" ca="1" si="1"/>
        <v>0</v>
      </c>
    </row>
    <row r="40" spans="2:12">
      <c r="B40" s="56">
        <f t="shared" ca="1" si="2"/>
        <v>10</v>
      </c>
      <c r="C40" s="220" t="str">
        <f ca="1">'קיזוזים בגין איחורים'!C40</f>
        <v>עמותת תמיד</v>
      </c>
      <c r="D40" s="379">
        <f ca="1">'קיזוזים בגין איחורים'!H40</f>
        <v>216155.37491338351</v>
      </c>
      <c r="E40" s="57"/>
      <c r="F40" s="380">
        <f t="shared" ca="1" si="0"/>
        <v>216155.37491338351</v>
      </c>
      <c r="G40" s="380">
        <f t="shared" ca="1" si="3"/>
        <v>216155.37491338351</v>
      </c>
      <c r="I40" s="377">
        <f t="shared" ca="1" si="4"/>
        <v>0</v>
      </c>
      <c r="J40" s="377">
        <f ca="1">IF($C40="","",IFERROR(IF('קיזוזים בגין איחורים'!E40=0,0,1),0))</f>
        <v>0</v>
      </c>
      <c r="K40" s="377">
        <f t="shared" ca="1" si="5"/>
        <v>0</v>
      </c>
      <c r="L40" s="377">
        <f t="shared" ca="1" si="1"/>
        <v>0</v>
      </c>
    </row>
    <row r="41" spans="2:12">
      <c r="B41" s="56">
        <f t="shared" ca="1" si="2"/>
        <v>11</v>
      </c>
      <c r="C41" s="220" t="str">
        <f ca="1">'קיזוזים בגין איחורים'!C41</f>
        <v>מטרוז</v>
      </c>
      <c r="D41" s="379">
        <f ca="1">'קיזוזים בגין איחורים'!H41</f>
        <v>438033.796129875</v>
      </c>
      <c r="E41" s="57"/>
      <c r="F41" s="380">
        <f t="shared" ca="1" si="0"/>
        <v>438033.796129875</v>
      </c>
      <c r="G41" s="380">
        <f t="shared" ca="1" si="3"/>
        <v>438033.796129875</v>
      </c>
      <c r="I41" s="377">
        <f t="shared" ca="1" si="4"/>
        <v>0</v>
      </c>
      <c r="J41" s="377">
        <f ca="1">IF($C41="","",IFERROR(IF('קיזוזים בגין איחורים'!E41=0,0,1),0))</f>
        <v>0</v>
      </c>
      <c r="K41" s="377">
        <f t="shared" ca="1" si="5"/>
        <v>0</v>
      </c>
      <c r="L41" s="377">
        <f t="shared" ca="1" si="1"/>
        <v>0</v>
      </c>
    </row>
    <row r="42" spans="2:12">
      <c r="B42" s="56" t="str">
        <f t="shared" si="2"/>
        <v/>
      </c>
      <c r="C42" s="220" t="str">
        <f>'קיזוזים בגין איחורים'!C42</f>
        <v/>
      </c>
      <c r="D42" s="379" t="str">
        <f>'קיזוזים בגין איחורים'!H42</f>
        <v/>
      </c>
      <c r="E42" s="57"/>
      <c r="F42" s="380" t="str">
        <f t="shared" si="0"/>
        <v/>
      </c>
      <c r="G42" s="380" t="str">
        <f t="shared" si="3"/>
        <v/>
      </c>
      <c r="I42" s="377" t="str">
        <f t="shared" si="4"/>
        <v/>
      </c>
      <c r="J42" s="377" t="str">
        <f>IF($C42="","",IFERROR(IF('קיזוזים בגין איחורים'!E42=0,0,1),0))</f>
        <v/>
      </c>
      <c r="K42" s="377" t="str">
        <f t="shared" si="5"/>
        <v/>
      </c>
      <c r="L42" s="377" t="str">
        <f t="shared" si="1"/>
        <v/>
      </c>
    </row>
    <row r="43" spans="2:12">
      <c r="B43" s="56" t="str">
        <f t="shared" si="2"/>
        <v/>
      </c>
      <c r="C43" s="220" t="str">
        <f>'קיזוזים בגין איחורים'!C43</f>
        <v/>
      </c>
      <c r="D43" s="379" t="str">
        <f>'קיזוזים בגין איחורים'!H43</f>
        <v/>
      </c>
      <c r="E43" s="57"/>
      <c r="F43" s="380" t="str">
        <f t="shared" si="0"/>
        <v/>
      </c>
      <c r="G43" s="380" t="str">
        <f t="shared" si="3"/>
        <v/>
      </c>
      <c r="I43" s="377" t="str">
        <f t="shared" si="4"/>
        <v/>
      </c>
      <c r="J43" s="377" t="str">
        <f>IF($C43="","",IFERROR(IF('קיזוזים בגין איחורים'!E43=0,0,1),0))</f>
        <v/>
      </c>
      <c r="K43" s="377" t="str">
        <f t="shared" si="5"/>
        <v/>
      </c>
      <c r="L43" s="377" t="str">
        <f t="shared" si="1"/>
        <v/>
      </c>
    </row>
    <row r="44" spans="2:12">
      <c r="B44" s="56" t="str">
        <f t="shared" si="2"/>
        <v/>
      </c>
      <c r="C44" s="220" t="str">
        <f>'קיזוזים בגין איחורים'!C44</f>
        <v/>
      </c>
      <c r="D44" s="379" t="str">
        <f>'קיזוזים בגין איחורים'!H44</f>
        <v/>
      </c>
      <c r="E44" s="57"/>
      <c r="F44" s="380" t="str">
        <f t="shared" si="0"/>
        <v/>
      </c>
      <c r="G44" s="380" t="str">
        <f t="shared" si="3"/>
        <v/>
      </c>
      <c r="I44" s="377" t="str">
        <f t="shared" si="4"/>
        <v/>
      </c>
      <c r="J44" s="377" t="str">
        <f>IF($C44="","",IFERROR(IF('קיזוזים בגין איחורים'!E44=0,0,1),0))</f>
        <v/>
      </c>
      <c r="K44" s="377" t="str">
        <f t="shared" si="5"/>
        <v/>
      </c>
      <c r="L44" s="377" t="str">
        <f t="shared" si="1"/>
        <v/>
      </c>
    </row>
    <row r="45" spans="2:12">
      <c r="B45" s="56" t="str">
        <f t="shared" si="2"/>
        <v/>
      </c>
      <c r="C45" s="220" t="str">
        <f>'קיזוזים בגין איחורים'!C45</f>
        <v/>
      </c>
      <c r="D45" s="379" t="str">
        <f>'קיזוזים בגין איחורים'!H45</f>
        <v/>
      </c>
      <c r="E45" s="57"/>
      <c r="F45" s="380" t="str">
        <f t="shared" si="0"/>
        <v/>
      </c>
      <c r="G45" s="380" t="str">
        <f t="shared" si="3"/>
        <v/>
      </c>
      <c r="I45" s="377" t="str">
        <f t="shared" si="4"/>
        <v/>
      </c>
      <c r="J45" s="377" t="str">
        <f>IF($C45="","",IFERROR(IF('קיזוזים בגין איחורים'!E45=0,0,1),0))</f>
        <v/>
      </c>
      <c r="K45" s="377" t="str">
        <f t="shared" si="5"/>
        <v/>
      </c>
      <c r="L45" s="377" t="str">
        <f t="shared" si="1"/>
        <v/>
      </c>
    </row>
    <row r="46" spans="2:12">
      <c r="B46" s="56" t="str">
        <f t="shared" si="2"/>
        <v/>
      </c>
      <c r="C46" s="220" t="str">
        <f>'קיזוזים בגין איחורים'!C46</f>
        <v/>
      </c>
      <c r="D46" s="379" t="str">
        <f>'קיזוזים בגין איחורים'!H46</f>
        <v/>
      </c>
      <c r="E46" s="57"/>
      <c r="F46" s="380" t="str">
        <f t="shared" si="0"/>
        <v/>
      </c>
      <c r="G46" s="380" t="str">
        <f t="shared" si="3"/>
        <v/>
      </c>
      <c r="I46" s="377" t="str">
        <f t="shared" si="4"/>
        <v/>
      </c>
      <c r="J46" s="377" t="str">
        <f>IF($C46="","",IFERROR(IF('קיזוזים בגין איחורים'!E46=0,0,1),0))</f>
        <v/>
      </c>
      <c r="K46" s="377" t="str">
        <f t="shared" si="5"/>
        <v/>
      </c>
      <c r="L46" s="377" t="str">
        <f t="shared" si="1"/>
        <v/>
      </c>
    </row>
    <row r="47" spans="2:12">
      <c r="B47" s="56" t="str">
        <f t="shared" si="2"/>
        <v/>
      </c>
      <c r="C47" s="220" t="str">
        <f>'קיזוזים בגין איחורים'!C47</f>
        <v/>
      </c>
      <c r="D47" s="379" t="str">
        <f>'קיזוזים בגין איחורים'!H47</f>
        <v/>
      </c>
      <c r="E47" s="57"/>
      <c r="F47" s="380" t="str">
        <f t="shared" si="0"/>
        <v/>
      </c>
      <c r="G47" s="380" t="str">
        <f t="shared" si="3"/>
        <v/>
      </c>
      <c r="I47" s="377" t="str">
        <f t="shared" si="4"/>
        <v/>
      </c>
      <c r="J47" s="377" t="str">
        <f>IF($C47="","",IFERROR(IF('קיזוזים בגין איחורים'!E47=0,0,1),0))</f>
        <v/>
      </c>
      <c r="K47" s="377" t="str">
        <f t="shared" si="5"/>
        <v/>
      </c>
      <c r="L47" s="377" t="str">
        <f t="shared" si="1"/>
        <v/>
      </c>
    </row>
    <row r="48" spans="2:12">
      <c r="B48" s="56" t="str">
        <f t="shared" si="2"/>
        <v/>
      </c>
      <c r="C48" s="220" t="str">
        <f>'קיזוזים בגין איחורים'!C48</f>
        <v/>
      </c>
      <c r="D48" s="379" t="str">
        <f>'קיזוזים בגין איחורים'!H48</f>
        <v/>
      </c>
      <c r="E48" s="57"/>
      <c r="F48" s="380" t="str">
        <f t="shared" si="0"/>
        <v/>
      </c>
      <c r="G48" s="380" t="str">
        <f t="shared" si="3"/>
        <v/>
      </c>
      <c r="I48" s="377" t="str">
        <f t="shared" si="4"/>
        <v/>
      </c>
      <c r="J48" s="377" t="str">
        <f>IF($C48="","",IFERROR(IF('קיזוזים בגין איחורים'!E48=0,0,1),0))</f>
        <v/>
      </c>
      <c r="K48" s="377" t="str">
        <f t="shared" si="5"/>
        <v/>
      </c>
      <c r="L48" s="377" t="str">
        <f t="shared" si="1"/>
        <v/>
      </c>
    </row>
    <row r="49" spans="2:12">
      <c r="B49" s="56" t="str">
        <f t="shared" si="2"/>
        <v/>
      </c>
      <c r="C49" s="220" t="str">
        <f>'קיזוזים בגין איחורים'!C49</f>
        <v/>
      </c>
      <c r="D49" s="379" t="str">
        <f>'קיזוזים בגין איחורים'!H49</f>
        <v/>
      </c>
      <c r="E49" s="57"/>
      <c r="F49" s="380" t="str">
        <f t="shared" si="0"/>
        <v/>
      </c>
      <c r="G49" s="380" t="str">
        <f t="shared" si="3"/>
        <v/>
      </c>
      <c r="I49" s="377" t="str">
        <f t="shared" si="4"/>
        <v/>
      </c>
      <c r="J49" s="377" t="str">
        <f>IF($C49="","",IFERROR(IF('קיזוזים בגין איחורים'!E49=0,0,1),0))</f>
        <v/>
      </c>
      <c r="K49" s="377" t="str">
        <f t="shared" si="5"/>
        <v/>
      </c>
      <c r="L49" s="377" t="str">
        <f t="shared" si="1"/>
        <v/>
      </c>
    </row>
    <row r="50" spans="2:12">
      <c r="B50" s="56" t="str">
        <f t="shared" si="2"/>
        <v/>
      </c>
      <c r="C50" s="220" t="str">
        <f>'קיזוזים בגין איחורים'!C50</f>
        <v/>
      </c>
      <c r="D50" s="379" t="str">
        <f>'קיזוזים בגין איחורים'!H50</f>
        <v/>
      </c>
      <c r="E50" s="57"/>
      <c r="F50" s="380" t="str">
        <f t="shared" si="0"/>
        <v/>
      </c>
      <c r="G50" s="380" t="str">
        <f t="shared" si="3"/>
        <v/>
      </c>
      <c r="I50" s="377" t="str">
        <f t="shared" si="4"/>
        <v/>
      </c>
      <c r="J50" s="377" t="str">
        <f>IF($C50="","",IFERROR(IF('קיזוזים בגין איחורים'!E50=0,0,1),0))</f>
        <v/>
      </c>
      <c r="K50" s="377" t="str">
        <f t="shared" si="5"/>
        <v/>
      </c>
      <c r="L50" s="377" t="str">
        <f t="shared" si="1"/>
        <v/>
      </c>
    </row>
    <row r="51" spans="2:12">
      <c r="B51" s="56" t="str">
        <f t="shared" si="2"/>
        <v/>
      </c>
      <c r="C51" s="220" t="str">
        <f>'קיזוזים בגין איחורים'!C51</f>
        <v/>
      </c>
      <c r="D51" s="379" t="str">
        <f>'קיזוזים בגין איחורים'!H51</f>
        <v/>
      </c>
      <c r="E51" s="57"/>
      <c r="F51" s="380" t="str">
        <f t="shared" si="0"/>
        <v/>
      </c>
      <c r="G51" s="380" t="str">
        <f t="shared" si="3"/>
        <v/>
      </c>
      <c r="I51" s="377" t="str">
        <f t="shared" si="4"/>
        <v/>
      </c>
      <c r="J51" s="377" t="str">
        <f>IF($C51="","",IFERROR(IF('קיזוזים בגין איחורים'!E51=0,0,1),0))</f>
        <v/>
      </c>
      <c r="K51" s="377" t="str">
        <f t="shared" si="5"/>
        <v/>
      </c>
      <c r="L51" s="377" t="str">
        <f t="shared" si="1"/>
        <v/>
      </c>
    </row>
    <row r="52" spans="2:12">
      <c r="B52" s="56" t="str">
        <f t="shared" si="2"/>
        <v/>
      </c>
      <c r="C52" s="220" t="str">
        <f>'קיזוזים בגין איחורים'!C52</f>
        <v/>
      </c>
      <c r="D52" s="379" t="str">
        <f>'קיזוזים בגין איחורים'!H52</f>
        <v/>
      </c>
      <c r="E52" s="57"/>
      <c r="F52" s="380" t="str">
        <f t="shared" si="0"/>
        <v/>
      </c>
      <c r="G52" s="380" t="str">
        <f t="shared" si="3"/>
        <v/>
      </c>
      <c r="I52" s="377" t="str">
        <f t="shared" si="4"/>
        <v/>
      </c>
      <c r="J52" s="377" t="str">
        <f>IF($C52="","",IFERROR(IF('קיזוזים בגין איחורים'!E52=0,0,1),0))</f>
        <v/>
      </c>
      <c r="K52" s="377" t="str">
        <f t="shared" si="5"/>
        <v/>
      </c>
      <c r="L52" s="377" t="str">
        <f t="shared" si="1"/>
        <v/>
      </c>
    </row>
    <row r="53" spans="2:12">
      <c r="B53" s="56" t="str">
        <f t="shared" si="2"/>
        <v/>
      </c>
      <c r="C53" s="220" t="str">
        <f>'קיזוזים בגין איחורים'!C53</f>
        <v/>
      </c>
      <c r="D53" s="379" t="str">
        <f>'קיזוזים בגין איחורים'!H53</f>
        <v/>
      </c>
      <c r="E53" s="57"/>
      <c r="F53" s="380" t="str">
        <f t="shared" si="0"/>
        <v/>
      </c>
      <c r="G53" s="380" t="str">
        <f t="shared" si="3"/>
        <v/>
      </c>
      <c r="I53" s="377" t="str">
        <f t="shared" si="4"/>
        <v/>
      </c>
      <c r="J53" s="377" t="str">
        <f>IF($C53="","",IFERROR(IF('קיזוזים בגין איחורים'!E53=0,0,1),0))</f>
        <v/>
      </c>
      <c r="K53" s="377" t="str">
        <f t="shared" si="5"/>
        <v/>
      </c>
      <c r="L53" s="377" t="str">
        <f t="shared" si="1"/>
        <v/>
      </c>
    </row>
    <row r="54" spans="2:12">
      <c r="B54" s="56" t="str">
        <f t="shared" si="2"/>
        <v/>
      </c>
      <c r="C54" s="220" t="str">
        <f>'קיזוזים בגין איחורים'!C54</f>
        <v/>
      </c>
      <c r="D54" s="379" t="str">
        <f>'קיזוזים בגין איחורים'!H54</f>
        <v/>
      </c>
      <c r="E54" s="57"/>
      <c r="F54" s="380" t="str">
        <f t="shared" si="0"/>
        <v/>
      </c>
      <c r="G54" s="380" t="str">
        <f t="shared" si="3"/>
        <v/>
      </c>
      <c r="I54" s="377" t="str">
        <f t="shared" si="4"/>
        <v/>
      </c>
      <c r="J54" s="377" t="str">
        <f>IF($C54="","",IFERROR(IF('קיזוזים בגין איחורים'!E54=0,0,1),0))</f>
        <v/>
      </c>
      <c r="K54" s="377" t="str">
        <f t="shared" si="5"/>
        <v/>
      </c>
      <c r="L54" s="377" t="str">
        <f t="shared" si="1"/>
        <v/>
      </c>
    </row>
    <row r="55" spans="2:12">
      <c r="B55" s="56" t="str">
        <f t="shared" si="2"/>
        <v/>
      </c>
      <c r="C55" s="220" t="str">
        <f>'קיזוזים בגין איחורים'!C55</f>
        <v/>
      </c>
      <c r="D55" s="379" t="str">
        <f>'קיזוזים בגין איחורים'!H55</f>
        <v/>
      </c>
      <c r="E55" s="57"/>
      <c r="F55" s="380" t="str">
        <f t="shared" si="0"/>
        <v/>
      </c>
      <c r="G55" s="380" t="str">
        <f t="shared" si="3"/>
        <v/>
      </c>
      <c r="I55" s="377" t="str">
        <f t="shared" si="4"/>
        <v/>
      </c>
      <c r="J55" s="377" t="str">
        <f>IF($C55="","",IFERROR(IF('קיזוזים בגין איחורים'!E55=0,0,1),0))</f>
        <v/>
      </c>
      <c r="K55" s="377" t="str">
        <f t="shared" si="5"/>
        <v/>
      </c>
      <c r="L55" s="377" t="str">
        <f t="shared" si="1"/>
        <v/>
      </c>
    </row>
    <row r="56" spans="2:12">
      <c r="B56" s="56" t="str">
        <f t="shared" si="2"/>
        <v/>
      </c>
      <c r="C56" s="220" t="str">
        <f>'קיזוזים בגין איחורים'!C56</f>
        <v/>
      </c>
      <c r="D56" s="379" t="str">
        <f>'קיזוזים בגין איחורים'!H56</f>
        <v/>
      </c>
      <c r="E56" s="57"/>
      <c r="F56" s="380" t="str">
        <f t="shared" si="0"/>
        <v/>
      </c>
      <c r="G56" s="380" t="str">
        <f t="shared" si="3"/>
        <v/>
      </c>
      <c r="I56" s="377" t="str">
        <f t="shared" si="4"/>
        <v/>
      </c>
      <c r="J56" s="377" t="str">
        <f>IF($C56="","",IFERROR(IF('קיזוזים בגין איחורים'!E56=0,0,1),0))</f>
        <v/>
      </c>
      <c r="K56" s="377" t="str">
        <f t="shared" si="5"/>
        <v/>
      </c>
      <c r="L56" s="377" t="str">
        <f t="shared" si="1"/>
        <v/>
      </c>
    </row>
    <row r="57" spans="2:12">
      <c r="B57" s="56" t="str">
        <f t="shared" si="2"/>
        <v/>
      </c>
      <c r="C57" s="220" t="str">
        <f>'קיזוזים בגין איחורים'!C57</f>
        <v/>
      </c>
      <c r="D57" s="379" t="str">
        <f>'קיזוזים בגין איחורים'!H57</f>
        <v/>
      </c>
      <c r="E57" s="57"/>
      <c r="F57" s="380" t="str">
        <f t="shared" si="0"/>
        <v/>
      </c>
      <c r="G57" s="380" t="str">
        <f t="shared" si="3"/>
        <v/>
      </c>
      <c r="I57" s="377" t="str">
        <f t="shared" si="4"/>
        <v/>
      </c>
      <c r="J57" s="377" t="str">
        <f>IF($C57="","",IFERROR(IF('קיזוזים בגין איחורים'!E57=0,0,1),0))</f>
        <v/>
      </c>
      <c r="K57" s="377" t="str">
        <f t="shared" si="5"/>
        <v/>
      </c>
      <c r="L57" s="377" t="str">
        <f t="shared" si="1"/>
        <v/>
      </c>
    </row>
    <row r="58" spans="2:12">
      <c r="B58" s="56" t="str">
        <f t="shared" si="2"/>
        <v/>
      </c>
      <c r="C58" s="220" t="str">
        <f>'קיזוזים בגין איחורים'!C58</f>
        <v/>
      </c>
      <c r="D58" s="379" t="str">
        <f>'קיזוזים בגין איחורים'!H58</f>
        <v/>
      </c>
      <c r="E58" s="57"/>
      <c r="F58" s="380" t="str">
        <f t="shared" si="0"/>
        <v/>
      </c>
      <c r="G58" s="380" t="str">
        <f t="shared" si="3"/>
        <v/>
      </c>
      <c r="I58" s="377" t="str">
        <f t="shared" si="4"/>
        <v/>
      </c>
      <c r="J58" s="377" t="str">
        <f>IF($C58="","",IFERROR(IF('קיזוזים בגין איחורים'!E58=0,0,1),0))</f>
        <v/>
      </c>
      <c r="K58" s="377" t="str">
        <f t="shared" si="5"/>
        <v/>
      </c>
      <c r="L58" s="377" t="str">
        <f t="shared" si="1"/>
        <v/>
      </c>
    </row>
    <row r="59" spans="2:12">
      <c r="B59" s="56" t="str">
        <f t="shared" si="2"/>
        <v/>
      </c>
      <c r="C59" s="220" t="str">
        <f>'קיזוזים בגין איחורים'!C59</f>
        <v/>
      </c>
      <c r="D59" s="379" t="str">
        <f>'קיזוזים בגין איחורים'!H59</f>
        <v/>
      </c>
      <c r="E59" s="57"/>
      <c r="F59" s="380" t="str">
        <f t="shared" si="0"/>
        <v/>
      </c>
      <c r="G59" s="380" t="str">
        <f t="shared" si="3"/>
        <v/>
      </c>
      <c r="I59" s="377" t="str">
        <f t="shared" si="4"/>
        <v/>
      </c>
      <c r="J59" s="377" t="str">
        <f>IF($C59="","",IFERROR(IF('קיזוזים בגין איחורים'!E59=0,0,1),0))</f>
        <v/>
      </c>
      <c r="K59" s="377" t="str">
        <f t="shared" si="5"/>
        <v/>
      </c>
      <c r="L59" s="377" t="str">
        <f t="shared" si="1"/>
        <v/>
      </c>
    </row>
    <row r="60" spans="2:12">
      <c r="B60" s="56" t="str">
        <f t="shared" si="2"/>
        <v/>
      </c>
      <c r="C60" s="220" t="str">
        <f>'קיזוזים בגין איחורים'!C60</f>
        <v/>
      </c>
      <c r="D60" s="379" t="str">
        <f>'קיזוזים בגין איחורים'!H60</f>
        <v/>
      </c>
      <c r="E60" s="57"/>
      <c r="F60" s="380" t="str">
        <f t="shared" si="0"/>
        <v/>
      </c>
      <c r="G60" s="380" t="str">
        <f t="shared" si="3"/>
        <v/>
      </c>
      <c r="I60" s="377" t="str">
        <f t="shared" si="4"/>
        <v/>
      </c>
      <c r="J60" s="377" t="str">
        <f>IF($C60="","",IFERROR(IF('קיזוזים בגין איחורים'!E60=0,0,1),0))</f>
        <v/>
      </c>
      <c r="K60" s="377" t="str">
        <f t="shared" si="5"/>
        <v/>
      </c>
      <c r="L60" s="377" t="str">
        <f t="shared" si="1"/>
        <v/>
      </c>
    </row>
    <row r="61" spans="2:12">
      <c r="B61" s="56" t="str">
        <f t="shared" si="2"/>
        <v/>
      </c>
      <c r="C61" s="220" t="str">
        <f>'קיזוזים בגין איחורים'!C61</f>
        <v/>
      </c>
      <c r="D61" s="379" t="str">
        <f>'קיזוזים בגין איחורים'!H61</f>
        <v/>
      </c>
      <c r="E61" s="57"/>
      <c r="F61" s="380" t="str">
        <f t="shared" si="0"/>
        <v/>
      </c>
      <c r="G61" s="380" t="str">
        <f t="shared" si="3"/>
        <v/>
      </c>
      <c r="I61" s="377" t="str">
        <f t="shared" si="4"/>
        <v/>
      </c>
      <c r="J61" s="377" t="str">
        <f>IF($C61="","",IFERROR(IF('קיזוזים בגין איחורים'!E61=0,0,1),0))</f>
        <v/>
      </c>
      <c r="K61" s="377" t="str">
        <f t="shared" si="5"/>
        <v/>
      </c>
      <c r="L61" s="377" t="str">
        <f t="shared" si="1"/>
        <v/>
      </c>
    </row>
    <row r="62" spans="2:12">
      <c r="B62" s="56" t="str">
        <f t="shared" si="2"/>
        <v/>
      </c>
      <c r="C62" s="220" t="str">
        <f>'קיזוזים בגין איחורים'!C62</f>
        <v/>
      </c>
      <c r="D62" s="379" t="str">
        <f>'קיזוזים בגין איחורים'!H62</f>
        <v/>
      </c>
      <c r="E62" s="57"/>
      <c r="F62" s="380" t="str">
        <f t="shared" si="0"/>
        <v/>
      </c>
      <c r="G62" s="380" t="str">
        <f t="shared" si="3"/>
        <v/>
      </c>
      <c r="I62" s="377" t="str">
        <f t="shared" si="4"/>
        <v/>
      </c>
      <c r="J62" s="377" t="str">
        <f>IF($C62="","",IFERROR(IF('קיזוזים בגין איחורים'!E62=0,0,1),0))</f>
        <v/>
      </c>
      <c r="K62" s="377" t="str">
        <f t="shared" si="5"/>
        <v/>
      </c>
      <c r="L62" s="377" t="str">
        <f t="shared" si="1"/>
        <v/>
      </c>
    </row>
    <row r="63" spans="2:12">
      <c r="B63" s="56" t="str">
        <f t="shared" si="2"/>
        <v/>
      </c>
      <c r="C63" s="220" t="str">
        <f>'קיזוזים בגין איחורים'!C63</f>
        <v/>
      </c>
      <c r="D63" s="379" t="str">
        <f>'קיזוזים בגין איחורים'!H63</f>
        <v/>
      </c>
      <c r="E63" s="57"/>
      <c r="F63" s="380" t="str">
        <f t="shared" ref="F63:F94" si="6">IF($C63="","",IF(E63&gt;D63,$P$1,D63-E63))</f>
        <v/>
      </c>
      <c r="G63" s="380" t="str">
        <f t="shared" si="3"/>
        <v/>
      </c>
      <c r="I63" s="377" t="str">
        <f t="shared" si="4"/>
        <v/>
      </c>
      <c r="J63" s="377" t="str">
        <f>IF($C63="","",IFERROR(IF('קיזוזים בגין איחורים'!E63=0,0,1),0))</f>
        <v/>
      </c>
      <c r="K63" s="377" t="str">
        <f t="shared" si="5"/>
        <v/>
      </c>
      <c r="L63" s="377" t="str">
        <f t="shared" ref="L63:L94" si="7">IF($C63="","",IF(K63=1,0,$K$27*$D63/$J$27))</f>
        <v/>
      </c>
    </row>
    <row r="64" spans="2:12">
      <c r="B64" s="56" t="str">
        <f t="shared" si="2"/>
        <v/>
      </c>
      <c r="C64" s="220" t="str">
        <f>'קיזוזים בגין איחורים'!C64</f>
        <v/>
      </c>
      <c r="D64" s="379" t="str">
        <f>'קיזוזים בגין איחורים'!H64</f>
        <v/>
      </c>
      <c r="E64" s="57"/>
      <c r="F64" s="380" t="str">
        <f t="shared" si="6"/>
        <v/>
      </c>
      <c r="G64" s="380" t="str">
        <f t="shared" si="3"/>
        <v/>
      </c>
      <c r="I64" s="377" t="str">
        <f t="shared" si="4"/>
        <v/>
      </c>
      <c r="J64" s="377" t="str">
        <f>IF($C64="","",IFERROR(IF('קיזוזים בגין איחורים'!E64=0,0,1),0))</f>
        <v/>
      </c>
      <c r="K64" s="377" t="str">
        <f t="shared" si="5"/>
        <v/>
      </c>
      <c r="L64" s="377" t="str">
        <f t="shared" si="7"/>
        <v/>
      </c>
    </row>
    <row r="65" spans="2:12">
      <c r="B65" s="56" t="str">
        <f t="shared" si="2"/>
        <v/>
      </c>
      <c r="C65" s="220" t="str">
        <f>'קיזוזים בגין איחורים'!C65</f>
        <v/>
      </c>
      <c r="D65" s="379" t="str">
        <f>'קיזוזים בגין איחורים'!H65</f>
        <v/>
      </c>
      <c r="E65" s="57"/>
      <c r="F65" s="380" t="str">
        <f t="shared" si="6"/>
        <v/>
      </c>
      <c r="G65" s="380" t="str">
        <f t="shared" si="3"/>
        <v/>
      </c>
      <c r="I65" s="377" t="str">
        <f t="shared" si="4"/>
        <v/>
      </c>
      <c r="J65" s="377" t="str">
        <f>IF($C65="","",IFERROR(IF('קיזוזים בגין איחורים'!E65=0,0,1),0))</f>
        <v/>
      </c>
      <c r="K65" s="377" t="str">
        <f t="shared" si="5"/>
        <v/>
      </c>
      <c r="L65" s="377" t="str">
        <f t="shared" si="7"/>
        <v/>
      </c>
    </row>
    <row r="66" spans="2:12">
      <c r="B66" s="56" t="str">
        <f t="shared" si="2"/>
        <v/>
      </c>
      <c r="C66" s="220" t="str">
        <f>'קיזוזים בגין איחורים'!C66</f>
        <v/>
      </c>
      <c r="D66" s="379" t="str">
        <f>'קיזוזים בגין איחורים'!H66</f>
        <v/>
      </c>
      <c r="E66" s="57"/>
      <c r="F66" s="380" t="str">
        <f t="shared" si="6"/>
        <v/>
      </c>
      <c r="G66" s="380" t="str">
        <f t="shared" si="3"/>
        <v/>
      </c>
      <c r="I66" s="377" t="str">
        <f t="shared" si="4"/>
        <v/>
      </c>
      <c r="J66" s="377" t="str">
        <f>IF($C66="","",IFERROR(IF('קיזוזים בגין איחורים'!E66=0,0,1),0))</f>
        <v/>
      </c>
      <c r="K66" s="377" t="str">
        <f t="shared" si="5"/>
        <v/>
      </c>
      <c r="L66" s="377" t="str">
        <f t="shared" si="7"/>
        <v/>
      </c>
    </row>
    <row r="67" spans="2:12">
      <c r="B67" s="56" t="str">
        <f t="shared" si="2"/>
        <v/>
      </c>
      <c r="C67" s="220" t="str">
        <f>'קיזוזים בגין איחורים'!C67</f>
        <v/>
      </c>
      <c r="D67" s="379" t="str">
        <f>'קיזוזים בגין איחורים'!H67</f>
        <v/>
      </c>
      <c r="E67" s="57"/>
      <c r="F67" s="380" t="str">
        <f t="shared" si="6"/>
        <v/>
      </c>
      <c r="G67" s="380" t="str">
        <f t="shared" si="3"/>
        <v/>
      </c>
      <c r="I67" s="377" t="str">
        <f t="shared" si="4"/>
        <v/>
      </c>
      <c r="J67" s="377" t="str">
        <f>IF($C67="","",IFERROR(IF('קיזוזים בגין איחורים'!E67=0,0,1),0))</f>
        <v/>
      </c>
      <c r="K67" s="377" t="str">
        <f t="shared" si="5"/>
        <v/>
      </c>
      <c r="L67" s="377" t="str">
        <f t="shared" si="7"/>
        <v/>
      </c>
    </row>
    <row r="68" spans="2:12">
      <c r="B68" s="56" t="str">
        <f t="shared" si="2"/>
        <v/>
      </c>
      <c r="C68" s="220" t="str">
        <f>'קיזוזים בגין איחורים'!C68</f>
        <v/>
      </c>
      <c r="D68" s="379" t="str">
        <f>'קיזוזים בגין איחורים'!H68</f>
        <v/>
      </c>
      <c r="E68" s="57"/>
      <c r="F68" s="380" t="str">
        <f t="shared" si="6"/>
        <v/>
      </c>
      <c r="G68" s="380" t="str">
        <f t="shared" si="3"/>
        <v/>
      </c>
      <c r="I68" s="377" t="str">
        <f t="shared" si="4"/>
        <v/>
      </c>
      <c r="J68" s="377" t="str">
        <f>IF($C68="","",IFERROR(IF('קיזוזים בגין איחורים'!E68=0,0,1),0))</f>
        <v/>
      </c>
      <c r="K68" s="377" t="str">
        <f t="shared" si="5"/>
        <v/>
      </c>
      <c r="L68" s="377" t="str">
        <f t="shared" si="7"/>
        <v/>
      </c>
    </row>
    <row r="69" spans="2:12">
      <c r="B69" s="56" t="str">
        <f t="shared" si="2"/>
        <v/>
      </c>
      <c r="C69" s="220" t="str">
        <f>'קיזוזים בגין איחורים'!C69</f>
        <v/>
      </c>
      <c r="D69" s="379" t="str">
        <f>'קיזוזים בגין איחורים'!H69</f>
        <v/>
      </c>
      <c r="E69" s="57"/>
      <c r="F69" s="380" t="str">
        <f t="shared" si="6"/>
        <v/>
      </c>
      <c r="G69" s="380" t="str">
        <f t="shared" si="3"/>
        <v/>
      </c>
      <c r="I69" s="377" t="str">
        <f t="shared" si="4"/>
        <v/>
      </c>
      <c r="J69" s="377" t="str">
        <f>IF($C69="","",IFERROR(IF('קיזוזים בגין איחורים'!E69=0,0,1),0))</f>
        <v/>
      </c>
      <c r="K69" s="377" t="str">
        <f t="shared" si="5"/>
        <v/>
      </c>
      <c r="L69" s="377" t="str">
        <f t="shared" si="7"/>
        <v/>
      </c>
    </row>
    <row r="70" spans="2:12">
      <c r="B70" s="56" t="str">
        <f t="shared" si="2"/>
        <v/>
      </c>
      <c r="C70" s="220" t="str">
        <f>'קיזוזים בגין איחורים'!C70</f>
        <v/>
      </c>
      <c r="D70" s="379" t="str">
        <f>'קיזוזים בגין איחורים'!H70</f>
        <v/>
      </c>
      <c r="E70" s="57"/>
      <c r="F70" s="380" t="str">
        <f t="shared" si="6"/>
        <v/>
      </c>
      <c r="G70" s="380" t="str">
        <f t="shared" si="3"/>
        <v/>
      </c>
      <c r="I70" s="377" t="str">
        <f t="shared" si="4"/>
        <v/>
      </c>
      <c r="J70" s="377" t="str">
        <f>IF($C70="","",IFERROR(IF('קיזוזים בגין איחורים'!E70=0,0,1),0))</f>
        <v/>
      </c>
      <c r="K70" s="377" t="str">
        <f t="shared" si="5"/>
        <v/>
      </c>
      <c r="L70" s="377" t="str">
        <f t="shared" si="7"/>
        <v/>
      </c>
    </row>
    <row r="71" spans="2:12">
      <c r="B71" s="56" t="str">
        <f t="shared" si="2"/>
        <v/>
      </c>
      <c r="C71" s="220" t="str">
        <f>'קיזוזים בגין איחורים'!C71</f>
        <v/>
      </c>
      <c r="D71" s="379" t="str">
        <f>'קיזוזים בגין איחורים'!H71</f>
        <v/>
      </c>
      <c r="E71" s="57"/>
      <c r="F71" s="380" t="str">
        <f t="shared" si="6"/>
        <v/>
      </c>
      <c r="G71" s="380" t="str">
        <f t="shared" si="3"/>
        <v/>
      </c>
      <c r="I71" s="377" t="str">
        <f t="shared" si="4"/>
        <v/>
      </c>
      <c r="J71" s="377" t="str">
        <f>IF($C71="","",IFERROR(IF('קיזוזים בגין איחורים'!E71=0,0,1),0))</f>
        <v/>
      </c>
      <c r="K71" s="377" t="str">
        <f t="shared" si="5"/>
        <v/>
      </c>
      <c r="L71" s="377" t="str">
        <f t="shared" si="7"/>
        <v/>
      </c>
    </row>
    <row r="72" spans="2:12">
      <c r="B72" s="56" t="str">
        <f t="shared" si="2"/>
        <v/>
      </c>
      <c r="C72" s="220" t="str">
        <f>'קיזוזים בגין איחורים'!C72</f>
        <v/>
      </c>
      <c r="D72" s="379" t="str">
        <f>'קיזוזים בגין איחורים'!H72</f>
        <v/>
      </c>
      <c r="E72" s="57"/>
      <c r="F72" s="380" t="str">
        <f t="shared" si="6"/>
        <v/>
      </c>
      <c r="G72" s="380" t="str">
        <f t="shared" si="3"/>
        <v/>
      </c>
      <c r="I72" s="377" t="str">
        <f t="shared" si="4"/>
        <v/>
      </c>
      <c r="J72" s="377" t="str">
        <f>IF($C72="","",IFERROR(IF('קיזוזים בגין איחורים'!E72=0,0,1),0))</f>
        <v/>
      </c>
      <c r="K72" s="377" t="str">
        <f t="shared" si="5"/>
        <v/>
      </c>
      <c r="L72" s="377" t="str">
        <f t="shared" si="7"/>
        <v/>
      </c>
    </row>
    <row r="73" spans="2:12">
      <c r="B73" s="56" t="str">
        <f t="shared" si="2"/>
        <v/>
      </c>
      <c r="C73" s="220" t="str">
        <f>'קיזוזים בגין איחורים'!C73</f>
        <v/>
      </c>
      <c r="D73" s="379" t="str">
        <f>'קיזוזים בגין איחורים'!H73</f>
        <v/>
      </c>
      <c r="E73" s="57"/>
      <c r="F73" s="380" t="str">
        <f t="shared" si="6"/>
        <v/>
      </c>
      <c r="G73" s="380" t="str">
        <f t="shared" si="3"/>
        <v/>
      </c>
      <c r="I73" s="377" t="str">
        <f t="shared" si="4"/>
        <v/>
      </c>
      <c r="J73" s="377" t="str">
        <f>IF($C73="","",IFERROR(IF('קיזוזים בגין איחורים'!E73=0,0,1),0))</f>
        <v/>
      </c>
      <c r="K73" s="377" t="str">
        <f t="shared" si="5"/>
        <v/>
      </c>
      <c r="L73" s="377" t="str">
        <f t="shared" si="7"/>
        <v/>
      </c>
    </row>
    <row r="74" spans="2:12">
      <c r="B74" s="56" t="str">
        <f t="shared" si="2"/>
        <v/>
      </c>
      <c r="C74" s="220" t="str">
        <f>'קיזוזים בגין איחורים'!C74</f>
        <v/>
      </c>
      <c r="D74" s="379" t="str">
        <f>'קיזוזים בגין איחורים'!H74</f>
        <v/>
      </c>
      <c r="E74" s="57"/>
      <c r="F74" s="380" t="str">
        <f t="shared" si="6"/>
        <v/>
      </c>
      <c r="G74" s="380" t="str">
        <f t="shared" si="3"/>
        <v/>
      </c>
      <c r="I74" s="377" t="str">
        <f t="shared" si="4"/>
        <v/>
      </c>
      <c r="J74" s="377" t="str">
        <f>IF($C74="","",IFERROR(IF('קיזוזים בגין איחורים'!E74=0,0,1),0))</f>
        <v/>
      </c>
      <c r="K74" s="377" t="str">
        <f t="shared" si="5"/>
        <v/>
      </c>
      <c r="L74" s="377" t="str">
        <f t="shared" si="7"/>
        <v/>
      </c>
    </row>
    <row r="75" spans="2:12">
      <c r="B75" s="56" t="str">
        <f t="shared" si="2"/>
        <v/>
      </c>
      <c r="C75" s="220" t="str">
        <f>'קיזוזים בגין איחורים'!C75</f>
        <v/>
      </c>
      <c r="D75" s="379" t="str">
        <f>'קיזוזים בגין איחורים'!H75</f>
        <v/>
      </c>
      <c r="E75" s="57"/>
      <c r="F75" s="380" t="str">
        <f t="shared" si="6"/>
        <v/>
      </c>
      <c r="G75" s="380" t="str">
        <f t="shared" si="3"/>
        <v/>
      </c>
      <c r="I75" s="377" t="str">
        <f t="shared" si="4"/>
        <v/>
      </c>
      <c r="J75" s="377" t="str">
        <f>IF($C75="","",IFERROR(IF('קיזוזים בגין איחורים'!E75=0,0,1),0))</f>
        <v/>
      </c>
      <c r="K75" s="377" t="str">
        <f t="shared" si="5"/>
        <v/>
      </c>
      <c r="L75" s="377" t="str">
        <f t="shared" si="7"/>
        <v/>
      </c>
    </row>
    <row r="76" spans="2:12">
      <c r="B76" s="56" t="str">
        <f t="shared" si="2"/>
        <v/>
      </c>
      <c r="C76" s="220" t="str">
        <f>'קיזוזים בגין איחורים'!C76</f>
        <v/>
      </c>
      <c r="D76" s="379" t="str">
        <f>'קיזוזים בגין איחורים'!H76</f>
        <v/>
      </c>
      <c r="E76" s="57"/>
      <c r="F76" s="380" t="str">
        <f t="shared" si="6"/>
        <v/>
      </c>
      <c r="G76" s="380" t="str">
        <f t="shared" si="3"/>
        <v/>
      </c>
      <c r="I76" s="377" t="str">
        <f t="shared" si="4"/>
        <v/>
      </c>
      <c r="J76" s="377" t="str">
        <f>IF($C76="","",IFERROR(IF('קיזוזים בגין איחורים'!E76=0,0,1),0))</f>
        <v/>
      </c>
      <c r="K76" s="377" t="str">
        <f t="shared" si="5"/>
        <v/>
      </c>
      <c r="L76" s="377" t="str">
        <f t="shared" si="7"/>
        <v/>
      </c>
    </row>
    <row r="77" spans="2:12">
      <c r="B77" s="56" t="str">
        <f t="shared" si="2"/>
        <v/>
      </c>
      <c r="C77" s="220" t="str">
        <f>'קיזוזים בגין איחורים'!C77</f>
        <v/>
      </c>
      <c r="D77" s="379" t="str">
        <f>'קיזוזים בגין איחורים'!H77</f>
        <v/>
      </c>
      <c r="E77" s="57"/>
      <c r="F77" s="380" t="str">
        <f t="shared" si="6"/>
        <v/>
      </c>
      <c r="G77" s="380" t="str">
        <f t="shared" si="3"/>
        <v/>
      </c>
      <c r="I77" s="377" t="str">
        <f t="shared" si="4"/>
        <v/>
      </c>
      <c r="J77" s="377" t="str">
        <f>IF($C77="","",IFERROR(IF('קיזוזים בגין איחורים'!E77=0,0,1),0))</f>
        <v/>
      </c>
      <c r="K77" s="377" t="str">
        <f t="shared" si="5"/>
        <v/>
      </c>
      <c r="L77" s="377" t="str">
        <f t="shared" si="7"/>
        <v/>
      </c>
    </row>
    <row r="78" spans="2:12">
      <c r="B78" s="56" t="str">
        <f t="shared" si="2"/>
        <v/>
      </c>
      <c r="C78" s="220" t="str">
        <f>'קיזוזים בגין איחורים'!C78</f>
        <v/>
      </c>
      <c r="D78" s="379" t="str">
        <f>'קיזוזים בגין איחורים'!H78</f>
        <v/>
      </c>
      <c r="E78" s="57"/>
      <c r="F78" s="380" t="str">
        <f t="shared" si="6"/>
        <v/>
      </c>
      <c r="G78" s="380" t="str">
        <f t="shared" si="3"/>
        <v/>
      </c>
      <c r="I78" s="377" t="str">
        <f t="shared" si="4"/>
        <v/>
      </c>
      <c r="J78" s="377" t="str">
        <f>IF($C78="","",IFERROR(IF('קיזוזים בגין איחורים'!E78=0,0,1),0))</f>
        <v/>
      </c>
      <c r="K78" s="377" t="str">
        <f t="shared" si="5"/>
        <v/>
      </c>
      <c r="L78" s="377" t="str">
        <f t="shared" si="7"/>
        <v/>
      </c>
    </row>
    <row r="79" spans="2:12">
      <c r="B79" s="56" t="str">
        <f t="shared" si="2"/>
        <v/>
      </c>
      <c r="C79" s="220" t="str">
        <f>'קיזוזים בגין איחורים'!C79</f>
        <v/>
      </c>
      <c r="D79" s="379" t="str">
        <f>'קיזוזים בגין איחורים'!H79</f>
        <v/>
      </c>
      <c r="E79" s="57"/>
      <c r="F79" s="380" t="str">
        <f t="shared" si="6"/>
        <v/>
      </c>
      <c r="G79" s="380" t="str">
        <f t="shared" si="3"/>
        <v/>
      </c>
      <c r="I79" s="377" t="str">
        <f t="shared" si="4"/>
        <v/>
      </c>
      <c r="J79" s="377" t="str">
        <f>IF($C79="","",IFERROR(IF('קיזוזים בגין איחורים'!E79=0,0,1),0))</f>
        <v/>
      </c>
      <c r="K79" s="377" t="str">
        <f t="shared" si="5"/>
        <v/>
      </c>
      <c r="L79" s="377" t="str">
        <f t="shared" si="7"/>
        <v/>
      </c>
    </row>
    <row r="80" spans="2:12">
      <c r="B80" s="56" t="str">
        <f t="shared" si="2"/>
        <v/>
      </c>
      <c r="C80" s="220" t="str">
        <f>'קיזוזים בגין איחורים'!C80</f>
        <v/>
      </c>
      <c r="D80" s="379" t="str">
        <f>'קיזוזים בגין איחורים'!H80</f>
        <v/>
      </c>
      <c r="E80" s="57"/>
      <c r="F80" s="380" t="str">
        <f t="shared" si="6"/>
        <v/>
      </c>
      <c r="G80" s="380" t="str">
        <f t="shared" si="3"/>
        <v/>
      </c>
      <c r="I80" s="377" t="str">
        <f t="shared" si="4"/>
        <v/>
      </c>
      <c r="J80" s="377" t="str">
        <f>IF($C80="","",IFERROR(IF('קיזוזים בגין איחורים'!E80=0,0,1),0))</f>
        <v/>
      </c>
      <c r="K80" s="377" t="str">
        <f t="shared" si="5"/>
        <v/>
      </c>
      <c r="L80" s="377" t="str">
        <f t="shared" si="7"/>
        <v/>
      </c>
    </row>
    <row r="81" spans="2:12">
      <c r="B81" s="56" t="str">
        <f t="shared" si="2"/>
        <v/>
      </c>
      <c r="C81" s="220" t="str">
        <f>'קיזוזים בגין איחורים'!C81</f>
        <v/>
      </c>
      <c r="D81" s="379" t="str">
        <f>'קיזוזים בגין איחורים'!H81</f>
        <v/>
      </c>
      <c r="E81" s="57"/>
      <c r="F81" s="380" t="str">
        <f t="shared" si="6"/>
        <v/>
      </c>
      <c r="G81" s="380" t="str">
        <f t="shared" si="3"/>
        <v/>
      </c>
      <c r="I81" s="377" t="str">
        <f t="shared" si="4"/>
        <v/>
      </c>
      <c r="J81" s="377" t="str">
        <f>IF($C81="","",IFERROR(IF('קיזוזים בגין איחורים'!E81=0,0,1),0))</f>
        <v/>
      </c>
      <c r="K81" s="377" t="str">
        <f t="shared" si="5"/>
        <v/>
      </c>
      <c r="L81" s="377" t="str">
        <f t="shared" si="7"/>
        <v/>
      </c>
    </row>
    <row r="82" spans="2:12">
      <c r="B82" s="56" t="str">
        <f t="shared" si="2"/>
        <v/>
      </c>
      <c r="C82" s="220" t="str">
        <f>'קיזוזים בגין איחורים'!C82</f>
        <v/>
      </c>
      <c r="D82" s="379" t="str">
        <f>'קיזוזים בגין איחורים'!H82</f>
        <v/>
      </c>
      <c r="E82" s="57"/>
      <c r="F82" s="380" t="str">
        <f t="shared" si="6"/>
        <v/>
      </c>
      <c r="G82" s="380" t="str">
        <f t="shared" si="3"/>
        <v/>
      </c>
      <c r="I82" s="377" t="str">
        <f t="shared" si="4"/>
        <v/>
      </c>
      <c r="J82" s="377" t="str">
        <f>IF($C82="","",IFERROR(IF('קיזוזים בגין איחורים'!E82=0,0,1),0))</f>
        <v/>
      </c>
      <c r="K82" s="377" t="str">
        <f t="shared" si="5"/>
        <v/>
      </c>
      <c r="L82" s="377" t="str">
        <f t="shared" si="7"/>
        <v/>
      </c>
    </row>
    <row r="83" spans="2:12">
      <c r="B83" s="56" t="str">
        <f t="shared" si="2"/>
        <v/>
      </c>
      <c r="C83" s="220" t="str">
        <f>'קיזוזים בגין איחורים'!C83</f>
        <v/>
      </c>
      <c r="D83" s="379" t="str">
        <f>'קיזוזים בגין איחורים'!H83</f>
        <v/>
      </c>
      <c r="E83" s="57"/>
      <c r="F83" s="380" t="str">
        <f t="shared" si="6"/>
        <v/>
      </c>
      <c r="G83" s="380" t="str">
        <f t="shared" si="3"/>
        <v/>
      </c>
      <c r="I83" s="377" t="str">
        <f t="shared" si="4"/>
        <v/>
      </c>
      <c r="J83" s="377" t="str">
        <f>IF($C83="","",IFERROR(IF('קיזוזים בגין איחורים'!E83=0,0,1),0))</f>
        <v/>
      </c>
      <c r="K83" s="377" t="str">
        <f t="shared" si="5"/>
        <v/>
      </c>
      <c r="L83" s="377" t="str">
        <f t="shared" si="7"/>
        <v/>
      </c>
    </row>
    <row r="84" spans="2:12">
      <c r="B84" s="56" t="str">
        <f t="shared" si="2"/>
        <v/>
      </c>
      <c r="C84" s="220" t="str">
        <f>'קיזוזים בגין איחורים'!C84</f>
        <v/>
      </c>
      <c r="D84" s="379" t="str">
        <f>'קיזוזים בגין איחורים'!H84</f>
        <v/>
      </c>
      <c r="E84" s="57"/>
      <c r="F84" s="380" t="str">
        <f t="shared" si="6"/>
        <v/>
      </c>
      <c r="G84" s="380" t="str">
        <f t="shared" si="3"/>
        <v/>
      </c>
      <c r="I84" s="377" t="str">
        <f t="shared" si="4"/>
        <v/>
      </c>
      <c r="J84" s="377" t="str">
        <f>IF($C84="","",IFERROR(IF('קיזוזים בגין איחורים'!E84=0,0,1),0))</f>
        <v/>
      </c>
      <c r="K84" s="377" t="str">
        <f t="shared" si="5"/>
        <v/>
      </c>
      <c r="L84" s="377" t="str">
        <f t="shared" si="7"/>
        <v/>
      </c>
    </row>
    <row r="85" spans="2:12">
      <c r="B85" s="56" t="str">
        <f t="shared" si="2"/>
        <v/>
      </c>
      <c r="C85" s="220" t="str">
        <f>'קיזוזים בגין איחורים'!C85</f>
        <v/>
      </c>
      <c r="D85" s="379" t="str">
        <f>'קיזוזים בגין איחורים'!H85</f>
        <v/>
      </c>
      <c r="E85" s="57"/>
      <c r="F85" s="380" t="str">
        <f t="shared" si="6"/>
        <v/>
      </c>
      <c r="G85" s="380" t="str">
        <f t="shared" si="3"/>
        <v/>
      </c>
      <c r="I85" s="377" t="str">
        <f t="shared" si="4"/>
        <v/>
      </c>
      <c r="J85" s="377" t="str">
        <f>IF($C85="","",IFERROR(IF('קיזוזים בגין איחורים'!E85=0,0,1),0))</f>
        <v/>
      </c>
      <c r="K85" s="377" t="str">
        <f t="shared" si="5"/>
        <v/>
      </c>
      <c r="L85" s="377" t="str">
        <f t="shared" si="7"/>
        <v/>
      </c>
    </row>
    <row r="86" spans="2:12">
      <c r="B86" s="56" t="str">
        <f t="shared" si="2"/>
        <v/>
      </c>
      <c r="C86" s="220" t="str">
        <f>'קיזוזים בגין איחורים'!C86</f>
        <v/>
      </c>
      <c r="D86" s="379" t="str">
        <f>'קיזוזים בגין איחורים'!H86</f>
        <v/>
      </c>
      <c r="E86" s="57"/>
      <c r="F86" s="380" t="str">
        <f t="shared" si="6"/>
        <v/>
      </c>
      <c r="G86" s="380" t="str">
        <f t="shared" si="3"/>
        <v/>
      </c>
      <c r="I86" s="377" t="str">
        <f t="shared" si="4"/>
        <v/>
      </c>
      <c r="J86" s="377" t="str">
        <f>IF($C86="","",IFERROR(IF('קיזוזים בגין איחורים'!E86=0,0,1),0))</f>
        <v/>
      </c>
      <c r="K86" s="377" t="str">
        <f t="shared" si="5"/>
        <v/>
      </c>
      <c r="L86" s="377" t="str">
        <f t="shared" si="7"/>
        <v/>
      </c>
    </row>
    <row r="87" spans="2:12">
      <c r="B87" s="56" t="str">
        <f t="shared" si="2"/>
        <v/>
      </c>
      <c r="C87" s="220" t="str">
        <f>'קיזוזים בגין איחורים'!C87</f>
        <v/>
      </c>
      <c r="D87" s="379" t="str">
        <f>'קיזוזים בגין איחורים'!H87</f>
        <v/>
      </c>
      <c r="E87" s="57"/>
      <c r="F87" s="380" t="str">
        <f t="shared" si="6"/>
        <v/>
      </c>
      <c r="G87" s="380" t="str">
        <f t="shared" si="3"/>
        <v/>
      </c>
      <c r="I87" s="377" t="str">
        <f t="shared" si="4"/>
        <v/>
      </c>
      <c r="J87" s="377" t="str">
        <f>IF($C87="","",IFERROR(IF('קיזוזים בגין איחורים'!E87=0,0,1),0))</f>
        <v/>
      </c>
      <c r="K87" s="377" t="str">
        <f t="shared" si="5"/>
        <v/>
      </c>
      <c r="L87" s="377" t="str">
        <f t="shared" si="7"/>
        <v/>
      </c>
    </row>
    <row r="88" spans="2:12">
      <c r="B88" s="56" t="str">
        <f t="shared" si="2"/>
        <v/>
      </c>
      <c r="C88" s="220" t="str">
        <f>'קיזוזים בגין איחורים'!C88</f>
        <v/>
      </c>
      <c r="D88" s="379" t="str">
        <f>'קיזוזים בגין איחורים'!H88</f>
        <v/>
      </c>
      <c r="E88" s="57"/>
      <c r="F88" s="380" t="str">
        <f t="shared" si="6"/>
        <v/>
      </c>
      <c r="G88" s="380" t="str">
        <f t="shared" si="3"/>
        <v/>
      </c>
      <c r="I88" s="377" t="str">
        <f t="shared" si="4"/>
        <v/>
      </c>
      <c r="J88" s="377" t="str">
        <f>IF($C88="","",IFERROR(IF('קיזוזים בגין איחורים'!E88=0,0,1),0))</f>
        <v/>
      </c>
      <c r="K88" s="377" t="str">
        <f t="shared" si="5"/>
        <v/>
      </c>
      <c r="L88" s="377" t="str">
        <f t="shared" si="7"/>
        <v/>
      </c>
    </row>
    <row r="89" spans="2:12">
      <c r="B89" s="56" t="str">
        <f t="shared" si="2"/>
        <v/>
      </c>
      <c r="C89" s="220" t="str">
        <f>'קיזוזים בגין איחורים'!C89</f>
        <v/>
      </c>
      <c r="D89" s="379" t="str">
        <f>'קיזוזים בגין איחורים'!H89</f>
        <v/>
      </c>
      <c r="E89" s="57"/>
      <c r="F89" s="380" t="str">
        <f t="shared" si="6"/>
        <v/>
      </c>
      <c r="G89" s="380" t="str">
        <f t="shared" si="3"/>
        <v/>
      </c>
      <c r="I89" s="377" t="str">
        <f t="shared" si="4"/>
        <v/>
      </c>
      <c r="J89" s="377" t="str">
        <f>IF($C89="","",IFERROR(IF('קיזוזים בגין איחורים'!E89=0,0,1),0))</f>
        <v/>
      </c>
      <c r="K89" s="377" t="str">
        <f t="shared" si="5"/>
        <v/>
      </c>
      <c r="L89" s="377" t="str">
        <f t="shared" si="7"/>
        <v/>
      </c>
    </row>
    <row r="90" spans="2:12">
      <c r="B90" s="56" t="str">
        <f t="shared" si="2"/>
        <v/>
      </c>
      <c r="C90" s="220" t="str">
        <f>'קיזוזים בגין איחורים'!C90</f>
        <v/>
      </c>
      <c r="D90" s="379" t="str">
        <f>'קיזוזים בגין איחורים'!H90</f>
        <v/>
      </c>
      <c r="E90" s="57"/>
      <c r="F90" s="380" t="str">
        <f t="shared" si="6"/>
        <v/>
      </c>
      <c r="G90" s="380" t="str">
        <f t="shared" si="3"/>
        <v/>
      </c>
      <c r="I90" s="377" t="str">
        <f t="shared" si="4"/>
        <v/>
      </c>
      <c r="J90" s="377" t="str">
        <f>IF($C90="","",IFERROR(IF('קיזוזים בגין איחורים'!E90=0,0,1),0))</f>
        <v/>
      </c>
      <c r="K90" s="377" t="str">
        <f t="shared" si="5"/>
        <v/>
      </c>
      <c r="L90" s="377" t="str">
        <f t="shared" si="7"/>
        <v/>
      </c>
    </row>
    <row r="91" spans="2:12">
      <c r="B91" s="56" t="str">
        <f t="shared" si="2"/>
        <v/>
      </c>
      <c r="C91" s="220" t="str">
        <f>'קיזוזים בגין איחורים'!C91</f>
        <v/>
      </c>
      <c r="D91" s="379" t="str">
        <f>'קיזוזים בגין איחורים'!H91</f>
        <v/>
      </c>
      <c r="E91" s="57"/>
      <c r="F91" s="380" t="str">
        <f t="shared" si="6"/>
        <v/>
      </c>
      <c r="G91" s="380" t="str">
        <f t="shared" si="3"/>
        <v/>
      </c>
      <c r="I91" s="377" t="str">
        <f t="shared" si="4"/>
        <v/>
      </c>
      <c r="J91" s="377" t="str">
        <f>IF($C91="","",IFERROR(IF('קיזוזים בגין איחורים'!E91=0,0,1),0))</f>
        <v/>
      </c>
      <c r="K91" s="377" t="str">
        <f t="shared" si="5"/>
        <v/>
      </c>
      <c r="L91" s="377" t="str">
        <f t="shared" si="7"/>
        <v/>
      </c>
    </row>
    <row r="92" spans="2:12">
      <c r="B92" s="56" t="str">
        <f t="shared" si="2"/>
        <v/>
      </c>
      <c r="C92" s="220" t="str">
        <f>'קיזוזים בגין איחורים'!C92</f>
        <v/>
      </c>
      <c r="D92" s="379" t="str">
        <f>'קיזוזים בגין איחורים'!H92</f>
        <v/>
      </c>
      <c r="E92" s="57"/>
      <c r="F92" s="380" t="str">
        <f t="shared" si="6"/>
        <v/>
      </c>
      <c r="G92" s="380" t="str">
        <f t="shared" si="3"/>
        <v/>
      </c>
      <c r="I92" s="377" t="str">
        <f t="shared" si="4"/>
        <v/>
      </c>
      <c r="J92" s="377" t="str">
        <f>IF($C92="","",IFERROR(IF('קיזוזים בגין איחורים'!E92=0,0,1),0))</f>
        <v/>
      </c>
      <c r="K92" s="377" t="str">
        <f t="shared" si="5"/>
        <v/>
      </c>
      <c r="L92" s="377" t="str">
        <f t="shared" si="7"/>
        <v/>
      </c>
    </row>
    <row r="93" spans="2:12">
      <c r="B93" s="56" t="str">
        <f t="shared" si="2"/>
        <v/>
      </c>
      <c r="C93" s="220" t="str">
        <f>'קיזוזים בגין איחורים'!C93</f>
        <v/>
      </c>
      <c r="D93" s="379" t="str">
        <f>'קיזוזים בגין איחורים'!H93</f>
        <v/>
      </c>
      <c r="E93" s="57"/>
      <c r="F93" s="380" t="str">
        <f t="shared" si="6"/>
        <v/>
      </c>
      <c r="G93" s="380" t="str">
        <f t="shared" si="3"/>
        <v/>
      </c>
      <c r="I93" s="377" t="str">
        <f t="shared" si="4"/>
        <v/>
      </c>
      <c r="J93" s="377" t="str">
        <f>IF($C93="","",IFERROR(IF('קיזוזים בגין איחורים'!E93=0,0,1),0))</f>
        <v/>
      </c>
      <c r="K93" s="377" t="str">
        <f t="shared" si="5"/>
        <v/>
      </c>
      <c r="L93" s="377" t="str">
        <f t="shared" si="7"/>
        <v/>
      </c>
    </row>
    <row r="94" spans="2:12">
      <c r="B94" s="56" t="str">
        <f t="shared" si="2"/>
        <v/>
      </c>
      <c r="C94" s="220" t="str">
        <f>'קיזוזים בגין איחורים'!C94</f>
        <v/>
      </c>
      <c r="D94" s="379" t="str">
        <f>'קיזוזים בגין איחורים'!H94</f>
        <v/>
      </c>
      <c r="E94" s="57"/>
      <c r="F94" s="380" t="str">
        <f t="shared" si="6"/>
        <v/>
      </c>
      <c r="G94" s="380" t="str">
        <f t="shared" si="3"/>
        <v/>
      </c>
      <c r="I94" s="377" t="str">
        <f t="shared" si="4"/>
        <v/>
      </c>
      <c r="J94" s="377" t="str">
        <f>IF($C94="","",IFERROR(IF('קיזוזים בגין איחורים'!E94=0,0,1),0))</f>
        <v/>
      </c>
      <c r="K94" s="377" t="str">
        <f t="shared" si="5"/>
        <v/>
      </c>
      <c r="L94" s="377" t="str">
        <f t="shared" si="7"/>
        <v/>
      </c>
    </row>
    <row r="95" spans="2:12">
      <c r="B95" s="56" t="str">
        <f t="shared" si="2"/>
        <v/>
      </c>
      <c r="C95" s="220" t="str">
        <f>'קיזוזים בגין איחורים'!C95</f>
        <v/>
      </c>
      <c r="D95" s="379" t="str">
        <f>'קיזוזים בגין איחורים'!H95</f>
        <v/>
      </c>
      <c r="E95" s="57"/>
      <c r="F95" s="380" t="str">
        <f t="shared" ref="F95:F126" si="8">IF($C95="","",IF(E95&gt;D95,$P$1,D95-E95))</f>
        <v/>
      </c>
      <c r="G95" s="380" t="str">
        <f t="shared" si="3"/>
        <v/>
      </c>
      <c r="I95" s="377" t="str">
        <f t="shared" si="4"/>
        <v/>
      </c>
      <c r="J95" s="377" t="str">
        <f>IF($C95="","",IFERROR(IF('קיזוזים בגין איחורים'!E95=0,0,1),0))</f>
        <v/>
      </c>
      <c r="K95" s="377" t="str">
        <f t="shared" si="5"/>
        <v/>
      </c>
      <c r="L95" s="377" t="str">
        <f t="shared" ref="L95:L126" si="9">IF($C95="","",IF(K95=1,0,$K$27*$D95/$J$27))</f>
        <v/>
      </c>
    </row>
    <row r="96" spans="2:12">
      <c r="B96" s="56" t="str">
        <f t="shared" ref="B96:B130" si="10">IF(C96="","",ROW()-30)</f>
        <v/>
      </c>
      <c r="C96" s="220" t="str">
        <f>'קיזוזים בגין איחורים'!C96</f>
        <v/>
      </c>
      <c r="D96" s="379" t="str">
        <f>'קיזוזים בגין איחורים'!H96</f>
        <v/>
      </c>
      <c r="E96" s="57"/>
      <c r="F96" s="380" t="str">
        <f t="shared" si="8"/>
        <v/>
      </c>
      <c r="G96" s="380" t="str">
        <f t="shared" ref="G96:G130" si="11">IF($C96="","",F96+L96)</f>
        <v/>
      </c>
      <c r="I96" s="377" t="str">
        <f t="shared" ref="I96:I130" si="12">IF($C96="","",IFERROR(IF(E96=0,0,1),0))</f>
        <v/>
      </c>
      <c r="J96" s="377" t="str">
        <f>IF($C96="","",IFERROR(IF('קיזוזים בגין איחורים'!E96=0,0,1),0))</f>
        <v/>
      </c>
      <c r="K96" s="377" t="str">
        <f t="shared" ref="K96:K130" si="13">IF($C96="","",IF(OR(J96=1,I96=1),1,0))</f>
        <v/>
      </c>
      <c r="L96" s="377" t="str">
        <f t="shared" si="9"/>
        <v/>
      </c>
    </row>
    <row r="97" spans="2:12">
      <c r="B97" s="56" t="str">
        <f t="shared" si="10"/>
        <v/>
      </c>
      <c r="C97" s="220" t="str">
        <f>'קיזוזים בגין איחורים'!C97</f>
        <v/>
      </c>
      <c r="D97" s="379" t="str">
        <f>'קיזוזים בגין איחורים'!H97</f>
        <v/>
      </c>
      <c r="E97" s="57"/>
      <c r="F97" s="380" t="str">
        <f t="shared" si="8"/>
        <v/>
      </c>
      <c r="G97" s="380" t="str">
        <f t="shared" si="11"/>
        <v/>
      </c>
      <c r="I97" s="377" t="str">
        <f t="shared" si="12"/>
        <v/>
      </c>
      <c r="J97" s="377" t="str">
        <f>IF($C97="","",IFERROR(IF('קיזוזים בגין איחורים'!E97=0,0,1),0))</f>
        <v/>
      </c>
      <c r="K97" s="377" t="str">
        <f t="shared" si="13"/>
        <v/>
      </c>
      <c r="L97" s="377" t="str">
        <f t="shared" si="9"/>
        <v/>
      </c>
    </row>
    <row r="98" spans="2:12">
      <c r="B98" s="56" t="str">
        <f t="shared" si="10"/>
        <v/>
      </c>
      <c r="C98" s="220" t="str">
        <f>'קיזוזים בגין איחורים'!C98</f>
        <v/>
      </c>
      <c r="D98" s="379" t="str">
        <f>'קיזוזים בגין איחורים'!H98</f>
        <v/>
      </c>
      <c r="E98" s="57"/>
      <c r="F98" s="380" t="str">
        <f t="shared" si="8"/>
        <v/>
      </c>
      <c r="G98" s="380" t="str">
        <f t="shared" si="11"/>
        <v/>
      </c>
      <c r="I98" s="377" t="str">
        <f t="shared" si="12"/>
        <v/>
      </c>
      <c r="J98" s="377" t="str">
        <f>IF($C98="","",IFERROR(IF('קיזוזים בגין איחורים'!E98=0,0,1),0))</f>
        <v/>
      </c>
      <c r="K98" s="377" t="str">
        <f t="shared" si="13"/>
        <v/>
      </c>
      <c r="L98" s="377" t="str">
        <f t="shared" si="9"/>
        <v/>
      </c>
    </row>
    <row r="99" spans="2:12">
      <c r="B99" s="56" t="str">
        <f t="shared" si="10"/>
        <v/>
      </c>
      <c r="C99" s="220" t="str">
        <f>'קיזוזים בגין איחורים'!C99</f>
        <v/>
      </c>
      <c r="D99" s="379" t="str">
        <f>'קיזוזים בגין איחורים'!H99</f>
        <v/>
      </c>
      <c r="E99" s="57"/>
      <c r="F99" s="380" t="str">
        <f t="shared" si="8"/>
        <v/>
      </c>
      <c r="G99" s="380" t="str">
        <f t="shared" si="11"/>
        <v/>
      </c>
      <c r="I99" s="377" t="str">
        <f t="shared" si="12"/>
        <v/>
      </c>
      <c r="J99" s="377" t="str">
        <f>IF($C99="","",IFERROR(IF('קיזוזים בגין איחורים'!E99=0,0,1),0))</f>
        <v/>
      </c>
      <c r="K99" s="377" t="str">
        <f t="shared" si="13"/>
        <v/>
      </c>
      <c r="L99" s="377" t="str">
        <f t="shared" si="9"/>
        <v/>
      </c>
    </row>
    <row r="100" spans="2:12">
      <c r="B100" s="56" t="str">
        <f t="shared" si="10"/>
        <v/>
      </c>
      <c r="C100" s="220" t="str">
        <f>'קיזוזים בגין איחורים'!C100</f>
        <v/>
      </c>
      <c r="D100" s="379" t="str">
        <f>'קיזוזים בגין איחורים'!H100</f>
        <v/>
      </c>
      <c r="E100" s="57"/>
      <c r="F100" s="380" t="str">
        <f t="shared" si="8"/>
        <v/>
      </c>
      <c r="G100" s="380" t="str">
        <f t="shared" si="11"/>
        <v/>
      </c>
      <c r="I100" s="377" t="str">
        <f t="shared" si="12"/>
        <v/>
      </c>
      <c r="J100" s="377" t="str">
        <f>IF($C100="","",IFERROR(IF('קיזוזים בגין איחורים'!E100=0,0,1),0))</f>
        <v/>
      </c>
      <c r="K100" s="377" t="str">
        <f t="shared" si="13"/>
        <v/>
      </c>
      <c r="L100" s="377" t="str">
        <f t="shared" si="9"/>
        <v/>
      </c>
    </row>
    <row r="101" spans="2:12">
      <c r="B101" s="56" t="str">
        <f t="shared" si="10"/>
        <v/>
      </c>
      <c r="C101" s="220" t="str">
        <f>'קיזוזים בגין איחורים'!C101</f>
        <v/>
      </c>
      <c r="D101" s="379" t="str">
        <f>'קיזוזים בגין איחורים'!H101</f>
        <v/>
      </c>
      <c r="E101" s="57"/>
      <c r="F101" s="380" t="str">
        <f t="shared" si="8"/>
        <v/>
      </c>
      <c r="G101" s="380" t="str">
        <f t="shared" si="11"/>
        <v/>
      </c>
      <c r="I101" s="377" t="str">
        <f t="shared" si="12"/>
        <v/>
      </c>
      <c r="J101" s="377" t="str">
        <f>IF($C101="","",IFERROR(IF('קיזוזים בגין איחורים'!E101=0,0,1),0))</f>
        <v/>
      </c>
      <c r="K101" s="377" t="str">
        <f t="shared" si="13"/>
        <v/>
      </c>
      <c r="L101" s="377" t="str">
        <f t="shared" si="9"/>
        <v/>
      </c>
    </row>
    <row r="102" spans="2:12">
      <c r="B102" s="56" t="str">
        <f t="shared" si="10"/>
        <v/>
      </c>
      <c r="C102" s="220" t="str">
        <f>'קיזוזים בגין איחורים'!C102</f>
        <v/>
      </c>
      <c r="D102" s="379" t="str">
        <f>'קיזוזים בגין איחורים'!H102</f>
        <v/>
      </c>
      <c r="E102" s="57"/>
      <c r="F102" s="380" t="str">
        <f t="shared" si="8"/>
        <v/>
      </c>
      <c r="G102" s="380" t="str">
        <f t="shared" si="11"/>
        <v/>
      </c>
      <c r="I102" s="377" t="str">
        <f t="shared" si="12"/>
        <v/>
      </c>
      <c r="J102" s="377" t="str">
        <f>IF($C102="","",IFERROR(IF('קיזוזים בגין איחורים'!E102=0,0,1),0))</f>
        <v/>
      </c>
      <c r="K102" s="377" t="str">
        <f t="shared" si="13"/>
        <v/>
      </c>
      <c r="L102" s="377" t="str">
        <f t="shared" si="9"/>
        <v/>
      </c>
    </row>
    <row r="103" spans="2:12">
      <c r="B103" s="56" t="str">
        <f t="shared" si="10"/>
        <v/>
      </c>
      <c r="C103" s="220" t="str">
        <f>'קיזוזים בגין איחורים'!C103</f>
        <v/>
      </c>
      <c r="D103" s="379" t="str">
        <f>'קיזוזים בגין איחורים'!H103</f>
        <v/>
      </c>
      <c r="E103" s="57"/>
      <c r="F103" s="380" t="str">
        <f t="shared" si="8"/>
        <v/>
      </c>
      <c r="G103" s="380" t="str">
        <f t="shared" si="11"/>
        <v/>
      </c>
      <c r="I103" s="377" t="str">
        <f t="shared" si="12"/>
        <v/>
      </c>
      <c r="J103" s="377" t="str">
        <f>IF($C103="","",IFERROR(IF('קיזוזים בגין איחורים'!E103=0,0,1),0))</f>
        <v/>
      </c>
      <c r="K103" s="377" t="str">
        <f t="shared" si="13"/>
        <v/>
      </c>
      <c r="L103" s="377" t="str">
        <f t="shared" si="9"/>
        <v/>
      </c>
    </row>
    <row r="104" spans="2:12">
      <c r="B104" s="56" t="str">
        <f t="shared" si="10"/>
        <v/>
      </c>
      <c r="C104" s="220" t="str">
        <f>'קיזוזים בגין איחורים'!C104</f>
        <v/>
      </c>
      <c r="D104" s="379" t="str">
        <f>'קיזוזים בגין איחורים'!H104</f>
        <v/>
      </c>
      <c r="E104" s="57"/>
      <c r="F104" s="380" t="str">
        <f t="shared" si="8"/>
        <v/>
      </c>
      <c r="G104" s="380" t="str">
        <f t="shared" si="11"/>
        <v/>
      </c>
      <c r="I104" s="377" t="str">
        <f t="shared" si="12"/>
        <v/>
      </c>
      <c r="J104" s="377" t="str">
        <f>IF($C104="","",IFERROR(IF('קיזוזים בגין איחורים'!E104=0,0,1),0))</f>
        <v/>
      </c>
      <c r="K104" s="377" t="str">
        <f t="shared" si="13"/>
        <v/>
      </c>
      <c r="L104" s="377" t="str">
        <f t="shared" si="9"/>
        <v/>
      </c>
    </row>
    <row r="105" spans="2:12">
      <c r="B105" s="56" t="str">
        <f t="shared" si="10"/>
        <v/>
      </c>
      <c r="C105" s="220" t="str">
        <f>'קיזוזים בגין איחורים'!C105</f>
        <v/>
      </c>
      <c r="D105" s="379" t="str">
        <f>'קיזוזים בגין איחורים'!H105</f>
        <v/>
      </c>
      <c r="E105" s="57"/>
      <c r="F105" s="380" t="str">
        <f t="shared" si="8"/>
        <v/>
      </c>
      <c r="G105" s="380" t="str">
        <f t="shared" si="11"/>
        <v/>
      </c>
      <c r="I105" s="377" t="str">
        <f t="shared" si="12"/>
        <v/>
      </c>
      <c r="J105" s="377" t="str">
        <f>IF($C105="","",IFERROR(IF('קיזוזים בגין איחורים'!E105=0,0,1),0))</f>
        <v/>
      </c>
      <c r="K105" s="377" t="str">
        <f t="shared" si="13"/>
        <v/>
      </c>
      <c r="L105" s="377" t="str">
        <f t="shared" si="9"/>
        <v/>
      </c>
    </row>
    <row r="106" spans="2:12" ht="21" customHeight="1">
      <c r="B106" s="56" t="str">
        <f t="shared" si="10"/>
        <v/>
      </c>
      <c r="C106" s="220" t="str">
        <f>'קיזוזים בגין איחורים'!C106</f>
        <v/>
      </c>
      <c r="D106" s="379" t="str">
        <f>'קיזוזים בגין איחורים'!H106</f>
        <v/>
      </c>
      <c r="E106" s="57"/>
      <c r="F106" s="380" t="str">
        <f t="shared" si="8"/>
        <v/>
      </c>
      <c r="G106" s="380" t="str">
        <f t="shared" si="11"/>
        <v/>
      </c>
      <c r="I106" s="377" t="str">
        <f t="shared" si="12"/>
        <v/>
      </c>
      <c r="J106" s="377" t="str">
        <f>IF($C106="","",IFERROR(IF('קיזוזים בגין איחורים'!E106=0,0,1),0))</f>
        <v/>
      </c>
      <c r="K106" s="377" t="str">
        <f t="shared" si="13"/>
        <v/>
      </c>
      <c r="L106" s="377" t="str">
        <f t="shared" si="9"/>
        <v/>
      </c>
    </row>
    <row r="107" spans="2:12">
      <c r="B107" s="56" t="str">
        <f t="shared" si="10"/>
        <v/>
      </c>
      <c r="C107" s="220" t="str">
        <f>'קיזוזים בגין איחורים'!C107</f>
        <v/>
      </c>
      <c r="D107" s="379" t="str">
        <f>'קיזוזים בגין איחורים'!H107</f>
        <v/>
      </c>
      <c r="E107" s="57"/>
      <c r="F107" s="380" t="str">
        <f t="shared" si="8"/>
        <v/>
      </c>
      <c r="G107" s="380" t="str">
        <f t="shared" si="11"/>
        <v/>
      </c>
      <c r="I107" s="377" t="str">
        <f t="shared" si="12"/>
        <v/>
      </c>
      <c r="J107" s="377" t="str">
        <f>IF($C107="","",IFERROR(IF('קיזוזים בגין איחורים'!E107=0,0,1),0))</f>
        <v/>
      </c>
      <c r="K107" s="377" t="str">
        <f t="shared" si="13"/>
        <v/>
      </c>
      <c r="L107" s="377" t="str">
        <f t="shared" si="9"/>
        <v/>
      </c>
    </row>
    <row r="108" spans="2:12">
      <c r="B108" s="56" t="str">
        <f t="shared" si="10"/>
        <v/>
      </c>
      <c r="C108" s="220" t="str">
        <f>'קיזוזים בגין איחורים'!C108</f>
        <v/>
      </c>
      <c r="D108" s="379" t="str">
        <f>'קיזוזים בגין איחורים'!H108</f>
        <v/>
      </c>
      <c r="E108" s="57"/>
      <c r="F108" s="380" t="str">
        <f t="shared" si="8"/>
        <v/>
      </c>
      <c r="G108" s="380" t="str">
        <f t="shared" si="11"/>
        <v/>
      </c>
      <c r="I108" s="377" t="str">
        <f t="shared" si="12"/>
        <v/>
      </c>
      <c r="J108" s="377" t="str">
        <f>IF($C108="","",IFERROR(IF('קיזוזים בגין איחורים'!E108=0,0,1),0))</f>
        <v/>
      </c>
      <c r="K108" s="377" t="str">
        <f t="shared" si="13"/>
        <v/>
      </c>
      <c r="L108" s="377" t="str">
        <f t="shared" si="9"/>
        <v/>
      </c>
    </row>
    <row r="109" spans="2:12">
      <c r="B109" s="56" t="str">
        <f t="shared" si="10"/>
        <v/>
      </c>
      <c r="C109" s="220" t="str">
        <f>'קיזוזים בגין איחורים'!C109</f>
        <v/>
      </c>
      <c r="D109" s="379" t="str">
        <f>'קיזוזים בגין איחורים'!H109</f>
        <v/>
      </c>
      <c r="E109" s="57"/>
      <c r="F109" s="380" t="str">
        <f t="shared" si="8"/>
        <v/>
      </c>
      <c r="G109" s="380" t="str">
        <f t="shared" si="11"/>
        <v/>
      </c>
      <c r="I109" s="377" t="str">
        <f t="shared" si="12"/>
        <v/>
      </c>
      <c r="J109" s="377" t="str">
        <f>IF($C109="","",IFERROR(IF('קיזוזים בגין איחורים'!E109=0,0,1),0))</f>
        <v/>
      </c>
      <c r="K109" s="377" t="str">
        <f t="shared" si="13"/>
        <v/>
      </c>
      <c r="L109" s="377" t="str">
        <f t="shared" si="9"/>
        <v/>
      </c>
    </row>
    <row r="110" spans="2:12">
      <c r="B110" s="56" t="str">
        <f t="shared" si="10"/>
        <v/>
      </c>
      <c r="C110" s="220" t="str">
        <f>'קיזוזים בגין איחורים'!C110</f>
        <v/>
      </c>
      <c r="D110" s="379" t="str">
        <f>'קיזוזים בגין איחורים'!H110</f>
        <v/>
      </c>
      <c r="E110" s="57"/>
      <c r="F110" s="380" t="str">
        <f t="shared" si="8"/>
        <v/>
      </c>
      <c r="G110" s="380" t="str">
        <f t="shared" si="11"/>
        <v/>
      </c>
      <c r="I110" s="377" t="str">
        <f t="shared" si="12"/>
        <v/>
      </c>
      <c r="J110" s="377" t="str">
        <f>IF($C110="","",IFERROR(IF('קיזוזים בגין איחורים'!E110=0,0,1),0))</f>
        <v/>
      </c>
      <c r="K110" s="377" t="str">
        <f t="shared" si="13"/>
        <v/>
      </c>
      <c r="L110" s="377" t="str">
        <f t="shared" si="9"/>
        <v/>
      </c>
    </row>
    <row r="111" spans="2:12">
      <c r="B111" s="56" t="str">
        <f t="shared" si="10"/>
        <v/>
      </c>
      <c r="C111" s="220" t="str">
        <f>'קיזוזים בגין איחורים'!C111</f>
        <v/>
      </c>
      <c r="D111" s="379" t="str">
        <f>'קיזוזים בגין איחורים'!H111</f>
        <v/>
      </c>
      <c r="E111" s="57"/>
      <c r="F111" s="380" t="str">
        <f t="shared" si="8"/>
        <v/>
      </c>
      <c r="G111" s="380" t="str">
        <f t="shared" si="11"/>
        <v/>
      </c>
      <c r="I111" s="377" t="str">
        <f t="shared" si="12"/>
        <v/>
      </c>
      <c r="J111" s="377" t="str">
        <f>IF($C111="","",IFERROR(IF('קיזוזים בגין איחורים'!E111=0,0,1),0))</f>
        <v/>
      </c>
      <c r="K111" s="377" t="str">
        <f t="shared" si="13"/>
        <v/>
      </c>
      <c r="L111" s="377" t="str">
        <f t="shared" si="9"/>
        <v/>
      </c>
    </row>
    <row r="112" spans="2:12">
      <c r="B112" s="56" t="str">
        <f t="shared" si="10"/>
        <v/>
      </c>
      <c r="C112" s="220" t="str">
        <f>'קיזוזים בגין איחורים'!C112</f>
        <v/>
      </c>
      <c r="D112" s="379" t="str">
        <f>'קיזוזים בגין איחורים'!H112</f>
        <v/>
      </c>
      <c r="E112" s="57"/>
      <c r="F112" s="380" t="str">
        <f t="shared" si="8"/>
        <v/>
      </c>
      <c r="G112" s="380" t="str">
        <f t="shared" si="11"/>
        <v/>
      </c>
      <c r="I112" s="377" t="str">
        <f t="shared" si="12"/>
        <v/>
      </c>
      <c r="J112" s="377" t="str">
        <f>IF($C112="","",IFERROR(IF('קיזוזים בגין איחורים'!E112=0,0,1),0))</f>
        <v/>
      </c>
      <c r="K112" s="377" t="str">
        <f t="shared" si="13"/>
        <v/>
      </c>
      <c r="L112" s="377" t="str">
        <f t="shared" si="9"/>
        <v/>
      </c>
    </row>
    <row r="113" spans="2:12">
      <c r="B113" s="56" t="str">
        <f t="shared" si="10"/>
        <v/>
      </c>
      <c r="C113" s="220" t="str">
        <f>'קיזוזים בגין איחורים'!C113</f>
        <v/>
      </c>
      <c r="D113" s="379" t="str">
        <f>'קיזוזים בגין איחורים'!H113</f>
        <v/>
      </c>
      <c r="E113" s="57"/>
      <c r="F113" s="380" t="str">
        <f t="shared" si="8"/>
        <v/>
      </c>
      <c r="G113" s="380" t="str">
        <f t="shared" si="11"/>
        <v/>
      </c>
      <c r="I113" s="377" t="str">
        <f t="shared" si="12"/>
        <v/>
      </c>
      <c r="J113" s="377" t="str">
        <f>IF($C113="","",IFERROR(IF('קיזוזים בגין איחורים'!E113=0,0,1),0))</f>
        <v/>
      </c>
      <c r="K113" s="377" t="str">
        <f t="shared" si="13"/>
        <v/>
      </c>
      <c r="L113" s="377" t="str">
        <f t="shared" si="9"/>
        <v/>
      </c>
    </row>
    <row r="114" spans="2:12">
      <c r="B114" s="56" t="str">
        <f t="shared" si="10"/>
        <v/>
      </c>
      <c r="C114" s="220" t="str">
        <f>'קיזוזים בגין איחורים'!C114</f>
        <v/>
      </c>
      <c r="D114" s="379" t="str">
        <f>'קיזוזים בגין איחורים'!H114</f>
        <v/>
      </c>
      <c r="E114" s="57"/>
      <c r="F114" s="380" t="str">
        <f t="shared" si="8"/>
        <v/>
      </c>
      <c r="G114" s="380" t="str">
        <f t="shared" si="11"/>
        <v/>
      </c>
      <c r="I114" s="377" t="str">
        <f t="shared" si="12"/>
        <v/>
      </c>
      <c r="J114" s="377" t="str">
        <f>IF($C114="","",IFERROR(IF('קיזוזים בגין איחורים'!E114=0,0,1),0))</f>
        <v/>
      </c>
      <c r="K114" s="377" t="str">
        <f t="shared" si="13"/>
        <v/>
      </c>
      <c r="L114" s="377" t="str">
        <f t="shared" si="9"/>
        <v/>
      </c>
    </row>
    <row r="115" spans="2:12">
      <c r="B115" s="56" t="str">
        <f t="shared" si="10"/>
        <v/>
      </c>
      <c r="C115" s="220" t="str">
        <f>'קיזוזים בגין איחורים'!C115</f>
        <v/>
      </c>
      <c r="D115" s="379" t="str">
        <f>'קיזוזים בגין איחורים'!H115</f>
        <v/>
      </c>
      <c r="E115" s="57"/>
      <c r="F115" s="380" t="str">
        <f t="shared" si="8"/>
        <v/>
      </c>
      <c r="G115" s="380" t="str">
        <f t="shared" si="11"/>
        <v/>
      </c>
      <c r="I115" s="377" t="str">
        <f t="shared" si="12"/>
        <v/>
      </c>
      <c r="J115" s="377" t="str">
        <f>IF($C115="","",IFERROR(IF('קיזוזים בגין איחורים'!E115=0,0,1),0))</f>
        <v/>
      </c>
      <c r="K115" s="377" t="str">
        <f t="shared" si="13"/>
        <v/>
      </c>
      <c r="L115" s="377" t="str">
        <f t="shared" si="9"/>
        <v/>
      </c>
    </row>
    <row r="116" spans="2:12">
      <c r="B116" s="56" t="str">
        <f t="shared" si="10"/>
        <v/>
      </c>
      <c r="C116" s="220" t="str">
        <f>'קיזוזים בגין איחורים'!C116</f>
        <v/>
      </c>
      <c r="D116" s="379" t="str">
        <f>'קיזוזים בגין איחורים'!H116</f>
        <v/>
      </c>
      <c r="E116" s="57"/>
      <c r="F116" s="380" t="str">
        <f t="shared" si="8"/>
        <v/>
      </c>
      <c r="G116" s="380" t="str">
        <f t="shared" si="11"/>
        <v/>
      </c>
      <c r="I116" s="377" t="str">
        <f t="shared" si="12"/>
        <v/>
      </c>
      <c r="J116" s="377" t="str">
        <f>IF($C116="","",IFERROR(IF('קיזוזים בגין איחורים'!E116=0,0,1),0))</f>
        <v/>
      </c>
      <c r="K116" s="377" t="str">
        <f t="shared" si="13"/>
        <v/>
      </c>
      <c r="L116" s="377" t="str">
        <f t="shared" si="9"/>
        <v/>
      </c>
    </row>
    <row r="117" spans="2:12">
      <c r="B117" s="56" t="str">
        <f t="shared" si="10"/>
        <v/>
      </c>
      <c r="C117" s="220" t="str">
        <f>'קיזוזים בגין איחורים'!C117</f>
        <v/>
      </c>
      <c r="D117" s="379" t="str">
        <f>'קיזוזים בגין איחורים'!H117</f>
        <v/>
      </c>
      <c r="E117" s="57"/>
      <c r="F117" s="380" t="str">
        <f t="shared" si="8"/>
        <v/>
      </c>
      <c r="G117" s="380" t="str">
        <f t="shared" si="11"/>
        <v/>
      </c>
      <c r="I117" s="377" t="str">
        <f t="shared" si="12"/>
        <v/>
      </c>
      <c r="J117" s="377" t="str">
        <f>IF($C117="","",IFERROR(IF('קיזוזים בגין איחורים'!E117=0,0,1),0))</f>
        <v/>
      </c>
      <c r="K117" s="377" t="str">
        <f t="shared" si="13"/>
        <v/>
      </c>
      <c r="L117" s="377" t="str">
        <f t="shared" si="9"/>
        <v/>
      </c>
    </row>
    <row r="118" spans="2:12">
      <c r="B118" s="56" t="str">
        <f t="shared" si="10"/>
        <v/>
      </c>
      <c r="C118" s="220" t="str">
        <f>'קיזוזים בגין איחורים'!C118</f>
        <v/>
      </c>
      <c r="D118" s="379" t="str">
        <f>'קיזוזים בגין איחורים'!H118</f>
        <v/>
      </c>
      <c r="E118" s="57"/>
      <c r="F118" s="380" t="str">
        <f t="shared" si="8"/>
        <v/>
      </c>
      <c r="G118" s="380" t="str">
        <f t="shared" si="11"/>
        <v/>
      </c>
      <c r="I118" s="377" t="str">
        <f t="shared" si="12"/>
        <v/>
      </c>
      <c r="J118" s="377" t="str">
        <f>IF($C118="","",IFERROR(IF('קיזוזים בגין איחורים'!E118=0,0,1),0))</f>
        <v/>
      </c>
      <c r="K118" s="377" t="str">
        <f t="shared" si="13"/>
        <v/>
      </c>
      <c r="L118" s="377" t="str">
        <f t="shared" si="9"/>
        <v/>
      </c>
    </row>
    <row r="119" spans="2:12">
      <c r="B119" s="56" t="str">
        <f t="shared" si="10"/>
        <v/>
      </c>
      <c r="C119" s="220" t="str">
        <f>'קיזוזים בגין איחורים'!C119</f>
        <v/>
      </c>
      <c r="D119" s="379" t="str">
        <f>'קיזוזים בגין איחורים'!H119</f>
        <v/>
      </c>
      <c r="E119" s="57"/>
      <c r="F119" s="380" t="str">
        <f t="shared" si="8"/>
        <v/>
      </c>
      <c r="G119" s="380" t="str">
        <f t="shared" si="11"/>
        <v/>
      </c>
      <c r="I119" s="377" t="str">
        <f t="shared" si="12"/>
        <v/>
      </c>
      <c r="J119" s="377" t="str">
        <f>IF($C119="","",IFERROR(IF('קיזוזים בגין איחורים'!E119=0,0,1),0))</f>
        <v/>
      </c>
      <c r="K119" s="377" t="str">
        <f t="shared" si="13"/>
        <v/>
      </c>
      <c r="L119" s="377" t="str">
        <f t="shared" si="9"/>
        <v/>
      </c>
    </row>
    <row r="120" spans="2:12">
      <c r="B120" s="56" t="str">
        <f t="shared" si="10"/>
        <v/>
      </c>
      <c r="C120" s="220" t="str">
        <f>'קיזוזים בגין איחורים'!C120</f>
        <v/>
      </c>
      <c r="D120" s="379" t="str">
        <f>'קיזוזים בגין איחורים'!H120</f>
        <v/>
      </c>
      <c r="E120" s="57"/>
      <c r="F120" s="380" t="str">
        <f t="shared" si="8"/>
        <v/>
      </c>
      <c r="G120" s="380" t="str">
        <f t="shared" si="11"/>
        <v/>
      </c>
      <c r="I120" s="377" t="str">
        <f t="shared" si="12"/>
        <v/>
      </c>
      <c r="J120" s="377" t="str">
        <f>IF($C120="","",IFERROR(IF('קיזוזים בגין איחורים'!E120=0,0,1),0))</f>
        <v/>
      </c>
      <c r="K120" s="377" t="str">
        <f t="shared" si="13"/>
        <v/>
      </c>
      <c r="L120" s="377" t="str">
        <f t="shared" si="9"/>
        <v/>
      </c>
    </row>
    <row r="121" spans="2:12">
      <c r="B121" s="56" t="str">
        <f t="shared" si="10"/>
        <v/>
      </c>
      <c r="C121" s="220" t="str">
        <f>'קיזוזים בגין איחורים'!C121</f>
        <v/>
      </c>
      <c r="D121" s="379" t="str">
        <f>'קיזוזים בגין איחורים'!H121</f>
        <v/>
      </c>
      <c r="E121" s="57"/>
      <c r="F121" s="380" t="str">
        <f t="shared" si="8"/>
        <v/>
      </c>
      <c r="G121" s="380" t="str">
        <f t="shared" si="11"/>
        <v/>
      </c>
      <c r="I121" s="377" t="str">
        <f t="shared" si="12"/>
        <v/>
      </c>
      <c r="J121" s="377" t="str">
        <f>IF($C121="","",IFERROR(IF('קיזוזים בגין איחורים'!E121=0,0,1),0))</f>
        <v/>
      </c>
      <c r="K121" s="377" t="str">
        <f t="shared" si="13"/>
        <v/>
      </c>
      <c r="L121" s="377" t="str">
        <f t="shared" si="9"/>
        <v/>
      </c>
    </row>
    <row r="122" spans="2:12">
      <c r="B122" s="56" t="str">
        <f t="shared" si="10"/>
        <v/>
      </c>
      <c r="C122" s="220" t="str">
        <f>'קיזוזים בגין איחורים'!C122</f>
        <v/>
      </c>
      <c r="D122" s="379" t="str">
        <f>'קיזוזים בגין איחורים'!H122</f>
        <v/>
      </c>
      <c r="E122" s="57"/>
      <c r="F122" s="380" t="str">
        <f t="shared" si="8"/>
        <v/>
      </c>
      <c r="G122" s="380" t="str">
        <f t="shared" si="11"/>
        <v/>
      </c>
      <c r="I122" s="377" t="str">
        <f t="shared" si="12"/>
        <v/>
      </c>
      <c r="J122" s="377" t="str">
        <f>IF($C122="","",IFERROR(IF('קיזוזים בגין איחורים'!E122=0,0,1),0))</f>
        <v/>
      </c>
      <c r="K122" s="377" t="str">
        <f t="shared" si="13"/>
        <v/>
      </c>
      <c r="L122" s="377" t="str">
        <f t="shared" si="9"/>
        <v/>
      </c>
    </row>
    <row r="123" spans="2:12">
      <c r="B123" s="56" t="str">
        <f t="shared" si="10"/>
        <v/>
      </c>
      <c r="C123" s="220" t="str">
        <f>'קיזוזים בגין איחורים'!C123</f>
        <v/>
      </c>
      <c r="D123" s="379" t="str">
        <f>'קיזוזים בגין איחורים'!H123</f>
        <v/>
      </c>
      <c r="E123" s="57"/>
      <c r="F123" s="380" t="str">
        <f t="shared" si="8"/>
        <v/>
      </c>
      <c r="G123" s="380" t="str">
        <f t="shared" si="11"/>
        <v/>
      </c>
      <c r="I123" s="377" t="str">
        <f t="shared" si="12"/>
        <v/>
      </c>
      <c r="J123" s="377" t="str">
        <f>IF($C123="","",IFERROR(IF('קיזוזים בגין איחורים'!E123=0,0,1),0))</f>
        <v/>
      </c>
      <c r="K123" s="377" t="str">
        <f t="shared" si="13"/>
        <v/>
      </c>
      <c r="L123" s="377" t="str">
        <f t="shared" si="9"/>
        <v/>
      </c>
    </row>
    <row r="124" spans="2:12">
      <c r="B124" s="56" t="str">
        <f t="shared" si="10"/>
        <v/>
      </c>
      <c r="C124" s="220" t="str">
        <f>'קיזוזים בגין איחורים'!C124</f>
        <v/>
      </c>
      <c r="D124" s="379" t="str">
        <f>'קיזוזים בגין איחורים'!H124</f>
        <v/>
      </c>
      <c r="E124" s="57"/>
      <c r="F124" s="380" t="str">
        <f t="shared" si="8"/>
        <v/>
      </c>
      <c r="G124" s="380" t="str">
        <f t="shared" si="11"/>
        <v/>
      </c>
      <c r="I124" s="377" t="str">
        <f t="shared" si="12"/>
        <v/>
      </c>
      <c r="J124" s="377" t="str">
        <f>IF($C124="","",IFERROR(IF('קיזוזים בגין איחורים'!E124=0,0,1),0))</f>
        <v/>
      </c>
      <c r="K124" s="377" t="str">
        <f t="shared" si="13"/>
        <v/>
      </c>
      <c r="L124" s="377" t="str">
        <f t="shared" si="9"/>
        <v/>
      </c>
    </row>
    <row r="125" spans="2:12">
      <c r="B125" s="56" t="str">
        <f t="shared" si="10"/>
        <v/>
      </c>
      <c r="C125" s="220" t="str">
        <f>'קיזוזים בגין איחורים'!C125</f>
        <v/>
      </c>
      <c r="D125" s="379" t="str">
        <f>'קיזוזים בגין איחורים'!H125</f>
        <v/>
      </c>
      <c r="E125" s="57"/>
      <c r="F125" s="380" t="str">
        <f t="shared" si="8"/>
        <v/>
      </c>
      <c r="G125" s="380" t="str">
        <f t="shared" si="11"/>
        <v/>
      </c>
      <c r="I125" s="377" t="str">
        <f t="shared" si="12"/>
        <v/>
      </c>
      <c r="J125" s="377" t="str">
        <f>IF($C125="","",IFERROR(IF('קיזוזים בגין איחורים'!E125=0,0,1),0))</f>
        <v/>
      </c>
      <c r="K125" s="377" t="str">
        <f t="shared" si="13"/>
        <v/>
      </c>
      <c r="L125" s="377" t="str">
        <f t="shared" si="9"/>
        <v/>
      </c>
    </row>
    <row r="126" spans="2:12">
      <c r="B126" s="56" t="str">
        <f t="shared" si="10"/>
        <v/>
      </c>
      <c r="C126" s="220" t="str">
        <f>'קיזוזים בגין איחורים'!C126</f>
        <v/>
      </c>
      <c r="D126" s="379" t="str">
        <f>'קיזוזים בגין איחורים'!H126</f>
        <v/>
      </c>
      <c r="E126" s="57"/>
      <c r="F126" s="380" t="str">
        <f t="shared" si="8"/>
        <v/>
      </c>
      <c r="G126" s="380" t="str">
        <f t="shared" si="11"/>
        <v/>
      </c>
      <c r="I126" s="377" t="str">
        <f t="shared" si="12"/>
        <v/>
      </c>
      <c r="J126" s="377" t="str">
        <f>IF($C126="","",IFERROR(IF('קיזוזים בגין איחורים'!E126=0,0,1),0))</f>
        <v/>
      </c>
      <c r="K126" s="377" t="str">
        <f t="shared" si="13"/>
        <v/>
      </c>
      <c r="L126" s="377" t="str">
        <f t="shared" si="9"/>
        <v/>
      </c>
    </row>
    <row r="127" spans="2:12">
      <c r="B127" s="56" t="str">
        <f t="shared" si="10"/>
        <v/>
      </c>
      <c r="C127" s="220" t="str">
        <f>'קיזוזים בגין איחורים'!C127</f>
        <v/>
      </c>
      <c r="D127" s="379" t="str">
        <f>'קיזוזים בגין איחורים'!H127</f>
        <v/>
      </c>
      <c r="E127" s="57"/>
      <c r="F127" s="380" t="str">
        <f>IF($C127="","",IF(E127&gt;D127,$P$1,D127-E127))</f>
        <v/>
      </c>
      <c r="G127" s="380" t="str">
        <f t="shared" si="11"/>
        <v/>
      </c>
      <c r="I127" s="377" t="str">
        <f t="shared" si="12"/>
        <v/>
      </c>
      <c r="J127" s="377" t="str">
        <f>IF($C127="","",IFERROR(IF('קיזוזים בגין איחורים'!E127=0,0,1),0))</f>
        <v/>
      </c>
      <c r="K127" s="377" t="str">
        <f t="shared" si="13"/>
        <v/>
      </c>
      <c r="L127" s="377" t="str">
        <f>IF($C127="","",IF(K127=1,0,$K$27*$D127/$J$27))</f>
        <v/>
      </c>
    </row>
    <row r="128" spans="2:12">
      <c r="B128" s="56" t="str">
        <f t="shared" si="10"/>
        <v/>
      </c>
      <c r="C128" s="220" t="str">
        <f>'קיזוזים בגין איחורים'!C128</f>
        <v/>
      </c>
      <c r="D128" s="379" t="str">
        <f>'קיזוזים בגין איחורים'!H128</f>
        <v/>
      </c>
      <c r="E128" s="57"/>
      <c r="F128" s="380" t="str">
        <f>IF($C128="","",IF(E128&gt;D128,$P$1,D128-E128))</f>
        <v/>
      </c>
      <c r="G128" s="380" t="str">
        <f t="shared" si="11"/>
        <v/>
      </c>
      <c r="I128" s="377" t="str">
        <f t="shared" si="12"/>
        <v/>
      </c>
      <c r="J128" s="377" t="str">
        <f>IF($C128="","",IFERROR(IF('קיזוזים בגין איחורים'!E128=0,0,1),0))</f>
        <v/>
      </c>
      <c r="K128" s="377" t="str">
        <f t="shared" si="13"/>
        <v/>
      </c>
      <c r="L128" s="377" t="str">
        <f>IF($C128="","",IF(K128=1,0,$K$27*$D128/$J$27))</f>
        <v/>
      </c>
    </row>
    <row r="129" spans="2:12">
      <c r="B129" s="56" t="str">
        <f t="shared" si="10"/>
        <v/>
      </c>
      <c r="C129" s="220" t="str">
        <f>'קיזוזים בגין איחורים'!C129</f>
        <v/>
      </c>
      <c r="D129" s="379" t="str">
        <f>'קיזוזים בגין איחורים'!H129</f>
        <v/>
      </c>
      <c r="E129" s="57"/>
      <c r="F129" s="380" t="str">
        <f>IF($C129="","",IF(E129&gt;D129,$P$1,D129-E129))</f>
        <v/>
      </c>
      <c r="G129" s="380" t="str">
        <f t="shared" si="11"/>
        <v/>
      </c>
      <c r="I129" s="377" t="str">
        <f t="shared" si="12"/>
        <v/>
      </c>
      <c r="J129" s="377" t="str">
        <f>IF($C129="","",IFERROR(IF('קיזוזים בגין איחורים'!E129=0,0,1),0))</f>
        <v/>
      </c>
      <c r="K129" s="377" t="str">
        <f t="shared" si="13"/>
        <v/>
      </c>
      <c r="L129" s="377" t="str">
        <f>IF($C129="","",IF(K129=1,0,$K$27*$D129/$J$27))</f>
        <v/>
      </c>
    </row>
    <row r="130" spans="2:12" ht="21.75" thickBot="1">
      <c r="B130" s="56" t="str">
        <f t="shared" si="10"/>
        <v/>
      </c>
      <c r="C130" s="220" t="str">
        <f>'קיזוזים בגין איחורים'!C130</f>
        <v/>
      </c>
      <c r="D130" s="379" t="str">
        <f>'קיזוזים בגין איחורים'!H130</f>
        <v/>
      </c>
      <c r="E130" s="57"/>
      <c r="F130" s="380" t="str">
        <f>IF($C130="","",IF(E130&gt;D130,$P$1,D130-E130))</f>
        <v/>
      </c>
      <c r="G130" s="380" t="str">
        <f t="shared" si="11"/>
        <v/>
      </c>
      <c r="I130" s="377" t="str">
        <f t="shared" si="12"/>
        <v/>
      </c>
      <c r="J130" s="377" t="str">
        <f>IF($C130="","",IFERROR(IF('קיזוזים בגין איחורים'!E130=0,0,1),0))</f>
        <v/>
      </c>
      <c r="K130" s="377" t="str">
        <f t="shared" si="13"/>
        <v/>
      </c>
      <c r="L130" s="377" t="str">
        <f>IF($C130="","",IF(K130=1,0,$K$27*$D130/$J$27))</f>
        <v/>
      </c>
    </row>
    <row r="131" spans="2:12" ht="21.75" thickBot="1">
      <c r="B131" s="490" t="s">
        <v>49</v>
      </c>
      <c r="C131" s="442"/>
      <c r="D131" s="54">
        <f ca="1">SUM(D31:D130)</f>
        <v>4026034</v>
      </c>
      <c r="E131" s="54">
        <f>SUM(E31:E130)</f>
        <v>0</v>
      </c>
      <c r="F131" s="54">
        <f ca="1">SUM(F31:F130)</f>
        <v>4026034</v>
      </c>
      <c r="G131" s="54">
        <f ca="1">SUM(G31:G130)</f>
        <v>4026034</v>
      </c>
    </row>
  </sheetData>
  <sheetProtection algorithmName="SHA-512" hashValue="0T5Kg/GAB9rFtdTRb5n+w/IBkoe+GODEuCsDMRqS/qyTWnM2LLU8PiNflSgHXvTrPEEuOlQPLjkvXJu2zTWtPA==" saltValue="57P2iIii6VavOxo8wqnYPA==" spinCount="100000" sheet="1" scenarios="1" formatColumns="0" formatRows="0"/>
  <mergeCells count="11">
    <mergeCell ref="B28:G28"/>
    <mergeCell ref="B29:B30"/>
    <mergeCell ref="C29:C30"/>
    <mergeCell ref="D29:D30"/>
    <mergeCell ref="F29:F30"/>
    <mergeCell ref="G29:G30"/>
    <mergeCell ref="I29:I30"/>
    <mergeCell ref="J29:J30"/>
    <mergeCell ref="K29:K30"/>
    <mergeCell ref="L29:L30"/>
    <mergeCell ref="B131:C131"/>
  </mergeCells>
  <conditionalFormatting sqref="B31:G130">
    <cfRule type="expression" dxfId="124" priority="445" stopIfTrue="1">
      <formula>AND($C31="",B31&lt;&gt;"")</formula>
    </cfRule>
    <cfRule type="expression" dxfId="123" priority="446">
      <formula>$C31=""</formula>
    </cfRule>
    <cfRule type="expression" dxfId="122" priority="447">
      <formula>B$30&lt;&gt;""</formula>
    </cfRule>
  </conditionalFormatting>
  <conditionalFormatting sqref="C1:C2">
    <cfRule type="containsBlanks" dxfId="121" priority="6">
      <formula>LEN(TRIM(C1))=0</formula>
    </cfRule>
  </conditionalFormatting>
  <dataValidations count="1">
    <dataValidation type="decimal" operator="greaterThanOrEqual" allowBlank="1" showInputMessage="1" showErrorMessage="1" sqref="E31:E130" xr:uid="{00000000-0002-0000-1300-000000000000}">
      <formula1>0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23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48" operator="containsText" id="{EBAE8BB6-09AD-49B8-AB0C-4C694BE0063B}">
            <xm:f>NOT(ISERROR(SEARCH($P$1,B31)))</xm:f>
            <xm:f>$P$1</xm:f>
            <x14:dxf>
              <fill>
                <patternFill>
                  <bgColor rgb="FFFF0000"/>
                </patternFill>
              </fill>
            </x14:dxf>
          </x14:cfRule>
          <xm:sqref>B31:G130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2">
    <tabColor theme="8" tint="-0.249977111117893"/>
    <pageSetUpPr fitToPage="1"/>
  </sheetPr>
  <dimension ref="B1:AH131"/>
  <sheetViews>
    <sheetView rightToLeft="1" view="pageBreakPreview" zoomScale="90" zoomScaleNormal="100" zoomScaleSheetLayoutView="90" workbookViewId="0">
      <pane xSplit="3" ySplit="30" topLeftCell="D31" activePane="bottomRight" state="frozen"/>
      <selection pane="topRight" activeCell="C3" sqref="C3"/>
      <selection pane="bottomLeft" activeCell="C3" sqref="C3"/>
      <selection pane="bottomRight" activeCell="D31" sqref="D31"/>
    </sheetView>
  </sheetViews>
  <sheetFormatPr defaultColWidth="8" defaultRowHeight="15.75"/>
  <cols>
    <col min="1" max="1" width="0" style="261" hidden="1" customWidth="1"/>
    <col min="2" max="2" width="13" style="261" customWidth="1"/>
    <col min="3" max="3" width="31.28515625" style="261" customWidth="1"/>
    <col min="4" max="4" width="25" style="261" customWidth="1"/>
    <col min="5" max="5" width="19.28515625" style="261" customWidth="1"/>
    <col min="6" max="7" width="21.42578125" style="261" customWidth="1"/>
    <col min="8" max="8" width="17.28515625" style="261" customWidth="1"/>
    <col min="9" max="9" width="24" style="261" customWidth="1"/>
    <col min="10" max="10" width="16.42578125" style="261" customWidth="1"/>
    <col min="11" max="22" width="24" style="261" hidden="1" customWidth="1"/>
    <col min="23" max="23" width="24.7109375" style="261" customWidth="1"/>
    <col min="24" max="24" width="14.28515625" style="261" customWidth="1"/>
    <col min="25" max="200" width="0" style="261" hidden="1" customWidth="1"/>
    <col min="201" max="16384" width="8" style="261"/>
  </cols>
  <sheetData>
    <row r="1" spans="2:34" ht="18.75">
      <c r="B1" s="228" t="str">
        <f>'פרמטרים לעקרונות חישוב התמיכה'!$B$1</f>
        <v>שנה</v>
      </c>
      <c r="C1" s="2">
        <f>'פרמטרים לעקרונות חישוב התמיכה'!$C$1</f>
        <v>2025</v>
      </c>
      <c r="D1" s="48"/>
      <c r="E1" s="48"/>
      <c r="AH1" s="170" t="s">
        <v>89</v>
      </c>
    </row>
    <row r="2" spans="2:34" ht="19.5" thickBot="1">
      <c r="B2" s="238" t="str">
        <f>'פרמטרים לעקרונות חישוב התמיכה'!$B$2</f>
        <v>תקציב</v>
      </c>
      <c r="C2" s="6">
        <f>'פרמטרים לעקרונות חישוב התמיכה'!$C$2</f>
        <v>4026034</v>
      </c>
      <c r="D2" s="14"/>
      <c r="E2" s="14"/>
    </row>
    <row r="3" spans="2:34" ht="21">
      <c r="B3" s="14"/>
      <c r="C3" s="294" t="str">
        <f ca="1">IF(SUBTOTAL(102,B$31:B$130)=SUBTOTAL(2,B$31:B$130),"","ישנן שורות מוסתרות")</f>
        <v/>
      </c>
      <c r="D3" s="14"/>
      <c r="E3" s="14"/>
    </row>
    <row r="4" spans="2:34" hidden="1">
      <c r="B4" s="14"/>
      <c r="C4" s="14"/>
      <c r="D4" s="14"/>
      <c r="E4" s="14"/>
    </row>
    <row r="5" spans="2:34" hidden="1">
      <c r="B5" s="14"/>
      <c r="C5" s="14"/>
      <c r="D5" s="14"/>
      <c r="E5" s="14"/>
    </row>
    <row r="6" spans="2:34" hidden="1">
      <c r="B6" s="14"/>
      <c r="C6" s="14"/>
      <c r="D6" s="14"/>
      <c r="E6" s="14"/>
    </row>
    <row r="7" spans="2:34" hidden="1">
      <c r="B7" s="14"/>
      <c r="C7" s="14"/>
      <c r="D7" s="14"/>
      <c r="E7" s="14"/>
    </row>
    <row r="8" spans="2:34" hidden="1">
      <c r="B8" s="14"/>
      <c r="C8" s="14"/>
      <c r="D8" s="14"/>
      <c r="E8" s="14"/>
    </row>
    <row r="9" spans="2:34" hidden="1">
      <c r="B9" s="14"/>
      <c r="C9" s="14"/>
      <c r="D9" s="14"/>
      <c r="E9" s="14"/>
    </row>
    <row r="10" spans="2:34" hidden="1">
      <c r="B10" s="14"/>
      <c r="C10" s="14"/>
      <c r="D10" s="14"/>
      <c r="E10" s="14"/>
    </row>
    <row r="11" spans="2:34" hidden="1">
      <c r="B11" s="14"/>
      <c r="C11" s="14"/>
      <c r="D11" s="14"/>
      <c r="E11" s="14"/>
    </row>
    <row r="12" spans="2:34" hidden="1">
      <c r="B12" s="14"/>
      <c r="C12" s="14"/>
      <c r="D12" s="14"/>
      <c r="E12" s="14"/>
    </row>
    <row r="13" spans="2:34" hidden="1">
      <c r="B13" s="14"/>
      <c r="C13" s="14"/>
      <c r="D13" s="14"/>
      <c r="E13" s="14"/>
    </row>
    <row r="14" spans="2:34" hidden="1">
      <c r="B14" s="14"/>
      <c r="C14" s="14"/>
      <c r="D14" s="14"/>
      <c r="E14" s="14"/>
    </row>
    <row r="15" spans="2:34" hidden="1">
      <c r="B15" s="14"/>
      <c r="C15" s="14"/>
      <c r="D15" s="14"/>
      <c r="E15" s="14"/>
    </row>
    <row r="16" spans="2:34" hidden="1">
      <c r="B16" s="14"/>
      <c r="C16" s="14"/>
      <c r="D16" s="14"/>
      <c r="E16" s="14"/>
    </row>
    <row r="17" spans="2:24" hidden="1">
      <c r="B17" s="14"/>
      <c r="C17" s="14"/>
      <c r="D17" s="14"/>
      <c r="E17" s="14"/>
    </row>
    <row r="18" spans="2:24" hidden="1">
      <c r="B18" s="14"/>
      <c r="C18" s="14"/>
      <c r="D18" s="14"/>
      <c r="E18" s="14"/>
    </row>
    <row r="19" spans="2:24" hidden="1">
      <c r="B19" s="14"/>
      <c r="C19" s="14"/>
      <c r="D19" s="14"/>
      <c r="E19" s="14"/>
    </row>
    <row r="20" spans="2:24" hidden="1">
      <c r="B20" s="14"/>
      <c r="C20" s="14"/>
      <c r="D20" s="14"/>
      <c r="E20" s="14"/>
    </row>
    <row r="21" spans="2:24" hidden="1">
      <c r="B21" s="14"/>
      <c r="C21" s="14"/>
      <c r="D21" s="14"/>
      <c r="E21" s="14"/>
    </row>
    <row r="22" spans="2:24" hidden="1">
      <c r="B22" s="14"/>
      <c r="C22" s="14"/>
      <c r="D22" s="14"/>
      <c r="E22" s="14"/>
    </row>
    <row r="23" spans="2:24" hidden="1">
      <c r="B23" s="14"/>
      <c r="C23" s="14"/>
      <c r="D23" s="14"/>
      <c r="E23" s="14"/>
    </row>
    <row r="24" spans="2:24" hidden="1">
      <c r="B24" s="14"/>
      <c r="C24" s="14"/>
      <c r="D24" s="14"/>
      <c r="E24" s="14"/>
    </row>
    <row r="25" spans="2:24" hidden="1">
      <c r="B25" s="14"/>
      <c r="C25" s="14"/>
      <c r="D25" s="14"/>
      <c r="E25" s="14"/>
    </row>
    <row r="26" spans="2:24" hidden="1">
      <c r="B26" s="14"/>
      <c r="C26" s="14"/>
      <c r="D26" s="14"/>
      <c r="E26" s="14"/>
    </row>
    <row r="27" spans="2:24" ht="16.5" thickBot="1">
      <c r="B27" s="14"/>
      <c r="C27" s="14"/>
      <c r="D27" s="14"/>
      <c r="E27" s="14"/>
    </row>
    <row r="28" spans="2:24" ht="18.75" customHeight="1" thickBot="1">
      <c r="B28" s="509" t="str">
        <f ca="1">MID(CELL("filename",B30),FIND("]",CELL("filename",C29),1)+1,99)</f>
        <v>הגבלה לסכום מבוקש (2)</v>
      </c>
      <c r="C28" s="510"/>
      <c r="D28" s="510"/>
      <c r="E28" s="510"/>
      <c r="F28" s="510"/>
      <c r="G28" s="510"/>
      <c r="H28" s="510"/>
      <c r="I28" s="510"/>
      <c r="J28" s="510"/>
      <c r="K28" s="510"/>
      <c r="L28" s="510"/>
      <c r="M28" s="510"/>
      <c r="N28" s="510"/>
      <c r="O28" s="510"/>
      <c r="P28" s="510"/>
      <c r="Q28" s="510"/>
      <c r="R28" s="510"/>
      <c r="S28" s="510"/>
      <c r="T28" s="510"/>
      <c r="U28" s="510"/>
      <c r="V28" s="510"/>
      <c r="W28" s="510"/>
      <c r="X28" s="511"/>
    </row>
    <row r="29" spans="2:24" s="263" customFormat="1" ht="19.5" customHeight="1">
      <c r="B29" s="494" t="s">
        <v>185</v>
      </c>
      <c r="C29" s="505" t="s">
        <v>130</v>
      </c>
      <c r="D29" s="505" t="s">
        <v>247</v>
      </c>
      <c r="E29" s="505" t="s">
        <v>278</v>
      </c>
      <c r="F29" s="505" t="s">
        <v>279</v>
      </c>
      <c r="G29" s="505" t="s">
        <v>248</v>
      </c>
      <c r="H29" s="505" t="s">
        <v>249</v>
      </c>
      <c r="I29" s="505" t="s">
        <v>250</v>
      </c>
      <c r="J29" s="505" t="s">
        <v>280</v>
      </c>
      <c r="K29" s="262"/>
      <c r="L29" s="262"/>
      <c r="M29" s="262"/>
      <c r="N29" s="262"/>
      <c r="O29" s="262"/>
      <c r="P29" s="262"/>
      <c r="Q29" s="262"/>
      <c r="R29" s="262"/>
      <c r="S29" s="262"/>
      <c r="T29" s="262"/>
      <c r="U29" s="262"/>
      <c r="V29" s="262"/>
      <c r="W29" s="505" t="s">
        <v>281</v>
      </c>
      <c r="X29" s="507" t="s">
        <v>193</v>
      </c>
    </row>
    <row r="30" spans="2:24" s="263" customFormat="1" ht="54" customHeight="1" thickBot="1">
      <c r="B30" s="495"/>
      <c r="C30" s="506"/>
      <c r="D30" s="506"/>
      <c r="E30" s="506"/>
      <c r="F30" s="506"/>
      <c r="G30" s="506"/>
      <c r="H30" s="506"/>
      <c r="I30" s="506"/>
      <c r="J30" s="506"/>
      <c r="K30" s="264" t="s">
        <v>255</v>
      </c>
      <c r="L30" s="264" t="s">
        <v>256</v>
      </c>
      <c r="M30" s="264" t="s">
        <v>257</v>
      </c>
      <c r="N30" s="264" t="s">
        <v>258</v>
      </c>
      <c r="O30" s="264" t="s">
        <v>259</v>
      </c>
      <c r="P30" s="264" t="s">
        <v>260</v>
      </c>
      <c r="Q30" s="264" t="s">
        <v>261</v>
      </c>
      <c r="R30" s="264" t="s">
        <v>262</v>
      </c>
      <c r="S30" s="264" t="s">
        <v>263</v>
      </c>
      <c r="T30" s="264" t="s">
        <v>264</v>
      </c>
      <c r="U30" s="264" t="s">
        <v>265</v>
      </c>
      <c r="V30" s="264" t="s">
        <v>266</v>
      </c>
      <c r="W30" s="506"/>
      <c r="X30" s="508"/>
    </row>
    <row r="31" spans="2:24" s="263" customFormat="1" ht="30.75" customHeight="1">
      <c r="B31" s="49">
        <f ca="1">IF(C31="","",ROW()-30)</f>
        <v>1</v>
      </c>
      <c r="C31" s="220" t="str">
        <f ca="1">'קיזוזים- החלטות ועדה'!C31</f>
        <v>מכון תא לחזנות</v>
      </c>
      <c r="D31" s="50">
        <f ca="1">IF($C31="","",'הגבלה לסכום מבוקש (1)'!D31)</f>
        <v>300000</v>
      </c>
      <c r="E31" s="50">
        <f ca="1">IF($C31="","",'קיזוזים בגין איחורים'!F31+'קיזוזים- החלטות ועדה'!E31)</f>
        <v>0</v>
      </c>
      <c r="F31" s="50">
        <f ca="1">IF($C31="","",D31-E31)</f>
        <v>300000</v>
      </c>
      <c r="G31" s="50">
        <f ca="1">'קיזוזים- החלטות ועדה'!G31</f>
        <v>189692.66739197538</v>
      </c>
      <c r="H31" s="51">
        <f ca="1">IF(C31="","",IF(G31&gt;$F31,1,0))</f>
        <v>0</v>
      </c>
      <c r="I31" s="50">
        <f ca="1">IF($C31="","",MIN(F31:G31))</f>
        <v>189692.66739197538</v>
      </c>
      <c r="J31" s="50">
        <f ca="1">IF($C31="","",IF(H31=1,I31,I31/SUMIF(H$31:H$130,0,I$31:I$130)*($C$2-SUMIF(H$31:H$130,1,I$31:I$130))))</f>
        <v>189692.66739197538</v>
      </c>
      <c r="K31" s="265">
        <f ca="1">IF(OR(J31&gt;$F31,$H31=1),1,0)</f>
        <v>0</v>
      </c>
      <c r="L31" s="52">
        <f ca="1">IF($C31="","",MIN(J31,$F31))</f>
        <v>189692.66739197538</v>
      </c>
      <c r="M31" s="52">
        <f ca="1">IF($C31="","",IF(K31=1,L31,L31/SUMIF(K$31:K$130,0,L$31:L$130)*($C$2-SUMIF(K$31:K$130,1,L$31:L$130))))</f>
        <v>189692.66739197538</v>
      </c>
      <c r="N31" s="265">
        <f ca="1">IF(OR(M31&gt;$F31,$H31=1,$K31=1),1,0)</f>
        <v>0</v>
      </c>
      <c r="O31" s="52">
        <f ca="1">IF($C31="","",MIN(M31,$F31))</f>
        <v>189692.66739197538</v>
      </c>
      <c r="P31" s="52">
        <f ca="1">IF($C31="","",IF(N31=1,O31,O31/SUMIF(N$31:N$130,0,O$31:O$130)*($C$2-SUMIF(N$31:N$130,1,O$31:O$130))))</f>
        <v>189692.66739197538</v>
      </c>
      <c r="Q31" s="265">
        <f ca="1">IF(OR(P31&gt;$F31,$H31=1,$K31=1,$N31=1),1,0)</f>
        <v>0</v>
      </c>
      <c r="R31" s="52">
        <f ca="1">IF($C31="","",MIN(P31,$F31))</f>
        <v>189692.66739197538</v>
      </c>
      <c r="S31" s="52">
        <f ca="1">IF($C31="","",IF(Q31=2,R31,IF(Q31=1,R31,R31/SUMIF(Q$31:Q$130,0,R$31:R$130)*($C$2-SUMIF(Q$31:Q$130,1,R$31:R$130)-SUMIF(Q$31:Q$130,2,R$31:R$130)))))</f>
        <v>189692.66739197538</v>
      </c>
      <c r="T31" s="265">
        <f ca="1">IF(OR(S31&gt;$F31,$H31=1,$K31=1,$N31=1,$Q31=1),1,0)</f>
        <v>0</v>
      </c>
      <c r="U31" s="52">
        <f ca="1">IF($C31="","",MIN(S31,$F31))</f>
        <v>189692.66739197538</v>
      </c>
      <c r="V31" s="52">
        <f ca="1">IF($C31="","",IF(T31=2,U31,IF(T31=1,U31,U31/SUMIF(T$31:T$130,0,U$31:U$130)*($C$2-SUMIF(T$31:T$130,1,U$31:U$130)-SUMIF(T$31:T$130,2,U$31:U$130)))))</f>
        <v>189692.66739197538</v>
      </c>
      <c r="W31" s="50">
        <f ca="1">IFERROR(V31,$AH$1)</f>
        <v>189692.66739197538</v>
      </c>
      <c r="X31" s="53">
        <f ca="1">IF(F31="","",IFERROR(W31/SUMIF($W$31:$W$130,"&lt;&gt;#DIV/0!"),$AH$1))</f>
        <v>4.7116509048849411E-2</v>
      </c>
    </row>
    <row r="32" spans="2:24" s="263" customFormat="1" ht="30.75" customHeight="1">
      <c r="B32" s="49">
        <f t="shared" ref="B32:B95" ca="1" si="0">IF(C32="","",ROW()-30)</f>
        <v>2</v>
      </c>
      <c r="C32" s="220" t="str">
        <f ca="1">'קיזוזים- החלטות ועדה'!C32</f>
        <v>המרכז לתרבות אנדלוסית ולפיוט</v>
      </c>
      <c r="D32" s="379">
        <f ca="1">IF($C32="","",'הגבלה לסכום מבוקש (1)'!D32)</f>
        <v>1500000</v>
      </c>
      <c r="E32" s="379">
        <f ca="1">IF($C32="","",'קיזוזים בגין איחורים'!F32+'קיזוזים- החלטות ועדה'!E32)</f>
        <v>0</v>
      </c>
      <c r="F32" s="379">
        <f t="shared" ref="F32:F95" ca="1" si="1">IF($C32="","",D32-E32)</f>
        <v>1500000</v>
      </c>
      <c r="G32" s="379">
        <f ca="1">'קיזוזים- החלטות ועדה'!G32</f>
        <v>897770.00413680659</v>
      </c>
      <c r="H32" s="382">
        <f t="shared" ref="H32:H95" ca="1" si="2">IF(C32="","",IF(G32&gt;$F32,1,0))</f>
        <v>0</v>
      </c>
      <c r="I32" s="379">
        <f t="shared" ref="I32:I95" ca="1" si="3">IF($C32="","",MIN(F32:G32))</f>
        <v>897770.00413680659</v>
      </c>
      <c r="J32" s="379">
        <f t="shared" ref="J32:J95" ca="1" si="4">IF($C32="","",IF(H32=1,I32,I32/SUMIF(H$31:H$130,0,I$31:I$130)*($C$2-SUMIF(H$31:H$130,1,I$31:I$130))))</f>
        <v>897770.00413680659</v>
      </c>
      <c r="K32" s="383">
        <f t="shared" ref="K32:K95" ca="1" si="5">IF(OR(J32&gt;$F32,$H32=1),1,0)</f>
        <v>0</v>
      </c>
      <c r="L32" s="384">
        <f t="shared" ref="L32:L95" ca="1" si="6">IF($C32="","",MIN(J32,$F32))</f>
        <v>897770.00413680659</v>
      </c>
      <c r="M32" s="384">
        <f t="shared" ref="M32:M95" ca="1" si="7">IF($C32="","",IF(K32=1,L32,L32/SUMIF(K$31:K$130,0,L$31:L$130)*($C$2-SUMIF(K$31:K$130,1,L$31:L$130))))</f>
        <v>897770.00413680659</v>
      </c>
      <c r="N32" s="383">
        <f t="shared" ref="N32:N95" ca="1" si="8">IF(OR(M32&gt;$F32,$H32=1,$K32=1),1,0)</f>
        <v>0</v>
      </c>
      <c r="O32" s="384">
        <f t="shared" ref="O32:O95" ca="1" si="9">IF($C32="","",MIN(M32,$F32))</f>
        <v>897770.00413680659</v>
      </c>
      <c r="P32" s="384">
        <f t="shared" ref="P32:P95" ca="1" si="10">IF($C32="","",IF(N32=1,O32,O32/SUMIF(N$31:N$130,0,O$31:O$130)*($C$2-SUMIF(N$31:N$130,1,O$31:O$130))))</f>
        <v>897770.00413680659</v>
      </c>
      <c r="Q32" s="383">
        <f t="shared" ref="Q32:Q95" ca="1" si="11">IF(OR(P32&gt;$F32,$H32=1,$K32=1,$N32=1),1,0)</f>
        <v>0</v>
      </c>
      <c r="R32" s="384">
        <f t="shared" ref="R32:R95" ca="1" si="12">IF($C32="","",MIN(P32,$F32))</f>
        <v>897770.00413680659</v>
      </c>
      <c r="S32" s="384">
        <f t="shared" ref="S32:S95" ca="1" si="13">IF($C32="","",IF(Q32=2,R32,IF(Q32=1,R32,R32/SUMIF(Q$31:Q$130,0,R$31:R$130)*($C$2-SUMIF(Q$31:Q$130,1,R$31:R$130)-SUMIF(Q$31:Q$130,2,R$31:R$130)))))</f>
        <v>897770.00413680659</v>
      </c>
      <c r="T32" s="383">
        <f t="shared" ref="T32:T95" ca="1" si="14">IF(OR(S32&gt;$F32,$H32=1,$K32=1,$N32=1,$Q32=1),1,0)</f>
        <v>0</v>
      </c>
      <c r="U32" s="384">
        <f t="shared" ref="U32:U95" ca="1" si="15">IF($C32="","",MIN(S32,$F32))</f>
        <v>897770.00413680659</v>
      </c>
      <c r="V32" s="384">
        <f t="shared" ref="V32:V95" ca="1" si="16">IF($C32="","",IF(T32=2,U32,IF(T32=1,U32,U32/SUMIF(T$31:T$130,0,U$31:U$130)*($C$2-SUMIF(T$31:T$130,1,U$31:U$130)-SUMIF(T$31:T$130,2,U$31:U$130)))))</f>
        <v>897770.00413680659</v>
      </c>
      <c r="W32" s="50">
        <f t="shared" ref="W32:W95" ca="1" si="17">IFERROR(V32,$AH$1)</f>
        <v>897770.00413680659</v>
      </c>
      <c r="X32" s="53">
        <f t="shared" ref="X32:X95" ca="1" si="18">IF(F32="","",IFERROR(W32/SUMIF($W$31:$W$130,"&lt;&gt;#DIV/0!"),$AH$1))</f>
        <v>0.22299116304949401</v>
      </c>
    </row>
    <row r="33" spans="2:24" s="263" customFormat="1" ht="30.75" customHeight="1">
      <c r="B33" s="49">
        <f t="shared" ca="1" si="0"/>
        <v>3</v>
      </c>
      <c r="C33" s="220" t="str">
        <f ca="1">'קיזוזים- החלטות ועדה'!C33</f>
        <v>מקהלת החזנים הירושלמית</v>
      </c>
      <c r="D33" s="379">
        <f ca="1">IF($C33="","",'הגבלה לסכום מבוקש (1)'!D33)</f>
        <v>380000</v>
      </c>
      <c r="E33" s="379">
        <f ca="1">IF($C33="","",'קיזוזים בגין איחורים'!F33+'קיזוזים- החלטות ועדה'!E33)</f>
        <v>0</v>
      </c>
      <c r="F33" s="379">
        <f t="shared" ca="1" si="1"/>
        <v>380000</v>
      </c>
      <c r="G33" s="379">
        <f ca="1">'קיזוזים- החלטות ועדה'!G33</f>
        <v>295448.31159324333</v>
      </c>
      <c r="H33" s="382">
        <f t="shared" ca="1" si="2"/>
        <v>0</v>
      </c>
      <c r="I33" s="379">
        <f t="shared" ca="1" si="3"/>
        <v>295448.31159324333</v>
      </c>
      <c r="J33" s="379">
        <f t="shared" ca="1" si="4"/>
        <v>295448.31159324333</v>
      </c>
      <c r="K33" s="383">
        <f t="shared" ca="1" si="5"/>
        <v>0</v>
      </c>
      <c r="L33" s="384">
        <f t="shared" ca="1" si="6"/>
        <v>295448.31159324333</v>
      </c>
      <c r="M33" s="384">
        <f t="shared" ca="1" si="7"/>
        <v>295448.31159324333</v>
      </c>
      <c r="N33" s="383">
        <f t="shared" ca="1" si="8"/>
        <v>0</v>
      </c>
      <c r="O33" s="384">
        <f t="shared" ca="1" si="9"/>
        <v>295448.31159324333</v>
      </c>
      <c r="P33" s="384">
        <f t="shared" ca="1" si="10"/>
        <v>295448.31159324333</v>
      </c>
      <c r="Q33" s="383">
        <f t="shared" ca="1" si="11"/>
        <v>0</v>
      </c>
      <c r="R33" s="384">
        <f t="shared" ca="1" si="12"/>
        <v>295448.31159324333</v>
      </c>
      <c r="S33" s="384">
        <f t="shared" ca="1" si="13"/>
        <v>295448.31159324333</v>
      </c>
      <c r="T33" s="383">
        <f t="shared" ca="1" si="14"/>
        <v>0</v>
      </c>
      <c r="U33" s="384">
        <f t="shared" ca="1" si="15"/>
        <v>295448.31159324333</v>
      </c>
      <c r="V33" s="384">
        <f t="shared" ca="1" si="16"/>
        <v>295448.31159324333</v>
      </c>
      <c r="W33" s="50">
        <f t="shared" ca="1" si="17"/>
        <v>295448.31159324333</v>
      </c>
      <c r="X33" s="53">
        <f t="shared" ca="1" si="18"/>
        <v>7.3384455171825014E-2</v>
      </c>
    </row>
    <row r="34" spans="2:24" s="263" customFormat="1" ht="30.75" customHeight="1">
      <c r="B34" s="49">
        <f t="shared" ca="1" si="0"/>
        <v>4</v>
      </c>
      <c r="C34" s="220" t="str">
        <f ca="1">'קיזוזים- החלטות ועדה'!C34</f>
        <v>קהילות שרות פיוט וניגון</v>
      </c>
      <c r="D34" s="379">
        <f ca="1">IF($C34="","",'הגבלה לסכום מבוקש (1)'!D34)</f>
        <v>2000000</v>
      </c>
      <c r="E34" s="379">
        <f ca="1">IF($C34="","",'קיזוזים בגין איחורים'!F34+'קיזוזים- החלטות ועדה'!E34)</f>
        <v>0</v>
      </c>
      <c r="F34" s="379">
        <f t="shared" ca="1" si="1"/>
        <v>2000000</v>
      </c>
      <c r="G34" s="379">
        <f ca="1">'קיזוזים- החלטות ועדה'!G34</f>
        <v>673884.3627409793</v>
      </c>
      <c r="H34" s="382">
        <f t="shared" ca="1" si="2"/>
        <v>0</v>
      </c>
      <c r="I34" s="379">
        <f t="shared" ca="1" si="3"/>
        <v>673884.3627409793</v>
      </c>
      <c r="J34" s="379">
        <f t="shared" ca="1" si="4"/>
        <v>673884.3627409793</v>
      </c>
      <c r="K34" s="383">
        <f t="shared" ca="1" si="5"/>
        <v>0</v>
      </c>
      <c r="L34" s="384">
        <f t="shared" ca="1" si="6"/>
        <v>673884.3627409793</v>
      </c>
      <c r="M34" s="384">
        <f t="shared" ca="1" si="7"/>
        <v>673884.3627409793</v>
      </c>
      <c r="N34" s="383">
        <f t="shared" ca="1" si="8"/>
        <v>0</v>
      </c>
      <c r="O34" s="384">
        <f t="shared" ca="1" si="9"/>
        <v>673884.3627409793</v>
      </c>
      <c r="P34" s="384">
        <f t="shared" ca="1" si="10"/>
        <v>673884.3627409793</v>
      </c>
      <c r="Q34" s="383">
        <f t="shared" ca="1" si="11"/>
        <v>0</v>
      </c>
      <c r="R34" s="384">
        <f t="shared" ca="1" si="12"/>
        <v>673884.3627409793</v>
      </c>
      <c r="S34" s="384">
        <f t="shared" ca="1" si="13"/>
        <v>673884.3627409793</v>
      </c>
      <c r="T34" s="383">
        <f t="shared" ca="1" si="14"/>
        <v>0</v>
      </c>
      <c r="U34" s="384">
        <f t="shared" ca="1" si="15"/>
        <v>673884.3627409793</v>
      </c>
      <c r="V34" s="384">
        <f t="shared" ca="1" si="16"/>
        <v>673884.3627409793</v>
      </c>
      <c r="W34" s="50">
        <f t="shared" ca="1" si="17"/>
        <v>673884.3627409793</v>
      </c>
      <c r="X34" s="53">
        <f t="shared" ca="1" si="18"/>
        <v>0.16738168697556435</v>
      </c>
    </row>
    <row r="35" spans="2:24" s="263" customFormat="1" ht="30.75" customHeight="1">
      <c r="B35" s="49">
        <f t="shared" ca="1" si="0"/>
        <v>5</v>
      </c>
      <c r="C35" s="220" t="str">
        <f ca="1">'קיזוזים- החלטות ועדה'!C35</f>
        <v>רננות- המכון למוסיקה יהודית</v>
      </c>
      <c r="D35" s="379">
        <f ca="1">IF($C35="","",'הגבלה לסכום מבוקש (1)'!D35)</f>
        <v>2000000</v>
      </c>
      <c r="E35" s="379">
        <f ca="1">IF($C35="","",'קיזוזים בגין איחורים'!F35+'קיזוזים- החלטות ועדה'!E35)</f>
        <v>0</v>
      </c>
      <c r="F35" s="379">
        <f t="shared" ca="1" si="1"/>
        <v>2000000</v>
      </c>
      <c r="G35" s="379">
        <f ca="1">'קיזוזים- החלטות ועדה'!G35</f>
        <v>335493.70774539246</v>
      </c>
      <c r="H35" s="382">
        <f t="shared" ca="1" si="2"/>
        <v>0</v>
      </c>
      <c r="I35" s="379">
        <f t="shared" ca="1" si="3"/>
        <v>335493.70774539246</v>
      </c>
      <c r="J35" s="379">
        <f t="shared" ca="1" si="4"/>
        <v>335493.70774539246</v>
      </c>
      <c r="K35" s="383">
        <f t="shared" ca="1" si="5"/>
        <v>0</v>
      </c>
      <c r="L35" s="384">
        <f t="shared" ca="1" si="6"/>
        <v>335493.70774539246</v>
      </c>
      <c r="M35" s="384">
        <f t="shared" ca="1" si="7"/>
        <v>335493.70774539246</v>
      </c>
      <c r="N35" s="383">
        <f t="shared" ca="1" si="8"/>
        <v>0</v>
      </c>
      <c r="O35" s="384">
        <f t="shared" ca="1" si="9"/>
        <v>335493.70774539246</v>
      </c>
      <c r="P35" s="384">
        <f t="shared" ca="1" si="10"/>
        <v>335493.70774539246</v>
      </c>
      <c r="Q35" s="383">
        <f t="shared" ca="1" si="11"/>
        <v>0</v>
      </c>
      <c r="R35" s="384">
        <f t="shared" ca="1" si="12"/>
        <v>335493.70774539246</v>
      </c>
      <c r="S35" s="384">
        <f t="shared" ca="1" si="13"/>
        <v>335493.70774539246</v>
      </c>
      <c r="T35" s="383">
        <f t="shared" ca="1" si="14"/>
        <v>0</v>
      </c>
      <c r="U35" s="384">
        <f t="shared" ca="1" si="15"/>
        <v>335493.70774539246</v>
      </c>
      <c r="V35" s="384">
        <f t="shared" ca="1" si="16"/>
        <v>335493.70774539246</v>
      </c>
      <c r="W35" s="50">
        <f t="shared" ca="1" si="17"/>
        <v>335493.70774539246</v>
      </c>
      <c r="X35" s="53">
        <f t="shared" ca="1" si="18"/>
        <v>8.3331066688804037E-2</v>
      </c>
    </row>
    <row r="36" spans="2:24" s="263" customFormat="1" ht="30.75" customHeight="1">
      <c r="B36" s="49">
        <f t="shared" ca="1" si="0"/>
        <v>6</v>
      </c>
      <c r="C36" s="220" t="str">
        <f ca="1">'קיזוזים- החלטות ועדה'!C36</f>
        <v>מקהלת זמרתיה</v>
      </c>
      <c r="D36" s="379">
        <f ca="1">IF($C36="","",'הגבלה לסכום מבוקש (1)'!D36)</f>
        <v>230000</v>
      </c>
      <c r="E36" s="379">
        <f ca="1">IF($C36="","",'קיזוזים בגין איחורים'!F36+'קיזוזים- החלטות ועדה'!E36)</f>
        <v>0</v>
      </c>
      <c r="F36" s="379">
        <f t="shared" ca="1" si="1"/>
        <v>230000</v>
      </c>
      <c r="G36" s="379">
        <f ca="1">'קיזוזים- החלטות ועדה'!G36</f>
        <v>171599.59840283895</v>
      </c>
      <c r="H36" s="382">
        <f t="shared" ca="1" si="2"/>
        <v>0</v>
      </c>
      <c r="I36" s="379">
        <f t="shared" ca="1" si="3"/>
        <v>171599.59840283895</v>
      </c>
      <c r="J36" s="379">
        <f t="shared" ca="1" si="4"/>
        <v>171599.59840283895</v>
      </c>
      <c r="K36" s="383">
        <f t="shared" ca="1" si="5"/>
        <v>0</v>
      </c>
      <c r="L36" s="384">
        <f t="shared" ca="1" si="6"/>
        <v>171599.59840283895</v>
      </c>
      <c r="M36" s="384">
        <f t="shared" ca="1" si="7"/>
        <v>171599.59840283895</v>
      </c>
      <c r="N36" s="383">
        <f t="shared" ca="1" si="8"/>
        <v>0</v>
      </c>
      <c r="O36" s="384">
        <f t="shared" ca="1" si="9"/>
        <v>171599.59840283895</v>
      </c>
      <c r="P36" s="384">
        <f t="shared" ca="1" si="10"/>
        <v>171599.59840283895</v>
      </c>
      <c r="Q36" s="383">
        <f t="shared" ca="1" si="11"/>
        <v>0</v>
      </c>
      <c r="R36" s="384">
        <f t="shared" ca="1" si="12"/>
        <v>171599.59840283895</v>
      </c>
      <c r="S36" s="384">
        <f t="shared" ca="1" si="13"/>
        <v>171599.59840283895</v>
      </c>
      <c r="T36" s="383">
        <f t="shared" ca="1" si="14"/>
        <v>0</v>
      </c>
      <c r="U36" s="384">
        <f t="shared" ca="1" si="15"/>
        <v>171599.59840283895</v>
      </c>
      <c r="V36" s="384">
        <f t="shared" ca="1" si="16"/>
        <v>171599.59840283895</v>
      </c>
      <c r="W36" s="50">
        <f t="shared" ca="1" si="17"/>
        <v>171599.59840283895</v>
      </c>
      <c r="X36" s="53">
        <f t="shared" ca="1" si="18"/>
        <v>4.2622491117272968E-2</v>
      </c>
    </row>
    <row r="37" spans="2:24" s="263" customFormat="1" ht="30.75" customHeight="1">
      <c r="B37" s="49">
        <f t="shared" ca="1" si="0"/>
        <v>7</v>
      </c>
      <c r="C37" s="220" t="str">
        <f ca="1">'קיזוזים- החלטות ועדה'!C37</f>
        <v>יובל - האנסמבל הישראלי לחזנות ו</v>
      </c>
      <c r="D37" s="379">
        <f ca="1">IF($C37="","",'הגבלה לסכום מבוקש (1)'!D37)</f>
        <v>500000</v>
      </c>
      <c r="E37" s="379">
        <f ca="1">IF($C37="","",'קיזוזים בגין איחורים'!F37+'קיזוזים- החלטות ועדה'!E37)</f>
        <v>0</v>
      </c>
      <c r="F37" s="379">
        <f t="shared" ca="1" si="1"/>
        <v>500000</v>
      </c>
      <c r="G37" s="379">
        <f ca="1">'קיזוזים- החלטות ועדה'!G37</f>
        <v>281453.7041527775</v>
      </c>
      <c r="H37" s="382">
        <f t="shared" ca="1" si="2"/>
        <v>0</v>
      </c>
      <c r="I37" s="379">
        <f t="shared" ca="1" si="3"/>
        <v>281453.7041527775</v>
      </c>
      <c r="J37" s="379">
        <f t="shared" ca="1" si="4"/>
        <v>281453.7041527775</v>
      </c>
      <c r="K37" s="383">
        <f t="shared" ca="1" si="5"/>
        <v>0</v>
      </c>
      <c r="L37" s="384">
        <f t="shared" ca="1" si="6"/>
        <v>281453.7041527775</v>
      </c>
      <c r="M37" s="384">
        <f t="shared" ca="1" si="7"/>
        <v>281453.7041527775</v>
      </c>
      <c r="N37" s="383">
        <f t="shared" ca="1" si="8"/>
        <v>0</v>
      </c>
      <c r="O37" s="384">
        <f t="shared" ca="1" si="9"/>
        <v>281453.7041527775</v>
      </c>
      <c r="P37" s="384">
        <f t="shared" ca="1" si="10"/>
        <v>281453.7041527775</v>
      </c>
      <c r="Q37" s="383">
        <f t="shared" ca="1" si="11"/>
        <v>0</v>
      </c>
      <c r="R37" s="384">
        <f t="shared" ca="1" si="12"/>
        <v>281453.7041527775</v>
      </c>
      <c r="S37" s="384">
        <f t="shared" ca="1" si="13"/>
        <v>281453.7041527775</v>
      </c>
      <c r="T37" s="383">
        <f t="shared" ca="1" si="14"/>
        <v>0</v>
      </c>
      <c r="U37" s="384">
        <f t="shared" ca="1" si="15"/>
        <v>281453.7041527775</v>
      </c>
      <c r="V37" s="384">
        <f t="shared" ca="1" si="16"/>
        <v>281453.7041527775</v>
      </c>
      <c r="W37" s="50">
        <f t="shared" ca="1" si="17"/>
        <v>281453.7041527775</v>
      </c>
      <c r="X37" s="53">
        <f t="shared" ca="1" si="18"/>
        <v>6.9908427040799331E-2</v>
      </c>
    </row>
    <row r="38" spans="2:24" s="263" customFormat="1">
      <c r="B38" s="49">
        <f t="shared" ca="1" si="0"/>
        <v>8</v>
      </c>
      <c r="C38" s="220" t="str">
        <f ca="1">'קיזוזים- החלטות ועדה'!C38</f>
        <v>האגודה לטיפוח חברה ותרבות</v>
      </c>
      <c r="D38" s="379">
        <f ca="1">IF($C38="","",'הגבלה לסכום מבוקש (1)'!D38)</f>
        <v>300000</v>
      </c>
      <c r="E38" s="379">
        <f ca="1">IF($C38="","",'קיזוזים בגין איחורים'!F38+'קיזוזים- החלטות ועדה'!E38)</f>
        <v>0</v>
      </c>
      <c r="F38" s="379">
        <f t="shared" ca="1" si="1"/>
        <v>300000</v>
      </c>
      <c r="G38" s="379">
        <f ca="1">'קיזוזים- החלטות ועדה'!G38</f>
        <v>219346.55770486305</v>
      </c>
      <c r="H38" s="382">
        <f t="shared" ca="1" si="2"/>
        <v>0</v>
      </c>
      <c r="I38" s="379">
        <f t="shared" ca="1" si="3"/>
        <v>219346.55770486305</v>
      </c>
      <c r="J38" s="379">
        <f t="shared" ca="1" si="4"/>
        <v>219346.55770486305</v>
      </c>
      <c r="K38" s="383">
        <f t="shared" ca="1" si="5"/>
        <v>0</v>
      </c>
      <c r="L38" s="384">
        <f t="shared" ca="1" si="6"/>
        <v>219346.55770486305</v>
      </c>
      <c r="M38" s="384">
        <f t="shared" ca="1" si="7"/>
        <v>219346.55770486305</v>
      </c>
      <c r="N38" s="383">
        <f t="shared" ca="1" si="8"/>
        <v>0</v>
      </c>
      <c r="O38" s="384">
        <f t="shared" ca="1" si="9"/>
        <v>219346.55770486305</v>
      </c>
      <c r="P38" s="384">
        <f t="shared" ca="1" si="10"/>
        <v>219346.55770486305</v>
      </c>
      <c r="Q38" s="383">
        <f t="shared" ca="1" si="11"/>
        <v>0</v>
      </c>
      <c r="R38" s="384">
        <f t="shared" ca="1" si="12"/>
        <v>219346.55770486305</v>
      </c>
      <c r="S38" s="384">
        <f t="shared" ca="1" si="13"/>
        <v>219346.55770486305</v>
      </c>
      <c r="T38" s="383">
        <f t="shared" ca="1" si="14"/>
        <v>0</v>
      </c>
      <c r="U38" s="384">
        <f t="shared" ca="1" si="15"/>
        <v>219346.55770486305</v>
      </c>
      <c r="V38" s="384">
        <f t="shared" ca="1" si="16"/>
        <v>219346.55770486305</v>
      </c>
      <c r="W38" s="50">
        <f t="shared" ca="1" si="17"/>
        <v>219346.55770486305</v>
      </c>
      <c r="X38" s="53">
        <f t="shared" ca="1" si="18"/>
        <v>5.4482043049031141E-2</v>
      </c>
    </row>
    <row r="39" spans="2:24" s="263" customFormat="1">
      <c r="B39" s="49">
        <f t="shared" ca="1" si="0"/>
        <v>9</v>
      </c>
      <c r="C39" s="220" t="str">
        <f ca="1">'קיזוזים- החלטות ועדה'!C39</f>
        <v>אנסמבל הפיוט מכון בן צבי</v>
      </c>
      <c r="D39" s="379">
        <f ca="1">IF($C39="","",'הגבלה לסכום מבוקש (1)'!D39)</f>
        <v>2000000</v>
      </c>
      <c r="E39" s="379">
        <f ca="1">IF($C39="","",'קיזוזים בגין איחורים'!F39+'קיזוזים- החלטות ועדה'!E39)</f>
        <v>0</v>
      </c>
      <c r="F39" s="379">
        <f t="shared" ca="1" si="1"/>
        <v>2000000</v>
      </c>
      <c r="G39" s="379">
        <f ca="1">'קיזוזים- החלטות ועדה'!G39</f>
        <v>307155.91508786479</v>
      </c>
      <c r="H39" s="382">
        <f t="shared" ca="1" si="2"/>
        <v>0</v>
      </c>
      <c r="I39" s="379">
        <f t="shared" ca="1" si="3"/>
        <v>307155.91508786479</v>
      </c>
      <c r="J39" s="379">
        <f t="shared" ca="1" si="4"/>
        <v>307155.91508786479</v>
      </c>
      <c r="K39" s="383">
        <f t="shared" ca="1" si="5"/>
        <v>0</v>
      </c>
      <c r="L39" s="384">
        <f t="shared" ca="1" si="6"/>
        <v>307155.91508786479</v>
      </c>
      <c r="M39" s="384">
        <f t="shared" ca="1" si="7"/>
        <v>307155.91508786479</v>
      </c>
      <c r="N39" s="383">
        <f t="shared" ca="1" si="8"/>
        <v>0</v>
      </c>
      <c r="O39" s="384">
        <f t="shared" ca="1" si="9"/>
        <v>307155.91508786479</v>
      </c>
      <c r="P39" s="384">
        <f t="shared" ca="1" si="10"/>
        <v>307155.91508786479</v>
      </c>
      <c r="Q39" s="383">
        <f t="shared" ca="1" si="11"/>
        <v>0</v>
      </c>
      <c r="R39" s="384">
        <f t="shared" ca="1" si="12"/>
        <v>307155.91508786479</v>
      </c>
      <c r="S39" s="384">
        <f t="shared" ca="1" si="13"/>
        <v>307155.91508786479</v>
      </c>
      <c r="T39" s="383">
        <f t="shared" ca="1" si="14"/>
        <v>0</v>
      </c>
      <c r="U39" s="384">
        <f t="shared" ca="1" si="15"/>
        <v>307155.91508786479</v>
      </c>
      <c r="V39" s="384">
        <f t="shared" ca="1" si="16"/>
        <v>307155.91508786479</v>
      </c>
      <c r="W39" s="50">
        <f t="shared" ca="1" si="17"/>
        <v>307155.91508786479</v>
      </c>
      <c r="X39" s="53">
        <f t="shared" ca="1" si="18"/>
        <v>7.6292429494600592E-2</v>
      </c>
    </row>
    <row r="40" spans="2:24" s="263" customFormat="1">
      <c r="B40" s="49">
        <f t="shared" ca="1" si="0"/>
        <v>10</v>
      </c>
      <c r="C40" s="220" t="str">
        <f ca="1">'קיזוזים- החלטות ועדה'!C40</f>
        <v>עמותת תמיד</v>
      </c>
      <c r="D40" s="379">
        <f ca="1">IF($C40="","",'הגבלה לסכום מבוקש (1)'!D40)</f>
        <v>550000</v>
      </c>
      <c r="E40" s="379">
        <f ca="1">IF($C40="","",'קיזוזים בגין איחורים'!F40+'קיזוזים- החלטות ועדה'!E40)</f>
        <v>0</v>
      </c>
      <c r="F40" s="379">
        <f t="shared" ca="1" si="1"/>
        <v>550000</v>
      </c>
      <c r="G40" s="379">
        <f ca="1">'קיזוזים- החלטות ועדה'!G40</f>
        <v>216155.37491338351</v>
      </c>
      <c r="H40" s="382">
        <f t="shared" ca="1" si="2"/>
        <v>0</v>
      </c>
      <c r="I40" s="379">
        <f t="shared" ca="1" si="3"/>
        <v>216155.37491338351</v>
      </c>
      <c r="J40" s="379">
        <f t="shared" ca="1" si="4"/>
        <v>216155.37491338351</v>
      </c>
      <c r="K40" s="383">
        <f t="shared" ca="1" si="5"/>
        <v>0</v>
      </c>
      <c r="L40" s="384">
        <f t="shared" ca="1" si="6"/>
        <v>216155.37491338351</v>
      </c>
      <c r="M40" s="384">
        <f t="shared" ca="1" si="7"/>
        <v>216155.37491338351</v>
      </c>
      <c r="N40" s="383">
        <f t="shared" ca="1" si="8"/>
        <v>0</v>
      </c>
      <c r="O40" s="384">
        <f t="shared" ca="1" si="9"/>
        <v>216155.37491338351</v>
      </c>
      <c r="P40" s="384">
        <f t="shared" ca="1" si="10"/>
        <v>216155.37491338351</v>
      </c>
      <c r="Q40" s="383">
        <f t="shared" ca="1" si="11"/>
        <v>0</v>
      </c>
      <c r="R40" s="384">
        <f t="shared" ca="1" si="12"/>
        <v>216155.37491338351</v>
      </c>
      <c r="S40" s="384">
        <f t="shared" ca="1" si="13"/>
        <v>216155.37491338351</v>
      </c>
      <c r="T40" s="383">
        <f t="shared" ca="1" si="14"/>
        <v>0</v>
      </c>
      <c r="U40" s="384">
        <f t="shared" ca="1" si="15"/>
        <v>216155.37491338351</v>
      </c>
      <c r="V40" s="384">
        <f t="shared" ca="1" si="16"/>
        <v>216155.37491338351</v>
      </c>
      <c r="W40" s="50">
        <f t="shared" ca="1" si="17"/>
        <v>216155.37491338351</v>
      </c>
      <c r="X40" s="53">
        <f t="shared" ca="1" si="18"/>
        <v>5.3689406227911518E-2</v>
      </c>
    </row>
    <row r="41" spans="2:24" s="263" customFormat="1">
      <c r="B41" s="49">
        <f t="shared" ca="1" si="0"/>
        <v>11</v>
      </c>
      <c r="C41" s="220" t="str">
        <f ca="1">'קיזוזים- החלטות ועדה'!C41</f>
        <v>מטרוז</v>
      </c>
      <c r="D41" s="379">
        <f ca="1">IF($C41="","",'הגבלה לסכום מבוקש (1)'!D41)</f>
        <v>500000</v>
      </c>
      <c r="E41" s="379">
        <f ca="1">IF($C41="","",'קיזוזים בגין איחורים'!F41+'קיזוזים- החלטות ועדה'!E41)</f>
        <v>0</v>
      </c>
      <c r="F41" s="379">
        <f t="shared" ca="1" si="1"/>
        <v>500000</v>
      </c>
      <c r="G41" s="379">
        <f ca="1">'קיזוזים- החלטות ועדה'!G41</f>
        <v>438033.796129875</v>
      </c>
      <c r="H41" s="382">
        <f t="shared" ca="1" si="2"/>
        <v>0</v>
      </c>
      <c r="I41" s="379">
        <f t="shared" ca="1" si="3"/>
        <v>438033.796129875</v>
      </c>
      <c r="J41" s="379">
        <f t="shared" ca="1" si="4"/>
        <v>438033.796129875</v>
      </c>
      <c r="K41" s="383">
        <f t="shared" ca="1" si="5"/>
        <v>0</v>
      </c>
      <c r="L41" s="384">
        <f t="shared" ca="1" si="6"/>
        <v>438033.796129875</v>
      </c>
      <c r="M41" s="384">
        <f t="shared" ca="1" si="7"/>
        <v>438033.796129875</v>
      </c>
      <c r="N41" s="383">
        <f t="shared" ca="1" si="8"/>
        <v>0</v>
      </c>
      <c r="O41" s="384">
        <f t="shared" ca="1" si="9"/>
        <v>438033.796129875</v>
      </c>
      <c r="P41" s="384">
        <f t="shared" ca="1" si="10"/>
        <v>438033.796129875</v>
      </c>
      <c r="Q41" s="383">
        <f t="shared" ca="1" si="11"/>
        <v>0</v>
      </c>
      <c r="R41" s="384">
        <f t="shared" ca="1" si="12"/>
        <v>438033.796129875</v>
      </c>
      <c r="S41" s="384">
        <f t="shared" ca="1" si="13"/>
        <v>438033.796129875</v>
      </c>
      <c r="T41" s="383">
        <f t="shared" ca="1" si="14"/>
        <v>0</v>
      </c>
      <c r="U41" s="384">
        <f t="shared" ca="1" si="15"/>
        <v>438033.796129875</v>
      </c>
      <c r="V41" s="384">
        <f t="shared" ca="1" si="16"/>
        <v>438033.796129875</v>
      </c>
      <c r="W41" s="50">
        <f t="shared" ca="1" si="17"/>
        <v>438033.796129875</v>
      </c>
      <c r="X41" s="53">
        <f t="shared" ca="1" si="18"/>
        <v>0.10880032213584759</v>
      </c>
    </row>
    <row r="42" spans="2:24" s="263" customFormat="1">
      <c r="B42" s="49" t="str">
        <f t="shared" si="0"/>
        <v/>
      </c>
      <c r="C42" s="220" t="str">
        <f>'קיזוזים- החלטות ועדה'!C42</f>
        <v/>
      </c>
      <c r="D42" s="379" t="str">
        <f>IF($C42="","",'הגבלה לסכום מבוקש (1)'!D42)</f>
        <v/>
      </c>
      <c r="E42" s="379" t="str">
        <f>IF($C42="","",'קיזוזים בגין איחורים'!F42+'קיזוזים- החלטות ועדה'!E42)</f>
        <v/>
      </c>
      <c r="F42" s="379" t="str">
        <f t="shared" si="1"/>
        <v/>
      </c>
      <c r="G42" s="379" t="str">
        <f>'קיזוזים- החלטות ועדה'!G42</f>
        <v/>
      </c>
      <c r="H42" s="382" t="str">
        <f t="shared" si="2"/>
        <v/>
      </c>
      <c r="I42" s="379" t="str">
        <f t="shared" si="3"/>
        <v/>
      </c>
      <c r="J42" s="379" t="str">
        <f t="shared" si="4"/>
        <v/>
      </c>
      <c r="K42" s="383">
        <f t="shared" si="5"/>
        <v>0</v>
      </c>
      <c r="L42" s="384" t="str">
        <f t="shared" si="6"/>
        <v/>
      </c>
      <c r="M42" s="384" t="str">
        <f t="shared" si="7"/>
        <v/>
      </c>
      <c r="N42" s="383">
        <f t="shared" si="8"/>
        <v>0</v>
      </c>
      <c r="O42" s="384" t="str">
        <f t="shared" si="9"/>
        <v/>
      </c>
      <c r="P42" s="384" t="str">
        <f t="shared" si="10"/>
        <v/>
      </c>
      <c r="Q42" s="383">
        <f t="shared" si="11"/>
        <v>0</v>
      </c>
      <c r="R42" s="384" t="str">
        <f t="shared" si="12"/>
        <v/>
      </c>
      <c r="S42" s="384" t="str">
        <f t="shared" si="13"/>
        <v/>
      </c>
      <c r="T42" s="383">
        <f t="shared" si="14"/>
        <v>0</v>
      </c>
      <c r="U42" s="384" t="str">
        <f t="shared" si="15"/>
        <v/>
      </c>
      <c r="V42" s="384" t="str">
        <f t="shared" si="16"/>
        <v/>
      </c>
      <c r="W42" s="50" t="str">
        <f t="shared" si="17"/>
        <v/>
      </c>
      <c r="X42" s="53" t="str">
        <f t="shared" si="18"/>
        <v/>
      </c>
    </row>
    <row r="43" spans="2:24" s="263" customFormat="1">
      <c r="B43" s="49" t="str">
        <f t="shared" si="0"/>
        <v/>
      </c>
      <c r="C43" s="220" t="str">
        <f>'קיזוזים- החלטות ועדה'!C43</f>
        <v/>
      </c>
      <c r="D43" s="379" t="str">
        <f>IF($C43="","",'הגבלה לסכום מבוקש (1)'!D43)</f>
        <v/>
      </c>
      <c r="E43" s="379" t="str">
        <f>IF($C43="","",'קיזוזים בגין איחורים'!F43+'קיזוזים- החלטות ועדה'!E43)</f>
        <v/>
      </c>
      <c r="F43" s="379" t="str">
        <f t="shared" si="1"/>
        <v/>
      </c>
      <c r="G43" s="379" t="str">
        <f>'קיזוזים- החלטות ועדה'!G43</f>
        <v/>
      </c>
      <c r="H43" s="382" t="str">
        <f t="shared" si="2"/>
        <v/>
      </c>
      <c r="I43" s="379" t="str">
        <f t="shared" si="3"/>
        <v/>
      </c>
      <c r="J43" s="379" t="str">
        <f t="shared" si="4"/>
        <v/>
      </c>
      <c r="K43" s="383">
        <f t="shared" si="5"/>
        <v>0</v>
      </c>
      <c r="L43" s="384" t="str">
        <f t="shared" si="6"/>
        <v/>
      </c>
      <c r="M43" s="384" t="str">
        <f t="shared" si="7"/>
        <v/>
      </c>
      <c r="N43" s="383">
        <f t="shared" si="8"/>
        <v>0</v>
      </c>
      <c r="O43" s="384" t="str">
        <f t="shared" si="9"/>
        <v/>
      </c>
      <c r="P43" s="384" t="str">
        <f t="shared" si="10"/>
        <v/>
      </c>
      <c r="Q43" s="383">
        <f t="shared" si="11"/>
        <v>0</v>
      </c>
      <c r="R43" s="384" t="str">
        <f t="shared" si="12"/>
        <v/>
      </c>
      <c r="S43" s="384" t="str">
        <f t="shared" si="13"/>
        <v/>
      </c>
      <c r="T43" s="383">
        <f t="shared" si="14"/>
        <v>0</v>
      </c>
      <c r="U43" s="384" t="str">
        <f t="shared" si="15"/>
        <v/>
      </c>
      <c r="V43" s="384" t="str">
        <f t="shared" si="16"/>
        <v/>
      </c>
      <c r="W43" s="50" t="str">
        <f t="shared" si="17"/>
        <v/>
      </c>
      <c r="X43" s="53" t="str">
        <f t="shared" si="18"/>
        <v/>
      </c>
    </row>
    <row r="44" spans="2:24" s="263" customFormat="1">
      <c r="B44" s="49" t="str">
        <f t="shared" si="0"/>
        <v/>
      </c>
      <c r="C44" s="220" t="str">
        <f>'קיזוזים- החלטות ועדה'!C44</f>
        <v/>
      </c>
      <c r="D44" s="379" t="str">
        <f>IF($C44="","",'הגבלה לסכום מבוקש (1)'!D44)</f>
        <v/>
      </c>
      <c r="E44" s="379" t="str">
        <f>IF($C44="","",'קיזוזים בגין איחורים'!F44+'קיזוזים- החלטות ועדה'!E44)</f>
        <v/>
      </c>
      <c r="F44" s="379" t="str">
        <f t="shared" si="1"/>
        <v/>
      </c>
      <c r="G44" s="379" t="str">
        <f>'קיזוזים- החלטות ועדה'!G44</f>
        <v/>
      </c>
      <c r="H44" s="382" t="str">
        <f t="shared" si="2"/>
        <v/>
      </c>
      <c r="I44" s="379" t="str">
        <f t="shared" si="3"/>
        <v/>
      </c>
      <c r="J44" s="379" t="str">
        <f t="shared" si="4"/>
        <v/>
      </c>
      <c r="K44" s="383">
        <f t="shared" si="5"/>
        <v>0</v>
      </c>
      <c r="L44" s="384" t="str">
        <f t="shared" si="6"/>
        <v/>
      </c>
      <c r="M44" s="384" t="str">
        <f t="shared" si="7"/>
        <v/>
      </c>
      <c r="N44" s="383">
        <f t="shared" si="8"/>
        <v>0</v>
      </c>
      <c r="O44" s="384" t="str">
        <f t="shared" si="9"/>
        <v/>
      </c>
      <c r="P44" s="384" t="str">
        <f t="shared" si="10"/>
        <v/>
      </c>
      <c r="Q44" s="383">
        <f t="shared" si="11"/>
        <v>0</v>
      </c>
      <c r="R44" s="384" t="str">
        <f t="shared" si="12"/>
        <v/>
      </c>
      <c r="S44" s="384" t="str">
        <f t="shared" si="13"/>
        <v/>
      </c>
      <c r="T44" s="383">
        <f t="shared" si="14"/>
        <v>0</v>
      </c>
      <c r="U44" s="384" t="str">
        <f t="shared" si="15"/>
        <v/>
      </c>
      <c r="V44" s="384" t="str">
        <f t="shared" si="16"/>
        <v/>
      </c>
      <c r="W44" s="50" t="str">
        <f t="shared" si="17"/>
        <v/>
      </c>
      <c r="X44" s="53" t="str">
        <f t="shared" si="18"/>
        <v/>
      </c>
    </row>
    <row r="45" spans="2:24" s="263" customFormat="1">
      <c r="B45" s="49" t="str">
        <f t="shared" si="0"/>
        <v/>
      </c>
      <c r="C45" s="220" t="str">
        <f>'קיזוזים- החלטות ועדה'!C45</f>
        <v/>
      </c>
      <c r="D45" s="379" t="str">
        <f>IF($C45="","",'הגבלה לסכום מבוקש (1)'!D45)</f>
        <v/>
      </c>
      <c r="E45" s="379" t="str">
        <f>IF($C45="","",'קיזוזים בגין איחורים'!F45+'קיזוזים- החלטות ועדה'!E45)</f>
        <v/>
      </c>
      <c r="F45" s="379" t="str">
        <f t="shared" si="1"/>
        <v/>
      </c>
      <c r="G45" s="379" t="str">
        <f>'קיזוזים- החלטות ועדה'!G45</f>
        <v/>
      </c>
      <c r="H45" s="382" t="str">
        <f t="shared" si="2"/>
        <v/>
      </c>
      <c r="I45" s="379" t="str">
        <f t="shared" si="3"/>
        <v/>
      </c>
      <c r="J45" s="379" t="str">
        <f t="shared" si="4"/>
        <v/>
      </c>
      <c r="K45" s="383">
        <f t="shared" si="5"/>
        <v>0</v>
      </c>
      <c r="L45" s="384" t="str">
        <f t="shared" si="6"/>
        <v/>
      </c>
      <c r="M45" s="384" t="str">
        <f t="shared" si="7"/>
        <v/>
      </c>
      <c r="N45" s="383">
        <f t="shared" si="8"/>
        <v>0</v>
      </c>
      <c r="O45" s="384" t="str">
        <f t="shared" si="9"/>
        <v/>
      </c>
      <c r="P45" s="384" t="str">
        <f t="shared" si="10"/>
        <v/>
      </c>
      <c r="Q45" s="383">
        <f t="shared" si="11"/>
        <v>0</v>
      </c>
      <c r="R45" s="384" t="str">
        <f t="shared" si="12"/>
        <v/>
      </c>
      <c r="S45" s="384" t="str">
        <f t="shared" si="13"/>
        <v/>
      </c>
      <c r="T45" s="383">
        <f t="shared" si="14"/>
        <v>0</v>
      </c>
      <c r="U45" s="384" t="str">
        <f t="shared" si="15"/>
        <v/>
      </c>
      <c r="V45" s="384" t="str">
        <f t="shared" si="16"/>
        <v/>
      </c>
      <c r="W45" s="50" t="str">
        <f t="shared" si="17"/>
        <v/>
      </c>
      <c r="X45" s="53" t="str">
        <f t="shared" si="18"/>
        <v/>
      </c>
    </row>
    <row r="46" spans="2:24" s="263" customFormat="1">
      <c r="B46" s="49" t="str">
        <f t="shared" si="0"/>
        <v/>
      </c>
      <c r="C46" s="220" t="str">
        <f>'קיזוזים- החלטות ועדה'!C46</f>
        <v/>
      </c>
      <c r="D46" s="379" t="str">
        <f>IF($C46="","",'הגבלה לסכום מבוקש (1)'!D46)</f>
        <v/>
      </c>
      <c r="E46" s="379" t="str">
        <f>IF($C46="","",'קיזוזים בגין איחורים'!F46+'קיזוזים- החלטות ועדה'!E46)</f>
        <v/>
      </c>
      <c r="F46" s="379" t="str">
        <f t="shared" si="1"/>
        <v/>
      </c>
      <c r="G46" s="379" t="str">
        <f>'קיזוזים- החלטות ועדה'!G46</f>
        <v/>
      </c>
      <c r="H46" s="382" t="str">
        <f t="shared" si="2"/>
        <v/>
      </c>
      <c r="I46" s="379" t="str">
        <f t="shared" si="3"/>
        <v/>
      </c>
      <c r="J46" s="379" t="str">
        <f t="shared" si="4"/>
        <v/>
      </c>
      <c r="K46" s="383">
        <f t="shared" si="5"/>
        <v>0</v>
      </c>
      <c r="L46" s="384" t="str">
        <f t="shared" si="6"/>
        <v/>
      </c>
      <c r="M46" s="384" t="str">
        <f t="shared" si="7"/>
        <v/>
      </c>
      <c r="N46" s="383">
        <f t="shared" si="8"/>
        <v>0</v>
      </c>
      <c r="O46" s="384" t="str">
        <f t="shared" si="9"/>
        <v/>
      </c>
      <c r="P46" s="384" t="str">
        <f t="shared" si="10"/>
        <v/>
      </c>
      <c r="Q46" s="383">
        <f t="shared" si="11"/>
        <v>0</v>
      </c>
      <c r="R46" s="384" t="str">
        <f t="shared" si="12"/>
        <v/>
      </c>
      <c r="S46" s="384" t="str">
        <f t="shared" si="13"/>
        <v/>
      </c>
      <c r="T46" s="383">
        <f t="shared" si="14"/>
        <v>0</v>
      </c>
      <c r="U46" s="384" t="str">
        <f t="shared" si="15"/>
        <v/>
      </c>
      <c r="V46" s="384" t="str">
        <f t="shared" si="16"/>
        <v/>
      </c>
      <c r="W46" s="50" t="str">
        <f t="shared" si="17"/>
        <v/>
      </c>
      <c r="X46" s="53" t="str">
        <f t="shared" si="18"/>
        <v/>
      </c>
    </row>
    <row r="47" spans="2:24" s="263" customFormat="1">
      <c r="B47" s="49" t="str">
        <f t="shared" si="0"/>
        <v/>
      </c>
      <c r="C47" s="220" t="str">
        <f>'קיזוזים- החלטות ועדה'!C47</f>
        <v/>
      </c>
      <c r="D47" s="379" t="str">
        <f>IF($C47="","",'הגבלה לסכום מבוקש (1)'!D47)</f>
        <v/>
      </c>
      <c r="E47" s="379" t="str">
        <f>IF($C47="","",'קיזוזים בגין איחורים'!F47+'קיזוזים- החלטות ועדה'!E47)</f>
        <v/>
      </c>
      <c r="F47" s="379" t="str">
        <f t="shared" si="1"/>
        <v/>
      </c>
      <c r="G47" s="379" t="str">
        <f>'קיזוזים- החלטות ועדה'!G47</f>
        <v/>
      </c>
      <c r="H47" s="382" t="str">
        <f t="shared" si="2"/>
        <v/>
      </c>
      <c r="I47" s="379" t="str">
        <f t="shared" si="3"/>
        <v/>
      </c>
      <c r="J47" s="379" t="str">
        <f t="shared" si="4"/>
        <v/>
      </c>
      <c r="K47" s="383">
        <f t="shared" si="5"/>
        <v>0</v>
      </c>
      <c r="L47" s="384" t="str">
        <f t="shared" si="6"/>
        <v/>
      </c>
      <c r="M47" s="384" t="str">
        <f t="shared" si="7"/>
        <v/>
      </c>
      <c r="N47" s="383">
        <f t="shared" si="8"/>
        <v>0</v>
      </c>
      <c r="O47" s="384" t="str">
        <f t="shared" si="9"/>
        <v/>
      </c>
      <c r="P47" s="384" t="str">
        <f t="shared" si="10"/>
        <v/>
      </c>
      <c r="Q47" s="383">
        <f t="shared" si="11"/>
        <v>0</v>
      </c>
      <c r="R47" s="384" t="str">
        <f t="shared" si="12"/>
        <v/>
      </c>
      <c r="S47" s="384" t="str">
        <f t="shared" si="13"/>
        <v/>
      </c>
      <c r="T47" s="383">
        <f t="shared" si="14"/>
        <v>0</v>
      </c>
      <c r="U47" s="384" t="str">
        <f t="shared" si="15"/>
        <v/>
      </c>
      <c r="V47" s="384" t="str">
        <f t="shared" si="16"/>
        <v/>
      </c>
      <c r="W47" s="50" t="str">
        <f t="shared" si="17"/>
        <v/>
      </c>
      <c r="X47" s="53" t="str">
        <f t="shared" si="18"/>
        <v/>
      </c>
    </row>
    <row r="48" spans="2:24" s="263" customFormat="1">
      <c r="B48" s="49" t="str">
        <f t="shared" si="0"/>
        <v/>
      </c>
      <c r="C48" s="220" t="str">
        <f>'קיזוזים- החלטות ועדה'!C48</f>
        <v/>
      </c>
      <c r="D48" s="379" t="str">
        <f>IF($C48="","",'הגבלה לסכום מבוקש (1)'!D48)</f>
        <v/>
      </c>
      <c r="E48" s="379" t="str">
        <f>IF($C48="","",'קיזוזים בגין איחורים'!F48+'קיזוזים- החלטות ועדה'!E48)</f>
        <v/>
      </c>
      <c r="F48" s="379" t="str">
        <f t="shared" si="1"/>
        <v/>
      </c>
      <c r="G48" s="379" t="str">
        <f>'קיזוזים- החלטות ועדה'!G48</f>
        <v/>
      </c>
      <c r="H48" s="382" t="str">
        <f t="shared" si="2"/>
        <v/>
      </c>
      <c r="I48" s="379" t="str">
        <f t="shared" si="3"/>
        <v/>
      </c>
      <c r="J48" s="379" t="str">
        <f t="shared" si="4"/>
        <v/>
      </c>
      <c r="K48" s="383">
        <f t="shared" si="5"/>
        <v>0</v>
      </c>
      <c r="L48" s="384" t="str">
        <f t="shared" si="6"/>
        <v/>
      </c>
      <c r="M48" s="384" t="str">
        <f t="shared" si="7"/>
        <v/>
      </c>
      <c r="N48" s="383">
        <f t="shared" si="8"/>
        <v>0</v>
      </c>
      <c r="O48" s="384" t="str">
        <f t="shared" si="9"/>
        <v/>
      </c>
      <c r="P48" s="384" t="str">
        <f t="shared" si="10"/>
        <v/>
      </c>
      <c r="Q48" s="383">
        <f t="shared" si="11"/>
        <v>0</v>
      </c>
      <c r="R48" s="384" t="str">
        <f t="shared" si="12"/>
        <v/>
      </c>
      <c r="S48" s="384" t="str">
        <f t="shared" si="13"/>
        <v/>
      </c>
      <c r="T48" s="383">
        <f t="shared" si="14"/>
        <v>0</v>
      </c>
      <c r="U48" s="384" t="str">
        <f t="shared" si="15"/>
        <v/>
      </c>
      <c r="V48" s="384" t="str">
        <f t="shared" si="16"/>
        <v/>
      </c>
      <c r="W48" s="50" t="str">
        <f t="shared" si="17"/>
        <v/>
      </c>
      <c r="X48" s="53" t="str">
        <f t="shared" si="18"/>
        <v/>
      </c>
    </row>
    <row r="49" spans="2:24" s="263" customFormat="1">
      <c r="B49" s="49" t="str">
        <f t="shared" si="0"/>
        <v/>
      </c>
      <c r="C49" s="220" t="str">
        <f>'קיזוזים- החלטות ועדה'!C49</f>
        <v/>
      </c>
      <c r="D49" s="379" t="str">
        <f>IF($C49="","",'הגבלה לסכום מבוקש (1)'!D49)</f>
        <v/>
      </c>
      <c r="E49" s="379" t="str">
        <f>IF($C49="","",'קיזוזים בגין איחורים'!F49+'קיזוזים- החלטות ועדה'!E49)</f>
        <v/>
      </c>
      <c r="F49" s="379" t="str">
        <f t="shared" si="1"/>
        <v/>
      </c>
      <c r="G49" s="379" t="str">
        <f>'קיזוזים- החלטות ועדה'!G49</f>
        <v/>
      </c>
      <c r="H49" s="382" t="str">
        <f t="shared" si="2"/>
        <v/>
      </c>
      <c r="I49" s="379" t="str">
        <f t="shared" si="3"/>
        <v/>
      </c>
      <c r="J49" s="379" t="str">
        <f t="shared" si="4"/>
        <v/>
      </c>
      <c r="K49" s="383">
        <f t="shared" si="5"/>
        <v>0</v>
      </c>
      <c r="L49" s="384" t="str">
        <f t="shared" si="6"/>
        <v/>
      </c>
      <c r="M49" s="384" t="str">
        <f t="shared" si="7"/>
        <v/>
      </c>
      <c r="N49" s="383">
        <f t="shared" si="8"/>
        <v>0</v>
      </c>
      <c r="O49" s="384" t="str">
        <f t="shared" si="9"/>
        <v/>
      </c>
      <c r="P49" s="384" t="str">
        <f t="shared" si="10"/>
        <v/>
      </c>
      <c r="Q49" s="383">
        <f t="shared" si="11"/>
        <v>0</v>
      </c>
      <c r="R49" s="384" t="str">
        <f t="shared" si="12"/>
        <v/>
      </c>
      <c r="S49" s="384" t="str">
        <f t="shared" si="13"/>
        <v/>
      </c>
      <c r="T49" s="383">
        <f t="shared" si="14"/>
        <v>0</v>
      </c>
      <c r="U49" s="384" t="str">
        <f t="shared" si="15"/>
        <v/>
      </c>
      <c r="V49" s="384" t="str">
        <f t="shared" si="16"/>
        <v/>
      </c>
      <c r="W49" s="50" t="str">
        <f t="shared" si="17"/>
        <v/>
      </c>
      <c r="X49" s="53" t="str">
        <f t="shared" si="18"/>
        <v/>
      </c>
    </row>
    <row r="50" spans="2:24" s="263" customFormat="1">
      <c r="B50" s="49" t="str">
        <f t="shared" si="0"/>
        <v/>
      </c>
      <c r="C50" s="220" t="str">
        <f>'קיזוזים- החלטות ועדה'!C50</f>
        <v/>
      </c>
      <c r="D50" s="379" t="str">
        <f>IF($C50="","",'הגבלה לסכום מבוקש (1)'!D50)</f>
        <v/>
      </c>
      <c r="E50" s="379" t="str">
        <f>IF($C50="","",'קיזוזים בגין איחורים'!F50+'קיזוזים- החלטות ועדה'!E50)</f>
        <v/>
      </c>
      <c r="F50" s="379" t="str">
        <f t="shared" si="1"/>
        <v/>
      </c>
      <c r="G50" s="379" t="str">
        <f>'קיזוזים- החלטות ועדה'!G50</f>
        <v/>
      </c>
      <c r="H50" s="382" t="str">
        <f t="shared" si="2"/>
        <v/>
      </c>
      <c r="I50" s="379" t="str">
        <f t="shared" si="3"/>
        <v/>
      </c>
      <c r="J50" s="379" t="str">
        <f t="shared" si="4"/>
        <v/>
      </c>
      <c r="K50" s="383">
        <f t="shared" si="5"/>
        <v>0</v>
      </c>
      <c r="L50" s="384" t="str">
        <f t="shared" si="6"/>
        <v/>
      </c>
      <c r="M50" s="384" t="str">
        <f t="shared" si="7"/>
        <v/>
      </c>
      <c r="N50" s="383">
        <f t="shared" si="8"/>
        <v>0</v>
      </c>
      <c r="O50" s="384" t="str">
        <f t="shared" si="9"/>
        <v/>
      </c>
      <c r="P50" s="384" t="str">
        <f t="shared" si="10"/>
        <v/>
      </c>
      <c r="Q50" s="383">
        <f t="shared" si="11"/>
        <v>0</v>
      </c>
      <c r="R50" s="384" t="str">
        <f t="shared" si="12"/>
        <v/>
      </c>
      <c r="S50" s="384" t="str">
        <f t="shared" si="13"/>
        <v/>
      </c>
      <c r="T50" s="383">
        <f t="shared" si="14"/>
        <v>0</v>
      </c>
      <c r="U50" s="384" t="str">
        <f t="shared" si="15"/>
        <v/>
      </c>
      <c r="V50" s="384" t="str">
        <f t="shared" si="16"/>
        <v/>
      </c>
      <c r="W50" s="50" t="str">
        <f t="shared" si="17"/>
        <v/>
      </c>
      <c r="X50" s="53" t="str">
        <f t="shared" si="18"/>
        <v/>
      </c>
    </row>
    <row r="51" spans="2:24" s="263" customFormat="1">
      <c r="B51" s="49" t="str">
        <f t="shared" si="0"/>
        <v/>
      </c>
      <c r="C51" s="220" t="str">
        <f>'קיזוזים- החלטות ועדה'!C51</f>
        <v/>
      </c>
      <c r="D51" s="379" t="str">
        <f>IF($C51="","",'הגבלה לסכום מבוקש (1)'!D51)</f>
        <v/>
      </c>
      <c r="E51" s="379" t="str">
        <f>IF($C51="","",'קיזוזים בגין איחורים'!F51+'קיזוזים- החלטות ועדה'!E51)</f>
        <v/>
      </c>
      <c r="F51" s="379" t="str">
        <f t="shared" si="1"/>
        <v/>
      </c>
      <c r="G51" s="379" t="str">
        <f>'קיזוזים- החלטות ועדה'!G51</f>
        <v/>
      </c>
      <c r="H51" s="382" t="str">
        <f t="shared" si="2"/>
        <v/>
      </c>
      <c r="I51" s="379" t="str">
        <f t="shared" si="3"/>
        <v/>
      </c>
      <c r="J51" s="379" t="str">
        <f t="shared" si="4"/>
        <v/>
      </c>
      <c r="K51" s="383">
        <f t="shared" si="5"/>
        <v>0</v>
      </c>
      <c r="L51" s="384" t="str">
        <f t="shared" si="6"/>
        <v/>
      </c>
      <c r="M51" s="384" t="str">
        <f t="shared" si="7"/>
        <v/>
      </c>
      <c r="N51" s="383">
        <f t="shared" si="8"/>
        <v>0</v>
      </c>
      <c r="O51" s="384" t="str">
        <f t="shared" si="9"/>
        <v/>
      </c>
      <c r="P51" s="384" t="str">
        <f t="shared" si="10"/>
        <v/>
      </c>
      <c r="Q51" s="383">
        <f t="shared" si="11"/>
        <v>0</v>
      </c>
      <c r="R51" s="384" t="str">
        <f t="shared" si="12"/>
        <v/>
      </c>
      <c r="S51" s="384" t="str">
        <f t="shared" si="13"/>
        <v/>
      </c>
      <c r="T51" s="383">
        <f t="shared" si="14"/>
        <v>0</v>
      </c>
      <c r="U51" s="384" t="str">
        <f t="shared" si="15"/>
        <v/>
      </c>
      <c r="V51" s="384" t="str">
        <f t="shared" si="16"/>
        <v/>
      </c>
      <c r="W51" s="50" t="str">
        <f t="shared" si="17"/>
        <v/>
      </c>
      <c r="X51" s="53" t="str">
        <f t="shared" si="18"/>
        <v/>
      </c>
    </row>
    <row r="52" spans="2:24" s="263" customFormat="1">
      <c r="B52" s="49" t="str">
        <f t="shared" si="0"/>
        <v/>
      </c>
      <c r="C52" s="220" t="str">
        <f>'קיזוזים- החלטות ועדה'!C52</f>
        <v/>
      </c>
      <c r="D52" s="379" t="str">
        <f>IF($C52="","",'הגבלה לסכום מבוקש (1)'!D52)</f>
        <v/>
      </c>
      <c r="E52" s="379" t="str">
        <f>IF($C52="","",'קיזוזים בגין איחורים'!F52+'קיזוזים- החלטות ועדה'!E52)</f>
        <v/>
      </c>
      <c r="F52" s="379" t="str">
        <f t="shared" si="1"/>
        <v/>
      </c>
      <c r="G52" s="379" t="str">
        <f>'קיזוזים- החלטות ועדה'!G52</f>
        <v/>
      </c>
      <c r="H52" s="382" t="str">
        <f t="shared" si="2"/>
        <v/>
      </c>
      <c r="I52" s="379" t="str">
        <f t="shared" si="3"/>
        <v/>
      </c>
      <c r="J52" s="379" t="str">
        <f t="shared" si="4"/>
        <v/>
      </c>
      <c r="K52" s="383">
        <f t="shared" si="5"/>
        <v>0</v>
      </c>
      <c r="L52" s="384" t="str">
        <f t="shared" si="6"/>
        <v/>
      </c>
      <c r="M52" s="384" t="str">
        <f t="shared" si="7"/>
        <v/>
      </c>
      <c r="N52" s="383">
        <f t="shared" si="8"/>
        <v>0</v>
      </c>
      <c r="O52" s="384" t="str">
        <f t="shared" si="9"/>
        <v/>
      </c>
      <c r="P52" s="384" t="str">
        <f t="shared" si="10"/>
        <v/>
      </c>
      <c r="Q52" s="383">
        <f t="shared" si="11"/>
        <v>0</v>
      </c>
      <c r="R52" s="384" t="str">
        <f t="shared" si="12"/>
        <v/>
      </c>
      <c r="S52" s="384" t="str">
        <f t="shared" si="13"/>
        <v/>
      </c>
      <c r="T52" s="383">
        <f t="shared" si="14"/>
        <v>0</v>
      </c>
      <c r="U52" s="384" t="str">
        <f t="shared" si="15"/>
        <v/>
      </c>
      <c r="V52" s="384" t="str">
        <f t="shared" si="16"/>
        <v/>
      </c>
      <c r="W52" s="50" t="str">
        <f t="shared" si="17"/>
        <v/>
      </c>
      <c r="X52" s="53" t="str">
        <f t="shared" si="18"/>
        <v/>
      </c>
    </row>
    <row r="53" spans="2:24" s="263" customFormat="1">
      <c r="B53" s="49" t="str">
        <f t="shared" si="0"/>
        <v/>
      </c>
      <c r="C53" s="220" t="str">
        <f>'קיזוזים- החלטות ועדה'!C53</f>
        <v/>
      </c>
      <c r="D53" s="379" t="str">
        <f>IF($C53="","",'הגבלה לסכום מבוקש (1)'!D53)</f>
        <v/>
      </c>
      <c r="E53" s="379" t="str">
        <f>IF($C53="","",'קיזוזים בגין איחורים'!F53+'קיזוזים- החלטות ועדה'!E53)</f>
        <v/>
      </c>
      <c r="F53" s="379" t="str">
        <f t="shared" si="1"/>
        <v/>
      </c>
      <c r="G53" s="379" t="str">
        <f>'קיזוזים- החלטות ועדה'!G53</f>
        <v/>
      </c>
      <c r="H53" s="382" t="str">
        <f t="shared" si="2"/>
        <v/>
      </c>
      <c r="I53" s="379" t="str">
        <f t="shared" si="3"/>
        <v/>
      </c>
      <c r="J53" s="379" t="str">
        <f t="shared" si="4"/>
        <v/>
      </c>
      <c r="K53" s="383">
        <f t="shared" si="5"/>
        <v>0</v>
      </c>
      <c r="L53" s="384" t="str">
        <f t="shared" si="6"/>
        <v/>
      </c>
      <c r="M53" s="384" t="str">
        <f t="shared" si="7"/>
        <v/>
      </c>
      <c r="N53" s="383">
        <f t="shared" si="8"/>
        <v>0</v>
      </c>
      <c r="O53" s="384" t="str">
        <f t="shared" si="9"/>
        <v/>
      </c>
      <c r="P53" s="384" t="str">
        <f t="shared" si="10"/>
        <v/>
      </c>
      <c r="Q53" s="383">
        <f t="shared" si="11"/>
        <v>0</v>
      </c>
      <c r="R53" s="384" t="str">
        <f t="shared" si="12"/>
        <v/>
      </c>
      <c r="S53" s="384" t="str">
        <f t="shared" si="13"/>
        <v/>
      </c>
      <c r="T53" s="383">
        <f t="shared" si="14"/>
        <v>0</v>
      </c>
      <c r="U53" s="384" t="str">
        <f t="shared" si="15"/>
        <v/>
      </c>
      <c r="V53" s="384" t="str">
        <f t="shared" si="16"/>
        <v/>
      </c>
      <c r="W53" s="50" t="str">
        <f t="shared" si="17"/>
        <v/>
      </c>
      <c r="X53" s="53" t="str">
        <f t="shared" si="18"/>
        <v/>
      </c>
    </row>
    <row r="54" spans="2:24" s="263" customFormat="1">
      <c r="B54" s="49" t="str">
        <f t="shared" si="0"/>
        <v/>
      </c>
      <c r="C54" s="220" t="str">
        <f>'קיזוזים- החלטות ועדה'!C54</f>
        <v/>
      </c>
      <c r="D54" s="379" t="str">
        <f>IF($C54="","",'הגבלה לסכום מבוקש (1)'!D54)</f>
        <v/>
      </c>
      <c r="E54" s="379" t="str">
        <f>IF($C54="","",'קיזוזים בגין איחורים'!F54+'קיזוזים- החלטות ועדה'!E54)</f>
        <v/>
      </c>
      <c r="F54" s="379" t="str">
        <f t="shared" si="1"/>
        <v/>
      </c>
      <c r="G54" s="379" t="str">
        <f>'קיזוזים- החלטות ועדה'!G54</f>
        <v/>
      </c>
      <c r="H54" s="382" t="str">
        <f t="shared" si="2"/>
        <v/>
      </c>
      <c r="I54" s="379" t="str">
        <f t="shared" si="3"/>
        <v/>
      </c>
      <c r="J54" s="379" t="str">
        <f t="shared" si="4"/>
        <v/>
      </c>
      <c r="K54" s="383">
        <f t="shared" si="5"/>
        <v>0</v>
      </c>
      <c r="L54" s="384" t="str">
        <f t="shared" si="6"/>
        <v/>
      </c>
      <c r="M54" s="384" t="str">
        <f t="shared" si="7"/>
        <v/>
      </c>
      <c r="N54" s="383">
        <f t="shared" si="8"/>
        <v>0</v>
      </c>
      <c r="O54" s="384" t="str">
        <f t="shared" si="9"/>
        <v/>
      </c>
      <c r="P54" s="384" t="str">
        <f t="shared" si="10"/>
        <v/>
      </c>
      <c r="Q54" s="383">
        <f t="shared" si="11"/>
        <v>0</v>
      </c>
      <c r="R54" s="384" t="str">
        <f t="shared" si="12"/>
        <v/>
      </c>
      <c r="S54" s="384" t="str">
        <f t="shared" si="13"/>
        <v/>
      </c>
      <c r="T54" s="383">
        <f t="shared" si="14"/>
        <v>0</v>
      </c>
      <c r="U54" s="384" t="str">
        <f t="shared" si="15"/>
        <v/>
      </c>
      <c r="V54" s="384" t="str">
        <f t="shared" si="16"/>
        <v/>
      </c>
      <c r="W54" s="50" t="str">
        <f t="shared" si="17"/>
        <v/>
      </c>
      <c r="X54" s="53" t="str">
        <f t="shared" si="18"/>
        <v/>
      </c>
    </row>
    <row r="55" spans="2:24" s="263" customFormat="1">
      <c r="B55" s="49" t="str">
        <f t="shared" si="0"/>
        <v/>
      </c>
      <c r="C55" s="220" t="str">
        <f>'קיזוזים- החלטות ועדה'!C55</f>
        <v/>
      </c>
      <c r="D55" s="379" t="str">
        <f>IF($C55="","",'הגבלה לסכום מבוקש (1)'!D55)</f>
        <v/>
      </c>
      <c r="E55" s="379" t="str">
        <f>IF($C55="","",'קיזוזים בגין איחורים'!F55+'קיזוזים- החלטות ועדה'!E55)</f>
        <v/>
      </c>
      <c r="F55" s="379" t="str">
        <f t="shared" si="1"/>
        <v/>
      </c>
      <c r="G55" s="379" t="str">
        <f>'קיזוזים- החלטות ועדה'!G55</f>
        <v/>
      </c>
      <c r="H55" s="382" t="str">
        <f t="shared" si="2"/>
        <v/>
      </c>
      <c r="I55" s="379" t="str">
        <f t="shared" si="3"/>
        <v/>
      </c>
      <c r="J55" s="379" t="str">
        <f t="shared" si="4"/>
        <v/>
      </c>
      <c r="K55" s="383">
        <f t="shared" si="5"/>
        <v>0</v>
      </c>
      <c r="L55" s="384" t="str">
        <f t="shared" si="6"/>
        <v/>
      </c>
      <c r="M55" s="384" t="str">
        <f t="shared" si="7"/>
        <v/>
      </c>
      <c r="N55" s="383">
        <f t="shared" si="8"/>
        <v>0</v>
      </c>
      <c r="O55" s="384" t="str">
        <f t="shared" si="9"/>
        <v/>
      </c>
      <c r="P55" s="384" t="str">
        <f t="shared" si="10"/>
        <v/>
      </c>
      <c r="Q55" s="383">
        <f t="shared" si="11"/>
        <v>0</v>
      </c>
      <c r="R55" s="384" t="str">
        <f t="shared" si="12"/>
        <v/>
      </c>
      <c r="S55" s="384" t="str">
        <f t="shared" si="13"/>
        <v/>
      </c>
      <c r="T55" s="383">
        <f t="shared" si="14"/>
        <v>0</v>
      </c>
      <c r="U55" s="384" t="str">
        <f t="shared" si="15"/>
        <v/>
      </c>
      <c r="V55" s="384" t="str">
        <f t="shared" si="16"/>
        <v/>
      </c>
      <c r="W55" s="50" t="str">
        <f t="shared" si="17"/>
        <v/>
      </c>
      <c r="X55" s="53" t="str">
        <f t="shared" si="18"/>
        <v/>
      </c>
    </row>
    <row r="56" spans="2:24" s="263" customFormat="1">
      <c r="B56" s="49" t="str">
        <f t="shared" si="0"/>
        <v/>
      </c>
      <c r="C56" s="220" t="str">
        <f>'קיזוזים- החלטות ועדה'!C56</f>
        <v/>
      </c>
      <c r="D56" s="379" t="str">
        <f>IF($C56="","",'הגבלה לסכום מבוקש (1)'!D56)</f>
        <v/>
      </c>
      <c r="E56" s="379" t="str">
        <f>IF($C56="","",'קיזוזים בגין איחורים'!F56+'קיזוזים- החלטות ועדה'!E56)</f>
        <v/>
      </c>
      <c r="F56" s="379" t="str">
        <f t="shared" si="1"/>
        <v/>
      </c>
      <c r="G56" s="379" t="str">
        <f>'קיזוזים- החלטות ועדה'!G56</f>
        <v/>
      </c>
      <c r="H56" s="382" t="str">
        <f t="shared" si="2"/>
        <v/>
      </c>
      <c r="I56" s="379" t="str">
        <f t="shared" si="3"/>
        <v/>
      </c>
      <c r="J56" s="379" t="str">
        <f t="shared" si="4"/>
        <v/>
      </c>
      <c r="K56" s="383">
        <f t="shared" si="5"/>
        <v>0</v>
      </c>
      <c r="L56" s="384" t="str">
        <f t="shared" si="6"/>
        <v/>
      </c>
      <c r="M56" s="384" t="str">
        <f t="shared" si="7"/>
        <v/>
      </c>
      <c r="N56" s="383">
        <f t="shared" si="8"/>
        <v>0</v>
      </c>
      <c r="O56" s="384" t="str">
        <f t="shared" si="9"/>
        <v/>
      </c>
      <c r="P56" s="384" t="str">
        <f t="shared" si="10"/>
        <v/>
      </c>
      <c r="Q56" s="383">
        <f t="shared" si="11"/>
        <v>0</v>
      </c>
      <c r="R56" s="384" t="str">
        <f t="shared" si="12"/>
        <v/>
      </c>
      <c r="S56" s="384" t="str">
        <f t="shared" si="13"/>
        <v/>
      </c>
      <c r="T56" s="383">
        <f t="shared" si="14"/>
        <v>0</v>
      </c>
      <c r="U56" s="384" t="str">
        <f t="shared" si="15"/>
        <v/>
      </c>
      <c r="V56" s="384" t="str">
        <f t="shared" si="16"/>
        <v/>
      </c>
      <c r="W56" s="50" t="str">
        <f t="shared" si="17"/>
        <v/>
      </c>
      <c r="X56" s="53" t="str">
        <f t="shared" si="18"/>
        <v/>
      </c>
    </row>
    <row r="57" spans="2:24" s="263" customFormat="1">
      <c r="B57" s="49" t="str">
        <f t="shared" si="0"/>
        <v/>
      </c>
      <c r="C57" s="220" t="str">
        <f>'קיזוזים- החלטות ועדה'!C57</f>
        <v/>
      </c>
      <c r="D57" s="379" t="str">
        <f>IF($C57="","",'הגבלה לסכום מבוקש (1)'!D57)</f>
        <v/>
      </c>
      <c r="E57" s="379" t="str">
        <f>IF($C57="","",'קיזוזים בגין איחורים'!F57+'קיזוזים- החלטות ועדה'!E57)</f>
        <v/>
      </c>
      <c r="F57" s="379" t="str">
        <f t="shared" si="1"/>
        <v/>
      </c>
      <c r="G57" s="379" t="str">
        <f>'קיזוזים- החלטות ועדה'!G57</f>
        <v/>
      </c>
      <c r="H57" s="382" t="str">
        <f t="shared" si="2"/>
        <v/>
      </c>
      <c r="I57" s="379" t="str">
        <f t="shared" si="3"/>
        <v/>
      </c>
      <c r="J57" s="379" t="str">
        <f t="shared" si="4"/>
        <v/>
      </c>
      <c r="K57" s="383">
        <f t="shared" si="5"/>
        <v>0</v>
      </c>
      <c r="L57" s="384" t="str">
        <f t="shared" si="6"/>
        <v/>
      </c>
      <c r="M57" s="384" t="str">
        <f t="shared" si="7"/>
        <v/>
      </c>
      <c r="N57" s="383">
        <f t="shared" si="8"/>
        <v>0</v>
      </c>
      <c r="O57" s="384" t="str">
        <f t="shared" si="9"/>
        <v/>
      </c>
      <c r="P57" s="384" t="str">
        <f t="shared" si="10"/>
        <v/>
      </c>
      <c r="Q57" s="383">
        <f t="shared" si="11"/>
        <v>0</v>
      </c>
      <c r="R57" s="384" t="str">
        <f t="shared" si="12"/>
        <v/>
      </c>
      <c r="S57" s="384" t="str">
        <f t="shared" si="13"/>
        <v/>
      </c>
      <c r="T57" s="383">
        <f t="shared" si="14"/>
        <v>0</v>
      </c>
      <c r="U57" s="384" t="str">
        <f t="shared" si="15"/>
        <v/>
      </c>
      <c r="V57" s="384" t="str">
        <f t="shared" si="16"/>
        <v/>
      </c>
      <c r="W57" s="50" t="str">
        <f t="shared" si="17"/>
        <v/>
      </c>
      <c r="X57" s="53" t="str">
        <f t="shared" si="18"/>
        <v/>
      </c>
    </row>
    <row r="58" spans="2:24" s="263" customFormat="1">
      <c r="B58" s="49" t="str">
        <f t="shared" si="0"/>
        <v/>
      </c>
      <c r="C58" s="220" t="str">
        <f>'קיזוזים- החלטות ועדה'!C58</f>
        <v/>
      </c>
      <c r="D58" s="379" t="str">
        <f>IF($C58="","",'הגבלה לסכום מבוקש (1)'!D58)</f>
        <v/>
      </c>
      <c r="E58" s="379" t="str">
        <f>IF($C58="","",'קיזוזים בגין איחורים'!F58+'קיזוזים- החלטות ועדה'!E58)</f>
        <v/>
      </c>
      <c r="F58" s="379" t="str">
        <f t="shared" si="1"/>
        <v/>
      </c>
      <c r="G58" s="379" t="str">
        <f>'קיזוזים- החלטות ועדה'!G58</f>
        <v/>
      </c>
      <c r="H58" s="382" t="str">
        <f t="shared" si="2"/>
        <v/>
      </c>
      <c r="I58" s="379" t="str">
        <f t="shared" si="3"/>
        <v/>
      </c>
      <c r="J58" s="379" t="str">
        <f t="shared" si="4"/>
        <v/>
      </c>
      <c r="K58" s="383">
        <f t="shared" si="5"/>
        <v>0</v>
      </c>
      <c r="L58" s="384" t="str">
        <f t="shared" si="6"/>
        <v/>
      </c>
      <c r="M58" s="384" t="str">
        <f t="shared" si="7"/>
        <v/>
      </c>
      <c r="N58" s="383">
        <f t="shared" si="8"/>
        <v>0</v>
      </c>
      <c r="O58" s="384" t="str">
        <f t="shared" si="9"/>
        <v/>
      </c>
      <c r="P58" s="384" t="str">
        <f t="shared" si="10"/>
        <v/>
      </c>
      <c r="Q58" s="383">
        <f t="shared" si="11"/>
        <v>0</v>
      </c>
      <c r="R58" s="384" t="str">
        <f t="shared" si="12"/>
        <v/>
      </c>
      <c r="S58" s="384" t="str">
        <f t="shared" si="13"/>
        <v/>
      </c>
      <c r="T58" s="383">
        <f t="shared" si="14"/>
        <v>0</v>
      </c>
      <c r="U58" s="384" t="str">
        <f t="shared" si="15"/>
        <v/>
      </c>
      <c r="V58" s="384" t="str">
        <f t="shared" si="16"/>
        <v/>
      </c>
      <c r="W58" s="50" t="str">
        <f t="shared" si="17"/>
        <v/>
      </c>
      <c r="X58" s="53" t="str">
        <f t="shared" si="18"/>
        <v/>
      </c>
    </row>
    <row r="59" spans="2:24" s="263" customFormat="1">
      <c r="B59" s="49" t="str">
        <f t="shared" si="0"/>
        <v/>
      </c>
      <c r="C59" s="220" t="str">
        <f>'קיזוזים- החלטות ועדה'!C59</f>
        <v/>
      </c>
      <c r="D59" s="379" t="str">
        <f>IF($C59="","",'הגבלה לסכום מבוקש (1)'!D59)</f>
        <v/>
      </c>
      <c r="E59" s="379" t="str">
        <f>IF($C59="","",'קיזוזים בגין איחורים'!F59+'קיזוזים- החלטות ועדה'!E59)</f>
        <v/>
      </c>
      <c r="F59" s="379" t="str">
        <f t="shared" si="1"/>
        <v/>
      </c>
      <c r="G59" s="379" t="str">
        <f>'קיזוזים- החלטות ועדה'!G59</f>
        <v/>
      </c>
      <c r="H59" s="382" t="str">
        <f t="shared" si="2"/>
        <v/>
      </c>
      <c r="I59" s="379" t="str">
        <f t="shared" si="3"/>
        <v/>
      </c>
      <c r="J59" s="379" t="str">
        <f t="shared" si="4"/>
        <v/>
      </c>
      <c r="K59" s="383">
        <f t="shared" si="5"/>
        <v>0</v>
      </c>
      <c r="L59" s="384" t="str">
        <f t="shared" si="6"/>
        <v/>
      </c>
      <c r="M59" s="384" t="str">
        <f t="shared" si="7"/>
        <v/>
      </c>
      <c r="N59" s="383">
        <f t="shared" si="8"/>
        <v>0</v>
      </c>
      <c r="O59" s="384" t="str">
        <f t="shared" si="9"/>
        <v/>
      </c>
      <c r="P59" s="384" t="str">
        <f t="shared" si="10"/>
        <v/>
      </c>
      <c r="Q59" s="383">
        <f t="shared" si="11"/>
        <v>0</v>
      </c>
      <c r="R59" s="384" t="str">
        <f t="shared" si="12"/>
        <v/>
      </c>
      <c r="S59" s="384" t="str">
        <f t="shared" si="13"/>
        <v/>
      </c>
      <c r="T59" s="383">
        <f t="shared" si="14"/>
        <v>0</v>
      </c>
      <c r="U59" s="384" t="str">
        <f t="shared" si="15"/>
        <v/>
      </c>
      <c r="V59" s="384" t="str">
        <f t="shared" si="16"/>
        <v/>
      </c>
      <c r="W59" s="50" t="str">
        <f t="shared" si="17"/>
        <v/>
      </c>
      <c r="X59" s="53" t="str">
        <f t="shared" si="18"/>
        <v/>
      </c>
    </row>
    <row r="60" spans="2:24" s="263" customFormat="1">
      <c r="B60" s="49" t="str">
        <f t="shared" si="0"/>
        <v/>
      </c>
      <c r="C60" s="220" t="str">
        <f>'קיזוזים- החלטות ועדה'!C60</f>
        <v/>
      </c>
      <c r="D60" s="379" t="str">
        <f>IF($C60="","",'הגבלה לסכום מבוקש (1)'!D60)</f>
        <v/>
      </c>
      <c r="E60" s="379" t="str">
        <f>IF($C60="","",'קיזוזים בגין איחורים'!F60+'קיזוזים- החלטות ועדה'!E60)</f>
        <v/>
      </c>
      <c r="F60" s="379" t="str">
        <f t="shared" si="1"/>
        <v/>
      </c>
      <c r="G60" s="379" t="str">
        <f>'קיזוזים- החלטות ועדה'!G60</f>
        <v/>
      </c>
      <c r="H60" s="382" t="str">
        <f t="shared" si="2"/>
        <v/>
      </c>
      <c r="I60" s="379" t="str">
        <f t="shared" si="3"/>
        <v/>
      </c>
      <c r="J60" s="379" t="str">
        <f t="shared" si="4"/>
        <v/>
      </c>
      <c r="K60" s="383">
        <f t="shared" si="5"/>
        <v>0</v>
      </c>
      <c r="L60" s="384" t="str">
        <f t="shared" si="6"/>
        <v/>
      </c>
      <c r="M60" s="384" t="str">
        <f t="shared" si="7"/>
        <v/>
      </c>
      <c r="N60" s="383">
        <f t="shared" si="8"/>
        <v>0</v>
      </c>
      <c r="O60" s="384" t="str">
        <f t="shared" si="9"/>
        <v/>
      </c>
      <c r="P60" s="384" t="str">
        <f t="shared" si="10"/>
        <v/>
      </c>
      <c r="Q60" s="383">
        <f t="shared" si="11"/>
        <v>0</v>
      </c>
      <c r="R60" s="384" t="str">
        <f t="shared" si="12"/>
        <v/>
      </c>
      <c r="S60" s="384" t="str">
        <f t="shared" si="13"/>
        <v/>
      </c>
      <c r="T60" s="383">
        <f t="shared" si="14"/>
        <v>0</v>
      </c>
      <c r="U60" s="384" t="str">
        <f t="shared" si="15"/>
        <v/>
      </c>
      <c r="V60" s="384" t="str">
        <f t="shared" si="16"/>
        <v/>
      </c>
      <c r="W60" s="50" t="str">
        <f t="shared" si="17"/>
        <v/>
      </c>
      <c r="X60" s="53" t="str">
        <f t="shared" si="18"/>
        <v/>
      </c>
    </row>
    <row r="61" spans="2:24" s="263" customFormat="1">
      <c r="B61" s="49" t="str">
        <f t="shared" si="0"/>
        <v/>
      </c>
      <c r="C61" s="220" t="str">
        <f>'קיזוזים- החלטות ועדה'!C61</f>
        <v/>
      </c>
      <c r="D61" s="379" t="str">
        <f>IF($C61="","",'הגבלה לסכום מבוקש (1)'!D61)</f>
        <v/>
      </c>
      <c r="E61" s="379" t="str">
        <f>IF($C61="","",'קיזוזים בגין איחורים'!F61+'קיזוזים- החלטות ועדה'!E61)</f>
        <v/>
      </c>
      <c r="F61" s="379" t="str">
        <f t="shared" si="1"/>
        <v/>
      </c>
      <c r="G61" s="379" t="str">
        <f>'קיזוזים- החלטות ועדה'!G61</f>
        <v/>
      </c>
      <c r="H61" s="382" t="str">
        <f t="shared" si="2"/>
        <v/>
      </c>
      <c r="I61" s="379" t="str">
        <f t="shared" si="3"/>
        <v/>
      </c>
      <c r="J61" s="379" t="str">
        <f t="shared" si="4"/>
        <v/>
      </c>
      <c r="K61" s="383">
        <f t="shared" si="5"/>
        <v>0</v>
      </c>
      <c r="L61" s="384" t="str">
        <f t="shared" si="6"/>
        <v/>
      </c>
      <c r="M61" s="384" t="str">
        <f t="shared" si="7"/>
        <v/>
      </c>
      <c r="N61" s="383">
        <f t="shared" si="8"/>
        <v>0</v>
      </c>
      <c r="O61" s="384" t="str">
        <f t="shared" si="9"/>
        <v/>
      </c>
      <c r="P61" s="384" t="str">
        <f t="shared" si="10"/>
        <v/>
      </c>
      <c r="Q61" s="383">
        <f t="shared" si="11"/>
        <v>0</v>
      </c>
      <c r="R61" s="384" t="str">
        <f t="shared" si="12"/>
        <v/>
      </c>
      <c r="S61" s="384" t="str">
        <f t="shared" si="13"/>
        <v/>
      </c>
      <c r="T61" s="383">
        <f t="shared" si="14"/>
        <v>0</v>
      </c>
      <c r="U61" s="384" t="str">
        <f t="shared" si="15"/>
        <v/>
      </c>
      <c r="V61" s="384" t="str">
        <f t="shared" si="16"/>
        <v/>
      </c>
      <c r="W61" s="50" t="str">
        <f t="shared" si="17"/>
        <v/>
      </c>
      <c r="X61" s="53" t="str">
        <f t="shared" si="18"/>
        <v/>
      </c>
    </row>
    <row r="62" spans="2:24" s="263" customFormat="1">
      <c r="B62" s="49" t="str">
        <f t="shared" si="0"/>
        <v/>
      </c>
      <c r="C62" s="220" t="str">
        <f>'קיזוזים- החלטות ועדה'!C62</f>
        <v/>
      </c>
      <c r="D62" s="379" t="str">
        <f>IF($C62="","",'הגבלה לסכום מבוקש (1)'!D62)</f>
        <v/>
      </c>
      <c r="E62" s="379" t="str">
        <f>IF($C62="","",'קיזוזים בגין איחורים'!F62+'קיזוזים- החלטות ועדה'!E62)</f>
        <v/>
      </c>
      <c r="F62" s="379" t="str">
        <f t="shared" si="1"/>
        <v/>
      </c>
      <c r="G62" s="379" t="str">
        <f>'קיזוזים- החלטות ועדה'!G62</f>
        <v/>
      </c>
      <c r="H62" s="382" t="str">
        <f t="shared" si="2"/>
        <v/>
      </c>
      <c r="I62" s="379" t="str">
        <f t="shared" si="3"/>
        <v/>
      </c>
      <c r="J62" s="379" t="str">
        <f t="shared" si="4"/>
        <v/>
      </c>
      <c r="K62" s="383">
        <f t="shared" si="5"/>
        <v>0</v>
      </c>
      <c r="L62" s="384" t="str">
        <f t="shared" si="6"/>
        <v/>
      </c>
      <c r="M62" s="384" t="str">
        <f t="shared" si="7"/>
        <v/>
      </c>
      <c r="N62" s="383">
        <f t="shared" si="8"/>
        <v>0</v>
      </c>
      <c r="O62" s="384" t="str">
        <f t="shared" si="9"/>
        <v/>
      </c>
      <c r="P62" s="384" t="str">
        <f t="shared" si="10"/>
        <v/>
      </c>
      <c r="Q62" s="383">
        <f t="shared" si="11"/>
        <v>0</v>
      </c>
      <c r="R62" s="384" t="str">
        <f t="shared" si="12"/>
        <v/>
      </c>
      <c r="S62" s="384" t="str">
        <f t="shared" si="13"/>
        <v/>
      </c>
      <c r="T62" s="383">
        <f t="shared" si="14"/>
        <v>0</v>
      </c>
      <c r="U62" s="384" t="str">
        <f t="shared" si="15"/>
        <v/>
      </c>
      <c r="V62" s="384" t="str">
        <f t="shared" si="16"/>
        <v/>
      </c>
      <c r="W62" s="50" t="str">
        <f t="shared" si="17"/>
        <v/>
      </c>
      <c r="X62" s="53" t="str">
        <f t="shared" si="18"/>
        <v/>
      </c>
    </row>
    <row r="63" spans="2:24" s="263" customFormat="1">
      <c r="B63" s="49" t="str">
        <f t="shared" si="0"/>
        <v/>
      </c>
      <c r="C63" s="220" t="str">
        <f>'קיזוזים- החלטות ועדה'!C63</f>
        <v/>
      </c>
      <c r="D63" s="379" t="str">
        <f>IF($C63="","",'הגבלה לסכום מבוקש (1)'!D63)</f>
        <v/>
      </c>
      <c r="E63" s="379" t="str">
        <f>IF($C63="","",'קיזוזים בגין איחורים'!F63+'קיזוזים- החלטות ועדה'!E63)</f>
        <v/>
      </c>
      <c r="F63" s="379" t="str">
        <f t="shared" si="1"/>
        <v/>
      </c>
      <c r="G63" s="379" t="str">
        <f>'קיזוזים- החלטות ועדה'!G63</f>
        <v/>
      </c>
      <c r="H63" s="382" t="str">
        <f t="shared" si="2"/>
        <v/>
      </c>
      <c r="I63" s="379" t="str">
        <f t="shared" si="3"/>
        <v/>
      </c>
      <c r="J63" s="379" t="str">
        <f t="shared" si="4"/>
        <v/>
      </c>
      <c r="K63" s="383">
        <f t="shared" si="5"/>
        <v>0</v>
      </c>
      <c r="L63" s="384" t="str">
        <f t="shared" si="6"/>
        <v/>
      </c>
      <c r="M63" s="384" t="str">
        <f t="shared" si="7"/>
        <v/>
      </c>
      <c r="N63" s="383">
        <f t="shared" si="8"/>
        <v>0</v>
      </c>
      <c r="O63" s="384" t="str">
        <f t="shared" si="9"/>
        <v/>
      </c>
      <c r="P63" s="384" t="str">
        <f t="shared" si="10"/>
        <v/>
      </c>
      <c r="Q63" s="383">
        <f t="shared" si="11"/>
        <v>0</v>
      </c>
      <c r="R63" s="384" t="str">
        <f t="shared" si="12"/>
        <v/>
      </c>
      <c r="S63" s="384" t="str">
        <f t="shared" si="13"/>
        <v/>
      </c>
      <c r="T63" s="383">
        <f t="shared" si="14"/>
        <v>0</v>
      </c>
      <c r="U63" s="384" t="str">
        <f t="shared" si="15"/>
        <v/>
      </c>
      <c r="V63" s="384" t="str">
        <f t="shared" si="16"/>
        <v/>
      </c>
      <c r="W63" s="50" t="str">
        <f t="shared" si="17"/>
        <v/>
      </c>
      <c r="X63" s="53" t="str">
        <f t="shared" si="18"/>
        <v/>
      </c>
    </row>
    <row r="64" spans="2:24" s="263" customFormat="1">
      <c r="B64" s="49" t="str">
        <f t="shared" si="0"/>
        <v/>
      </c>
      <c r="C64" s="220" t="str">
        <f>'קיזוזים- החלטות ועדה'!C64</f>
        <v/>
      </c>
      <c r="D64" s="379" t="str">
        <f>IF($C64="","",'הגבלה לסכום מבוקש (1)'!D64)</f>
        <v/>
      </c>
      <c r="E64" s="379" t="str">
        <f>IF($C64="","",'קיזוזים בגין איחורים'!F64+'קיזוזים- החלטות ועדה'!E64)</f>
        <v/>
      </c>
      <c r="F64" s="379" t="str">
        <f t="shared" si="1"/>
        <v/>
      </c>
      <c r="G64" s="379" t="str">
        <f>'קיזוזים- החלטות ועדה'!G64</f>
        <v/>
      </c>
      <c r="H64" s="382" t="str">
        <f t="shared" si="2"/>
        <v/>
      </c>
      <c r="I64" s="379" t="str">
        <f t="shared" si="3"/>
        <v/>
      </c>
      <c r="J64" s="379" t="str">
        <f t="shared" si="4"/>
        <v/>
      </c>
      <c r="K64" s="383">
        <f t="shared" si="5"/>
        <v>0</v>
      </c>
      <c r="L64" s="384" t="str">
        <f t="shared" si="6"/>
        <v/>
      </c>
      <c r="M64" s="384" t="str">
        <f t="shared" si="7"/>
        <v/>
      </c>
      <c r="N64" s="383">
        <f t="shared" si="8"/>
        <v>0</v>
      </c>
      <c r="O64" s="384" t="str">
        <f t="shared" si="9"/>
        <v/>
      </c>
      <c r="P64" s="384" t="str">
        <f t="shared" si="10"/>
        <v/>
      </c>
      <c r="Q64" s="383">
        <f t="shared" si="11"/>
        <v>0</v>
      </c>
      <c r="R64" s="384" t="str">
        <f t="shared" si="12"/>
        <v/>
      </c>
      <c r="S64" s="384" t="str">
        <f t="shared" si="13"/>
        <v/>
      </c>
      <c r="T64" s="383">
        <f t="shared" si="14"/>
        <v>0</v>
      </c>
      <c r="U64" s="384" t="str">
        <f t="shared" si="15"/>
        <v/>
      </c>
      <c r="V64" s="384" t="str">
        <f t="shared" si="16"/>
        <v/>
      </c>
      <c r="W64" s="50" t="str">
        <f t="shared" si="17"/>
        <v/>
      </c>
      <c r="X64" s="53" t="str">
        <f t="shared" si="18"/>
        <v/>
      </c>
    </row>
    <row r="65" spans="2:24" s="263" customFormat="1">
      <c r="B65" s="49" t="str">
        <f t="shared" si="0"/>
        <v/>
      </c>
      <c r="C65" s="220" t="str">
        <f>'קיזוזים- החלטות ועדה'!C65</f>
        <v/>
      </c>
      <c r="D65" s="379" t="str">
        <f>IF($C65="","",'הגבלה לסכום מבוקש (1)'!D65)</f>
        <v/>
      </c>
      <c r="E65" s="379" t="str">
        <f>IF($C65="","",'קיזוזים בגין איחורים'!F65+'קיזוזים- החלטות ועדה'!E65)</f>
        <v/>
      </c>
      <c r="F65" s="379" t="str">
        <f t="shared" si="1"/>
        <v/>
      </c>
      <c r="G65" s="379" t="str">
        <f>'קיזוזים- החלטות ועדה'!G65</f>
        <v/>
      </c>
      <c r="H65" s="382" t="str">
        <f t="shared" si="2"/>
        <v/>
      </c>
      <c r="I65" s="379" t="str">
        <f t="shared" si="3"/>
        <v/>
      </c>
      <c r="J65" s="379" t="str">
        <f t="shared" si="4"/>
        <v/>
      </c>
      <c r="K65" s="383">
        <f t="shared" si="5"/>
        <v>0</v>
      </c>
      <c r="L65" s="384" t="str">
        <f t="shared" si="6"/>
        <v/>
      </c>
      <c r="M65" s="384" t="str">
        <f t="shared" si="7"/>
        <v/>
      </c>
      <c r="N65" s="383">
        <f t="shared" si="8"/>
        <v>0</v>
      </c>
      <c r="O65" s="384" t="str">
        <f t="shared" si="9"/>
        <v/>
      </c>
      <c r="P65" s="384" t="str">
        <f t="shared" si="10"/>
        <v/>
      </c>
      <c r="Q65" s="383">
        <f t="shared" si="11"/>
        <v>0</v>
      </c>
      <c r="R65" s="384" t="str">
        <f t="shared" si="12"/>
        <v/>
      </c>
      <c r="S65" s="384" t="str">
        <f t="shared" si="13"/>
        <v/>
      </c>
      <c r="T65" s="383">
        <f t="shared" si="14"/>
        <v>0</v>
      </c>
      <c r="U65" s="384" t="str">
        <f t="shared" si="15"/>
        <v/>
      </c>
      <c r="V65" s="384" t="str">
        <f t="shared" si="16"/>
        <v/>
      </c>
      <c r="W65" s="50" t="str">
        <f t="shared" si="17"/>
        <v/>
      </c>
      <c r="X65" s="53" t="str">
        <f t="shared" si="18"/>
        <v/>
      </c>
    </row>
    <row r="66" spans="2:24" s="263" customFormat="1">
      <c r="B66" s="49" t="str">
        <f t="shared" si="0"/>
        <v/>
      </c>
      <c r="C66" s="220" t="str">
        <f>'קיזוזים- החלטות ועדה'!C66</f>
        <v/>
      </c>
      <c r="D66" s="379" t="str">
        <f>IF($C66="","",'הגבלה לסכום מבוקש (1)'!D66)</f>
        <v/>
      </c>
      <c r="E66" s="379" t="str">
        <f>IF($C66="","",'קיזוזים בגין איחורים'!F66+'קיזוזים- החלטות ועדה'!E66)</f>
        <v/>
      </c>
      <c r="F66" s="379" t="str">
        <f t="shared" si="1"/>
        <v/>
      </c>
      <c r="G66" s="379" t="str">
        <f>'קיזוזים- החלטות ועדה'!G66</f>
        <v/>
      </c>
      <c r="H66" s="382" t="str">
        <f t="shared" si="2"/>
        <v/>
      </c>
      <c r="I66" s="379" t="str">
        <f t="shared" si="3"/>
        <v/>
      </c>
      <c r="J66" s="379" t="str">
        <f t="shared" si="4"/>
        <v/>
      </c>
      <c r="K66" s="383">
        <f t="shared" si="5"/>
        <v>0</v>
      </c>
      <c r="L66" s="384" t="str">
        <f t="shared" si="6"/>
        <v/>
      </c>
      <c r="M66" s="384" t="str">
        <f t="shared" si="7"/>
        <v/>
      </c>
      <c r="N66" s="383">
        <f t="shared" si="8"/>
        <v>0</v>
      </c>
      <c r="O66" s="384" t="str">
        <f t="shared" si="9"/>
        <v/>
      </c>
      <c r="P66" s="384" t="str">
        <f t="shared" si="10"/>
        <v/>
      </c>
      <c r="Q66" s="383">
        <f t="shared" si="11"/>
        <v>0</v>
      </c>
      <c r="R66" s="384" t="str">
        <f t="shared" si="12"/>
        <v/>
      </c>
      <c r="S66" s="384" t="str">
        <f t="shared" si="13"/>
        <v/>
      </c>
      <c r="T66" s="383">
        <f t="shared" si="14"/>
        <v>0</v>
      </c>
      <c r="U66" s="384" t="str">
        <f t="shared" si="15"/>
        <v/>
      </c>
      <c r="V66" s="384" t="str">
        <f t="shared" si="16"/>
        <v/>
      </c>
      <c r="W66" s="50" t="str">
        <f t="shared" si="17"/>
        <v/>
      </c>
      <c r="X66" s="53" t="str">
        <f t="shared" si="18"/>
        <v/>
      </c>
    </row>
    <row r="67" spans="2:24" s="263" customFormat="1">
      <c r="B67" s="49" t="str">
        <f t="shared" si="0"/>
        <v/>
      </c>
      <c r="C67" s="220" t="str">
        <f>'קיזוזים- החלטות ועדה'!C67</f>
        <v/>
      </c>
      <c r="D67" s="379" t="str">
        <f>IF($C67="","",'הגבלה לסכום מבוקש (1)'!D67)</f>
        <v/>
      </c>
      <c r="E67" s="379" t="str">
        <f>IF($C67="","",'קיזוזים בגין איחורים'!F67+'קיזוזים- החלטות ועדה'!E67)</f>
        <v/>
      </c>
      <c r="F67" s="379" t="str">
        <f t="shared" si="1"/>
        <v/>
      </c>
      <c r="G67" s="379" t="str">
        <f>'קיזוזים- החלטות ועדה'!G67</f>
        <v/>
      </c>
      <c r="H67" s="382" t="str">
        <f t="shared" si="2"/>
        <v/>
      </c>
      <c r="I67" s="379" t="str">
        <f t="shared" si="3"/>
        <v/>
      </c>
      <c r="J67" s="379" t="str">
        <f t="shared" si="4"/>
        <v/>
      </c>
      <c r="K67" s="383">
        <f t="shared" si="5"/>
        <v>0</v>
      </c>
      <c r="L67" s="384" t="str">
        <f t="shared" si="6"/>
        <v/>
      </c>
      <c r="M67" s="384" t="str">
        <f t="shared" si="7"/>
        <v/>
      </c>
      <c r="N67" s="383">
        <f t="shared" si="8"/>
        <v>0</v>
      </c>
      <c r="O67" s="384" t="str">
        <f t="shared" si="9"/>
        <v/>
      </c>
      <c r="P67" s="384" t="str">
        <f t="shared" si="10"/>
        <v/>
      </c>
      <c r="Q67" s="383">
        <f t="shared" si="11"/>
        <v>0</v>
      </c>
      <c r="R67" s="384" t="str">
        <f t="shared" si="12"/>
        <v/>
      </c>
      <c r="S67" s="384" t="str">
        <f t="shared" si="13"/>
        <v/>
      </c>
      <c r="T67" s="383">
        <f t="shared" si="14"/>
        <v>0</v>
      </c>
      <c r="U67" s="384" t="str">
        <f t="shared" si="15"/>
        <v/>
      </c>
      <c r="V67" s="384" t="str">
        <f t="shared" si="16"/>
        <v/>
      </c>
      <c r="W67" s="50" t="str">
        <f t="shared" si="17"/>
        <v/>
      </c>
      <c r="X67" s="53" t="str">
        <f t="shared" si="18"/>
        <v/>
      </c>
    </row>
    <row r="68" spans="2:24" s="263" customFormat="1">
      <c r="B68" s="49" t="str">
        <f t="shared" si="0"/>
        <v/>
      </c>
      <c r="C68" s="220" t="str">
        <f>'קיזוזים- החלטות ועדה'!C68</f>
        <v/>
      </c>
      <c r="D68" s="379" t="str">
        <f>IF($C68="","",'הגבלה לסכום מבוקש (1)'!D68)</f>
        <v/>
      </c>
      <c r="E68" s="379" t="str">
        <f>IF($C68="","",'קיזוזים בגין איחורים'!F68+'קיזוזים- החלטות ועדה'!E68)</f>
        <v/>
      </c>
      <c r="F68" s="379" t="str">
        <f t="shared" si="1"/>
        <v/>
      </c>
      <c r="G68" s="379" t="str">
        <f>'קיזוזים- החלטות ועדה'!G68</f>
        <v/>
      </c>
      <c r="H68" s="382" t="str">
        <f t="shared" si="2"/>
        <v/>
      </c>
      <c r="I68" s="379" t="str">
        <f t="shared" si="3"/>
        <v/>
      </c>
      <c r="J68" s="379" t="str">
        <f t="shared" si="4"/>
        <v/>
      </c>
      <c r="K68" s="383">
        <f t="shared" si="5"/>
        <v>0</v>
      </c>
      <c r="L68" s="384" t="str">
        <f t="shared" si="6"/>
        <v/>
      </c>
      <c r="M68" s="384" t="str">
        <f t="shared" si="7"/>
        <v/>
      </c>
      <c r="N68" s="383">
        <f t="shared" si="8"/>
        <v>0</v>
      </c>
      <c r="O68" s="384" t="str">
        <f t="shared" si="9"/>
        <v/>
      </c>
      <c r="P68" s="384" t="str">
        <f t="shared" si="10"/>
        <v/>
      </c>
      <c r="Q68" s="383">
        <f t="shared" si="11"/>
        <v>0</v>
      </c>
      <c r="R68" s="384" t="str">
        <f t="shared" si="12"/>
        <v/>
      </c>
      <c r="S68" s="384" t="str">
        <f t="shared" si="13"/>
        <v/>
      </c>
      <c r="T68" s="383">
        <f t="shared" si="14"/>
        <v>0</v>
      </c>
      <c r="U68" s="384" t="str">
        <f t="shared" si="15"/>
        <v/>
      </c>
      <c r="V68" s="384" t="str">
        <f t="shared" si="16"/>
        <v/>
      </c>
      <c r="W68" s="50" t="str">
        <f t="shared" si="17"/>
        <v/>
      </c>
      <c r="X68" s="53" t="str">
        <f t="shared" si="18"/>
        <v/>
      </c>
    </row>
    <row r="69" spans="2:24" s="263" customFormat="1">
      <c r="B69" s="49" t="str">
        <f t="shared" si="0"/>
        <v/>
      </c>
      <c r="C69" s="220" t="str">
        <f>'קיזוזים- החלטות ועדה'!C69</f>
        <v/>
      </c>
      <c r="D69" s="379" t="str">
        <f>IF($C69="","",'הגבלה לסכום מבוקש (1)'!D69)</f>
        <v/>
      </c>
      <c r="E69" s="379" t="str">
        <f>IF($C69="","",'קיזוזים בגין איחורים'!F69+'קיזוזים- החלטות ועדה'!E69)</f>
        <v/>
      </c>
      <c r="F69" s="379" t="str">
        <f t="shared" si="1"/>
        <v/>
      </c>
      <c r="G69" s="379" t="str">
        <f>'קיזוזים- החלטות ועדה'!G69</f>
        <v/>
      </c>
      <c r="H69" s="382" t="str">
        <f t="shared" si="2"/>
        <v/>
      </c>
      <c r="I69" s="379" t="str">
        <f t="shared" si="3"/>
        <v/>
      </c>
      <c r="J69" s="379" t="str">
        <f t="shared" si="4"/>
        <v/>
      </c>
      <c r="K69" s="383">
        <f t="shared" si="5"/>
        <v>0</v>
      </c>
      <c r="L69" s="384" t="str">
        <f t="shared" si="6"/>
        <v/>
      </c>
      <c r="M69" s="384" t="str">
        <f t="shared" si="7"/>
        <v/>
      </c>
      <c r="N69" s="383">
        <f t="shared" si="8"/>
        <v>0</v>
      </c>
      <c r="O69" s="384" t="str">
        <f t="shared" si="9"/>
        <v/>
      </c>
      <c r="P69" s="384" t="str">
        <f t="shared" si="10"/>
        <v/>
      </c>
      <c r="Q69" s="383">
        <f t="shared" si="11"/>
        <v>0</v>
      </c>
      <c r="R69" s="384" t="str">
        <f t="shared" si="12"/>
        <v/>
      </c>
      <c r="S69" s="384" t="str">
        <f t="shared" si="13"/>
        <v/>
      </c>
      <c r="T69" s="383">
        <f t="shared" si="14"/>
        <v>0</v>
      </c>
      <c r="U69" s="384" t="str">
        <f t="shared" si="15"/>
        <v/>
      </c>
      <c r="V69" s="384" t="str">
        <f t="shared" si="16"/>
        <v/>
      </c>
      <c r="W69" s="50" t="str">
        <f t="shared" si="17"/>
        <v/>
      </c>
      <c r="X69" s="53" t="str">
        <f t="shared" si="18"/>
        <v/>
      </c>
    </row>
    <row r="70" spans="2:24" s="263" customFormat="1">
      <c r="B70" s="49" t="str">
        <f t="shared" si="0"/>
        <v/>
      </c>
      <c r="C70" s="220" t="str">
        <f>'קיזוזים- החלטות ועדה'!C70</f>
        <v/>
      </c>
      <c r="D70" s="379" t="str">
        <f>IF($C70="","",'הגבלה לסכום מבוקש (1)'!D70)</f>
        <v/>
      </c>
      <c r="E70" s="379" t="str">
        <f>IF($C70="","",'קיזוזים בגין איחורים'!F70+'קיזוזים- החלטות ועדה'!E70)</f>
        <v/>
      </c>
      <c r="F70" s="379" t="str">
        <f t="shared" si="1"/>
        <v/>
      </c>
      <c r="G70" s="379" t="str">
        <f>'קיזוזים- החלטות ועדה'!G70</f>
        <v/>
      </c>
      <c r="H70" s="382" t="str">
        <f t="shared" si="2"/>
        <v/>
      </c>
      <c r="I70" s="379" t="str">
        <f t="shared" si="3"/>
        <v/>
      </c>
      <c r="J70" s="379" t="str">
        <f t="shared" si="4"/>
        <v/>
      </c>
      <c r="K70" s="383">
        <f t="shared" si="5"/>
        <v>0</v>
      </c>
      <c r="L70" s="384" t="str">
        <f t="shared" si="6"/>
        <v/>
      </c>
      <c r="M70" s="384" t="str">
        <f t="shared" si="7"/>
        <v/>
      </c>
      <c r="N70" s="383">
        <f t="shared" si="8"/>
        <v>0</v>
      </c>
      <c r="O70" s="384" t="str">
        <f t="shared" si="9"/>
        <v/>
      </c>
      <c r="P70" s="384" t="str">
        <f t="shared" si="10"/>
        <v/>
      </c>
      <c r="Q70" s="383">
        <f t="shared" si="11"/>
        <v>0</v>
      </c>
      <c r="R70" s="384" t="str">
        <f t="shared" si="12"/>
        <v/>
      </c>
      <c r="S70" s="384" t="str">
        <f t="shared" si="13"/>
        <v/>
      </c>
      <c r="T70" s="383">
        <f t="shared" si="14"/>
        <v>0</v>
      </c>
      <c r="U70" s="384" t="str">
        <f t="shared" si="15"/>
        <v/>
      </c>
      <c r="V70" s="384" t="str">
        <f t="shared" si="16"/>
        <v/>
      </c>
      <c r="W70" s="50" t="str">
        <f t="shared" si="17"/>
        <v/>
      </c>
      <c r="X70" s="53" t="str">
        <f t="shared" si="18"/>
        <v/>
      </c>
    </row>
    <row r="71" spans="2:24" s="263" customFormat="1">
      <c r="B71" s="49" t="str">
        <f t="shared" si="0"/>
        <v/>
      </c>
      <c r="C71" s="220" t="str">
        <f>'קיזוזים- החלטות ועדה'!C71</f>
        <v/>
      </c>
      <c r="D71" s="379" t="str">
        <f>IF($C71="","",'הגבלה לסכום מבוקש (1)'!D71)</f>
        <v/>
      </c>
      <c r="E71" s="379" t="str">
        <f>IF($C71="","",'קיזוזים בגין איחורים'!F71+'קיזוזים- החלטות ועדה'!E71)</f>
        <v/>
      </c>
      <c r="F71" s="379" t="str">
        <f t="shared" si="1"/>
        <v/>
      </c>
      <c r="G71" s="379" t="str">
        <f>'קיזוזים- החלטות ועדה'!G71</f>
        <v/>
      </c>
      <c r="H71" s="382" t="str">
        <f t="shared" si="2"/>
        <v/>
      </c>
      <c r="I71" s="379" t="str">
        <f t="shared" si="3"/>
        <v/>
      </c>
      <c r="J71" s="379" t="str">
        <f t="shared" si="4"/>
        <v/>
      </c>
      <c r="K71" s="383">
        <f t="shared" si="5"/>
        <v>0</v>
      </c>
      <c r="L71" s="384" t="str">
        <f t="shared" si="6"/>
        <v/>
      </c>
      <c r="M71" s="384" t="str">
        <f t="shared" si="7"/>
        <v/>
      </c>
      <c r="N71" s="383">
        <f t="shared" si="8"/>
        <v>0</v>
      </c>
      <c r="O71" s="384" t="str">
        <f t="shared" si="9"/>
        <v/>
      </c>
      <c r="P71" s="384" t="str">
        <f t="shared" si="10"/>
        <v/>
      </c>
      <c r="Q71" s="383">
        <f t="shared" si="11"/>
        <v>0</v>
      </c>
      <c r="R71" s="384" t="str">
        <f t="shared" si="12"/>
        <v/>
      </c>
      <c r="S71" s="384" t="str">
        <f t="shared" si="13"/>
        <v/>
      </c>
      <c r="T71" s="383">
        <f t="shared" si="14"/>
        <v>0</v>
      </c>
      <c r="U71" s="384" t="str">
        <f t="shared" si="15"/>
        <v/>
      </c>
      <c r="V71" s="384" t="str">
        <f t="shared" si="16"/>
        <v/>
      </c>
      <c r="W71" s="50" t="str">
        <f t="shared" si="17"/>
        <v/>
      </c>
      <c r="X71" s="53" t="str">
        <f t="shared" si="18"/>
        <v/>
      </c>
    </row>
    <row r="72" spans="2:24" s="263" customFormat="1">
      <c r="B72" s="49" t="str">
        <f t="shared" si="0"/>
        <v/>
      </c>
      <c r="C72" s="220" t="str">
        <f>'קיזוזים- החלטות ועדה'!C72</f>
        <v/>
      </c>
      <c r="D72" s="379" t="str">
        <f>IF($C72="","",'הגבלה לסכום מבוקש (1)'!D72)</f>
        <v/>
      </c>
      <c r="E72" s="379" t="str">
        <f>IF($C72="","",'קיזוזים בגין איחורים'!F72+'קיזוזים- החלטות ועדה'!E72)</f>
        <v/>
      </c>
      <c r="F72" s="379" t="str">
        <f t="shared" si="1"/>
        <v/>
      </c>
      <c r="G72" s="379" t="str">
        <f>'קיזוזים- החלטות ועדה'!G72</f>
        <v/>
      </c>
      <c r="H72" s="382" t="str">
        <f t="shared" si="2"/>
        <v/>
      </c>
      <c r="I72" s="379" t="str">
        <f t="shared" si="3"/>
        <v/>
      </c>
      <c r="J72" s="379" t="str">
        <f t="shared" si="4"/>
        <v/>
      </c>
      <c r="K72" s="383">
        <f t="shared" si="5"/>
        <v>0</v>
      </c>
      <c r="L72" s="384" t="str">
        <f t="shared" si="6"/>
        <v/>
      </c>
      <c r="M72" s="384" t="str">
        <f t="shared" si="7"/>
        <v/>
      </c>
      <c r="N72" s="383">
        <f t="shared" si="8"/>
        <v>0</v>
      </c>
      <c r="O72" s="384" t="str">
        <f t="shared" si="9"/>
        <v/>
      </c>
      <c r="P72" s="384" t="str">
        <f t="shared" si="10"/>
        <v/>
      </c>
      <c r="Q72" s="383">
        <f t="shared" si="11"/>
        <v>0</v>
      </c>
      <c r="R72" s="384" t="str">
        <f t="shared" si="12"/>
        <v/>
      </c>
      <c r="S72" s="384" t="str">
        <f t="shared" si="13"/>
        <v/>
      </c>
      <c r="T72" s="383">
        <f t="shared" si="14"/>
        <v>0</v>
      </c>
      <c r="U72" s="384" t="str">
        <f t="shared" si="15"/>
        <v/>
      </c>
      <c r="V72" s="384" t="str">
        <f t="shared" si="16"/>
        <v/>
      </c>
      <c r="W72" s="50" t="str">
        <f t="shared" si="17"/>
        <v/>
      </c>
      <c r="X72" s="53" t="str">
        <f t="shared" si="18"/>
        <v/>
      </c>
    </row>
    <row r="73" spans="2:24" s="263" customFormat="1">
      <c r="B73" s="49" t="str">
        <f t="shared" si="0"/>
        <v/>
      </c>
      <c r="C73" s="220" t="str">
        <f>'קיזוזים- החלטות ועדה'!C73</f>
        <v/>
      </c>
      <c r="D73" s="379" t="str">
        <f>IF($C73="","",'הגבלה לסכום מבוקש (1)'!D73)</f>
        <v/>
      </c>
      <c r="E73" s="379" t="str">
        <f>IF($C73="","",'קיזוזים בגין איחורים'!F73+'קיזוזים- החלטות ועדה'!E73)</f>
        <v/>
      </c>
      <c r="F73" s="379" t="str">
        <f t="shared" si="1"/>
        <v/>
      </c>
      <c r="G73" s="379" t="str">
        <f>'קיזוזים- החלטות ועדה'!G73</f>
        <v/>
      </c>
      <c r="H73" s="382" t="str">
        <f t="shared" si="2"/>
        <v/>
      </c>
      <c r="I73" s="379" t="str">
        <f t="shared" si="3"/>
        <v/>
      </c>
      <c r="J73" s="379" t="str">
        <f t="shared" si="4"/>
        <v/>
      </c>
      <c r="K73" s="383">
        <f t="shared" si="5"/>
        <v>0</v>
      </c>
      <c r="L73" s="384" t="str">
        <f t="shared" si="6"/>
        <v/>
      </c>
      <c r="M73" s="384" t="str">
        <f t="shared" si="7"/>
        <v/>
      </c>
      <c r="N73" s="383">
        <f t="shared" si="8"/>
        <v>0</v>
      </c>
      <c r="O73" s="384" t="str">
        <f t="shared" si="9"/>
        <v/>
      </c>
      <c r="P73" s="384" t="str">
        <f t="shared" si="10"/>
        <v/>
      </c>
      <c r="Q73" s="383">
        <f t="shared" si="11"/>
        <v>0</v>
      </c>
      <c r="R73" s="384" t="str">
        <f t="shared" si="12"/>
        <v/>
      </c>
      <c r="S73" s="384" t="str">
        <f t="shared" si="13"/>
        <v/>
      </c>
      <c r="T73" s="383">
        <f t="shared" si="14"/>
        <v>0</v>
      </c>
      <c r="U73" s="384" t="str">
        <f t="shared" si="15"/>
        <v/>
      </c>
      <c r="V73" s="384" t="str">
        <f t="shared" si="16"/>
        <v/>
      </c>
      <c r="W73" s="50" t="str">
        <f t="shared" si="17"/>
        <v/>
      </c>
      <c r="X73" s="53" t="str">
        <f t="shared" si="18"/>
        <v/>
      </c>
    </row>
    <row r="74" spans="2:24" s="263" customFormat="1">
      <c r="B74" s="49" t="str">
        <f t="shared" si="0"/>
        <v/>
      </c>
      <c r="C74" s="220" t="str">
        <f>'קיזוזים- החלטות ועדה'!C74</f>
        <v/>
      </c>
      <c r="D74" s="379" t="str">
        <f>IF($C74="","",'הגבלה לסכום מבוקש (1)'!D74)</f>
        <v/>
      </c>
      <c r="E74" s="379" t="str">
        <f>IF($C74="","",'קיזוזים בגין איחורים'!F74+'קיזוזים- החלטות ועדה'!E74)</f>
        <v/>
      </c>
      <c r="F74" s="379" t="str">
        <f t="shared" si="1"/>
        <v/>
      </c>
      <c r="G74" s="379" t="str">
        <f>'קיזוזים- החלטות ועדה'!G74</f>
        <v/>
      </c>
      <c r="H74" s="382" t="str">
        <f t="shared" si="2"/>
        <v/>
      </c>
      <c r="I74" s="379" t="str">
        <f t="shared" si="3"/>
        <v/>
      </c>
      <c r="J74" s="379" t="str">
        <f t="shared" si="4"/>
        <v/>
      </c>
      <c r="K74" s="383">
        <f t="shared" si="5"/>
        <v>0</v>
      </c>
      <c r="L74" s="384" t="str">
        <f t="shared" si="6"/>
        <v/>
      </c>
      <c r="M74" s="384" t="str">
        <f t="shared" si="7"/>
        <v/>
      </c>
      <c r="N74" s="383">
        <f t="shared" si="8"/>
        <v>0</v>
      </c>
      <c r="O74" s="384" t="str">
        <f t="shared" si="9"/>
        <v/>
      </c>
      <c r="P74" s="384" t="str">
        <f t="shared" si="10"/>
        <v/>
      </c>
      <c r="Q74" s="383">
        <f t="shared" si="11"/>
        <v>0</v>
      </c>
      <c r="R74" s="384" t="str">
        <f t="shared" si="12"/>
        <v/>
      </c>
      <c r="S74" s="384" t="str">
        <f t="shared" si="13"/>
        <v/>
      </c>
      <c r="T74" s="383">
        <f t="shared" si="14"/>
        <v>0</v>
      </c>
      <c r="U74" s="384" t="str">
        <f t="shared" si="15"/>
        <v/>
      </c>
      <c r="V74" s="384" t="str">
        <f t="shared" si="16"/>
        <v/>
      </c>
      <c r="W74" s="50" t="str">
        <f t="shared" si="17"/>
        <v/>
      </c>
      <c r="X74" s="53" t="str">
        <f t="shared" si="18"/>
        <v/>
      </c>
    </row>
    <row r="75" spans="2:24" s="263" customFormat="1">
      <c r="B75" s="49" t="str">
        <f t="shared" si="0"/>
        <v/>
      </c>
      <c r="C75" s="220" t="str">
        <f>'קיזוזים- החלטות ועדה'!C75</f>
        <v/>
      </c>
      <c r="D75" s="379" t="str">
        <f>IF($C75="","",'הגבלה לסכום מבוקש (1)'!D75)</f>
        <v/>
      </c>
      <c r="E75" s="379" t="str">
        <f>IF($C75="","",'קיזוזים בגין איחורים'!F75+'קיזוזים- החלטות ועדה'!E75)</f>
        <v/>
      </c>
      <c r="F75" s="379" t="str">
        <f t="shared" si="1"/>
        <v/>
      </c>
      <c r="G75" s="379" t="str">
        <f>'קיזוזים- החלטות ועדה'!G75</f>
        <v/>
      </c>
      <c r="H75" s="382" t="str">
        <f t="shared" si="2"/>
        <v/>
      </c>
      <c r="I75" s="379" t="str">
        <f t="shared" si="3"/>
        <v/>
      </c>
      <c r="J75" s="379" t="str">
        <f t="shared" si="4"/>
        <v/>
      </c>
      <c r="K75" s="383">
        <f t="shared" si="5"/>
        <v>0</v>
      </c>
      <c r="L75" s="384" t="str">
        <f t="shared" si="6"/>
        <v/>
      </c>
      <c r="M75" s="384" t="str">
        <f t="shared" si="7"/>
        <v/>
      </c>
      <c r="N75" s="383">
        <f t="shared" si="8"/>
        <v>0</v>
      </c>
      <c r="O75" s="384" t="str">
        <f t="shared" si="9"/>
        <v/>
      </c>
      <c r="P75" s="384" t="str">
        <f t="shared" si="10"/>
        <v/>
      </c>
      <c r="Q75" s="383">
        <f t="shared" si="11"/>
        <v>0</v>
      </c>
      <c r="R75" s="384" t="str">
        <f t="shared" si="12"/>
        <v/>
      </c>
      <c r="S75" s="384" t="str">
        <f t="shared" si="13"/>
        <v/>
      </c>
      <c r="T75" s="383">
        <f t="shared" si="14"/>
        <v>0</v>
      </c>
      <c r="U75" s="384" t="str">
        <f t="shared" si="15"/>
        <v/>
      </c>
      <c r="V75" s="384" t="str">
        <f t="shared" si="16"/>
        <v/>
      </c>
      <c r="W75" s="50" t="str">
        <f t="shared" si="17"/>
        <v/>
      </c>
      <c r="X75" s="53" t="str">
        <f t="shared" si="18"/>
        <v/>
      </c>
    </row>
    <row r="76" spans="2:24">
      <c r="B76" s="49" t="str">
        <f t="shared" si="0"/>
        <v/>
      </c>
      <c r="C76" s="220" t="str">
        <f>'קיזוזים- החלטות ועדה'!C76</f>
        <v/>
      </c>
      <c r="D76" s="379" t="str">
        <f>IF($C76="","",'הגבלה לסכום מבוקש (1)'!D76)</f>
        <v/>
      </c>
      <c r="E76" s="379" t="str">
        <f>IF($C76="","",'קיזוזים בגין איחורים'!F76+'קיזוזים- החלטות ועדה'!E76)</f>
        <v/>
      </c>
      <c r="F76" s="379" t="str">
        <f t="shared" si="1"/>
        <v/>
      </c>
      <c r="G76" s="379" t="str">
        <f>'קיזוזים- החלטות ועדה'!G76</f>
        <v/>
      </c>
      <c r="H76" s="382" t="str">
        <f t="shared" si="2"/>
        <v/>
      </c>
      <c r="I76" s="379" t="str">
        <f t="shared" si="3"/>
        <v/>
      </c>
      <c r="J76" s="379" t="str">
        <f t="shared" si="4"/>
        <v/>
      </c>
      <c r="K76" s="383">
        <f t="shared" si="5"/>
        <v>0</v>
      </c>
      <c r="L76" s="384" t="str">
        <f t="shared" si="6"/>
        <v/>
      </c>
      <c r="M76" s="384" t="str">
        <f t="shared" si="7"/>
        <v/>
      </c>
      <c r="N76" s="383">
        <f t="shared" si="8"/>
        <v>0</v>
      </c>
      <c r="O76" s="384" t="str">
        <f t="shared" si="9"/>
        <v/>
      </c>
      <c r="P76" s="384" t="str">
        <f t="shared" si="10"/>
        <v/>
      </c>
      <c r="Q76" s="383">
        <f t="shared" si="11"/>
        <v>0</v>
      </c>
      <c r="R76" s="384" t="str">
        <f t="shared" si="12"/>
        <v/>
      </c>
      <c r="S76" s="384" t="str">
        <f t="shared" si="13"/>
        <v/>
      </c>
      <c r="T76" s="383">
        <f t="shared" si="14"/>
        <v>0</v>
      </c>
      <c r="U76" s="384" t="str">
        <f t="shared" si="15"/>
        <v/>
      </c>
      <c r="V76" s="384" t="str">
        <f t="shared" si="16"/>
        <v/>
      </c>
      <c r="W76" s="50" t="str">
        <f t="shared" si="17"/>
        <v/>
      </c>
      <c r="X76" s="53" t="str">
        <f t="shared" si="18"/>
        <v/>
      </c>
    </row>
    <row r="77" spans="2:24">
      <c r="B77" s="49" t="str">
        <f t="shared" si="0"/>
        <v/>
      </c>
      <c r="C77" s="220" t="str">
        <f>'קיזוזים- החלטות ועדה'!C77</f>
        <v/>
      </c>
      <c r="D77" s="379" t="str">
        <f>IF($C77="","",'הגבלה לסכום מבוקש (1)'!D77)</f>
        <v/>
      </c>
      <c r="E77" s="379" t="str">
        <f>IF($C77="","",'קיזוזים בגין איחורים'!F77+'קיזוזים- החלטות ועדה'!E77)</f>
        <v/>
      </c>
      <c r="F77" s="379" t="str">
        <f t="shared" si="1"/>
        <v/>
      </c>
      <c r="G77" s="379" t="str">
        <f>'קיזוזים- החלטות ועדה'!G77</f>
        <v/>
      </c>
      <c r="H77" s="382" t="str">
        <f t="shared" si="2"/>
        <v/>
      </c>
      <c r="I77" s="379" t="str">
        <f t="shared" si="3"/>
        <v/>
      </c>
      <c r="J77" s="379" t="str">
        <f t="shared" si="4"/>
        <v/>
      </c>
      <c r="K77" s="383">
        <f t="shared" si="5"/>
        <v>0</v>
      </c>
      <c r="L77" s="384" t="str">
        <f t="shared" si="6"/>
        <v/>
      </c>
      <c r="M77" s="384" t="str">
        <f t="shared" si="7"/>
        <v/>
      </c>
      <c r="N77" s="383">
        <f t="shared" si="8"/>
        <v>0</v>
      </c>
      <c r="O77" s="384" t="str">
        <f t="shared" si="9"/>
        <v/>
      </c>
      <c r="P77" s="384" t="str">
        <f t="shared" si="10"/>
        <v/>
      </c>
      <c r="Q77" s="383">
        <f t="shared" si="11"/>
        <v>0</v>
      </c>
      <c r="R77" s="384" t="str">
        <f t="shared" si="12"/>
        <v/>
      </c>
      <c r="S77" s="384" t="str">
        <f t="shared" si="13"/>
        <v/>
      </c>
      <c r="T77" s="383">
        <f t="shared" si="14"/>
        <v>0</v>
      </c>
      <c r="U77" s="384" t="str">
        <f t="shared" si="15"/>
        <v/>
      </c>
      <c r="V77" s="384" t="str">
        <f t="shared" si="16"/>
        <v/>
      </c>
      <c r="W77" s="50" t="str">
        <f t="shared" si="17"/>
        <v/>
      </c>
      <c r="X77" s="53" t="str">
        <f t="shared" si="18"/>
        <v/>
      </c>
    </row>
    <row r="78" spans="2:24">
      <c r="B78" s="49" t="str">
        <f t="shared" si="0"/>
        <v/>
      </c>
      <c r="C78" s="220" t="str">
        <f>'קיזוזים- החלטות ועדה'!C78</f>
        <v/>
      </c>
      <c r="D78" s="379" t="str">
        <f>IF($C78="","",'הגבלה לסכום מבוקש (1)'!D78)</f>
        <v/>
      </c>
      <c r="E78" s="379" t="str">
        <f>IF($C78="","",'קיזוזים בגין איחורים'!F78+'קיזוזים- החלטות ועדה'!E78)</f>
        <v/>
      </c>
      <c r="F78" s="379" t="str">
        <f t="shared" si="1"/>
        <v/>
      </c>
      <c r="G78" s="379" t="str">
        <f>'קיזוזים- החלטות ועדה'!G78</f>
        <v/>
      </c>
      <c r="H78" s="382" t="str">
        <f t="shared" si="2"/>
        <v/>
      </c>
      <c r="I78" s="379" t="str">
        <f t="shared" si="3"/>
        <v/>
      </c>
      <c r="J78" s="379" t="str">
        <f t="shared" si="4"/>
        <v/>
      </c>
      <c r="K78" s="383">
        <f t="shared" si="5"/>
        <v>0</v>
      </c>
      <c r="L78" s="384" t="str">
        <f t="shared" si="6"/>
        <v/>
      </c>
      <c r="M78" s="384" t="str">
        <f t="shared" si="7"/>
        <v/>
      </c>
      <c r="N78" s="383">
        <f t="shared" si="8"/>
        <v>0</v>
      </c>
      <c r="O78" s="384" t="str">
        <f t="shared" si="9"/>
        <v/>
      </c>
      <c r="P78" s="384" t="str">
        <f t="shared" si="10"/>
        <v/>
      </c>
      <c r="Q78" s="383">
        <f t="shared" si="11"/>
        <v>0</v>
      </c>
      <c r="R78" s="384" t="str">
        <f t="shared" si="12"/>
        <v/>
      </c>
      <c r="S78" s="384" t="str">
        <f t="shared" si="13"/>
        <v/>
      </c>
      <c r="T78" s="383">
        <f t="shared" si="14"/>
        <v>0</v>
      </c>
      <c r="U78" s="384" t="str">
        <f t="shared" si="15"/>
        <v/>
      </c>
      <c r="V78" s="384" t="str">
        <f t="shared" si="16"/>
        <v/>
      </c>
      <c r="W78" s="50" t="str">
        <f t="shared" si="17"/>
        <v/>
      </c>
      <c r="X78" s="53" t="str">
        <f t="shared" si="18"/>
        <v/>
      </c>
    </row>
    <row r="79" spans="2:24">
      <c r="B79" s="49" t="str">
        <f t="shared" si="0"/>
        <v/>
      </c>
      <c r="C79" s="220" t="str">
        <f>'קיזוזים- החלטות ועדה'!C79</f>
        <v/>
      </c>
      <c r="D79" s="379" t="str">
        <f>IF($C79="","",'הגבלה לסכום מבוקש (1)'!D79)</f>
        <v/>
      </c>
      <c r="E79" s="379" t="str">
        <f>IF($C79="","",'קיזוזים בגין איחורים'!F79+'קיזוזים- החלטות ועדה'!E79)</f>
        <v/>
      </c>
      <c r="F79" s="379" t="str">
        <f t="shared" si="1"/>
        <v/>
      </c>
      <c r="G79" s="379" t="str">
        <f>'קיזוזים- החלטות ועדה'!G79</f>
        <v/>
      </c>
      <c r="H79" s="382" t="str">
        <f t="shared" si="2"/>
        <v/>
      </c>
      <c r="I79" s="379" t="str">
        <f t="shared" si="3"/>
        <v/>
      </c>
      <c r="J79" s="379" t="str">
        <f t="shared" si="4"/>
        <v/>
      </c>
      <c r="K79" s="383">
        <f t="shared" si="5"/>
        <v>0</v>
      </c>
      <c r="L79" s="384" t="str">
        <f t="shared" si="6"/>
        <v/>
      </c>
      <c r="M79" s="384" t="str">
        <f t="shared" si="7"/>
        <v/>
      </c>
      <c r="N79" s="383">
        <f t="shared" si="8"/>
        <v>0</v>
      </c>
      <c r="O79" s="384" t="str">
        <f t="shared" si="9"/>
        <v/>
      </c>
      <c r="P79" s="384" t="str">
        <f t="shared" si="10"/>
        <v/>
      </c>
      <c r="Q79" s="383">
        <f t="shared" si="11"/>
        <v>0</v>
      </c>
      <c r="R79" s="384" t="str">
        <f t="shared" si="12"/>
        <v/>
      </c>
      <c r="S79" s="384" t="str">
        <f t="shared" si="13"/>
        <v/>
      </c>
      <c r="T79" s="383">
        <f t="shared" si="14"/>
        <v>0</v>
      </c>
      <c r="U79" s="384" t="str">
        <f t="shared" si="15"/>
        <v/>
      </c>
      <c r="V79" s="384" t="str">
        <f t="shared" si="16"/>
        <v/>
      </c>
      <c r="W79" s="50" t="str">
        <f t="shared" si="17"/>
        <v/>
      </c>
      <c r="X79" s="53" t="str">
        <f t="shared" si="18"/>
        <v/>
      </c>
    </row>
    <row r="80" spans="2:24">
      <c r="B80" s="49" t="str">
        <f t="shared" si="0"/>
        <v/>
      </c>
      <c r="C80" s="220" t="str">
        <f>'קיזוזים- החלטות ועדה'!C80</f>
        <v/>
      </c>
      <c r="D80" s="379" t="str">
        <f>IF($C80="","",'הגבלה לסכום מבוקש (1)'!D80)</f>
        <v/>
      </c>
      <c r="E80" s="379" t="str">
        <f>IF($C80="","",'קיזוזים בגין איחורים'!F80+'קיזוזים- החלטות ועדה'!E80)</f>
        <v/>
      </c>
      <c r="F80" s="379" t="str">
        <f t="shared" si="1"/>
        <v/>
      </c>
      <c r="G80" s="379" t="str">
        <f>'קיזוזים- החלטות ועדה'!G80</f>
        <v/>
      </c>
      <c r="H80" s="382" t="str">
        <f t="shared" si="2"/>
        <v/>
      </c>
      <c r="I80" s="379" t="str">
        <f t="shared" si="3"/>
        <v/>
      </c>
      <c r="J80" s="379" t="str">
        <f t="shared" si="4"/>
        <v/>
      </c>
      <c r="K80" s="383">
        <f t="shared" si="5"/>
        <v>0</v>
      </c>
      <c r="L80" s="384" t="str">
        <f t="shared" si="6"/>
        <v/>
      </c>
      <c r="M80" s="384" t="str">
        <f t="shared" si="7"/>
        <v/>
      </c>
      <c r="N80" s="383">
        <f t="shared" si="8"/>
        <v>0</v>
      </c>
      <c r="O80" s="384" t="str">
        <f t="shared" si="9"/>
        <v/>
      </c>
      <c r="P80" s="384" t="str">
        <f t="shared" si="10"/>
        <v/>
      </c>
      <c r="Q80" s="383">
        <f t="shared" si="11"/>
        <v>0</v>
      </c>
      <c r="R80" s="384" t="str">
        <f t="shared" si="12"/>
        <v/>
      </c>
      <c r="S80" s="384" t="str">
        <f t="shared" si="13"/>
        <v/>
      </c>
      <c r="T80" s="383">
        <f t="shared" si="14"/>
        <v>0</v>
      </c>
      <c r="U80" s="384" t="str">
        <f t="shared" si="15"/>
        <v/>
      </c>
      <c r="V80" s="384" t="str">
        <f t="shared" si="16"/>
        <v/>
      </c>
      <c r="W80" s="50" t="str">
        <f t="shared" si="17"/>
        <v/>
      </c>
      <c r="X80" s="53" t="str">
        <f t="shared" si="18"/>
        <v/>
      </c>
    </row>
    <row r="81" spans="2:24">
      <c r="B81" s="49" t="str">
        <f t="shared" si="0"/>
        <v/>
      </c>
      <c r="C81" s="220" t="str">
        <f>'קיזוזים- החלטות ועדה'!C81</f>
        <v/>
      </c>
      <c r="D81" s="379" t="str">
        <f>IF($C81="","",'הגבלה לסכום מבוקש (1)'!D81)</f>
        <v/>
      </c>
      <c r="E81" s="379" t="str">
        <f>IF($C81="","",'קיזוזים בגין איחורים'!F81+'קיזוזים- החלטות ועדה'!E81)</f>
        <v/>
      </c>
      <c r="F81" s="379" t="str">
        <f t="shared" si="1"/>
        <v/>
      </c>
      <c r="G81" s="379" t="str">
        <f>'קיזוזים- החלטות ועדה'!G81</f>
        <v/>
      </c>
      <c r="H81" s="382" t="str">
        <f t="shared" si="2"/>
        <v/>
      </c>
      <c r="I81" s="379" t="str">
        <f t="shared" si="3"/>
        <v/>
      </c>
      <c r="J81" s="379" t="str">
        <f t="shared" si="4"/>
        <v/>
      </c>
      <c r="K81" s="383">
        <f t="shared" si="5"/>
        <v>0</v>
      </c>
      <c r="L81" s="384" t="str">
        <f t="shared" si="6"/>
        <v/>
      </c>
      <c r="M81" s="384" t="str">
        <f t="shared" si="7"/>
        <v/>
      </c>
      <c r="N81" s="383">
        <f t="shared" si="8"/>
        <v>0</v>
      </c>
      <c r="O81" s="384" t="str">
        <f t="shared" si="9"/>
        <v/>
      </c>
      <c r="P81" s="384" t="str">
        <f t="shared" si="10"/>
        <v/>
      </c>
      <c r="Q81" s="383">
        <f t="shared" si="11"/>
        <v>0</v>
      </c>
      <c r="R81" s="384" t="str">
        <f t="shared" si="12"/>
        <v/>
      </c>
      <c r="S81" s="384" t="str">
        <f t="shared" si="13"/>
        <v/>
      </c>
      <c r="T81" s="383">
        <f t="shared" si="14"/>
        <v>0</v>
      </c>
      <c r="U81" s="384" t="str">
        <f t="shared" si="15"/>
        <v/>
      </c>
      <c r="V81" s="384" t="str">
        <f t="shared" si="16"/>
        <v/>
      </c>
      <c r="W81" s="50" t="str">
        <f t="shared" si="17"/>
        <v/>
      </c>
      <c r="X81" s="53" t="str">
        <f t="shared" si="18"/>
        <v/>
      </c>
    </row>
    <row r="82" spans="2:24">
      <c r="B82" s="49" t="str">
        <f t="shared" si="0"/>
        <v/>
      </c>
      <c r="C82" s="220" t="str">
        <f>'קיזוזים- החלטות ועדה'!C82</f>
        <v/>
      </c>
      <c r="D82" s="379" t="str">
        <f>IF($C82="","",'הגבלה לסכום מבוקש (1)'!D82)</f>
        <v/>
      </c>
      <c r="E82" s="379" t="str">
        <f>IF($C82="","",'קיזוזים בגין איחורים'!F82+'קיזוזים- החלטות ועדה'!E82)</f>
        <v/>
      </c>
      <c r="F82" s="379" t="str">
        <f t="shared" si="1"/>
        <v/>
      </c>
      <c r="G82" s="379" t="str">
        <f>'קיזוזים- החלטות ועדה'!G82</f>
        <v/>
      </c>
      <c r="H82" s="382" t="str">
        <f t="shared" si="2"/>
        <v/>
      </c>
      <c r="I82" s="379" t="str">
        <f t="shared" si="3"/>
        <v/>
      </c>
      <c r="J82" s="379" t="str">
        <f t="shared" si="4"/>
        <v/>
      </c>
      <c r="K82" s="383">
        <f t="shared" si="5"/>
        <v>0</v>
      </c>
      <c r="L82" s="384" t="str">
        <f t="shared" si="6"/>
        <v/>
      </c>
      <c r="M82" s="384" t="str">
        <f t="shared" si="7"/>
        <v/>
      </c>
      <c r="N82" s="383">
        <f t="shared" si="8"/>
        <v>0</v>
      </c>
      <c r="O82" s="384" t="str">
        <f t="shared" si="9"/>
        <v/>
      </c>
      <c r="P82" s="384" t="str">
        <f t="shared" si="10"/>
        <v/>
      </c>
      <c r="Q82" s="383">
        <f t="shared" si="11"/>
        <v>0</v>
      </c>
      <c r="R82" s="384" t="str">
        <f t="shared" si="12"/>
        <v/>
      </c>
      <c r="S82" s="384" t="str">
        <f t="shared" si="13"/>
        <v/>
      </c>
      <c r="T82" s="383">
        <f t="shared" si="14"/>
        <v>0</v>
      </c>
      <c r="U82" s="384" t="str">
        <f t="shared" si="15"/>
        <v/>
      </c>
      <c r="V82" s="384" t="str">
        <f t="shared" si="16"/>
        <v/>
      </c>
      <c r="W82" s="50" t="str">
        <f t="shared" si="17"/>
        <v/>
      </c>
      <c r="X82" s="53" t="str">
        <f t="shared" si="18"/>
        <v/>
      </c>
    </row>
    <row r="83" spans="2:24">
      <c r="B83" s="49" t="str">
        <f t="shared" si="0"/>
        <v/>
      </c>
      <c r="C83" s="220" t="str">
        <f>'קיזוזים- החלטות ועדה'!C83</f>
        <v/>
      </c>
      <c r="D83" s="379" t="str">
        <f>IF($C83="","",'הגבלה לסכום מבוקש (1)'!D83)</f>
        <v/>
      </c>
      <c r="E83" s="379" t="str">
        <f>IF($C83="","",'קיזוזים בגין איחורים'!F83+'קיזוזים- החלטות ועדה'!E83)</f>
        <v/>
      </c>
      <c r="F83" s="379" t="str">
        <f t="shared" si="1"/>
        <v/>
      </c>
      <c r="G83" s="379" t="str">
        <f>'קיזוזים- החלטות ועדה'!G83</f>
        <v/>
      </c>
      <c r="H83" s="382" t="str">
        <f t="shared" si="2"/>
        <v/>
      </c>
      <c r="I83" s="379" t="str">
        <f t="shared" si="3"/>
        <v/>
      </c>
      <c r="J83" s="379" t="str">
        <f t="shared" si="4"/>
        <v/>
      </c>
      <c r="K83" s="383">
        <f t="shared" si="5"/>
        <v>0</v>
      </c>
      <c r="L83" s="384" t="str">
        <f t="shared" si="6"/>
        <v/>
      </c>
      <c r="M83" s="384" t="str">
        <f t="shared" si="7"/>
        <v/>
      </c>
      <c r="N83" s="383">
        <f t="shared" si="8"/>
        <v>0</v>
      </c>
      <c r="O83" s="384" t="str">
        <f t="shared" si="9"/>
        <v/>
      </c>
      <c r="P83" s="384" t="str">
        <f t="shared" si="10"/>
        <v/>
      </c>
      <c r="Q83" s="383">
        <f t="shared" si="11"/>
        <v>0</v>
      </c>
      <c r="R83" s="384" t="str">
        <f t="shared" si="12"/>
        <v/>
      </c>
      <c r="S83" s="384" t="str">
        <f t="shared" si="13"/>
        <v/>
      </c>
      <c r="T83" s="383">
        <f t="shared" si="14"/>
        <v>0</v>
      </c>
      <c r="U83" s="384" t="str">
        <f t="shared" si="15"/>
        <v/>
      </c>
      <c r="V83" s="384" t="str">
        <f t="shared" si="16"/>
        <v/>
      </c>
      <c r="W83" s="50" t="str">
        <f t="shared" si="17"/>
        <v/>
      </c>
      <c r="X83" s="53" t="str">
        <f t="shared" si="18"/>
        <v/>
      </c>
    </row>
    <row r="84" spans="2:24">
      <c r="B84" s="49" t="str">
        <f t="shared" si="0"/>
        <v/>
      </c>
      <c r="C84" s="220" t="str">
        <f>'קיזוזים- החלטות ועדה'!C84</f>
        <v/>
      </c>
      <c r="D84" s="379" t="str">
        <f>IF($C84="","",'הגבלה לסכום מבוקש (1)'!D84)</f>
        <v/>
      </c>
      <c r="E84" s="379" t="str">
        <f>IF($C84="","",'קיזוזים בגין איחורים'!F84+'קיזוזים- החלטות ועדה'!E84)</f>
        <v/>
      </c>
      <c r="F84" s="379" t="str">
        <f t="shared" si="1"/>
        <v/>
      </c>
      <c r="G84" s="379" t="str">
        <f>'קיזוזים- החלטות ועדה'!G84</f>
        <v/>
      </c>
      <c r="H84" s="382" t="str">
        <f t="shared" si="2"/>
        <v/>
      </c>
      <c r="I84" s="379" t="str">
        <f t="shared" si="3"/>
        <v/>
      </c>
      <c r="J84" s="379" t="str">
        <f t="shared" si="4"/>
        <v/>
      </c>
      <c r="K84" s="383">
        <f t="shared" si="5"/>
        <v>0</v>
      </c>
      <c r="L84" s="384" t="str">
        <f t="shared" si="6"/>
        <v/>
      </c>
      <c r="M84" s="384" t="str">
        <f t="shared" si="7"/>
        <v/>
      </c>
      <c r="N84" s="383">
        <f t="shared" si="8"/>
        <v>0</v>
      </c>
      <c r="O84" s="384" t="str">
        <f t="shared" si="9"/>
        <v/>
      </c>
      <c r="P84" s="384" t="str">
        <f t="shared" si="10"/>
        <v/>
      </c>
      <c r="Q84" s="383">
        <f t="shared" si="11"/>
        <v>0</v>
      </c>
      <c r="R84" s="384" t="str">
        <f t="shared" si="12"/>
        <v/>
      </c>
      <c r="S84" s="384" t="str">
        <f t="shared" si="13"/>
        <v/>
      </c>
      <c r="T84" s="383">
        <f t="shared" si="14"/>
        <v>0</v>
      </c>
      <c r="U84" s="384" t="str">
        <f t="shared" si="15"/>
        <v/>
      </c>
      <c r="V84" s="384" t="str">
        <f t="shared" si="16"/>
        <v/>
      </c>
      <c r="W84" s="50" t="str">
        <f t="shared" si="17"/>
        <v/>
      </c>
      <c r="X84" s="53" t="str">
        <f t="shared" si="18"/>
        <v/>
      </c>
    </row>
    <row r="85" spans="2:24">
      <c r="B85" s="49" t="str">
        <f t="shared" si="0"/>
        <v/>
      </c>
      <c r="C85" s="220" t="str">
        <f>'קיזוזים- החלטות ועדה'!C85</f>
        <v/>
      </c>
      <c r="D85" s="379" t="str">
        <f>IF($C85="","",'הגבלה לסכום מבוקש (1)'!D85)</f>
        <v/>
      </c>
      <c r="E85" s="379" t="str">
        <f>IF($C85="","",'קיזוזים בגין איחורים'!F85+'קיזוזים- החלטות ועדה'!E85)</f>
        <v/>
      </c>
      <c r="F85" s="379" t="str">
        <f t="shared" si="1"/>
        <v/>
      </c>
      <c r="G85" s="379" t="str">
        <f>'קיזוזים- החלטות ועדה'!G85</f>
        <v/>
      </c>
      <c r="H85" s="382" t="str">
        <f t="shared" si="2"/>
        <v/>
      </c>
      <c r="I85" s="379" t="str">
        <f t="shared" si="3"/>
        <v/>
      </c>
      <c r="J85" s="379" t="str">
        <f t="shared" si="4"/>
        <v/>
      </c>
      <c r="K85" s="383">
        <f t="shared" si="5"/>
        <v>0</v>
      </c>
      <c r="L85" s="384" t="str">
        <f t="shared" si="6"/>
        <v/>
      </c>
      <c r="M85" s="384" t="str">
        <f t="shared" si="7"/>
        <v/>
      </c>
      <c r="N85" s="383">
        <f t="shared" si="8"/>
        <v>0</v>
      </c>
      <c r="O85" s="384" t="str">
        <f t="shared" si="9"/>
        <v/>
      </c>
      <c r="P85" s="384" t="str">
        <f t="shared" si="10"/>
        <v/>
      </c>
      <c r="Q85" s="383">
        <f t="shared" si="11"/>
        <v>0</v>
      </c>
      <c r="R85" s="384" t="str">
        <f t="shared" si="12"/>
        <v/>
      </c>
      <c r="S85" s="384" t="str">
        <f t="shared" si="13"/>
        <v/>
      </c>
      <c r="T85" s="383">
        <f t="shared" si="14"/>
        <v>0</v>
      </c>
      <c r="U85" s="384" t="str">
        <f t="shared" si="15"/>
        <v/>
      </c>
      <c r="V85" s="384" t="str">
        <f t="shared" si="16"/>
        <v/>
      </c>
      <c r="W85" s="50" t="str">
        <f t="shared" si="17"/>
        <v/>
      </c>
      <c r="X85" s="53" t="str">
        <f t="shared" si="18"/>
        <v/>
      </c>
    </row>
    <row r="86" spans="2:24">
      <c r="B86" s="49" t="str">
        <f t="shared" si="0"/>
        <v/>
      </c>
      <c r="C86" s="220" t="str">
        <f>'קיזוזים- החלטות ועדה'!C86</f>
        <v/>
      </c>
      <c r="D86" s="379" t="str">
        <f>IF($C86="","",'הגבלה לסכום מבוקש (1)'!D86)</f>
        <v/>
      </c>
      <c r="E86" s="379" t="str">
        <f>IF($C86="","",'קיזוזים בגין איחורים'!F86+'קיזוזים- החלטות ועדה'!E86)</f>
        <v/>
      </c>
      <c r="F86" s="379" t="str">
        <f t="shared" si="1"/>
        <v/>
      </c>
      <c r="G86" s="379" t="str">
        <f>'קיזוזים- החלטות ועדה'!G86</f>
        <v/>
      </c>
      <c r="H86" s="382" t="str">
        <f t="shared" si="2"/>
        <v/>
      </c>
      <c r="I86" s="379" t="str">
        <f t="shared" si="3"/>
        <v/>
      </c>
      <c r="J86" s="379" t="str">
        <f t="shared" si="4"/>
        <v/>
      </c>
      <c r="K86" s="383">
        <f t="shared" si="5"/>
        <v>0</v>
      </c>
      <c r="L86" s="384" t="str">
        <f t="shared" si="6"/>
        <v/>
      </c>
      <c r="M86" s="384" t="str">
        <f t="shared" si="7"/>
        <v/>
      </c>
      <c r="N86" s="383">
        <f t="shared" si="8"/>
        <v>0</v>
      </c>
      <c r="O86" s="384" t="str">
        <f t="shared" si="9"/>
        <v/>
      </c>
      <c r="P86" s="384" t="str">
        <f t="shared" si="10"/>
        <v/>
      </c>
      <c r="Q86" s="383">
        <f t="shared" si="11"/>
        <v>0</v>
      </c>
      <c r="R86" s="384" t="str">
        <f t="shared" si="12"/>
        <v/>
      </c>
      <c r="S86" s="384" t="str">
        <f t="shared" si="13"/>
        <v/>
      </c>
      <c r="T86" s="383">
        <f t="shared" si="14"/>
        <v>0</v>
      </c>
      <c r="U86" s="384" t="str">
        <f t="shared" si="15"/>
        <v/>
      </c>
      <c r="V86" s="384" t="str">
        <f t="shared" si="16"/>
        <v/>
      </c>
      <c r="W86" s="50" t="str">
        <f t="shared" si="17"/>
        <v/>
      </c>
      <c r="X86" s="53" t="str">
        <f t="shared" si="18"/>
        <v/>
      </c>
    </row>
    <row r="87" spans="2:24">
      <c r="B87" s="49" t="str">
        <f t="shared" si="0"/>
        <v/>
      </c>
      <c r="C87" s="220" t="str">
        <f>'קיזוזים- החלטות ועדה'!C87</f>
        <v/>
      </c>
      <c r="D87" s="379" t="str">
        <f>IF($C87="","",'הגבלה לסכום מבוקש (1)'!D87)</f>
        <v/>
      </c>
      <c r="E87" s="379" t="str">
        <f>IF($C87="","",'קיזוזים בגין איחורים'!F87+'קיזוזים- החלטות ועדה'!E87)</f>
        <v/>
      </c>
      <c r="F87" s="379" t="str">
        <f t="shared" si="1"/>
        <v/>
      </c>
      <c r="G87" s="379" t="str">
        <f>'קיזוזים- החלטות ועדה'!G87</f>
        <v/>
      </c>
      <c r="H87" s="382" t="str">
        <f t="shared" si="2"/>
        <v/>
      </c>
      <c r="I87" s="379" t="str">
        <f t="shared" si="3"/>
        <v/>
      </c>
      <c r="J87" s="379" t="str">
        <f t="shared" si="4"/>
        <v/>
      </c>
      <c r="K87" s="383">
        <f t="shared" si="5"/>
        <v>0</v>
      </c>
      <c r="L87" s="384" t="str">
        <f t="shared" si="6"/>
        <v/>
      </c>
      <c r="M87" s="384" t="str">
        <f t="shared" si="7"/>
        <v/>
      </c>
      <c r="N87" s="383">
        <f t="shared" si="8"/>
        <v>0</v>
      </c>
      <c r="O87" s="384" t="str">
        <f t="shared" si="9"/>
        <v/>
      </c>
      <c r="P87" s="384" t="str">
        <f t="shared" si="10"/>
        <v/>
      </c>
      <c r="Q87" s="383">
        <f t="shared" si="11"/>
        <v>0</v>
      </c>
      <c r="R87" s="384" t="str">
        <f t="shared" si="12"/>
        <v/>
      </c>
      <c r="S87" s="384" t="str">
        <f t="shared" si="13"/>
        <v/>
      </c>
      <c r="T87" s="383">
        <f t="shared" si="14"/>
        <v>0</v>
      </c>
      <c r="U87" s="384" t="str">
        <f t="shared" si="15"/>
        <v/>
      </c>
      <c r="V87" s="384" t="str">
        <f t="shared" si="16"/>
        <v/>
      </c>
      <c r="W87" s="50" t="str">
        <f t="shared" si="17"/>
        <v/>
      </c>
      <c r="X87" s="53" t="str">
        <f t="shared" si="18"/>
        <v/>
      </c>
    </row>
    <row r="88" spans="2:24">
      <c r="B88" s="49" t="str">
        <f t="shared" si="0"/>
        <v/>
      </c>
      <c r="C88" s="220" t="str">
        <f>'קיזוזים- החלטות ועדה'!C88</f>
        <v/>
      </c>
      <c r="D88" s="379" t="str">
        <f>IF($C88="","",'הגבלה לסכום מבוקש (1)'!D88)</f>
        <v/>
      </c>
      <c r="E88" s="379" t="str">
        <f>IF($C88="","",'קיזוזים בגין איחורים'!F88+'קיזוזים- החלטות ועדה'!E88)</f>
        <v/>
      </c>
      <c r="F88" s="379" t="str">
        <f t="shared" si="1"/>
        <v/>
      </c>
      <c r="G88" s="379" t="str">
        <f>'קיזוזים- החלטות ועדה'!G88</f>
        <v/>
      </c>
      <c r="H88" s="382" t="str">
        <f t="shared" si="2"/>
        <v/>
      </c>
      <c r="I88" s="379" t="str">
        <f t="shared" si="3"/>
        <v/>
      </c>
      <c r="J88" s="379" t="str">
        <f t="shared" si="4"/>
        <v/>
      </c>
      <c r="K88" s="383">
        <f t="shared" si="5"/>
        <v>0</v>
      </c>
      <c r="L88" s="384" t="str">
        <f t="shared" si="6"/>
        <v/>
      </c>
      <c r="M88" s="384" t="str">
        <f t="shared" si="7"/>
        <v/>
      </c>
      <c r="N88" s="383">
        <f t="shared" si="8"/>
        <v>0</v>
      </c>
      <c r="O88" s="384" t="str">
        <f t="shared" si="9"/>
        <v/>
      </c>
      <c r="P88" s="384" t="str">
        <f t="shared" si="10"/>
        <v/>
      </c>
      <c r="Q88" s="383">
        <f t="shared" si="11"/>
        <v>0</v>
      </c>
      <c r="R88" s="384" t="str">
        <f t="shared" si="12"/>
        <v/>
      </c>
      <c r="S88" s="384" t="str">
        <f t="shared" si="13"/>
        <v/>
      </c>
      <c r="T88" s="383">
        <f t="shared" si="14"/>
        <v>0</v>
      </c>
      <c r="U88" s="384" t="str">
        <f t="shared" si="15"/>
        <v/>
      </c>
      <c r="V88" s="384" t="str">
        <f t="shared" si="16"/>
        <v/>
      </c>
      <c r="W88" s="50" t="str">
        <f t="shared" si="17"/>
        <v/>
      </c>
      <c r="X88" s="53" t="str">
        <f t="shared" si="18"/>
        <v/>
      </c>
    </row>
    <row r="89" spans="2:24">
      <c r="B89" s="49" t="str">
        <f t="shared" si="0"/>
        <v/>
      </c>
      <c r="C89" s="220" t="str">
        <f>'קיזוזים- החלטות ועדה'!C89</f>
        <v/>
      </c>
      <c r="D89" s="379" t="str">
        <f>IF($C89="","",'הגבלה לסכום מבוקש (1)'!D89)</f>
        <v/>
      </c>
      <c r="E89" s="379" t="str">
        <f>IF($C89="","",'קיזוזים בגין איחורים'!F89+'קיזוזים- החלטות ועדה'!E89)</f>
        <v/>
      </c>
      <c r="F89" s="379" t="str">
        <f t="shared" si="1"/>
        <v/>
      </c>
      <c r="G89" s="379" t="str">
        <f>'קיזוזים- החלטות ועדה'!G89</f>
        <v/>
      </c>
      <c r="H89" s="382" t="str">
        <f t="shared" si="2"/>
        <v/>
      </c>
      <c r="I89" s="379" t="str">
        <f t="shared" si="3"/>
        <v/>
      </c>
      <c r="J89" s="379" t="str">
        <f t="shared" si="4"/>
        <v/>
      </c>
      <c r="K89" s="383">
        <f t="shared" si="5"/>
        <v>0</v>
      </c>
      <c r="L89" s="384" t="str">
        <f t="shared" si="6"/>
        <v/>
      </c>
      <c r="M89" s="384" t="str">
        <f t="shared" si="7"/>
        <v/>
      </c>
      <c r="N89" s="383">
        <f t="shared" si="8"/>
        <v>0</v>
      </c>
      <c r="O89" s="384" t="str">
        <f t="shared" si="9"/>
        <v/>
      </c>
      <c r="P89" s="384" t="str">
        <f t="shared" si="10"/>
        <v/>
      </c>
      <c r="Q89" s="383">
        <f t="shared" si="11"/>
        <v>0</v>
      </c>
      <c r="R89" s="384" t="str">
        <f t="shared" si="12"/>
        <v/>
      </c>
      <c r="S89" s="384" t="str">
        <f t="shared" si="13"/>
        <v/>
      </c>
      <c r="T89" s="383">
        <f t="shared" si="14"/>
        <v>0</v>
      </c>
      <c r="U89" s="384" t="str">
        <f t="shared" si="15"/>
        <v/>
      </c>
      <c r="V89" s="384" t="str">
        <f t="shared" si="16"/>
        <v/>
      </c>
      <c r="W89" s="50" t="str">
        <f t="shared" si="17"/>
        <v/>
      </c>
      <c r="X89" s="53" t="str">
        <f t="shared" si="18"/>
        <v/>
      </c>
    </row>
    <row r="90" spans="2:24">
      <c r="B90" s="49" t="str">
        <f t="shared" si="0"/>
        <v/>
      </c>
      <c r="C90" s="220" t="str">
        <f>'קיזוזים- החלטות ועדה'!C90</f>
        <v/>
      </c>
      <c r="D90" s="379" t="str">
        <f>IF($C90="","",'הגבלה לסכום מבוקש (1)'!D90)</f>
        <v/>
      </c>
      <c r="E90" s="379" t="str">
        <f>IF($C90="","",'קיזוזים בגין איחורים'!F90+'קיזוזים- החלטות ועדה'!E90)</f>
        <v/>
      </c>
      <c r="F90" s="379" t="str">
        <f t="shared" si="1"/>
        <v/>
      </c>
      <c r="G90" s="379" t="str">
        <f>'קיזוזים- החלטות ועדה'!G90</f>
        <v/>
      </c>
      <c r="H90" s="382" t="str">
        <f t="shared" si="2"/>
        <v/>
      </c>
      <c r="I90" s="379" t="str">
        <f t="shared" si="3"/>
        <v/>
      </c>
      <c r="J90" s="379" t="str">
        <f t="shared" si="4"/>
        <v/>
      </c>
      <c r="K90" s="383">
        <f t="shared" si="5"/>
        <v>0</v>
      </c>
      <c r="L90" s="384" t="str">
        <f t="shared" si="6"/>
        <v/>
      </c>
      <c r="M90" s="384" t="str">
        <f t="shared" si="7"/>
        <v/>
      </c>
      <c r="N90" s="383">
        <f t="shared" si="8"/>
        <v>0</v>
      </c>
      <c r="O90" s="384" t="str">
        <f t="shared" si="9"/>
        <v/>
      </c>
      <c r="P90" s="384" t="str">
        <f t="shared" si="10"/>
        <v/>
      </c>
      <c r="Q90" s="383">
        <f t="shared" si="11"/>
        <v>0</v>
      </c>
      <c r="R90" s="384" t="str">
        <f t="shared" si="12"/>
        <v/>
      </c>
      <c r="S90" s="384" t="str">
        <f t="shared" si="13"/>
        <v/>
      </c>
      <c r="T90" s="383">
        <f t="shared" si="14"/>
        <v>0</v>
      </c>
      <c r="U90" s="384" t="str">
        <f t="shared" si="15"/>
        <v/>
      </c>
      <c r="V90" s="384" t="str">
        <f t="shared" si="16"/>
        <v/>
      </c>
      <c r="W90" s="50" t="str">
        <f t="shared" si="17"/>
        <v/>
      </c>
      <c r="X90" s="53" t="str">
        <f t="shared" si="18"/>
        <v/>
      </c>
    </row>
    <row r="91" spans="2:24">
      <c r="B91" s="49" t="str">
        <f t="shared" si="0"/>
        <v/>
      </c>
      <c r="C91" s="220" t="str">
        <f>'קיזוזים- החלטות ועדה'!C91</f>
        <v/>
      </c>
      <c r="D91" s="379" t="str">
        <f>IF($C91="","",'הגבלה לסכום מבוקש (1)'!D91)</f>
        <v/>
      </c>
      <c r="E91" s="379" t="str">
        <f>IF($C91="","",'קיזוזים בגין איחורים'!F91+'קיזוזים- החלטות ועדה'!E91)</f>
        <v/>
      </c>
      <c r="F91" s="379" t="str">
        <f t="shared" si="1"/>
        <v/>
      </c>
      <c r="G91" s="379" t="str">
        <f>'קיזוזים- החלטות ועדה'!G91</f>
        <v/>
      </c>
      <c r="H91" s="382" t="str">
        <f t="shared" si="2"/>
        <v/>
      </c>
      <c r="I91" s="379" t="str">
        <f t="shared" si="3"/>
        <v/>
      </c>
      <c r="J91" s="379" t="str">
        <f t="shared" si="4"/>
        <v/>
      </c>
      <c r="K91" s="383">
        <f t="shared" si="5"/>
        <v>0</v>
      </c>
      <c r="L91" s="384" t="str">
        <f t="shared" si="6"/>
        <v/>
      </c>
      <c r="M91" s="384" t="str">
        <f t="shared" si="7"/>
        <v/>
      </c>
      <c r="N91" s="383">
        <f t="shared" si="8"/>
        <v>0</v>
      </c>
      <c r="O91" s="384" t="str">
        <f t="shared" si="9"/>
        <v/>
      </c>
      <c r="P91" s="384" t="str">
        <f t="shared" si="10"/>
        <v/>
      </c>
      <c r="Q91" s="383">
        <f t="shared" si="11"/>
        <v>0</v>
      </c>
      <c r="R91" s="384" t="str">
        <f t="shared" si="12"/>
        <v/>
      </c>
      <c r="S91" s="384" t="str">
        <f t="shared" si="13"/>
        <v/>
      </c>
      <c r="T91" s="383">
        <f t="shared" si="14"/>
        <v>0</v>
      </c>
      <c r="U91" s="384" t="str">
        <f t="shared" si="15"/>
        <v/>
      </c>
      <c r="V91" s="384" t="str">
        <f t="shared" si="16"/>
        <v/>
      </c>
      <c r="W91" s="50" t="str">
        <f t="shared" si="17"/>
        <v/>
      </c>
      <c r="X91" s="53" t="str">
        <f t="shared" si="18"/>
        <v/>
      </c>
    </row>
    <row r="92" spans="2:24">
      <c r="B92" s="49" t="str">
        <f t="shared" si="0"/>
        <v/>
      </c>
      <c r="C92" s="220" t="str">
        <f>'קיזוזים- החלטות ועדה'!C92</f>
        <v/>
      </c>
      <c r="D92" s="379" t="str">
        <f>IF($C92="","",'הגבלה לסכום מבוקש (1)'!D92)</f>
        <v/>
      </c>
      <c r="E92" s="379" t="str">
        <f>IF($C92="","",'קיזוזים בגין איחורים'!F92+'קיזוזים- החלטות ועדה'!E92)</f>
        <v/>
      </c>
      <c r="F92" s="379" t="str">
        <f t="shared" si="1"/>
        <v/>
      </c>
      <c r="G92" s="379" t="str">
        <f>'קיזוזים- החלטות ועדה'!G92</f>
        <v/>
      </c>
      <c r="H92" s="382" t="str">
        <f t="shared" si="2"/>
        <v/>
      </c>
      <c r="I92" s="379" t="str">
        <f t="shared" si="3"/>
        <v/>
      </c>
      <c r="J92" s="379" t="str">
        <f t="shared" si="4"/>
        <v/>
      </c>
      <c r="K92" s="383">
        <f t="shared" si="5"/>
        <v>0</v>
      </c>
      <c r="L92" s="384" t="str">
        <f t="shared" si="6"/>
        <v/>
      </c>
      <c r="M92" s="384" t="str">
        <f t="shared" si="7"/>
        <v/>
      </c>
      <c r="N92" s="383">
        <f t="shared" si="8"/>
        <v>0</v>
      </c>
      <c r="O92" s="384" t="str">
        <f t="shared" si="9"/>
        <v/>
      </c>
      <c r="P92" s="384" t="str">
        <f t="shared" si="10"/>
        <v/>
      </c>
      <c r="Q92" s="383">
        <f t="shared" si="11"/>
        <v>0</v>
      </c>
      <c r="R92" s="384" t="str">
        <f t="shared" si="12"/>
        <v/>
      </c>
      <c r="S92" s="384" t="str">
        <f t="shared" si="13"/>
        <v/>
      </c>
      <c r="T92" s="383">
        <f t="shared" si="14"/>
        <v>0</v>
      </c>
      <c r="U92" s="384" t="str">
        <f t="shared" si="15"/>
        <v/>
      </c>
      <c r="V92" s="384" t="str">
        <f t="shared" si="16"/>
        <v/>
      </c>
      <c r="W92" s="50" t="str">
        <f t="shared" si="17"/>
        <v/>
      </c>
      <c r="X92" s="53" t="str">
        <f t="shared" si="18"/>
        <v/>
      </c>
    </row>
    <row r="93" spans="2:24">
      <c r="B93" s="49" t="str">
        <f t="shared" si="0"/>
        <v/>
      </c>
      <c r="C93" s="220" t="str">
        <f>'קיזוזים- החלטות ועדה'!C93</f>
        <v/>
      </c>
      <c r="D93" s="379" t="str">
        <f>IF($C93="","",'הגבלה לסכום מבוקש (1)'!D93)</f>
        <v/>
      </c>
      <c r="E93" s="379" t="str">
        <f>IF($C93="","",'קיזוזים בגין איחורים'!F93+'קיזוזים- החלטות ועדה'!E93)</f>
        <v/>
      </c>
      <c r="F93" s="379" t="str">
        <f t="shared" si="1"/>
        <v/>
      </c>
      <c r="G93" s="379" t="str">
        <f>'קיזוזים- החלטות ועדה'!G93</f>
        <v/>
      </c>
      <c r="H93" s="382" t="str">
        <f t="shared" si="2"/>
        <v/>
      </c>
      <c r="I93" s="379" t="str">
        <f t="shared" si="3"/>
        <v/>
      </c>
      <c r="J93" s="379" t="str">
        <f t="shared" si="4"/>
        <v/>
      </c>
      <c r="K93" s="383">
        <f t="shared" si="5"/>
        <v>0</v>
      </c>
      <c r="L93" s="384" t="str">
        <f t="shared" si="6"/>
        <v/>
      </c>
      <c r="M93" s="384" t="str">
        <f t="shared" si="7"/>
        <v/>
      </c>
      <c r="N93" s="383">
        <f t="shared" si="8"/>
        <v>0</v>
      </c>
      <c r="O93" s="384" t="str">
        <f t="shared" si="9"/>
        <v/>
      </c>
      <c r="P93" s="384" t="str">
        <f t="shared" si="10"/>
        <v/>
      </c>
      <c r="Q93" s="383">
        <f t="shared" si="11"/>
        <v>0</v>
      </c>
      <c r="R93" s="384" t="str">
        <f t="shared" si="12"/>
        <v/>
      </c>
      <c r="S93" s="384" t="str">
        <f t="shared" si="13"/>
        <v/>
      </c>
      <c r="T93" s="383">
        <f t="shared" si="14"/>
        <v>0</v>
      </c>
      <c r="U93" s="384" t="str">
        <f t="shared" si="15"/>
        <v/>
      </c>
      <c r="V93" s="384" t="str">
        <f t="shared" si="16"/>
        <v/>
      </c>
      <c r="W93" s="50" t="str">
        <f t="shared" si="17"/>
        <v/>
      </c>
      <c r="X93" s="53" t="str">
        <f t="shared" si="18"/>
        <v/>
      </c>
    </row>
    <row r="94" spans="2:24">
      <c r="B94" s="49" t="str">
        <f t="shared" si="0"/>
        <v/>
      </c>
      <c r="C94" s="220" t="str">
        <f>'קיזוזים- החלטות ועדה'!C94</f>
        <v/>
      </c>
      <c r="D94" s="379" t="str">
        <f>IF($C94="","",'הגבלה לסכום מבוקש (1)'!D94)</f>
        <v/>
      </c>
      <c r="E94" s="379" t="str">
        <f>IF($C94="","",'קיזוזים בגין איחורים'!F94+'קיזוזים- החלטות ועדה'!E94)</f>
        <v/>
      </c>
      <c r="F94" s="379" t="str">
        <f t="shared" si="1"/>
        <v/>
      </c>
      <c r="G94" s="379" t="str">
        <f>'קיזוזים- החלטות ועדה'!G94</f>
        <v/>
      </c>
      <c r="H94" s="382" t="str">
        <f t="shared" si="2"/>
        <v/>
      </c>
      <c r="I94" s="379" t="str">
        <f t="shared" si="3"/>
        <v/>
      </c>
      <c r="J94" s="379" t="str">
        <f t="shared" si="4"/>
        <v/>
      </c>
      <c r="K94" s="383">
        <f t="shared" si="5"/>
        <v>0</v>
      </c>
      <c r="L94" s="384" t="str">
        <f t="shared" si="6"/>
        <v/>
      </c>
      <c r="M94" s="384" t="str">
        <f t="shared" si="7"/>
        <v/>
      </c>
      <c r="N94" s="383">
        <f t="shared" si="8"/>
        <v>0</v>
      </c>
      <c r="O94" s="384" t="str">
        <f t="shared" si="9"/>
        <v/>
      </c>
      <c r="P94" s="384" t="str">
        <f t="shared" si="10"/>
        <v/>
      </c>
      <c r="Q94" s="383">
        <f t="shared" si="11"/>
        <v>0</v>
      </c>
      <c r="R94" s="384" t="str">
        <f t="shared" si="12"/>
        <v/>
      </c>
      <c r="S94" s="384" t="str">
        <f t="shared" si="13"/>
        <v/>
      </c>
      <c r="T94" s="383">
        <f t="shared" si="14"/>
        <v>0</v>
      </c>
      <c r="U94" s="384" t="str">
        <f t="shared" si="15"/>
        <v/>
      </c>
      <c r="V94" s="384" t="str">
        <f t="shared" si="16"/>
        <v/>
      </c>
      <c r="W94" s="50" t="str">
        <f t="shared" si="17"/>
        <v/>
      </c>
      <c r="X94" s="53" t="str">
        <f t="shared" si="18"/>
        <v/>
      </c>
    </row>
    <row r="95" spans="2:24">
      <c r="B95" s="49" t="str">
        <f t="shared" si="0"/>
        <v/>
      </c>
      <c r="C95" s="220" t="str">
        <f>'קיזוזים- החלטות ועדה'!C95</f>
        <v/>
      </c>
      <c r="D95" s="379" t="str">
        <f>IF($C95="","",'הגבלה לסכום מבוקש (1)'!D95)</f>
        <v/>
      </c>
      <c r="E95" s="379" t="str">
        <f>IF($C95="","",'קיזוזים בגין איחורים'!F95+'קיזוזים- החלטות ועדה'!E95)</f>
        <v/>
      </c>
      <c r="F95" s="379" t="str">
        <f t="shared" si="1"/>
        <v/>
      </c>
      <c r="G95" s="379" t="str">
        <f>'קיזוזים- החלטות ועדה'!G95</f>
        <v/>
      </c>
      <c r="H95" s="382" t="str">
        <f t="shared" si="2"/>
        <v/>
      </c>
      <c r="I95" s="379" t="str">
        <f t="shared" si="3"/>
        <v/>
      </c>
      <c r="J95" s="379" t="str">
        <f t="shared" si="4"/>
        <v/>
      </c>
      <c r="K95" s="383">
        <f t="shared" si="5"/>
        <v>0</v>
      </c>
      <c r="L95" s="384" t="str">
        <f t="shared" si="6"/>
        <v/>
      </c>
      <c r="M95" s="384" t="str">
        <f t="shared" si="7"/>
        <v/>
      </c>
      <c r="N95" s="383">
        <f t="shared" si="8"/>
        <v>0</v>
      </c>
      <c r="O95" s="384" t="str">
        <f t="shared" si="9"/>
        <v/>
      </c>
      <c r="P95" s="384" t="str">
        <f t="shared" si="10"/>
        <v/>
      </c>
      <c r="Q95" s="383">
        <f t="shared" si="11"/>
        <v>0</v>
      </c>
      <c r="R95" s="384" t="str">
        <f t="shared" si="12"/>
        <v/>
      </c>
      <c r="S95" s="384" t="str">
        <f t="shared" si="13"/>
        <v/>
      </c>
      <c r="T95" s="383">
        <f t="shared" si="14"/>
        <v>0</v>
      </c>
      <c r="U95" s="384" t="str">
        <f t="shared" si="15"/>
        <v/>
      </c>
      <c r="V95" s="384" t="str">
        <f t="shared" si="16"/>
        <v/>
      </c>
      <c r="W95" s="50" t="str">
        <f t="shared" si="17"/>
        <v/>
      </c>
      <c r="X95" s="53" t="str">
        <f t="shared" si="18"/>
        <v/>
      </c>
    </row>
    <row r="96" spans="2:24">
      <c r="B96" s="49" t="str">
        <f t="shared" ref="B96:B130" si="19">IF(C96="","",ROW()-30)</f>
        <v/>
      </c>
      <c r="C96" s="220" t="str">
        <f>'קיזוזים- החלטות ועדה'!C96</f>
        <v/>
      </c>
      <c r="D96" s="379" t="str">
        <f>IF($C96="","",'הגבלה לסכום מבוקש (1)'!D96)</f>
        <v/>
      </c>
      <c r="E96" s="379" t="str">
        <f>IF($C96="","",'קיזוזים בגין איחורים'!F96+'קיזוזים- החלטות ועדה'!E96)</f>
        <v/>
      </c>
      <c r="F96" s="379" t="str">
        <f t="shared" ref="F96:F130" si="20">IF($C96="","",D96-E96)</f>
        <v/>
      </c>
      <c r="G96" s="379" t="str">
        <f>'קיזוזים- החלטות ועדה'!G96</f>
        <v/>
      </c>
      <c r="H96" s="382" t="str">
        <f t="shared" ref="H96:H130" si="21">IF(C96="","",IF(G96&gt;$F96,1,0))</f>
        <v/>
      </c>
      <c r="I96" s="379" t="str">
        <f t="shared" ref="I96:I130" si="22">IF($C96="","",MIN(F96:G96))</f>
        <v/>
      </c>
      <c r="J96" s="379" t="str">
        <f t="shared" ref="J96:J130" si="23">IF($C96="","",IF(H96=1,I96,I96/SUMIF(H$31:H$130,0,I$31:I$130)*($C$2-SUMIF(H$31:H$130,1,I$31:I$130))))</f>
        <v/>
      </c>
      <c r="K96" s="383">
        <f t="shared" ref="K96:K130" si="24">IF(OR(J96&gt;$F96,$H96=1),1,0)</f>
        <v>0</v>
      </c>
      <c r="L96" s="384" t="str">
        <f t="shared" ref="L96:L130" si="25">IF($C96="","",MIN(J96,$F96))</f>
        <v/>
      </c>
      <c r="M96" s="384" t="str">
        <f t="shared" ref="M96:M130" si="26">IF($C96="","",IF(K96=1,L96,L96/SUMIF(K$31:K$130,0,L$31:L$130)*($C$2-SUMIF(K$31:K$130,1,L$31:L$130))))</f>
        <v/>
      </c>
      <c r="N96" s="383">
        <f t="shared" ref="N96:N130" si="27">IF(OR(M96&gt;$F96,$H96=1,$K96=1),1,0)</f>
        <v>0</v>
      </c>
      <c r="O96" s="384" t="str">
        <f t="shared" ref="O96:O130" si="28">IF($C96="","",MIN(M96,$F96))</f>
        <v/>
      </c>
      <c r="P96" s="384" t="str">
        <f t="shared" ref="P96:P130" si="29">IF($C96="","",IF(N96=1,O96,O96/SUMIF(N$31:N$130,0,O$31:O$130)*($C$2-SUMIF(N$31:N$130,1,O$31:O$130))))</f>
        <v/>
      </c>
      <c r="Q96" s="383">
        <f t="shared" ref="Q96:Q130" si="30">IF(OR(P96&gt;$F96,$H96=1,$K96=1,$N96=1),1,0)</f>
        <v>0</v>
      </c>
      <c r="R96" s="384" t="str">
        <f t="shared" ref="R96:R130" si="31">IF($C96="","",MIN(P96,$F96))</f>
        <v/>
      </c>
      <c r="S96" s="384" t="str">
        <f t="shared" ref="S96:S130" si="32">IF($C96="","",IF(Q96=2,R96,IF(Q96=1,R96,R96/SUMIF(Q$31:Q$130,0,R$31:R$130)*($C$2-SUMIF(Q$31:Q$130,1,R$31:R$130)-SUMIF(Q$31:Q$130,2,R$31:R$130)))))</f>
        <v/>
      </c>
      <c r="T96" s="383">
        <f t="shared" ref="T96:T130" si="33">IF(OR(S96&gt;$F96,$H96=1,$K96=1,$N96=1,$Q96=1),1,0)</f>
        <v>0</v>
      </c>
      <c r="U96" s="384" t="str">
        <f t="shared" ref="U96:U130" si="34">IF($C96="","",MIN(S96,$F96))</f>
        <v/>
      </c>
      <c r="V96" s="384" t="str">
        <f t="shared" ref="V96:V130" si="35">IF($C96="","",IF(T96=2,U96,IF(T96=1,U96,U96/SUMIF(T$31:T$130,0,U$31:U$130)*($C$2-SUMIF(T$31:T$130,1,U$31:U$130)-SUMIF(T$31:T$130,2,U$31:U$130)))))</f>
        <v/>
      </c>
      <c r="W96" s="50" t="str">
        <f t="shared" ref="W96:W130" si="36">IFERROR(V96,$AH$1)</f>
        <v/>
      </c>
      <c r="X96" s="53" t="str">
        <f t="shared" ref="X96:X130" si="37">IF(F96="","",IFERROR(W96/SUMIF($W$31:$W$130,"&lt;&gt;#DIV/0!"),$AH$1))</f>
        <v/>
      </c>
    </row>
    <row r="97" spans="2:24">
      <c r="B97" s="49" t="str">
        <f t="shared" si="19"/>
        <v/>
      </c>
      <c r="C97" s="220" t="str">
        <f>'קיזוזים- החלטות ועדה'!C97</f>
        <v/>
      </c>
      <c r="D97" s="379" t="str">
        <f>IF($C97="","",'הגבלה לסכום מבוקש (1)'!D97)</f>
        <v/>
      </c>
      <c r="E97" s="379" t="str">
        <f>IF($C97="","",'קיזוזים בגין איחורים'!F97+'קיזוזים- החלטות ועדה'!E97)</f>
        <v/>
      </c>
      <c r="F97" s="379" t="str">
        <f t="shared" si="20"/>
        <v/>
      </c>
      <c r="G97" s="379" t="str">
        <f>'קיזוזים- החלטות ועדה'!G97</f>
        <v/>
      </c>
      <c r="H97" s="382" t="str">
        <f t="shared" si="21"/>
        <v/>
      </c>
      <c r="I97" s="379" t="str">
        <f t="shared" si="22"/>
        <v/>
      </c>
      <c r="J97" s="379" t="str">
        <f t="shared" si="23"/>
        <v/>
      </c>
      <c r="K97" s="383">
        <f t="shared" si="24"/>
        <v>0</v>
      </c>
      <c r="L97" s="384" t="str">
        <f t="shared" si="25"/>
        <v/>
      </c>
      <c r="M97" s="384" t="str">
        <f t="shared" si="26"/>
        <v/>
      </c>
      <c r="N97" s="383">
        <f t="shared" si="27"/>
        <v>0</v>
      </c>
      <c r="O97" s="384" t="str">
        <f t="shared" si="28"/>
        <v/>
      </c>
      <c r="P97" s="384" t="str">
        <f t="shared" si="29"/>
        <v/>
      </c>
      <c r="Q97" s="383">
        <f t="shared" si="30"/>
        <v>0</v>
      </c>
      <c r="R97" s="384" t="str">
        <f t="shared" si="31"/>
        <v/>
      </c>
      <c r="S97" s="384" t="str">
        <f t="shared" si="32"/>
        <v/>
      </c>
      <c r="T97" s="383">
        <f t="shared" si="33"/>
        <v>0</v>
      </c>
      <c r="U97" s="384" t="str">
        <f t="shared" si="34"/>
        <v/>
      </c>
      <c r="V97" s="384" t="str">
        <f t="shared" si="35"/>
        <v/>
      </c>
      <c r="W97" s="50" t="str">
        <f t="shared" si="36"/>
        <v/>
      </c>
      <c r="X97" s="53" t="str">
        <f t="shared" si="37"/>
        <v/>
      </c>
    </row>
    <row r="98" spans="2:24">
      <c r="B98" s="49" t="str">
        <f t="shared" si="19"/>
        <v/>
      </c>
      <c r="C98" s="220" t="str">
        <f>'קיזוזים- החלטות ועדה'!C98</f>
        <v/>
      </c>
      <c r="D98" s="379" t="str">
        <f>IF($C98="","",'הגבלה לסכום מבוקש (1)'!D98)</f>
        <v/>
      </c>
      <c r="E98" s="379" t="str">
        <f>IF($C98="","",'קיזוזים בגין איחורים'!F98+'קיזוזים- החלטות ועדה'!E98)</f>
        <v/>
      </c>
      <c r="F98" s="379" t="str">
        <f t="shared" si="20"/>
        <v/>
      </c>
      <c r="G98" s="379" t="str">
        <f>'קיזוזים- החלטות ועדה'!G98</f>
        <v/>
      </c>
      <c r="H98" s="382" t="str">
        <f t="shared" si="21"/>
        <v/>
      </c>
      <c r="I98" s="379" t="str">
        <f t="shared" si="22"/>
        <v/>
      </c>
      <c r="J98" s="379" t="str">
        <f t="shared" si="23"/>
        <v/>
      </c>
      <c r="K98" s="383">
        <f t="shared" si="24"/>
        <v>0</v>
      </c>
      <c r="L98" s="384" t="str">
        <f t="shared" si="25"/>
        <v/>
      </c>
      <c r="M98" s="384" t="str">
        <f t="shared" si="26"/>
        <v/>
      </c>
      <c r="N98" s="383">
        <f t="shared" si="27"/>
        <v>0</v>
      </c>
      <c r="O98" s="384" t="str">
        <f t="shared" si="28"/>
        <v/>
      </c>
      <c r="P98" s="384" t="str">
        <f t="shared" si="29"/>
        <v/>
      </c>
      <c r="Q98" s="383">
        <f t="shared" si="30"/>
        <v>0</v>
      </c>
      <c r="R98" s="384" t="str">
        <f t="shared" si="31"/>
        <v/>
      </c>
      <c r="S98" s="384" t="str">
        <f t="shared" si="32"/>
        <v/>
      </c>
      <c r="T98" s="383">
        <f t="shared" si="33"/>
        <v>0</v>
      </c>
      <c r="U98" s="384" t="str">
        <f t="shared" si="34"/>
        <v/>
      </c>
      <c r="V98" s="384" t="str">
        <f t="shared" si="35"/>
        <v/>
      </c>
      <c r="W98" s="50" t="str">
        <f t="shared" si="36"/>
        <v/>
      </c>
      <c r="X98" s="53" t="str">
        <f t="shared" si="37"/>
        <v/>
      </c>
    </row>
    <row r="99" spans="2:24">
      <c r="B99" s="49" t="str">
        <f t="shared" si="19"/>
        <v/>
      </c>
      <c r="C99" s="220" t="str">
        <f>'קיזוזים- החלטות ועדה'!C99</f>
        <v/>
      </c>
      <c r="D99" s="379" t="str">
        <f>IF($C99="","",'הגבלה לסכום מבוקש (1)'!D99)</f>
        <v/>
      </c>
      <c r="E99" s="379" t="str">
        <f>IF($C99="","",'קיזוזים בגין איחורים'!F99+'קיזוזים- החלטות ועדה'!E99)</f>
        <v/>
      </c>
      <c r="F99" s="379" t="str">
        <f t="shared" si="20"/>
        <v/>
      </c>
      <c r="G99" s="379" t="str">
        <f>'קיזוזים- החלטות ועדה'!G99</f>
        <v/>
      </c>
      <c r="H99" s="382" t="str">
        <f t="shared" si="21"/>
        <v/>
      </c>
      <c r="I99" s="379" t="str">
        <f t="shared" si="22"/>
        <v/>
      </c>
      <c r="J99" s="379" t="str">
        <f t="shared" si="23"/>
        <v/>
      </c>
      <c r="K99" s="383">
        <f t="shared" si="24"/>
        <v>0</v>
      </c>
      <c r="L99" s="384" t="str">
        <f t="shared" si="25"/>
        <v/>
      </c>
      <c r="M99" s="384" t="str">
        <f t="shared" si="26"/>
        <v/>
      </c>
      <c r="N99" s="383">
        <f t="shared" si="27"/>
        <v>0</v>
      </c>
      <c r="O99" s="384" t="str">
        <f t="shared" si="28"/>
        <v/>
      </c>
      <c r="P99" s="384" t="str">
        <f t="shared" si="29"/>
        <v/>
      </c>
      <c r="Q99" s="383">
        <f t="shared" si="30"/>
        <v>0</v>
      </c>
      <c r="R99" s="384" t="str">
        <f t="shared" si="31"/>
        <v/>
      </c>
      <c r="S99" s="384" t="str">
        <f t="shared" si="32"/>
        <v/>
      </c>
      <c r="T99" s="383">
        <f t="shared" si="33"/>
        <v>0</v>
      </c>
      <c r="U99" s="384" t="str">
        <f t="shared" si="34"/>
        <v/>
      </c>
      <c r="V99" s="384" t="str">
        <f t="shared" si="35"/>
        <v/>
      </c>
      <c r="W99" s="50" t="str">
        <f t="shared" si="36"/>
        <v/>
      </c>
      <c r="X99" s="53" t="str">
        <f t="shared" si="37"/>
        <v/>
      </c>
    </row>
    <row r="100" spans="2:24">
      <c r="B100" s="49" t="str">
        <f t="shared" si="19"/>
        <v/>
      </c>
      <c r="C100" s="220" t="str">
        <f>'קיזוזים- החלטות ועדה'!C100</f>
        <v/>
      </c>
      <c r="D100" s="379" t="str">
        <f>IF($C100="","",'הגבלה לסכום מבוקש (1)'!D100)</f>
        <v/>
      </c>
      <c r="E100" s="379" t="str">
        <f>IF($C100="","",'קיזוזים בגין איחורים'!F100+'קיזוזים- החלטות ועדה'!E100)</f>
        <v/>
      </c>
      <c r="F100" s="379" t="str">
        <f t="shared" si="20"/>
        <v/>
      </c>
      <c r="G100" s="379" t="str">
        <f>'קיזוזים- החלטות ועדה'!G100</f>
        <v/>
      </c>
      <c r="H100" s="382" t="str">
        <f t="shared" si="21"/>
        <v/>
      </c>
      <c r="I100" s="379" t="str">
        <f t="shared" si="22"/>
        <v/>
      </c>
      <c r="J100" s="379" t="str">
        <f t="shared" si="23"/>
        <v/>
      </c>
      <c r="K100" s="383">
        <f t="shared" si="24"/>
        <v>0</v>
      </c>
      <c r="L100" s="384" t="str">
        <f t="shared" si="25"/>
        <v/>
      </c>
      <c r="M100" s="384" t="str">
        <f t="shared" si="26"/>
        <v/>
      </c>
      <c r="N100" s="383">
        <f t="shared" si="27"/>
        <v>0</v>
      </c>
      <c r="O100" s="384" t="str">
        <f t="shared" si="28"/>
        <v/>
      </c>
      <c r="P100" s="384" t="str">
        <f t="shared" si="29"/>
        <v/>
      </c>
      <c r="Q100" s="383">
        <f t="shared" si="30"/>
        <v>0</v>
      </c>
      <c r="R100" s="384" t="str">
        <f t="shared" si="31"/>
        <v/>
      </c>
      <c r="S100" s="384" t="str">
        <f t="shared" si="32"/>
        <v/>
      </c>
      <c r="T100" s="383">
        <f t="shared" si="33"/>
        <v>0</v>
      </c>
      <c r="U100" s="384" t="str">
        <f t="shared" si="34"/>
        <v/>
      </c>
      <c r="V100" s="384" t="str">
        <f t="shared" si="35"/>
        <v/>
      </c>
      <c r="W100" s="50" t="str">
        <f t="shared" si="36"/>
        <v/>
      </c>
      <c r="X100" s="53" t="str">
        <f t="shared" si="37"/>
        <v/>
      </c>
    </row>
    <row r="101" spans="2:24">
      <c r="B101" s="49" t="str">
        <f t="shared" si="19"/>
        <v/>
      </c>
      <c r="C101" s="220" t="str">
        <f>'קיזוזים- החלטות ועדה'!C101</f>
        <v/>
      </c>
      <c r="D101" s="379" t="str">
        <f>IF($C101="","",'הגבלה לסכום מבוקש (1)'!D101)</f>
        <v/>
      </c>
      <c r="E101" s="379" t="str">
        <f>IF($C101="","",'קיזוזים בגין איחורים'!F101+'קיזוזים- החלטות ועדה'!E101)</f>
        <v/>
      </c>
      <c r="F101" s="379" t="str">
        <f t="shared" si="20"/>
        <v/>
      </c>
      <c r="G101" s="379" t="str">
        <f>'קיזוזים- החלטות ועדה'!G101</f>
        <v/>
      </c>
      <c r="H101" s="382" t="str">
        <f t="shared" si="21"/>
        <v/>
      </c>
      <c r="I101" s="379" t="str">
        <f t="shared" si="22"/>
        <v/>
      </c>
      <c r="J101" s="379" t="str">
        <f t="shared" si="23"/>
        <v/>
      </c>
      <c r="K101" s="383">
        <f t="shared" si="24"/>
        <v>0</v>
      </c>
      <c r="L101" s="384" t="str">
        <f t="shared" si="25"/>
        <v/>
      </c>
      <c r="M101" s="384" t="str">
        <f t="shared" si="26"/>
        <v/>
      </c>
      <c r="N101" s="383">
        <f t="shared" si="27"/>
        <v>0</v>
      </c>
      <c r="O101" s="384" t="str">
        <f t="shared" si="28"/>
        <v/>
      </c>
      <c r="P101" s="384" t="str">
        <f t="shared" si="29"/>
        <v/>
      </c>
      <c r="Q101" s="383">
        <f t="shared" si="30"/>
        <v>0</v>
      </c>
      <c r="R101" s="384" t="str">
        <f t="shared" si="31"/>
        <v/>
      </c>
      <c r="S101" s="384" t="str">
        <f t="shared" si="32"/>
        <v/>
      </c>
      <c r="T101" s="383">
        <f t="shared" si="33"/>
        <v>0</v>
      </c>
      <c r="U101" s="384" t="str">
        <f t="shared" si="34"/>
        <v/>
      </c>
      <c r="V101" s="384" t="str">
        <f t="shared" si="35"/>
        <v/>
      </c>
      <c r="W101" s="50" t="str">
        <f t="shared" si="36"/>
        <v/>
      </c>
      <c r="X101" s="53" t="str">
        <f t="shared" si="37"/>
        <v/>
      </c>
    </row>
    <row r="102" spans="2:24">
      <c r="B102" s="49" t="str">
        <f t="shared" si="19"/>
        <v/>
      </c>
      <c r="C102" s="220" t="str">
        <f>'קיזוזים- החלטות ועדה'!C102</f>
        <v/>
      </c>
      <c r="D102" s="379" t="str">
        <f>IF($C102="","",'הגבלה לסכום מבוקש (1)'!D102)</f>
        <v/>
      </c>
      <c r="E102" s="379" t="str">
        <f>IF($C102="","",'קיזוזים בגין איחורים'!F102+'קיזוזים- החלטות ועדה'!E102)</f>
        <v/>
      </c>
      <c r="F102" s="379" t="str">
        <f t="shared" si="20"/>
        <v/>
      </c>
      <c r="G102" s="379" t="str">
        <f>'קיזוזים- החלטות ועדה'!G102</f>
        <v/>
      </c>
      <c r="H102" s="382" t="str">
        <f t="shared" si="21"/>
        <v/>
      </c>
      <c r="I102" s="379" t="str">
        <f t="shared" si="22"/>
        <v/>
      </c>
      <c r="J102" s="379" t="str">
        <f t="shared" si="23"/>
        <v/>
      </c>
      <c r="K102" s="383">
        <f t="shared" si="24"/>
        <v>0</v>
      </c>
      <c r="L102" s="384" t="str">
        <f t="shared" si="25"/>
        <v/>
      </c>
      <c r="M102" s="384" t="str">
        <f t="shared" si="26"/>
        <v/>
      </c>
      <c r="N102" s="383">
        <f t="shared" si="27"/>
        <v>0</v>
      </c>
      <c r="O102" s="384" t="str">
        <f t="shared" si="28"/>
        <v/>
      </c>
      <c r="P102" s="384" t="str">
        <f t="shared" si="29"/>
        <v/>
      </c>
      <c r="Q102" s="383">
        <f t="shared" si="30"/>
        <v>0</v>
      </c>
      <c r="R102" s="384" t="str">
        <f t="shared" si="31"/>
        <v/>
      </c>
      <c r="S102" s="384" t="str">
        <f t="shared" si="32"/>
        <v/>
      </c>
      <c r="T102" s="383">
        <f t="shared" si="33"/>
        <v>0</v>
      </c>
      <c r="U102" s="384" t="str">
        <f t="shared" si="34"/>
        <v/>
      </c>
      <c r="V102" s="384" t="str">
        <f t="shared" si="35"/>
        <v/>
      </c>
      <c r="W102" s="50" t="str">
        <f t="shared" si="36"/>
        <v/>
      </c>
      <c r="X102" s="53" t="str">
        <f t="shared" si="37"/>
        <v/>
      </c>
    </row>
    <row r="103" spans="2:24">
      <c r="B103" s="49" t="str">
        <f t="shared" si="19"/>
        <v/>
      </c>
      <c r="C103" s="220" t="str">
        <f>'קיזוזים- החלטות ועדה'!C103</f>
        <v/>
      </c>
      <c r="D103" s="379" t="str">
        <f>IF($C103="","",'הגבלה לסכום מבוקש (1)'!D103)</f>
        <v/>
      </c>
      <c r="E103" s="379" t="str">
        <f>IF($C103="","",'קיזוזים בגין איחורים'!F103+'קיזוזים- החלטות ועדה'!E103)</f>
        <v/>
      </c>
      <c r="F103" s="379" t="str">
        <f t="shared" si="20"/>
        <v/>
      </c>
      <c r="G103" s="379" t="str">
        <f>'קיזוזים- החלטות ועדה'!G103</f>
        <v/>
      </c>
      <c r="H103" s="382" t="str">
        <f t="shared" si="21"/>
        <v/>
      </c>
      <c r="I103" s="379" t="str">
        <f t="shared" si="22"/>
        <v/>
      </c>
      <c r="J103" s="379" t="str">
        <f t="shared" si="23"/>
        <v/>
      </c>
      <c r="K103" s="383">
        <f t="shared" si="24"/>
        <v>0</v>
      </c>
      <c r="L103" s="384" t="str">
        <f t="shared" si="25"/>
        <v/>
      </c>
      <c r="M103" s="384" t="str">
        <f t="shared" si="26"/>
        <v/>
      </c>
      <c r="N103" s="383">
        <f t="shared" si="27"/>
        <v>0</v>
      </c>
      <c r="O103" s="384" t="str">
        <f t="shared" si="28"/>
        <v/>
      </c>
      <c r="P103" s="384" t="str">
        <f t="shared" si="29"/>
        <v/>
      </c>
      <c r="Q103" s="383">
        <f t="shared" si="30"/>
        <v>0</v>
      </c>
      <c r="R103" s="384" t="str">
        <f t="shared" si="31"/>
        <v/>
      </c>
      <c r="S103" s="384" t="str">
        <f t="shared" si="32"/>
        <v/>
      </c>
      <c r="T103" s="383">
        <f t="shared" si="33"/>
        <v>0</v>
      </c>
      <c r="U103" s="384" t="str">
        <f t="shared" si="34"/>
        <v/>
      </c>
      <c r="V103" s="384" t="str">
        <f t="shared" si="35"/>
        <v/>
      </c>
      <c r="W103" s="50" t="str">
        <f t="shared" si="36"/>
        <v/>
      </c>
      <c r="X103" s="53" t="str">
        <f t="shared" si="37"/>
        <v/>
      </c>
    </row>
    <row r="104" spans="2:24">
      <c r="B104" s="49" t="str">
        <f t="shared" si="19"/>
        <v/>
      </c>
      <c r="C104" s="220" t="str">
        <f>'קיזוזים- החלטות ועדה'!C104</f>
        <v/>
      </c>
      <c r="D104" s="379" t="str">
        <f>IF($C104="","",'הגבלה לסכום מבוקש (1)'!D104)</f>
        <v/>
      </c>
      <c r="E104" s="379" t="str">
        <f>IF($C104="","",'קיזוזים בגין איחורים'!F104+'קיזוזים- החלטות ועדה'!E104)</f>
        <v/>
      </c>
      <c r="F104" s="379" t="str">
        <f t="shared" si="20"/>
        <v/>
      </c>
      <c r="G104" s="379" t="str">
        <f>'קיזוזים- החלטות ועדה'!G104</f>
        <v/>
      </c>
      <c r="H104" s="382" t="str">
        <f t="shared" si="21"/>
        <v/>
      </c>
      <c r="I104" s="379" t="str">
        <f t="shared" si="22"/>
        <v/>
      </c>
      <c r="J104" s="379" t="str">
        <f t="shared" si="23"/>
        <v/>
      </c>
      <c r="K104" s="383">
        <f t="shared" si="24"/>
        <v>0</v>
      </c>
      <c r="L104" s="384" t="str">
        <f t="shared" si="25"/>
        <v/>
      </c>
      <c r="M104" s="384" t="str">
        <f t="shared" si="26"/>
        <v/>
      </c>
      <c r="N104" s="383">
        <f t="shared" si="27"/>
        <v>0</v>
      </c>
      <c r="O104" s="384" t="str">
        <f t="shared" si="28"/>
        <v/>
      </c>
      <c r="P104" s="384" t="str">
        <f t="shared" si="29"/>
        <v/>
      </c>
      <c r="Q104" s="383">
        <f t="shared" si="30"/>
        <v>0</v>
      </c>
      <c r="R104" s="384" t="str">
        <f t="shared" si="31"/>
        <v/>
      </c>
      <c r="S104" s="384" t="str">
        <f t="shared" si="32"/>
        <v/>
      </c>
      <c r="T104" s="383">
        <f t="shared" si="33"/>
        <v>0</v>
      </c>
      <c r="U104" s="384" t="str">
        <f t="shared" si="34"/>
        <v/>
      </c>
      <c r="V104" s="384" t="str">
        <f t="shared" si="35"/>
        <v/>
      </c>
      <c r="W104" s="50" t="str">
        <f t="shared" si="36"/>
        <v/>
      </c>
      <c r="X104" s="53" t="str">
        <f t="shared" si="37"/>
        <v/>
      </c>
    </row>
    <row r="105" spans="2:24">
      <c r="B105" s="49" t="str">
        <f t="shared" si="19"/>
        <v/>
      </c>
      <c r="C105" s="220" t="str">
        <f>'קיזוזים- החלטות ועדה'!C105</f>
        <v/>
      </c>
      <c r="D105" s="379" t="str">
        <f>IF($C105="","",'הגבלה לסכום מבוקש (1)'!D105)</f>
        <v/>
      </c>
      <c r="E105" s="379" t="str">
        <f>IF($C105="","",'קיזוזים בגין איחורים'!F105+'קיזוזים- החלטות ועדה'!E105)</f>
        <v/>
      </c>
      <c r="F105" s="379" t="str">
        <f t="shared" si="20"/>
        <v/>
      </c>
      <c r="G105" s="379" t="str">
        <f>'קיזוזים- החלטות ועדה'!G105</f>
        <v/>
      </c>
      <c r="H105" s="382" t="str">
        <f t="shared" si="21"/>
        <v/>
      </c>
      <c r="I105" s="379" t="str">
        <f t="shared" si="22"/>
        <v/>
      </c>
      <c r="J105" s="379" t="str">
        <f t="shared" si="23"/>
        <v/>
      </c>
      <c r="K105" s="383">
        <f t="shared" si="24"/>
        <v>0</v>
      </c>
      <c r="L105" s="384" t="str">
        <f t="shared" si="25"/>
        <v/>
      </c>
      <c r="M105" s="384" t="str">
        <f t="shared" si="26"/>
        <v/>
      </c>
      <c r="N105" s="383">
        <f t="shared" si="27"/>
        <v>0</v>
      </c>
      <c r="O105" s="384" t="str">
        <f t="shared" si="28"/>
        <v/>
      </c>
      <c r="P105" s="384" t="str">
        <f t="shared" si="29"/>
        <v/>
      </c>
      <c r="Q105" s="383">
        <f t="shared" si="30"/>
        <v>0</v>
      </c>
      <c r="R105" s="384" t="str">
        <f t="shared" si="31"/>
        <v/>
      </c>
      <c r="S105" s="384" t="str">
        <f t="shared" si="32"/>
        <v/>
      </c>
      <c r="T105" s="383">
        <f t="shared" si="33"/>
        <v>0</v>
      </c>
      <c r="U105" s="384" t="str">
        <f t="shared" si="34"/>
        <v/>
      </c>
      <c r="V105" s="384" t="str">
        <f t="shared" si="35"/>
        <v/>
      </c>
      <c r="W105" s="50" t="str">
        <f t="shared" si="36"/>
        <v/>
      </c>
      <c r="X105" s="53" t="str">
        <f t="shared" si="37"/>
        <v/>
      </c>
    </row>
    <row r="106" spans="2:24">
      <c r="B106" s="49" t="str">
        <f t="shared" si="19"/>
        <v/>
      </c>
      <c r="C106" s="220" t="str">
        <f>'קיזוזים- החלטות ועדה'!C106</f>
        <v/>
      </c>
      <c r="D106" s="379" t="str">
        <f>IF($C106="","",'הגבלה לסכום מבוקש (1)'!D106)</f>
        <v/>
      </c>
      <c r="E106" s="379" t="str">
        <f>IF($C106="","",'קיזוזים בגין איחורים'!F106+'קיזוזים- החלטות ועדה'!E106)</f>
        <v/>
      </c>
      <c r="F106" s="379" t="str">
        <f t="shared" si="20"/>
        <v/>
      </c>
      <c r="G106" s="379" t="str">
        <f>'קיזוזים- החלטות ועדה'!G106</f>
        <v/>
      </c>
      <c r="H106" s="382" t="str">
        <f t="shared" si="21"/>
        <v/>
      </c>
      <c r="I106" s="379" t="str">
        <f t="shared" si="22"/>
        <v/>
      </c>
      <c r="J106" s="379" t="str">
        <f t="shared" si="23"/>
        <v/>
      </c>
      <c r="K106" s="383">
        <f t="shared" si="24"/>
        <v>0</v>
      </c>
      <c r="L106" s="384" t="str">
        <f t="shared" si="25"/>
        <v/>
      </c>
      <c r="M106" s="384" t="str">
        <f t="shared" si="26"/>
        <v/>
      </c>
      <c r="N106" s="383">
        <f t="shared" si="27"/>
        <v>0</v>
      </c>
      <c r="O106" s="384" t="str">
        <f t="shared" si="28"/>
        <v/>
      </c>
      <c r="P106" s="384" t="str">
        <f t="shared" si="29"/>
        <v/>
      </c>
      <c r="Q106" s="383">
        <f t="shared" si="30"/>
        <v>0</v>
      </c>
      <c r="R106" s="384" t="str">
        <f t="shared" si="31"/>
        <v/>
      </c>
      <c r="S106" s="384" t="str">
        <f t="shared" si="32"/>
        <v/>
      </c>
      <c r="T106" s="383">
        <f t="shared" si="33"/>
        <v>0</v>
      </c>
      <c r="U106" s="384" t="str">
        <f t="shared" si="34"/>
        <v/>
      </c>
      <c r="V106" s="384" t="str">
        <f t="shared" si="35"/>
        <v/>
      </c>
      <c r="W106" s="50" t="str">
        <f t="shared" si="36"/>
        <v/>
      </c>
      <c r="X106" s="53" t="str">
        <f t="shared" si="37"/>
        <v/>
      </c>
    </row>
    <row r="107" spans="2:24">
      <c r="B107" s="49" t="str">
        <f t="shared" si="19"/>
        <v/>
      </c>
      <c r="C107" s="220" t="str">
        <f>'קיזוזים- החלטות ועדה'!C107</f>
        <v/>
      </c>
      <c r="D107" s="379" t="str">
        <f>IF($C107="","",'הגבלה לסכום מבוקש (1)'!D107)</f>
        <v/>
      </c>
      <c r="E107" s="379" t="str">
        <f>IF($C107="","",'קיזוזים בגין איחורים'!F107+'קיזוזים- החלטות ועדה'!E107)</f>
        <v/>
      </c>
      <c r="F107" s="379" t="str">
        <f t="shared" si="20"/>
        <v/>
      </c>
      <c r="G107" s="379" t="str">
        <f>'קיזוזים- החלטות ועדה'!G107</f>
        <v/>
      </c>
      <c r="H107" s="382" t="str">
        <f t="shared" si="21"/>
        <v/>
      </c>
      <c r="I107" s="379" t="str">
        <f t="shared" si="22"/>
        <v/>
      </c>
      <c r="J107" s="379" t="str">
        <f t="shared" si="23"/>
        <v/>
      </c>
      <c r="K107" s="383">
        <f t="shared" si="24"/>
        <v>0</v>
      </c>
      <c r="L107" s="384" t="str">
        <f t="shared" si="25"/>
        <v/>
      </c>
      <c r="M107" s="384" t="str">
        <f t="shared" si="26"/>
        <v/>
      </c>
      <c r="N107" s="383">
        <f t="shared" si="27"/>
        <v>0</v>
      </c>
      <c r="O107" s="384" t="str">
        <f t="shared" si="28"/>
        <v/>
      </c>
      <c r="P107" s="384" t="str">
        <f t="shared" si="29"/>
        <v/>
      </c>
      <c r="Q107" s="383">
        <f t="shared" si="30"/>
        <v>0</v>
      </c>
      <c r="R107" s="384" t="str">
        <f t="shared" si="31"/>
        <v/>
      </c>
      <c r="S107" s="384" t="str">
        <f t="shared" si="32"/>
        <v/>
      </c>
      <c r="T107" s="383">
        <f t="shared" si="33"/>
        <v>0</v>
      </c>
      <c r="U107" s="384" t="str">
        <f t="shared" si="34"/>
        <v/>
      </c>
      <c r="V107" s="384" t="str">
        <f t="shared" si="35"/>
        <v/>
      </c>
      <c r="W107" s="50" t="str">
        <f t="shared" si="36"/>
        <v/>
      </c>
      <c r="X107" s="53" t="str">
        <f t="shared" si="37"/>
        <v/>
      </c>
    </row>
    <row r="108" spans="2:24">
      <c r="B108" s="49" t="str">
        <f t="shared" si="19"/>
        <v/>
      </c>
      <c r="C108" s="220" t="str">
        <f>'קיזוזים- החלטות ועדה'!C108</f>
        <v/>
      </c>
      <c r="D108" s="379" t="str">
        <f>IF($C108="","",'הגבלה לסכום מבוקש (1)'!D108)</f>
        <v/>
      </c>
      <c r="E108" s="379" t="str">
        <f>IF($C108="","",'קיזוזים בגין איחורים'!F108+'קיזוזים- החלטות ועדה'!E108)</f>
        <v/>
      </c>
      <c r="F108" s="379" t="str">
        <f t="shared" si="20"/>
        <v/>
      </c>
      <c r="G108" s="379" t="str">
        <f>'קיזוזים- החלטות ועדה'!G108</f>
        <v/>
      </c>
      <c r="H108" s="382" t="str">
        <f t="shared" si="21"/>
        <v/>
      </c>
      <c r="I108" s="379" t="str">
        <f t="shared" si="22"/>
        <v/>
      </c>
      <c r="J108" s="379" t="str">
        <f t="shared" si="23"/>
        <v/>
      </c>
      <c r="K108" s="383">
        <f t="shared" si="24"/>
        <v>0</v>
      </c>
      <c r="L108" s="384" t="str">
        <f t="shared" si="25"/>
        <v/>
      </c>
      <c r="M108" s="384" t="str">
        <f t="shared" si="26"/>
        <v/>
      </c>
      <c r="N108" s="383">
        <f t="shared" si="27"/>
        <v>0</v>
      </c>
      <c r="O108" s="384" t="str">
        <f t="shared" si="28"/>
        <v/>
      </c>
      <c r="P108" s="384" t="str">
        <f t="shared" si="29"/>
        <v/>
      </c>
      <c r="Q108" s="383">
        <f t="shared" si="30"/>
        <v>0</v>
      </c>
      <c r="R108" s="384" t="str">
        <f t="shared" si="31"/>
        <v/>
      </c>
      <c r="S108" s="384" t="str">
        <f t="shared" si="32"/>
        <v/>
      </c>
      <c r="T108" s="383">
        <f t="shared" si="33"/>
        <v>0</v>
      </c>
      <c r="U108" s="384" t="str">
        <f t="shared" si="34"/>
        <v/>
      </c>
      <c r="V108" s="384" t="str">
        <f t="shared" si="35"/>
        <v/>
      </c>
      <c r="W108" s="50" t="str">
        <f t="shared" si="36"/>
        <v/>
      </c>
      <c r="X108" s="53" t="str">
        <f t="shared" si="37"/>
        <v/>
      </c>
    </row>
    <row r="109" spans="2:24">
      <c r="B109" s="49" t="str">
        <f t="shared" si="19"/>
        <v/>
      </c>
      <c r="C109" s="220" t="str">
        <f>'קיזוזים- החלטות ועדה'!C109</f>
        <v/>
      </c>
      <c r="D109" s="379" t="str">
        <f>IF($C109="","",'הגבלה לסכום מבוקש (1)'!D109)</f>
        <v/>
      </c>
      <c r="E109" s="379" t="str">
        <f>IF($C109="","",'קיזוזים בגין איחורים'!F109+'קיזוזים- החלטות ועדה'!E109)</f>
        <v/>
      </c>
      <c r="F109" s="379" t="str">
        <f t="shared" si="20"/>
        <v/>
      </c>
      <c r="G109" s="379" t="str">
        <f>'קיזוזים- החלטות ועדה'!G109</f>
        <v/>
      </c>
      <c r="H109" s="382" t="str">
        <f t="shared" si="21"/>
        <v/>
      </c>
      <c r="I109" s="379" t="str">
        <f t="shared" si="22"/>
        <v/>
      </c>
      <c r="J109" s="379" t="str">
        <f t="shared" si="23"/>
        <v/>
      </c>
      <c r="K109" s="383">
        <f t="shared" si="24"/>
        <v>0</v>
      </c>
      <c r="L109" s="384" t="str">
        <f t="shared" si="25"/>
        <v/>
      </c>
      <c r="M109" s="384" t="str">
        <f t="shared" si="26"/>
        <v/>
      </c>
      <c r="N109" s="383">
        <f t="shared" si="27"/>
        <v>0</v>
      </c>
      <c r="O109" s="384" t="str">
        <f t="shared" si="28"/>
        <v/>
      </c>
      <c r="P109" s="384" t="str">
        <f t="shared" si="29"/>
        <v/>
      </c>
      <c r="Q109" s="383">
        <f t="shared" si="30"/>
        <v>0</v>
      </c>
      <c r="R109" s="384" t="str">
        <f t="shared" si="31"/>
        <v/>
      </c>
      <c r="S109" s="384" t="str">
        <f t="shared" si="32"/>
        <v/>
      </c>
      <c r="T109" s="383">
        <f t="shared" si="33"/>
        <v>0</v>
      </c>
      <c r="U109" s="384" t="str">
        <f t="shared" si="34"/>
        <v/>
      </c>
      <c r="V109" s="384" t="str">
        <f t="shared" si="35"/>
        <v/>
      </c>
      <c r="W109" s="50" t="str">
        <f t="shared" si="36"/>
        <v/>
      </c>
      <c r="X109" s="53" t="str">
        <f t="shared" si="37"/>
        <v/>
      </c>
    </row>
    <row r="110" spans="2:24">
      <c r="B110" s="49" t="str">
        <f t="shared" si="19"/>
        <v/>
      </c>
      <c r="C110" s="220" t="str">
        <f>'קיזוזים- החלטות ועדה'!C110</f>
        <v/>
      </c>
      <c r="D110" s="379" t="str">
        <f>IF($C110="","",'הגבלה לסכום מבוקש (1)'!D110)</f>
        <v/>
      </c>
      <c r="E110" s="379" t="str">
        <f>IF($C110="","",'קיזוזים בגין איחורים'!F110+'קיזוזים- החלטות ועדה'!E110)</f>
        <v/>
      </c>
      <c r="F110" s="379" t="str">
        <f t="shared" si="20"/>
        <v/>
      </c>
      <c r="G110" s="379" t="str">
        <f>'קיזוזים- החלטות ועדה'!G110</f>
        <v/>
      </c>
      <c r="H110" s="382" t="str">
        <f t="shared" si="21"/>
        <v/>
      </c>
      <c r="I110" s="379" t="str">
        <f t="shared" si="22"/>
        <v/>
      </c>
      <c r="J110" s="379" t="str">
        <f t="shared" si="23"/>
        <v/>
      </c>
      <c r="K110" s="383">
        <f t="shared" si="24"/>
        <v>0</v>
      </c>
      <c r="L110" s="384" t="str">
        <f t="shared" si="25"/>
        <v/>
      </c>
      <c r="M110" s="384" t="str">
        <f t="shared" si="26"/>
        <v/>
      </c>
      <c r="N110" s="383">
        <f t="shared" si="27"/>
        <v>0</v>
      </c>
      <c r="O110" s="384" t="str">
        <f t="shared" si="28"/>
        <v/>
      </c>
      <c r="P110" s="384" t="str">
        <f t="shared" si="29"/>
        <v/>
      </c>
      <c r="Q110" s="383">
        <f t="shared" si="30"/>
        <v>0</v>
      </c>
      <c r="R110" s="384" t="str">
        <f t="shared" si="31"/>
        <v/>
      </c>
      <c r="S110" s="384" t="str">
        <f t="shared" si="32"/>
        <v/>
      </c>
      <c r="T110" s="383">
        <f t="shared" si="33"/>
        <v>0</v>
      </c>
      <c r="U110" s="384" t="str">
        <f t="shared" si="34"/>
        <v/>
      </c>
      <c r="V110" s="384" t="str">
        <f t="shared" si="35"/>
        <v/>
      </c>
      <c r="W110" s="50" t="str">
        <f t="shared" si="36"/>
        <v/>
      </c>
      <c r="X110" s="53" t="str">
        <f t="shared" si="37"/>
        <v/>
      </c>
    </row>
    <row r="111" spans="2:24">
      <c r="B111" s="49" t="str">
        <f t="shared" si="19"/>
        <v/>
      </c>
      <c r="C111" s="220" t="str">
        <f>'קיזוזים- החלטות ועדה'!C111</f>
        <v/>
      </c>
      <c r="D111" s="379" t="str">
        <f>IF($C111="","",'הגבלה לסכום מבוקש (1)'!D111)</f>
        <v/>
      </c>
      <c r="E111" s="379" t="str">
        <f>IF($C111="","",'קיזוזים בגין איחורים'!F111+'קיזוזים- החלטות ועדה'!E111)</f>
        <v/>
      </c>
      <c r="F111" s="379" t="str">
        <f t="shared" si="20"/>
        <v/>
      </c>
      <c r="G111" s="379" t="str">
        <f>'קיזוזים- החלטות ועדה'!G111</f>
        <v/>
      </c>
      <c r="H111" s="382" t="str">
        <f t="shared" si="21"/>
        <v/>
      </c>
      <c r="I111" s="379" t="str">
        <f t="shared" si="22"/>
        <v/>
      </c>
      <c r="J111" s="379" t="str">
        <f t="shared" si="23"/>
        <v/>
      </c>
      <c r="K111" s="383">
        <f t="shared" si="24"/>
        <v>0</v>
      </c>
      <c r="L111" s="384" t="str">
        <f t="shared" si="25"/>
        <v/>
      </c>
      <c r="M111" s="384" t="str">
        <f t="shared" si="26"/>
        <v/>
      </c>
      <c r="N111" s="383">
        <f t="shared" si="27"/>
        <v>0</v>
      </c>
      <c r="O111" s="384" t="str">
        <f t="shared" si="28"/>
        <v/>
      </c>
      <c r="P111" s="384" t="str">
        <f t="shared" si="29"/>
        <v/>
      </c>
      <c r="Q111" s="383">
        <f t="shared" si="30"/>
        <v>0</v>
      </c>
      <c r="R111" s="384" t="str">
        <f t="shared" si="31"/>
        <v/>
      </c>
      <c r="S111" s="384" t="str">
        <f t="shared" si="32"/>
        <v/>
      </c>
      <c r="T111" s="383">
        <f t="shared" si="33"/>
        <v>0</v>
      </c>
      <c r="U111" s="384" t="str">
        <f t="shared" si="34"/>
        <v/>
      </c>
      <c r="V111" s="384" t="str">
        <f t="shared" si="35"/>
        <v/>
      </c>
      <c r="W111" s="50" t="str">
        <f t="shared" si="36"/>
        <v/>
      </c>
      <c r="X111" s="53" t="str">
        <f t="shared" si="37"/>
        <v/>
      </c>
    </row>
    <row r="112" spans="2:24">
      <c r="B112" s="49" t="str">
        <f t="shared" si="19"/>
        <v/>
      </c>
      <c r="C112" s="220" t="str">
        <f>'קיזוזים- החלטות ועדה'!C112</f>
        <v/>
      </c>
      <c r="D112" s="379" t="str">
        <f>IF($C112="","",'הגבלה לסכום מבוקש (1)'!D112)</f>
        <v/>
      </c>
      <c r="E112" s="379" t="str">
        <f>IF($C112="","",'קיזוזים בגין איחורים'!F112+'קיזוזים- החלטות ועדה'!E112)</f>
        <v/>
      </c>
      <c r="F112" s="379" t="str">
        <f t="shared" si="20"/>
        <v/>
      </c>
      <c r="G112" s="379" t="str">
        <f>'קיזוזים- החלטות ועדה'!G112</f>
        <v/>
      </c>
      <c r="H112" s="382" t="str">
        <f t="shared" si="21"/>
        <v/>
      </c>
      <c r="I112" s="379" t="str">
        <f t="shared" si="22"/>
        <v/>
      </c>
      <c r="J112" s="379" t="str">
        <f t="shared" si="23"/>
        <v/>
      </c>
      <c r="K112" s="383">
        <f t="shared" si="24"/>
        <v>0</v>
      </c>
      <c r="L112" s="384" t="str">
        <f t="shared" si="25"/>
        <v/>
      </c>
      <c r="M112" s="384" t="str">
        <f t="shared" si="26"/>
        <v/>
      </c>
      <c r="N112" s="383">
        <f t="shared" si="27"/>
        <v>0</v>
      </c>
      <c r="O112" s="384" t="str">
        <f t="shared" si="28"/>
        <v/>
      </c>
      <c r="P112" s="384" t="str">
        <f t="shared" si="29"/>
        <v/>
      </c>
      <c r="Q112" s="383">
        <f t="shared" si="30"/>
        <v>0</v>
      </c>
      <c r="R112" s="384" t="str">
        <f t="shared" si="31"/>
        <v/>
      </c>
      <c r="S112" s="384" t="str">
        <f t="shared" si="32"/>
        <v/>
      </c>
      <c r="T112" s="383">
        <f t="shared" si="33"/>
        <v>0</v>
      </c>
      <c r="U112" s="384" t="str">
        <f t="shared" si="34"/>
        <v/>
      </c>
      <c r="V112" s="384" t="str">
        <f t="shared" si="35"/>
        <v/>
      </c>
      <c r="W112" s="50" t="str">
        <f t="shared" si="36"/>
        <v/>
      </c>
      <c r="X112" s="53" t="str">
        <f t="shared" si="37"/>
        <v/>
      </c>
    </row>
    <row r="113" spans="2:24">
      <c r="B113" s="49" t="str">
        <f t="shared" si="19"/>
        <v/>
      </c>
      <c r="C113" s="220" t="str">
        <f>'קיזוזים- החלטות ועדה'!C113</f>
        <v/>
      </c>
      <c r="D113" s="379" t="str">
        <f>IF($C113="","",'הגבלה לסכום מבוקש (1)'!D113)</f>
        <v/>
      </c>
      <c r="E113" s="379" t="str">
        <f>IF($C113="","",'קיזוזים בגין איחורים'!F113+'קיזוזים- החלטות ועדה'!E113)</f>
        <v/>
      </c>
      <c r="F113" s="379" t="str">
        <f t="shared" si="20"/>
        <v/>
      </c>
      <c r="G113" s="379" t="str">
        <f>'קיזוזים- החלטות ועדה'!G113</f>
        <v/>
      </c>
      <c r="H113" s="382" t="str">
        <f t="shared" si="21"/>
        <v/>
      </c>
      <c r="I113" s="379" t="str">
        <f t="shared" si="22"/>
        <v/>
      </c>
      <c r="J113" s="379" t="str">
        <f t="shared" si="23"/>
        <v/>
      </c>
      <c r="K113" s="383">
        <f t="shared" si="24"/>
        <v>0</v>
      </c>
      <c r="L113" s="384" t="str">
        <f t="shared" si="25"/>
        <v/>
      </c>
      <c r="M113" s="384" t="str">
        <f t="shared" si="26"/>
        <v/>
      </c>
      <c r="N113" s="383">
        <f t="shared" si="27"/>
        <v>0</v>
      </c>
      <c r="O113" s="384" t="str">
        <f t="shared" si="28"/>
        <v/>
      </c>
      <c r="P113" s="384" t="str">
        <f t="shared" si="29"/>
        <v/>
      </c>
      <c r="Q113" s="383">
        <f t="shared" si="30"/>
        <v>0</v>
      </c>
      <c r="R113" s="384" t="str">
        <f t="shared" si="31"/>
        <v/>
      </c>
      <c r="S113" s="384" t="str">
        <f t="shared" si="32"/>
        <v/>
      </c>
      <c r="T113" s="383">
        <f t="shared" si="33"/>
        <v>0</v>
      </c>
      <c r="U113" s="384" t="str">
        <f t="shared" si="34"/>
        <v/>
      </c>
      <c r="V113" s="384" t="str">
        <f t="shared" si="35"/>
        <v/>
      </c>
      <c r="W113" s="50" t="str">
        <f t="shared" si="36"/>
        <v/>
      </c>
      <c r="X113" s="53" t="str">
        <f t="shared" si="37"/>
        <v/>
      </c>
    </row>
    <row r="114" spans="2:24">
      <c r="B114" s="49" t="str">
        <f t="shared" si="19"/>
        <v/>
      </c>
      <c r="C114" s="220" t="str">
        <f>'קיזוזים- החלטות ועדה'!C114</f>
        <v/>
      </c>
      <c r="D114" s="379" t="str">
        <f>IF($C114="","",'הגבלה לסכום מבוקש (1)'!D114)</f>
        <v/>
      </c>
      <c r="E114" s="379" t="str">
        <f>IF($C114="","",'קיזוזים בגין איחורים'!F114+'קיזוזים- החלטות ועדה'!E114)</f>
        <v/>
      </c>
      <c r="F114" s="379" t="str">
        <f t="shared" si="20"/>
        <v/>
      </c>
      <c r="G114" s="379" t="str">
        <f>'קיזוזים- החלטות ועדה'!G114</f>
        <v/>
      </c>
      <c r="H114" s="382" t="str">
        <f t="shared" si="21"/>
        <v/>
      </c>
      <c r="I114" s="379" t="str">
        <f t="shared" si="22"/>
        <v/>
      </c>
      <c r="J114" s="379" t="str">
        <f t="shared" si="23"/>
        <v/>
      </c>
      <c r="K114" s="383">
        <f t="shared" si="24"/>
        <v>0</v>
      </c>
      <c r="L114" s="384" t="str">
        <f t="shared" si="25"/>
        <v/>
      </c>
      <c r="M114" s="384" t="str">
        <f t="shared" si="26"/>
        <v/>
      </c>
      <c r="N114" s="383">
        <f t="shared" si="27"/>
        <v>0</v>
      </c>
      <c r="O114" s="384" t="str">
        <f t="shared" si="28"/>
        <v/>
      </c>
      <c r="P114" s="384" t="str">
        <f t="shared" si="29"/>
        <v/>
      </c>
      <c r="Q114" s="383">
        <f t="shared" si="30"/>
        <v>0</v>
      </c>
      <c r="R114" s="384" t="str">
        <f t="shared" si="31"/>
        <v/>
      </c>
      <c r="S114" s="384" t="str">
        <f t="shared" si="32"/>
        <v/>
      </c>
      <c r="T114" s="383">
        <f t="shared" si="33"/>
        <v>0</v>
      </c>
      <c r="U114" s="384" t="str">
        <f t="shared" si="34"/>
        <v/>
      </c>
      <c r="V114" s="384" t="str">
        <f t="shared" si="35"/>
        <v/>
      </c>
      <c r="W114" s="50" t="str">
        <f t="shared" si="36"/>
        <v/>
      </c>
      <c r="X114" s="53" t="str">
        <f t="shared" si="37"/>
        <v/>
      </c>
    </row>
    <row r="115" spans="2:24">
      <c r="B115" s="49" t="str">
        <f t="shared" si="19"/>
        <v/>
      </c>
      <c r="C115" s="220" t="str">
        <f>'קיזוזים- החלטות ועדה'!C115</f>
        <v/>
      </c>
      <c r="D115" s="379" t="str">
        <f>IF($C115="","",'הגבלה לסכום מבוקש (1)'!D115)</f>
        <v/>
      </c>
      <c r="E115" s="379" t="str">
        <f>IF($C115="","",'קיזוזים בגין איחורים'!F115+'קיזוזים- החלטות ועדה'!E115)</f>
        <v/>
      </c>
      <c r="F115" s="379" t="str">
        <f t="shared" si="20"/>
        <v/>
      </c>
      <c r="G115" s="379" t="str">
        <f>'קיזוזים- החלטות ועדה'!G115</f>
        <v/>
      </c>
      <c r="H115" s="382" t="str">
        <f t="shared" si="21"/>
        <v/>
      </c>
      <c r="I115" s="379" t="str">
        <f t="shared" si="22"/>
        <v/>
      </c>
      <c r="J115" s="379" t="str">
        <f t="shared" si="23"/>
        <v/>
      </c>
      <c r="K115" s="383">
        <f t="shared" si="24"/>
        <v>0</v>
      </c>
      <c r="L115" s="384" t="str">
        <f t="shared" si="25"/>
        <v/>
      </c>
      <c r="M115" s="384" t="str">
        <f t="shared" si="26"/>
        <v/>
      </c>
      <c r="N115" s="383">
        <f t="shared" si="27"/>
        <v>0</v>
      </c>
      <c r="O115" s="384" t="str">
        <f t="shared" si="28"/>
        <v/>
      </c>
      <c r="P115" s="384" t="str">
        <f t="shared" si="29"/>
        <v/>
      </c>
      <c r="Q115" s="383">
        <f t="shared" si="30"/>
        <v>0</v>
      </c>
      <c r="R115" s="384" t="str">
        <f t="shared" si="31"/>
        <v/>
      </c>
      <c r="S115" s="384" t="str">
        <f t="shared" si="32"/>
        <v/>
      </c>
      <c r="T115" s="383">
        <f t="shared" si="33"/>
        <v>0</v>
      </c>
      <c r="U115" s="384" t="str">
        <f t="shared" si="34"/>
        <v/>
      </c>
      <c r="V115" s="384" t="str">
        <f t="shared" si="35"/>
        <v/>
      </c>
      <c r="W115" s="50" t="str">
        <f t="shared" si="36"/>
        <v/>
      </c>
      <c r="X115" s="53" t="str">
        <f t="shared" si="37"/>
        <v/>
      </c>
    </row>
    <row r="116" spans="2:24">
      <c r="B116" s="49" t="str">
        <f t="shared" si="19"/>
        <v/>
      </c>
      <c r="C116" s="220" t="str">
        <f>'קיזוזים- החלטות ועדה'!C116</f>
        <v/>
      </c>
      <c r="D116" s="379" t="str">
        <f>IF($C116="","",'הגבלה לסכום מבוקש (1)'!D116)</f>
        <v/>
      </c>
      <c r="E116" s="379" t="str">
        <f>IF($C116="","",'קיזוזים בגין איחורים'!F116+'קיזוזים- החלטות ועדה'!E116)</f>
        <v/>
      </c>
      <c r="F116" s="379" t="str">
        <f t="shared" si="20"/>
        <v/>
      </c>
      <c r="G116" s="379" t="str">
        <f>'קיזוזים- החלטות ועדה'!G116</f>
        <v/>
      </c>
      <c r="H116" s="382" t="str">
        <f t="shared" si="21"/>
        <v/>
      </c>
      <c r="I116" s="379" t="str">
        <f t="shared" si="22"/>
        <v/>
      </c>
      <c r="J116" s="379" t="str">
        <f t="shared" si="23"/>
        <v/>
      </c>
      <c r="K116" s="383">
        <f t="shared" si="24"/>
        <v>0</v>
      </c>
      <c r="L116" s="384" t="str">
        <f t="shared" si="25"/>
        <v/>
      </c>
      <c r="M116" s="384" t="str">
        <f t="shared" si="26"/>
        <v/>
      </c>
      <c r="N116" s="383">
        <f t="shared" si="27"/>
        <v>0</v>
      </c>
      <c r="O116" s="384" t="str">
        <f t="shared" si="28"/>
        <v/>
      </c>
      <c r="P116" s="384" t="str">
        <f t="shared" si="29"/>
        <v/>
      </c>
      <c r="Q116" s="383">
        <f t="shared" si="30"/>
        <v>0</v>
      </c>
      <c r="R116" s="384" t="str">
        <f t="shared" si="31"/>
        <v/>
      </c>
      <c r="S116" s="384" t="str">
        <f t="shared" si="32"/>
        <v/>
      </c>
      <c r="T116" s="383">
        <f t="shared" si="33"/>
        <v>0</v>
      </c>
      <c r="U116" s="384" t="str">
        <f t="shared" si="34"/>
        <v/>
      </c>
      <c r="V116" s="384" t="str">
        <f t="shared" si="35"/>
        <v/>
      </c>
      <c r="W116" s="50" t="str">
        <f t="shared" si="36"/>
        <v/>
      </c>
      <c r="X116" s="53" t="str">
        <f t="shared" si="37"/>
        <v/>
      </c>
    </row>
    <row r="117" spans="2:24">
      <c r="B117" s="49" t="str">
        <f t="shared" si="19"/>
        <v/>
      </c>
      <c r="C117" s="220" t="str">
        <f>'קיזוזים- החלטות ועדה'!C117</f>
        <v/>
      </c>
      <c r="D117" s="379" t="str">
        <f>IF($C117="","",'הגבלה לסכום מבוקש (1)'!D117)</f>
        <v/>
      </c>
      <c r="E117" s="379" t="str">
        <f>IF($C117="","",'קיזוזים בגין איחורים'!F117+'קיזוזים- החלטות ועדה'!E117)</f>
        <v/>
      </c>
      <c r="F117" s="379" t="str">
        <f t="shared" si="20"/>
        <v/>
      </c>
      <c r="G117" s="379" t="str">
        <f>'קיזוזים- החלטות ועדה'!G117</f>
        <v/>
      </c>
      <c r="H117" s="382" t="str">
        <f t="shared" si="21"/>
        <v/>
      </c>
      <c r="I117" s="379" t="str">
        <f t="shared" si="22"/>
        <v/>
      </c>
      <c r="J117" s="379" t="str">
        <f t="shared" si="23"/>
        <v/>
      </c>
      <c r="K117" s="383">
        <f t="shared" si="24"/>
        <v>0</v>
      </c>
      <c r="L117" s="384" t="str">
        <f t="shared" si="25"/>
        <v/>
      </c>
      <c r="M117" s="384" t="str">
        <f t="shared" si="26"/>
        <v/>
      </c>
      <c r="N117" s="383">
        <f t="shared" si="27"/>
        <v>0</v>
      </c>
      <c r="O117" s="384" t="str">
        <f t="shared" si="28"/>
        <v/>
      </c>
      <c r="P117" s="384" t="str">
        <f t="shared" si="29"/>
        <v/>
      </c>
      <c r="Q117" s="383">
        <f t="shared" si="30"/>
        <v>0</v>
      </c>
      <c r="R117" s="384" t="str">
        <f t="shared" si="31"/>
        <v/>
      </c>
      <c r="S117" s="384" t="str">
        <f t="shared" si="32"/>
        <v/>
      </c>
      <c r="T117" s="383">
        <f t="shared" si="33"/>
        <v>0</v>
      </c>
      <c r="U117" s="384" t="str">
        <f t="shared" si="34"/>
        <v/>
      </c>
      <c r="V117" s="384" t="str">
        <f t="shared" si="35"/>
        <v/>
      </c>
      <c r="W117" s="50" t="str">
        <f t="shared" si="36"/>
        <v/>
      </c>
      <c r="X117" s="53" t="str">
        <f t="shared" si="37"/>
        <v/>
      </c>
    </row>
    <row r="118" spans="2:24">
      <c r="B118" s="49" t="str">
        <f t="shared" si="19"/>
        <v/>
      </c>
      <c r="C118" s="220" t="str">
        <f>'קיזוזים- החלטות ועדה'!C118</f>
        <v/>
      </c>
      <c r="D118" s="379" t="str">
        <f>IF($C118="","",'הגבלה לסכום מבוקש (1)'!D118)</f>
        <v/>
      </c>
      <c r="E118" s="379" t="str">
        <f>IF($C118="","",'קיזוזים בגין איחורים'!F118+'קיזוזים- החלטות ועדה'!E118)</f>
        <v/>
      </c>
      <c r="F118" s="379" t="str">
        <f t="shared" si="20"/>
        <v/>
      </c>
      <c r="G118" s="379" t="str">
        <f>'קיזוזים- החלטות ועדה'!G118</f>
        <v/>
      </c>
      <c r="H118" s="382" t="str">
        <f t="shared" si="21"/>
        <v/>
      </c>
      <c r="I118" s="379" t="str">
        <f t="shared" si="22"/>
        <v/>
      </c>
      <c r="J118" s="379" t="str">
        <f t="shared" si="23"/>
        <v/>
      </c>
      <c r="K118" s="383">
        <f t="shared" si="24"/>
        <v>0</v>
      </c>
      <c r="L118" s="384" t="str">
        <f t="shared" si="25"/>
        <v/>
      </c>
      <c r="M118" s="384" t="str">
        <f t="shared" si="26"/>
        <v/>
      </c>
      <c r="N118" s="383">
        <f t="shared" si="27"/>
        <v>0</v>
      </c>
      <c r="O118" s="384" t="str">
        <f t="shared" si="28"/>
        <v/>
      </c>
      <c r="P118" s="384" t="str">
        <f t="shared" si="29"/>
        <v/>
      </c>
      <c r="Q118" s="383">
        <f t="shared" si="30"/>
        <v>0</v>
      </c>
      <c r="R118" s="384" t="str">
        <f t="shared" si="31"/>
        <v/>
      </c>
      <c r="S118" s="384" t="str">
        <f t="shared" si="32"/>
        <v/>
      </c>
      <c r="T118" s="383">
        <f t="shared" si="33"/>
        <v>0</v>
      </c>
      <c r="U118" s="384" t="str">
        <f t="shared" si="34"/>
        <v/>
      </c>
      <c r="V118" s="384" t="str">
        <f t="shared" si="35"/>
        <v/>
      </c>
      <c r="W118" s="50" t="str">
        <f t="shared" si="36"/>
        <v/>
      </c>
      <c r="X118" s="53" t="str">
        <f t="shared" si="37"/>
        <v/>
      </c>
    </row>
    <row r="119" spans="2:24">
      <c r="B119" s="49" t="str">
        <f t="shared" si="19"/>
        <v/>
      </c>
      <c r="C119" s="220" t="str">
        <f>'קיזוזים- החלטות ועדה'!C119</f>
        <v/>
      </c>
      <c r="D119" s="379" t="str">
        <f>IF($C119="","",'הגבלה לסכום מבוקש (1)'!D119)</f>
        <v/>
      </c>
      <c r="E119" s="379" t="str">
        <f>IF($C119="","",'קיזוזים בגין איחורים'!F119+'קיזוזים- החלטות ועדה'!E119)</f>
        <v/>
      </c>
      <c r="F119" s="379" t="str">
        <f t="shared" si="20"/>
        <v/>
      </c>
      <c r="G119" s="379" t="str">
        <f>'קיזוזים- החלטות ועדה'!G119</f>
        <v/>
      </c>
      <c r="H119" s="382" t="str">
        <f t="shared" si="21"/>
        <v/>
      </c>
      <c r="I119" s="379" t="str">
        <f t="shared" si="22"/>
        <v/>
      </c>
      <c r="J119" s="379" t="str">
        <f t="shared" si="23"/>
        <v/>
      </c>
      <c r="K119" s="383">
        <f t="shared" si="24"/>
        <v>0</v>
      </c>
      <c r="L119" s="384" t="str">
        <f t="shared" si="25"/>
        <v/>
      </c>
      <c r="M119" s="384" t="str">
        <f t="shared" si="26"/>
        <v/>
      </c>
      <c r="N119" s="383">
        <f t="shared" si="27"/>
        <v>0</v>
      </c>
      <c r="O119" s="384" t="str">
        <f t="shared" si="28"/>
        <v/>
      </c>
      <c r="P119" s="384" t="str">
        <f t="shared" si="29"/>
        <v/>
      </c>
      <c r="Q119" s="383">
        <f t="shared" si="30"/>
        <v>0</v>
      </c>
      <c r="R119" s="384" t="str">
        <f t="shared" si="31"/>
        <v/>
      </c>
      <c r="S119" s="384" t="str">
        <f t="shared" si="32"/>
        <v/>
      </c>
      <c r="T119" s="383">
        <f t="shared" si="33"/>
        <v>0</v>
      </c>
      <c r="U119" s="384" t="str">
        <f t="shared" si="34"/>
        <v/>
      </c>
      <c r="V119" s="384" t="str">
        <f t="shared" si="35"/>
        <v/>
      </c>
      <c r="W119" s="50" t="str">
        <f t="shared" si="36"/>
        <v/>
      </c>
      <c r="X119" s="53" t="str">
        <f t="shared" si="37"/>
        <v/>
      </c>
    </row>
    <row r="120" spans="2:24">
      <c r="B120" s="49" t="str">
        <f t="shared" si="19"/>
        <v/>
      </c>
      <c r="C120" s="220" t="str">
        <f>'קיזוזים- החלטות ועדה'!C120</f>
        <v/>
      </c>
      <c r="D120" s="379" t="str">
        <f>IF($C120="","",'הגבלה לסכום מבוקש (1)'!D120)</f>
        <v/>
      </c>
      <c r="E120" s="379" t="str">
        <f>IF($C120="","",'קיזוזים בגין איחורים'!F120+'קיזוזים- החלטות ועדה'!E120)</f>
        <v/>
      </c>
      <c r="F120" s="379" t="str">
        <f t="shared" si="20"/>
        <v/>
      </c>
      <c r="G120" s="379" t="str">
        <f>'קיזוזים- החלטות ועדה'!G120</f>
        <v/>
      </c>
      <c r="H120" s="382" t="str">
        <f t="shared" si="21"/>
        <v/>
      </c>
      <c r="I120" s="379" t="str">
        <f t="shared" si="22"/>
        <v/>
      </c>
      <c r="J120" s="379" t="str">
        <f t="shared" si="23"/>
        <v/>
      </c>
      <c r="K120" s="383">
        <f t="shared" si="24"/>
        <v>0</v>
      </c>
      <c r="L120" s="384" t="str">
        <f t="shared" si="25"/>
        <v/>
      </c>
      <c r="M120" s="384" t="str">
        <f t="shared" si="26"/>
        <v/>
      </c>
      <c r="N120" s="383">
        <f t="shared" si="27"/>
        <v>0</v>
      </c>
      <c r="O120" s="384" t="str">
        <f t="shared" si="28"/>
        <v/>
      </c>
      <c r="P120" s="384" t="str">
        <f t="shared" si="29"/>
        <v/>
      </c>
      <c r="Q120" s="383">
        <f t="shared" si="30"/>
        <v>0</v>
      </c>
      <c r="R120" s="384" t="str">
        <f t="shared" si="31"/>
        <v/>
      </c>
      <c r="S120" s="384" t="str">
        <f t="shared" si="32"/>
        <v/>
      </c>
      <c r="T120" s="383">
        <f t="shared" si="33"/>
        <v>0</v>
      </c>
      <c r="U120" s="384" t="str">
        <f t="shared" si="34"/>
        <v/>
      </c>
      <c r="V120" s="384" t="str">
        <f t="shared" si="35"/>
        <v/>
      </c>
      <c r="W120" s="50" t="str">
        <f t="shared" si="36"/>
        <v/>
      </c>
      <c r="X120" s="53" t="str">
        <f t="shared" si="37"/>
        <v/>
      </c>
    </row>
    <row r="121" spans="2:24">
      <c r="B121" s="49" t="str">
        <f t="shared" si="19"/>
        <v/>
      </c>
      <c r="C121" s="220" t="str">
        <f>'קיזוזים- החלטות ועדה'!C121</f>
        <v/>
      </c>
      <c r="D121" s="379" t="str">
        <f>IF($C121="","",'הגבלה לסכום מבוקש (1)'!D121)</f>
        <v/>
      </c>
      <c r="E121" s="379" t="str">
        <f>IF($C121="","",'קיזוזים בגין איחורים'!F121+'קיזוזים- החלטות ועדה'!E121)</f>
        <v/>
      </c>
      <c r="F121" s="379" t="str">
        <f t="shared" si="20"/>
        <v/>
      </c>
      <c r="G121" s="379" t="str">
        <f>'קיזוזים- החלטות ועדה'!G121</f>
        <v/>
      </c>
      <c r="H121" s="382" t="str">
        <f t="shared" si="21"/>
        <v/>
      </c>
      <c r="I121" s="379" t="str">
        <f t="shared" si="22"/>
        <v/>
      </c>
      <c r="J121" s="379" t="str">
        <f t="shared" si="23"/>
        <v/>
      </c>
      <c r="K121" s="383">
        <f t="shared" si="24"/>
        <v>0</v>
      </c>
      <c r="L121" s="384" t="str">
        <f t="shared" si="25"/>
        <v/>
      </c>
      <c r="M121" s="384" t="str">
        <f t="shared" si="26"/>
        <v/>
      </c>
      <c r="N121" s="383">
        <f t="shared" si="27"/>
        <v>0</v>
      </c>
      <c r="O121" s="384" t="str">
        <f t="shared" si="28"/>
        <v/>
      </c>
      <c r="P121" s="384" t="str">
        <f t="shared" si="29"/>
        <v/>
      </c>
      <c r="Q121" s="383">
        <f t="shared" si="30"/>
        <v>0</v>
      </c>
      <c r="R121" s="384" t="str">
        <f t="shared" si="31"/>
        <v/>
      </c>
      <c r="S121" s="384" t="str">
        <f t="shared" si="32"/>
        <v/>
      </c>
      <c r="T121" s="383">
        <f t="shared" si="33"/>
        <v>0</v>
      </c>
      <c r="U121" s="384" t="str">
        <f t="shared" si="34"/>
        <v/>
      </c>
      <c r="V121" s="384" t="str">
        <f t="shared" si="35"/>
        <v/>
      </c>
      <c r="W121" s="50" t="str">
        <f t="shared" si="36"/>
        <v/>
      </c>
      <c r="X121" s="53" t="str">
        <f t="shared" si="37"/>
        <v/>
      </c>
    </row>
    <row r="122" spans="2:24">
      <c r="B122" s="49" t="str">
        <f t="shared" si="19"/>
        <v/>
      </c>
      <c r="C122" s="220" t="str">
        <f>'קיזוזים- החלטות ועדה'!C122</f>
        <v/>
      </c>
      <c r="D122" s="379" t="str">
        <f>IF($C122="","",'הגבלה לסכום מבוקש (1)'!D122)</f>
        <v/>
      </c>
      <c r="E122" s="379" t="str">
        <f>IF($C122="","",'קיזוזים בגין איחורים'!F122+'קיזוזים- החלטות ועדה'!E122)</f>
        <v/>
      </c>
      <c r="F122" s="379" t="str">
        <f t="shared" si="20"/>
        <v/>
      </c>
      <c r="G122" s="379" t="str">
        <f>'קיזוזים- החלטות ועדה'!G122</f>
        <v/>
      </c>
      <c r="H122" s="382" t="str">
        <f t="shared" si="21"/>
        <v/>
      </c>
      <c r="I122" s="379" t="str">
        <f t="shared" si="22"/>
        <v/>
      </c>
      <c r="J122" s="379" t="str">
        <f t="shared" si="23"/>
        <v/>
      </c>
      <c r="K122" s="383">
        <f t="shared" si="24"/>
        <v>0</v>
      </c>
      <c r="L122" s="384" t="str">
        <f t="shared" si="25"/>
        <v/>
      </c>
      <c r="M122" s="384" t="str">
        <f t="shared" si="26"/>
        <v/>
      </c>
      <c r="N122" s="383">
        <f t="shared" si="27"/>
        <v>0</v>
      </c>
      <c r="O122" s="384" t="str">
        <f t="shared" si="28"/>
        <v/>
      </c>
      <c r="P122" s="384" t="str">
        <f t="shared" si="29"/>
        <v/>
      </c>
      <c r="Q122" s="383">
        <f t="shared" si="30"/>
        <v>0</v>
      </c>
      <c r="R122" s="384" t="str">
        <f t="shared" si="31"/>
        <v/>
      </c>
      <c r="S122" s="384" t="str">
        <f t="shared" si="32"/>
        <v/>
      </c>
      <c r="T122" s="383">
        <f t="shared" si="33"/>
        <v>0</v>
      </c>
      <c r="U122" s="384" t="str">
        <f t="shared" si="34"/>
        <v/>
      </c>
      <c r="V122" s="384" t="str">
        <f t="shared" si="35"/>
        <v/>
      </c>
      <c r="W122" s="50" t="str">
        <f t="shared" si="36"/>
        <v/>
      </c>
      <c r="X122" s="53" t="str">
        <f t="shared" si="37"/>
        <v/>
      </c>
    </row>
    <row r="123" spans="2:24">
      <c r="B123" s="49" t="str">
        <f t="shared" si="19"/>
        <v/>
      </c>
      <c r="C123" s="220" t="str">
        <f>'קיזוזים- החלטות ועדה'!C123</f>
        <v/>
      </c>
      <c r="D123" s="379" t="str">
        <f>IF($C123="","",'הגבלה לסכום מבוקש (1)'!D123)</f>
        <v/>
      </c>
      <c r="E123" s="379" t="str">
        <f>IF($C123="","",'קיזוזים בגין איחורים'!F123+'קיזוזים- החלטות ועדה'!E123)</f>
        <v/>
      </c>
      <c r="F123" s="379" t="str">
        <f t="shared" si="20"/>
        <v/>
      </c>
      <c r="G123" s="379" t="str">
        <f>'קיזוזים- החלטות ועדה'!G123</f>
        <v/>
      </c>
      <c r="H123" s="382" t="str">
        <f t="shared" si="21"/>
        <v/>
      </c>
      <c r="I123" s="379" t="str">
        <f t="shared" si="22"/>
        <v/>
      </c>
      <c r="J123" s="379" t="str">
        <f t="shared" si="23"/>
        <v/>
      </c>
      <c r="K123" s="383">
        <f t="shared" si="24"/>
        <v>0</v>
      </c>
      <c r="L123" s="384" t="str">
        <f t="shared" si="25"/>
        <v/>
      </c>
      <c r="M123" s="384" t="str">
        <f t="shared" si="26"/>
        <v/>
      </c>
      <c r="N123" s="383">
        <f t="shared" si="27"/>
        <v>0</v>
      </c>
      <c r="O123" s="384" t="str">
        <f t="shared" si="28"/>
        <v/>
      </c>
      <c r="P123" s="384" t="str">
        <f t="shared" si="29"/>
        <v/>
      </c>
      <c r="Q123" s="383">
        <f t="shared" si="30"/>
        <v>0</v>
      </c>
      <c r="R123" s="384" t="str">
        <f t="shared" si="31"/>
        <v/>
      </c>
      <c r="S123" s="384" t="str">
        <f t="shared" si="32"/>
        <v/>
      </c>
      <c r="T123" s="383">
        <f t="shared" si="33"/>
        <v>0</v>
      </c>
      <c r="U123" s="384" t="str">
        <f t="shared" si="34"/>
        <v/>
      </c>
      <c r="V123" s="384" t="str">
        <f t="shared" si="35"/>
        <v/>
      </c>
      <c r="W123" s="50" t="str">
        <f t="shared" si="36"/>
        <v/>
      </c>
      <c r="X123" s="53" t="str">
        <f t="shared" si="37"/>
        <v/>
      </c>
    </row>
    <row r="124" spans="2:24">
      <c r="B124" s="49" t="str">
        <f t="shared" si="19"/>
        <v/>
      </c>
      <c r="C124" s="220" t="str">
        <f>'קיזוזים- החלטות ועדה'!C124</f>
        <v/>
      </c>
      <c r="D124" s="379" t="str">
        <f>IF($C124="","",'הגבלה לסכום מבוקש (1)'!D124)</f>
        <v/>
      </c>
      <c r="E124" s="379" t="str">
        <f>IF($C124="","",'קיזוזים בגין איחורים'!F124+'קיזוזים- החלטות ועדה'!E124)</f>
        <v/>
      </c>
      <c r="F124" s="379" t="str">
        <f t="shared" si="20"/>
        <v/>
      </c>
      <c r="G124" s="379" t="str">
        <f>'קיזוזים- החלטות ועדה'!G124</f>
        <v/>
      </c>
      <c r="H124" s="382" t="str">
        <f t="shared" si="21"/>
        <v/>
      </c>
      <c r="I124" s="379" t="str">
        <f t="shared" si="22"/>
        <v/>
      </c>
      <c r="J124" s="379" t="str">
        <f t="shared" si="23"/>
        <v/>
      </c>
      <c r="K124" s="383">
        <f t="shared" si="24"/>
        <v>0</v>
      </c>
      <c r="L124" s="384" t="str">
        <f t="shared" si="25"/>
        <v/>
      </c>
      <c r="M124" s="384" t="str">
        <f t="shared" si="26"/>
        <v/>
      </c>
      <c r="N124" s="383">
        <f t="shared" si="27"/>
        <v>0</v>
      </c>
      <c r="O124" s="384" t="str">
        <f t="shared" si="28"/>
        <v/>
      </c>
      <c r="P124" s="384" t="str">
        <f t="shared" si="29"/>
        <v/>
      </c>
      <c r="Q124" s="383">
        <f t="shared" si="30"/>
        <v>0</v>
      </c>
      <c r="R124" s="384" t="str">
        <f t="shared" si="31"/>
        <v/>
      </c>
      <c r="S124" s="384" t="str">
        <f t="shared" si="32"/>
        <v/>
      </c>
      <c r="T124" s="383">
        <f t="shared" si="33"/>
        <v>0</v>
      </c>
      <c r="U124" s="384" t="str">
        <f t="shared" si="34"/>
        <v/>
      </c>
      <c r="V124" s="384" t="str">
        <f t="shared" si="35"/>
        <v/>
      </c>
      <c r="W124" s="50" t="str">
        <f t="shared" si="36"/>
        <v/>
      </c>
      <c r="X124" s="53" t="str">
        <f t="shared" si="37"/>
        <v/>
      </c>
    </row>
    <row r="125" spans="2:24">
      <c r="B125" s="49" t="str">
        <f t="shared" si="19"/>
        <v/>
      </c>
      <c r="C125" s="220" t="str">
        <f>'קיזוזים- החלטות ועדה'!C125</f>
        <v/>
      </c>
      <c r="D125" s="379" t="str">
        <f>IF($C125="","",'הגבלה לסכום מבוקש (1)'!D125)</f>
        <v/>
      </c>
      <c r="E125" s="379" t="str">
        <f>IF($C125="","",'קיזוזים בגין איחורים'!F125+'קיזוזים- החלטות ועדה'!E125)</f>
        <v/>
      </c>
      <c r="F125" s="379" t="str">
        <f t="shared" si="20"/>
        <v/>
      </c>
      <c r="G125" s="379" t="str">
        <f>'קיזוזים- החלטות ועדה'!G125</f>
        <v/>
      </c>
      <c r="H125" s="382" t="str">
        <f t="shared" si="21"/>
        <v/>
      </c>
      <c r="I125" s="379" t="str">
        <f t="shared" si="22"/>
        <v/>
      </c>
      <c r="J125" s="379" t="str">
        <f t="shared" si="23"/>
        <v/>
      </c>
      <c r="K125" s="383">
        <f t="shared" si="24"/>
        <v>0</v>
      </c>
      <c r="L125" s="384" t="str">
        <f t="shared" si="25"/>
        <v/>
      </c>
      <c r="M125" s="384" t="str">
        <f t="shared" si="26"/>
        <v/>
      </c>
      <c r="N125" s="383">
        <f t="shared" si="27"/>
        <v>0</v>
      </c>
      <c r="O125" s="384" t="str">
        <f t="shared" si="28"/>
        <v/>
      </c>
      <c r="P125" s="384" t="str">
        <f t="shared" si="29"/>
        <v/>
      </c>
      <c r="Q125" s="383">
        <f t="shared" si="30"/>
        <v>0</v>
      </c>
      <c r="R125" s="384" t="str">
        <f t="shared" si="31"/>
        <v/>
      </c>
      <c r="S125" s="384" t="str">
        <f t="shared" si="32"/>
        <v/>
      </c>
      <c r="T125" s="383">
        <f t="shared" si="33"/>
        <v>0</v>
      </c>
      <c r="U125" s="384" t="str">
        <f t="shared" si="34"/>
        <v/>
      </c>
      <c r="V125" s="384" t="str">
        <f t="shared" si="35"/>
        <v/>
      </c>
      <c r="W125" s="50" t="str">
        <f t="shared" si="36"/>
        <v/>
      </c>
      <c r="X125" s="53" t="str">
        <f t="shared" si="37"/>
        <v/>
      </c>
    </row>
    <row r="126" spans="2:24">
      <c r="B126" s="49" t="str">
        <f t="shared" si="19"/>
        <v/>
      </c>
      <c r="C126" s="220" t="str">
        <f>'קיזוזים- החלטות ועדה'!C126</f>
        <v/>
      </c>
      <c r="D126" s="379" t="str">
        <f>IF($C126="","",'הגבלה לסכום מבוקש (1)'!D126)</f>
        <v/>
      </c>
      <c r="E126" s="379" t="str">
        <f>IF($C126="","",'קיזוזים בגין איחורים'!F126+'קיזוזים- החלטות ועדה'!E126)</f>
        <v/>
      </c>
      <c r="F126" s="379" t="str">
        <f t="shared" si="20"/>
        <v/>
      </c>
      <c r="G126" s="379" t="str">
        <f>'קיזוזים- החלטות ועדה'!G126</f>
        <v/>
      </c>
      <c r="H126" s="382" t="str">
        <f t="shared" si="21"/>
        <v/>
      </c>
      <c r="I126" s="379" t="str">
        <f t="shared" si="22"/>
        <v/>
      </c>
      <c r="J126" s="379" t="str">
        <f t="shared" si="23"/>
        <v/>
      </c>
      <c r="K126" s="383">
        <f t="shared" si="24"/>
        <v>0</v>
      </c>
      <c r="L126" s="384" t="str">
        <f t="shared" si="25"/>
        <v/>
      </c>
      <c r="M126" s="384" t="str">
        <f t="shared" si="26"/>
        <v/>
      </c>
      <c r="N126" s="383">
        <f t="shared" si="27"/>
        <v>0</v>
      </c>
      <c r="O126" s="384" t="str">
        <f t="shared" si="28"/>
        <v/>
      </c>
      <c r="P126" s="384" t="str">
        <f t="shared" si="29"/>
        <v/>
      </c>
      <c r="Q126" s="383">
        <f t="shared" si="30"/>
        <v>0</v>
      </c>
      <c r="R126" s="384" t="str">
        <f t="shared" si="31"/>
        <v/>
      </c>
      <c r="S126" s="384" t="str">
        <f t="shared" si="32"/>
        <v/>
      </c>
      <c r="T126" s="383">
        <f t="shared" si="33"/>
        <v>0</v>
      </c>
      <c r="U126" s="384" t="str">
        <f t="shared" si="34"/>
        <v/>
      </c>
      <c r="V126" s="384" t="str">
        <f t="shared" si="35"/>
        <v/>
      </c>
      <c r="W126" s="50" t="str">
        <f t="shared" si="36"/>
        <v/>
      </c>
      <c r="X126" s="53" t="str">
        <f t="shared" si="37"/>
        <v/>
      </c>
    </row>
    <row r="127" spans="2:24">
      <c r="B127" s="49" t="str">
        <f t="shared" si="19"/>
        <v/>
      </c>
      <c r="C127" s="220" t="str">
        <f>'קיזוזים- החלטות ועדה'!C127</f>
        <v/>
      </c>
      <c r="D127" s="379" t="str">
        <f>IF($C127="","",'הגבלה לסכום מבוקש (1)'!D127)</f>
        <v/>
      </c>
      <c r="E127" s="379" t="str">
        <f>IF($C127="","",'קיזוזים בגין איחורים'!F127+'קיזוזים- החלטות ועדה'!E127)</f>
        <v/>
      </c>
      <c r="F127" s="379" t="str">
        <f t="shared" si="20"/>
        <v/>
      </c>
      <c r="G127" s="379" t="str">
        <f>'קיזוזים- החלטות ועדה'!G127</f>
        <v/>
      </c>
      <c r="H127" s="382" t="str">
        <f t="shared" si="21"/>
        <v/>
      </c>
      <c r="I127" s="379" t="str">
        <f t="shared" si="22"/>
        <v/>
      </c>
      <c r="J127" s="379" t="str">
        <f t="shared" si="23"/>
        <v/>
      </c>
      <c r="K127" s="383">
        <f t="shared" si="24"/>
        <v>0</v>
      </c>
      <c r="L127" s="384" t="str">
        <f t="shared" si="25"/>
        <v/>
      </c>
      <c r="M127" s="384" t="str">
        <f t="shared" si="26"/>
        <v/>
      </c>
      <c r="N127" s="383">
        <f t="shared" si="27"/>
        <v>0</v>
      </c>
      <c r="O127" s="384" t="str">
        <f t="shared" si="28"/>
        <v/>
      </c>
      <c r="P127" s="384" t="str">
        <f t="shared" si="29"/>
        <v/>
      </c>
      <c r="Q127" s="383">
        <f t="shared" si="30"/>
        <v>0</v>
      </c>
      <c r="R127" s="384" t="str">
        <f t="shared" si="31"/>
        <v/>
      </c>
      <c r="S127" s="384" t="str">
        <f t="shared" si="32"/>
        <v/>
      </c>
      <c r="T127" s="383">
        <f t="shared" si="33"/>
        <v>0</v>
      </c>
      <c r="U127" s="384" t="str">
        <f t="shared" si="34"/>
        <v/>
      </c>
      <c r="V127" s="384" t="str">
        <f t="shared" si="35"/>
        <v/>
      </c>
      <c r="W127" s="50" t="str">
        <f t="shared" si="36"/>
        <v/>
      </c>
      <c r="X127" s="53" t="str">
        <f t="shared" si="37"/>
        <v/>
      </c>
    </row>
    <row r="128" spans="2:24">
      <c r="B128" s="49" t="str">
        <f t="shared" si="19"/>
        <v/>
      </c>
      <c r="C128" s="220" t="str">
        <f>'קיזוזים- החלטות ועדה'!C128</f>
        <v/>
      </c>
      <c r="D128" s="379" t="str">
        <f>IF($C128="","",'הגבלה לסכום מבוקש (1)'!D128)</f>
        <v/>
      </c>
      <c r="E128" s="379" t="str">
        <f>IF($C128="","",'קיזוזים בגין איחורים'!F128+'קיזוזים- החלטות ועדה'!E128)</f>
        <v/>
      </c>
      <c r="F128" s="379" t="str">
        <f t="shared" si="20"/>
        <v/>
      </c>
      <c r="G128" s="379" t="str">
        <f>'קיזוזים- החלטות ועדה'!G128</f>
        <v/>
      </c>
      <c r="H128" s="382" t="str">
        <f t="shared" si="21"/>
        <v/>
      </c>
      <c r="I128" s="379" t="str">
        <f t="shared" si="22"/>
        <v/>
      </c>
      <c r="J128" s="379" t="str">
        <f t="shared" si="23"/>
        <v/>
      </c>
      <c r="K128" s="383">
        <f t="shared" si="24"/>
        <v>0</v>
      </c>
      <c r="L128" s="384" t="str">
        <f t="shared" si="25"/>
        <v/>
      </c>
      <c r="M128" s="384" t="str">
        <f t="shared" si="26"/>
        <v/>
      </c>
      <c r="N128" s="383">
        <f t="shared" si="27"/>
        <v>0</v>
      </c>
      <c r="O128" s="384" t="str">
        <f t="shared" si="28"/>
        <v/>
      </c>
      <c r="P128" s="384" t="str">
        <f t="shared" si="29"/>
        <v/>
      </c>
      <c r="Q128" s="383">
        <f t="shared" si="30"/>
        <v>0</v>
      </c>
      <c r="R128" s="384" t="str">
        <f t="shared" si="31"/>
        <v/>
      </c>
      <c r="S128" s="384" t="str">
        <f t="shared" si="32"/>
        <v/>
      </c>
      <c r="T128" s="383">
        <f t="shared" si="33"/>
        <v>0</v>
      </c>
      <c r="U128" s="384" t="str">
        <f t="shared" si="34"/>
        <v/>
      </c>
      <c r="V128" s="384" t="str">
        <f t="shared" si="35"/>
        <v/>
      </c>
      <c r="W128" s="50" t="str">
        <f t="shared" si="36"/>
        <v/>
      </c>
      <c r="X128" s="53" t="str">
        <f t="shared" si="37"/>
        <v/>
      </c>
    </row>
    <row r="129" spans="2:24">
      <c r="B129" s="49" t="str">
        <f t="shared" si="19"/>
        <v/>
      </c>
      <c r="C129" s="220" t="str">
        <f>'קיזוזים- החלטות ועדה'!C129</f>
        <v/>
      </c>
      <c r="D129" s="379" t="str">
        <f>IF($C129="","",'הגבלה לסכום מבוקש (1)'!D129)</f>
        <v/>
      </c>
      <c r="E129" s="379" t="str">
        <f>IF($C129="","",'קיזוזים בגין איחורים'!F129+'קיזוזים- החלטות ועדה'!E129)</f>
        <v/>
      </c>
      <c r="F129" s="379" t="str">
        <f t="shared" si="20"/>
        <v/>
      </c>
      <c r="G129" s="379" t="str">
        <f>'קיזוזים- החלטות ועדה'!G129</f>
        <v/>
      </c>
      <c r="H129" s="382" t="str">
        <f t="shared" si="21"/>
        <v/>
      </c>
      <c r="I129" s="379" t="str">
        <f t="shared" si="22"/>
        <v/>
      </c>
      <c r="J129" s="379" t="str">
        <f t="shared" si="23"/>
        <v/>
      </c>
      <c r="K129" s="383">
        <f t="shared" si="24"/>
        <v>0</v>
      </c>
      <c r="L129" s="384" t="str">
        <f t="shared" si="25"/>
        <v/>
      </c>
      <c r="M129" s="384" t="str">
        <f t="shared" si="26"/>
        <v/>
      </c>
      <c r="N129" s="383">
        <f t="shared" si="27"/>
        <v>0</v>
      </c>
      <c r="O129" s="384" t="str">
        <f t="shared" si="28"/>
        <v/>
      </c>
      <c r="P129" s="384" t="str">
        <f t="shared" si="29"/>
        <v/>
      </c>
      <c r="Q129" s="383">
        <f t="shared" si="30"/>
        <v>0</v>
      </c>
      <c r="R129" s="384" t="str">
        <f t="shared" si="31"/>
        <v/>
      </c>
      <c r="S129" s="384" t="str">
        <f t="shared" si="32"/>
        <v/>
      </c>
      <c r="T129" s="383">
        <f t="shared" si="33"/>
        <v>0</v>
      </c>
      <c r="U129" s="384" t="str">
        <f t="shared" si="34"/>
        <v/>
      </c>
      <c r="V129" s="384" t="str">
        <f t="shared" si="35"/>
        <v/>
      </c>
      <c r="W129" s="50" t="str">
        <f t="shared" si="36"/>
        <v/>
      </c>
      <c r="X129" s="53" t="str">
        <f t="shared" si="37"/>
        <v/>
      </c>
    </row>
    <row r="130" spans="2:24" ht="16.5" thickBot="1">
      <c r="B130" s="49" t="str">
        <f t="shared" si="19"/>
        <v/>
      </c>
      <c r="C130" s="220" t="str">
        <f>'קיזוזים- החלטות ועדה'!C130</f>
        <v/>
      </c>
      <c r="D130" s="379" t="str">
        <f>IF($C130="","",'הגבלה לסכום מבוקש (1)'!D130)</f>
        <v/>
      </c>
      <c r="E130" s="379" t="str">
        <f>IF($C130="","",'קיזוזים בגין איחורים'!F130+'קיזוזים- החלטות ועדה'!E130)</f>
        <v/>
      </c>
      <c r="F130" s="379" t="str">
        <f t="shared" si="20"/>
        <v/>
      </c>
      <c r="G130" s="379" t="str">
        <f>'קיזוזים- החלטות ועדה'!G130</f>
        <v/>
      </c>
      <c r="H130" s="382" t="str">
        <f t="shared" si="21"/>
        <v/>
      </c>
      <c r="I130" s="379" t="str">
        <f t="shared" si="22"/>
        <v/>
      </c>
      <c r="J130" s="379" t="str">
        <f t="shared" si="23"/>
        <v/>
      </c>
      <c r="K130" s="383">
        <f t="shared" si="24"/>
        <v>0</v>
      </c>
      <c r="L130" s="384" t="str">
        <f t="shared" si="25"/>
        <v/>
      </c>
      <c r="M130" s="384" t="str">
        <f t="shared" si="26"/>
        <v/>
      </c>
      <c r="N130" s="383">
        <f t="shared" si="27"/>
        <v>0</v>
      </c>
      <c r="O130" s="384" t="str">
        <f t="shared" si="28"/>
        <v/>
      </c>
      <c r="P130" s="384" t="str">
        <f t="shared" si="29"/>
        <v/>
      </c>
      <c r="Q130" s="383">
        <f t="shared" si="30"/>
        <v>0</v>
      </c>
      <c r="R130" s="384" t="str">
        <f t="shared" si="31"/>
        <v/>
      </c>
      <c r="S130" s="384" t="str">
        <f t="shared" si="32"/>
        <v/>
      </c>
      <c r="T130" s="383">
        <f t="shared" si="33"/>
        <v>0</v>
      </c>
      <c r="U130" s="384" t="str">
        <f t="shared" si="34"/>
        <v/>
      </c>
      <c r="V130" s="384" t="str">
        <f t="shared" si="35"/>
        <v/>
      </c>
      <c r="W130" s="50" t="str">
        <f t="shared" si="36"/>
        <v/>
      </c>
      <c r="X130" s="53" t="str">
        <f t="shared" si="37"/>
        <v/>
      </c>
    </row>
    <row r="131" spans="2:24" ht="19.5" thickBot="1">
      <c r="B131" s="490" t="s">
        <v>49</v>
      </c>
      <c r="C131" s="442"/>
      <c r="D131" s="54">
        <f t="shared" ref="D131:W131" ca="1" si="38">SUM(D31:D130)</f>
        <v>10260000</v>
      </c>
      <c r="E131" s="54">
        <f t="shared" ca="1" si="38"/>
        <v>0</v>
      </c>
      <c r="F131" s="54">
        <f t="shared" ca="1" si="38"/>
        <v>10260000</v>
      </c>
      <c r="G131" s="54">
        <f t="shared" ca="1" si="38"/>
        <v>4026034</v>
      </c>
      <c r="H131" s="54">
        <f t="shared" ca="1" si="38"/>
        <v>0</v>
      </c>
      <c r="I131" s="54">
        <f t="shared" ca="1" si="38"/>
        <v>4026034</v>
      </c>
      <c r="J131" s="54">
        <f t="shared" ca="1" si="38"/>
        <v>4026034</v>
      </c>
      <c r="K131" s="54">
        <f t="shared" ca="1" si="38"/>
        <v>0</v>
      </c>
      <c r="L131" s="54">
        <f t="shared" ca="1" si="38"/>
        <v>4026034</v>
      </c>
      <c r="M131" s="54">
        <f t="shared" ca="1" si="38"/>
        <v>4026034</v>
      </c>
      <c r="N131" s="54">
        <f t="shared" ca="1" si="38"/>
        <v>0</v>
      </c>
      <c r="O131" s="54">
        <f t="shared" ca="1" si="38"/>
        <v>4026034</v>
      </c>
      <c r="P131" s="54">
        <f t="shared" ca="1" si="38"/>
        <v>4026034</v>
      </c>
      <c r="Q131" s="54">
        <f t="shared" ca="1" si="38"/>
        <v>0</v>
      </c>
      <c r="R131" s="54">
        <f t="shared" ca="1" si="38"/>
        <v>4026034</v>
      </c>
      <c r="S131" s="54">
        <f t="shared" ca="1" si="38"/>
        <v>4026034</v>
      </c>
      <c r="T131" s="54">
        <f t="shared" ca="1" si="38"/>
        <v>0</v>
      </c>
      <c r="U131" s="54">
        <f t="shared" ca="1" si="38"/>
        <v>4026034</v>
      </c>
      <c r="V131" s="54">
        <f t="shared" ca="1" si="38"/>
        <v>4026034</v>
      </c>
      <c r="W131" s="54">
        <f t="shared" ca="1" si="38"/>
        <v>4026034</v>
      </c>
      <c r="X131" s="55">
        <f ca="1">SUM(X31:X130)</f>
        <v>1</v>
      </c>
    </row>
  </sheetData>
  <sheetProtection algorithmName="SHA-512" hashValue="GgchkL5Cxqlv9krPB8vE7Q/Akub7WPIJkuDVrrKS0r0acuGnupjQqqoY6xEKfMdiYByD7yuBRfJomWLmmL6y3Q==" saltValue="3uJ9d2kNfBYIAD14Q4NsUQ==" spinCount="100000" sheet="1" scenarios="1" formatColumns="0" formatRows="0"/>
  <mergeCells count="13">
    <mergeCell ref="W29:W30"/>
    <mergeCell ref="X29:X30"/>
    <mergeCell ref="B131:C131"/>
    <mergeCell ref="B28:X28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</mergeCells>
  <conditionalFormatting sqref="B31:X130">
    <cfRule type="expression" dxfId="119" priority="449" stopIfTrue="1">
      <formula>AND($C31="",B31&lt;&gt;"")</formula>
    </cfRule>
    <cfRule type="expression" dxfId="118" priority="450">
      <formula>$C31=""</formula>
    </cfRule>
    <cfRule type="expression" dxfId="117" priority="451">
      <formula>B$30&lt;&gt;""</formula>
    </cfRule>
  </conditionalFormatting>
  <conditionalFormatting sqref="C1:C2 B3:B27 C4:C27">
    <cfRule type="containsBlanks" dxfId="116" priority="15">
      <formula>LEN(TRIM(B1))=0</formula>
    </cfRule>
  </conditionalFormatting>
  <conditionalFormatting sqref="D1:E27">
    <cfRule type="containsBlanks" dxfId="115" priority="18">
      <formula>LEN(TRIM(D1))=0</formula>
    </cfRule>
  </conditionalFormatting>
  <pageMargins left="0.27559055118110237" right="0.35433070866141736" top="0.74803149606299213" bottom="0.74803149606299213" header="0.31496062992125984" footer="0.31496062992125984"/>
  <pageSetup paperSize="9" scale="29" orientation="landscape" r:id="rId1"/>
  <headerFooter>
    <oddHeader>&amp;C&amp;"David,מודגש"&amp;14מודל מוסיקה קולית מסורתית</oddHeader>
    <oddFooter>&amp;Lעמוד &amp;P מתוך &amp;N&amp;Cא. חפץ ושות'
יעוץ כלכלי&amp;R&amp;A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52" operator="containsText" id="{C49FAB94-3D2D-4C4C-86ED-5221547C0C44}">
            <xm:f>NOT(ISERROR(SEARCH($AH$1,B31)))</xm:f>
            <xm:f>$AH$1</xm:f>
            <x14:dxf>
              <fill>
                <patternFill>
                  <bgColor rgb="FFFF0000"/>
                </patternFill>
              </fill>
            </x14:dxf>
          </x14:cfRule>
          <xm:sqref>B31:X130</xm:sqref>
        </x14:conditionalFormatting>
      </x14:conditionalFormatting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>
    <tabColor rgb="FFFFFFCC"/>
    <pageSetUpPr fitToPage="1"/>
  </sheetPr>
  <dimension ref="A1:V132"/>
  <sheetViews>
    <sheetView rightToLeft="1" view="pageBreakPreview" zoomScale="80" zoomScaleNormal="80" zoomScaleSheetLayoutView="80" workbookViewId="0">
      <pane xSplit="3" ySplit="30" topLeftCell="D31" activePane="bottomRight" state="frozen"/>
      <selection pane="topRight" activeCell="C3" sqref="C3"/>
      <selection pane="bottomLeft" activeCell="C3" sqref="C3"/>
      <selection pane="bottomRight" activeCell="D31" sqref="D31"/>
    </sheetView>
  </sheetViews>
  <sheetFormatPr defaultColWidth="9" defaultRowHeight="15.75"/>
  <cols>
    <col min="1" max="1" width="2.42578125" style="15" hidden="1" customWidth="1"/>
    <col min="2" max="2" width="10" style="15" customWidth="1"/>
    <col min="3" max="3" width="43.140625" style="15" customWidth="1"/>
    <col min="4" max="4" width="17.85546875" style="15" customWidth="1"/>
    <col min="5" max="5" width="15.5703125" style="15" customWidth="1"/>
    <col min="6" max="6" width="19.5703125" style="15" customWidth="1"/>
    <col min="7" max="7" width="34.28515625" style="15" bestFit="1" customWidth="1"/>
    <col min="8" max="8" width="42.5703125" style="15" customWidth="1"/>
    <col min="9" max="10" width="22.28515625" style="15" customWidth="1"/>
    <col min="11" max="11" width="15" style="15" hidden="1" customWidth="1"/>
    <col min="12" max="12" width="13.140625" style="15" hidden="1" customWidth="1"/>
    <col min="13" max="13" width="9.42578125" style="15" hidden="1" customWidth="1"/>
    <col min="14" max="14" width="13.7109375" style="15" hidden="1" customWidth="1"/>
    <col min="15" max="15" width="51" style="15" bestFit="1" customWidth="1"/>
    <col min="16" max="16" width="18.85546875" style="15" hidden="1" customWidth="1"/>
    <col min="17" max="17" width="46.85546875" style="15" hidden="1" customWidth="1"/>
    <col min="18" max="18" width="34" style="15" hidden="1" customWidth="1"/>
    <col min="19" max="19" width="29.28515625" style="15" hidden="1" customWidth="1"/>
    <col min="20" max="21" width="22.28515625" style="15" hidden="1" customWidth="1"/>
    <col min="22" max="22" width="30.42578125" style="15" hidden="1" customWidth="1"/>
    <col min="23" max="199" width="9" style="15" customWidth="1"/>
    <col min="200" max="200" width="25" style="15" customWidth="1"/>
    <col min="201" max="16384" width="9" style="15"/>
  </cols>
  <sheetData>
    <row r="1" spans="2:5" ht="18.75">
      <c r="B1" s="228" t="str">
        <f>'פרמטרים לעקרונות חישוב התמיכה'!$B$1</f>
        <v>שנה</v>
      </c>
      <c r="C1" s="2">
        <f>'פרמטרים לעקרונות חישוב התמיכה'!$C$1</f>
        <v>2025</v>
      </c>
    </row>
    <row r="2" spans="2:5" ht="19.5" thickBot="1">
      <c r="B2" s="238" t="str">
        <f>'פרמטרים לעקרונות חישוב התמיכה'!$B$2</f>
        <v>תקציב</v>
      </c>
      <c r="C2" s="6">
        <f>'פרמטרים לעקרונות חישוב התמיכה'!$C$2</f>
        <v>4026034</v>
      </c>
    </row>
    <row r="3" spans="2:5" ht="21.75" thickBot="1">
      <c r="C3" s="294" t="str">
        <f ca="1">IF(SUBTOTAL(102,B$31:B$130)=SUBTOTAL(2,B$31:B$130),"","ישנן שורות מוסתרות")</f>
        <v/>
      </c>
    </row>
    <row r="4" spans="2:5" hidden="1">
      <c r="D4" s="167"/>
      <c r="E4" s="167"/>
    </row>
    <row r="5" spans="2:5" hidden="1"/>
    <row r="6" spans="2:5" hidden="1">
      <c r="D6" s="167"/>
    </row>
    <row r="7" spans="2:5" hidden="1"/>
    <row r="8" spans="2:5" hidden="1"/>
    <row r="9" spans="2:5" hidden="1"/>
    <row r="10" spans="2:5" hidden="1"/>
    <row r="11" spans="2:5" hidden="1"/>
    <row r="12" spans="2:5" hidden="1"/>
    <row r="13" spans="2:5" hidden="1"/>
    <row r="14" spans="2:5" hidden="1"/>
    <row r="15" spans="2:5" hidden="1"/>
    <row r="16" spans="2:5" hidden="1"/>
    <row r="17" spans="2:22" hidden="1"/>
    <row r="18" spans="2:22" hidden="1"/>
    <row r="19" spans="2:22" hidden="1"/>
    <row r="20" spans="2:22" hidden="1"/>
    <row r="21" spans="2:22" hidden="1"/>
    <row r="22" spans="2:22" hidden="1"/>
    <row r="23" spans="2:22" hidden="1"/>
    <row r="24" spans="2:22" hidden="1"/>
    <row r="25" spans="2:22" hidden="1"/>
    <row r="26" spans="2:22" hidden="1"/>
    <row r="27" spans="2:22" hidden="1"/>
    <row r="28" spans="2:22" ht="16.5" hidden="1" thickBot="1"/>
    <row r="29" spans="2:22" ht="14.25" customHeight="1">
      <c r="B29" s="494" t="s">
        <v>185</v>
      </c>
      <c r="C29" s="474" t="s">
        <v>130</v>
      </c>
      <c r="D29" s="496" t="s">
        <v>282</v>
      </c>
      <c r="E29" s="496" t="s">
        <v>283</v>
      </c>
      <c r="F29" s="496" t="s">
        <v>284</v>
      </c>
      <c r="G29" s="496" t="s">
        <v>285</v>
      </c>
      <c r="H29" s="496" t="s">
        <v>286</v>
      </c>
      <c r="I29" s="496" t="s">
        <v>287</v>
      </c>
      <c r="J29" s="496" t="s">
        <v>288</v>
      </c>
      <c r="K29" s="496" t="s">
        <v>289</v>
      </c>
      <c r="L29" s="496" t="s">
        <v>290</v>
      </c>
      <c r="M29" s="496" t="s">
        <v>291</v>
      </c>
      <c r="N29" s="496" t="s">
        <v>292</v>
      </c>
      <c r="O29" s="498" t="s">
        <v>293</v>
      </c>
      <c r="P29" s="266"/>
      <c r="Q29" s="266"/>
      <c r="R29" s="266"/>
      <c r="S29" s="266"/>
      <c r="T29" s="266"/>
      <c r="U29" s="266"/>
      <c r="V29" s="266"/>
    </row>
    <row r="30" spans="2:22" ht="48" thickBot="1">
      <c r="B30" s="495"/>
      <c r="C30" s="475"/>
      <c r="D30" s="497"/>
      <c r="E30" s="497"/>
      <c r="F30" s="497"/>
      <c r="G30" s="497"/>
      <c r="H30" s="497"/>
      <c r="I30" s="497"/>
      <c r="J30" s="497"/>
      <c r="K30" s="497"/>
      <c r="L30" s="497"/>
      <c r="M30" s="497"/>
      <c r="N30" s="497"/>
      <c r="O30" s="499"/>
      <c r="P30" s="267" t="str">
        <f>"סכום מבוקש "
&amp;C1</f>
        <v>סכום מבוקש 2025</v>
      </c>
      <c r="Q30" s="267" t="s">
        <v>294</v>
      </c>
      <c r="R30" s="267" t="str">
        <f>"אחוז "&amp;C1&amp;" לפני קיזוז לעומת סופי "&amp;C1-1</f>
        <v>אחוז 2025 לפני קיזוז לעומת סופי 2024</v>
      </c>
      <c r="S30" s="267" t="s">
        <v>295</v>
      </c>
      <c r="T30" s="267" t="s">
        <v>296</v>
      </c>
      <c r="U30" s="267" t="s">
        <v>297</v>
      </c>
      <c r="V30" s="267" t="str">
        <f>"סכום תמיכה מומלץ לאחר חלוקת קיזוזים והגבלה לסכום המבוקש לשנת "&amp;C1</f>
        <v>סכום תמיכה מומלץ לאחר חלוקת קיזוזים והגבלה לסכום המבוקש לשנת 2025</v>
      </c>
    </row>
    <row r="31" spans="2:22" s="26" customFormat="1" ht="30" customHeight="1">
      <c r="B31" s="39">
        <f ca="1">IF(C31="","",ROW()-30)</f>
        <v>1</v>
      </c>
      <c r="C31" s="40" t="str">
        <f ca="1">IF('תנאי סף'!F31="","",'תנאי סף'!F31)</f>
        <v>מכון תא לחזנות</v>
      </c>
      <c r="D31" s="385">
        <v>1001837047</v>
      </c>
      <c r="E31" s="385">
        <v>40000558</v>
      </c>
      <c r="F31" s="385">
        <v>580210870</v>
      </c>
      <c r="G31" s="386" t="s">
        <v>298</v>
      </c>
      <c r="H31" s="386" t="s">
        <v>504</v>
      </c>
      <c r="I31" s="41">
        <v>129172.61457097319</v>
      </c>
      <c r="J31" s="41">
        <v>129172.61457097319</v>
      </c>
      <c r="K31" s="269"/>
      <c r="L31" s="269"/>
      <c r="M31" s="269"/>
      <c r="N31" s="269"/>
      <c r="O31" s="332" t="s">
        <v>515</v>
      </c>
      <c r="P31" s="42">
        <f ca="1">IF(C31="","",'הגבלה לסכום מבוקש (1)'!D31)</f>
        <v>300000</v>
      </c>
      <c r="Q31" s="42">
        <f ca="1">סיכום!J31</f>
        <v>189692.66739197538</v>
      </c>
      <c r="R31" s="43">
        <f ca="1">IFERROR(Q31/J31,"")</f>
        <v>1.4685207698397231</v>
      </c>
      <c r="S31" s="42">
        <f ca="1">'קיזוזים בגין איחורים'!F31</f>
        <v>0</v>
      </c>
      <c r="T31" s="44">
        <f ca="1">IF(B31="","",'קיזוזים- החלטות ועדה'!E31)</f>
        <v>0</v>
      </c>
      <c r="U31" s="42">
        <f ca="1">'קיזוזים- החלטות ועדה'!G31</f>
        <v>189692.66739197538</v>
      </c>
      <c r="V31" s="44">
        <f ca="1">'הגבלה לסכום מבוקש (2)'!W31</f>
        <v>189692.66739197538</v>
      </c>
    </row>
    <row r="32" spans="2:22" ht="30" customHeight="1">
      <c r="B32" s="39">
        <f t="shared" ref="B32:B95" ca="1" si="0">IF(C32="","",ROW()-30)</f>
        <v>2</v>
      </c>
      <c r="C32" s="40" t="str">
        <f ca="1">IF('תנאי סף'!F32="","",'תנאי סף'!F32)</f>
        <v>המרכז לתרבות אנדלוסית ולפיוט</v>
      </c>
      <c r="D32" s="385">
        <v>1001844046</v>
      </c>
      <c r="E32" s="385">
        <v>40000538</v>
      </c>
      <c r="F32" s="385">
        <v>580181741</v>
      </c>
      <c r="G32" s="386" t="s">
        <v>505</v>
      </c>
      <c r="H32" s="386" t="s">
        <v>330</v>
      </c>
      <c r="I32" s="41">
        <v>492335.8996496597</v>
      </c>
      <c r="J32" s="41">
        <v>492335.8996496597</v>
      </c>
      <c r="K32" s="269"/>
      <c r="L32" s="269"/>
      <c r="M32" s="269"/>
      <c r="N32" s="269"/>
      <c r="O32" s="332" t="s">
        <v>515</v>
      </c>
      <c r="P32" s="42">
        <f ca="1">IF(C32="","",'הגבלה לסכום מבוקש (1)'!D32)</f>
        <v>1500000</v>
      </c>
      <c r="Q32" s="42">
        <f ca="1">סיכום!J32</f>
        <v>897770.00413680659</v>
      </c>
      <c r="R32" s="43">
        <f t="shared" ref="R32:R95" ca="1" si="1">IFERROR(Q32/J32,"")</f>
        <v>1.8234908418737064</v>
      </c>
      <c r="S32" s="42">
        <f ca="1">'קיזוזים בגין איחורים'!F32</f>
        <v>0</v>
      </c>
      <c r="T32" s="44">
        <f ca="1">IF(B32="","",'קיזוזים- החלטות ועדה'!E32)</f>
        <v>0</v>
      </c>
      <c r="U32" s="42">
        <f ca="1">'קיזוזים- החלטות ועדה'!G32</f>
        <v>897770.00413680659</v>
      </c>
      <c r="V32" s="44">
        <f ca="1">'הגבלה לסכום מבוקש (2)'!W32</f>
        <v>897770.00413680659</v>
      </c>
    </row>
    <row r="33" spans="2:22" ht="30" customHeight="1">
      <c r="B33" s="39">
        <f t="shared" ca="1" si="0"/>
        <v>3</v>
      </c>
      <c r="C33" s="40" t="str">
        <f ca="1">IF('תנאי סף'!F33="","",'תנאי סף'!F33)</f>
        <v>מקהלת החזנים הירושלמית</v>
      </c>
      <c r="D33" s="385">
        <v>1001827887</v>
      </c>
      <c r="E33" s="385">
        <v>40221476</v>
      </c>
      <c r="F33" s="385">
        <v>580337913</v>
      </c>
      <c r="G33" s="386" t="s">
        <v>299</v>
      </c>
      <c r="H33" s="386" t="s">
        <v>506</v>
      </c>
      <c r="I33" s="41">
        <v>177436.93347024752</v>
      </c>
      <c r="J33" s="41">
        <v>177436.93347024752</v>
      </c>
      <c r="K33" s="269"/>
      <c r="L33" s="269"/>
      <c r="M33" s="269"/>
      <c r="N33" s="269"/>
      <c r="O33" s="332" t="s">
        <v>515</v>
      </c>
      <c r="P33" s="42">
        <f ca="1">IF(C33="","",'הגבלה לסכום מבוקש (1)'!D33)</f>
        <v>380000</v>
      </c>
      <c r="Q33" s="42">
        <f ca="1">סיכום!J33</f>
        <v>295448.31159324333</v>
      </c>
      <c r="R33" s="43">
        <f t="shared" ca="1" si="1"/>
        <v>1.6650891435901864</v>
      </c>
      <c r="S33" s="42">
        <f ca="1">'קיזוזים בגין איחורים'!F33</f>
        <v>0</v>
      </c>
      <c r="T33" s="44">
        <f ca="1">IF(B33="","",'קיזוזים- החלטות ועדה'!E33)</f>
        <v>0</v>
      </c>
      <c r="U33" s="42">
        <f ca="1">'קיזוזים- החלטות ועדה'!G33</f>
        <v>295448.31159324333</v>
      </c>
      <c r="V33" s="44">
        <f ca="1">'הגבלה לסכום מבוקש (2)'!W33</f>
        <v>295448.31159324333</v>
      </c>
    </row>
    <row r="34" spans="2:22" ht="30" customHeight="1">
      <c r="B34" s="39">
        <f t="shared" ca="1" si="0"/>
        <v>4</v>
      </c>
      <c r="C34" s="40" t="str">
        <f ca="1">IF('תנאי סף'!F34="","",'תנאי סף'!F34)</f>
        <v>קהילות שרות פיוט וניגון</v>
      </c>
      <c r="D34" s="385">
        <v>1001920761</v>
      </c>
      <c r="E34" s="385">
        <v>40526318</v>
      </c>
      <c r="F34" s="385">
        <v>580540672</v>
      </c>
      <c r="G34" s="386" t="s">
        <v>300</v>
      </c>
      <c r="H34" s="386" t="s">
        <v>507</v>
      </c>
      <c r="I34" s="41">
        <v>359160.55844736251</v>
      </c>
      <c r="J34" s="41">
        <v>359160.55844736251</v>
      </c>
      <c r="K34" s="269"/>
      <c r="L34" s="269"/>
      <c r="M34" s="269"/>
      <c r="N34" s="269"/>
      <c r="O34" s="332" t="s">
        <v>515</v>
      </c>
      <c r="P34" s="42">
        <f ca="1">IF(C34="","",'הגבלה לסכום מבוקש (1)'!D34)</f>
        <v>2000000</v>
      </c>
      <c r="Q34" s="42">
        <f ca="1">סיכום!J34</f>
        <v>673884.3627409793</v>
      </c>
      <c r="R34" s="43">
        <f t="shared" ca="1" si="1"/>
        <v>1.8762760745616274</v>
      </c>
      <c r="S34" s="42">
        <f ca="1">'קיזוזים בגין איחורים'!F34</f>
        <v>0</v>
      </c>
      <c r="T34" s="44">
        <f ca="1">IF(B34="","",'קיזוזים- החלטות ועדה'!E34)</f>
        <v>0</v>
      </c>
      <c r="U34" s="42">
        <f ca="1">'קיזוזים- החלטות ועדה'!G34</f>
        <v>673884.3627409793</v>
      </c>
      <c r="V34" s="44">
        <f ca="1">'הגבלה לסכום מבוקש (2)'!W34</f>
        <v>673884.3627409793</v>
      </c>
    </row>
    <row r="35" spans="2:22" ht="30" customHeight="1">
      <c r="B35" s="39">
        <f t="shared" ca="1" si="0"/>
        <v>5</v>
      </c>
      <c r="C35" s="40" t="str">
        <f ca="1">IF('תנאי סף'!F35="","",'תנאי סף'!F35)</f>
        <v>רננות- המכון למוסיקה יהודית</v>
      </c>
      <c r="D35" s="385">
        <v>1001920760</v>
      </c>
      <c r="E35" s="385">
        <v>40000076</v>
      </c>
      <c r="F35" s="385">
        <v>580023968</v>
      </c>
      <c r="G35" s="386" t="s">
        <v>301</v>
      </c>
      <c r="H35" s="386" t="s">
        <v>331</v>
      </c>
      <c r="I35" s="41">
        <v>187117.36122555553</v>
      </c>
      <c r="J35" s="41">
        <v>187117.36122555553</v>
      </c>
      <c r="K35" s="269"/>
      <c r="L35" s="269"/>
      <c r="M35" s="269"/>
      <c r="N35" s="269"/>
      <c r="O35" s="332" t="s">
        <v>515</v>
      </c>
      <c r="P35" s="42">
        <f ca="1">IF(C35="","",'הגבלה לסכום מבוקש (1)'!D35)</f>
        <v>2000000</v>
      </c>
      <c r="Q35" s="42">
        <f ca="1">סיכום!J35</f>
        <v>335493.70774539246</v>
      </c>
      <c r="R35" s="43">
        <f t="shared" ca="1" si="1"/>
        <v>1.7929587374897868</v>
      </c>
      <c r="S35" s="42">
        <f ca="1">'קיזוזים בגין איחורים'!F35</f>
        <v>0</v>
      </c>
      <c r="T35" s="44">
        <f ca="1">IF(B35="","",'קיזוזים- החלטות ועדה'!E35)</f>
        <v>0</v>
      </c>
      <c r="U35" s="42">
        <f ca="1">'קיזוזים- החלטות ועדה'!G35</f>
        <v>335493.70774539246</v>
      </c>
      <c r="V35" s="44">
        <f ca="1">'הגבלה לסכום מבוקש (2)'!W35</f>
        <v>335493.70774539246</v>
      </c>
    </row>
    <row r="36" spans="2:22" ht="30" customHeight="1">
      <c r="B36" s="39">
        <f t="shared" ca="1" si="0"/>
        <v>6</v>
      </c>
      <c r="C36" s="40" t="str">
        <f ca="1">IF('תנאי סף'!F36="","",'תנאי סף'!F36)</f>
        <v>מקהלת זמרתיה</v>
      </c>
      <c r="D36" s="385">
        <v>1001839835</v>
      </c>
      <c r="E36" s="385">
        <v>40525310</v>
      </c>
      <c r="F36" s="385">
        <v>580480788</v>
      </c>
      <c r="G36" s="386" t="s">
        <v>302</v>
      </c>
      <c r="H36" s="386" t="s">
        <v>508</v>
      </c>
      <c r="I36" s="41">
        <v>114926.91654939597</v>
      </c>
      <c r="J36" s="41">
        <v>114926.91654939597</v>
      </c>
      <c r="K36" s="269"/>
      <c r="L36" s="269"/>
      <c r="M36" s="269"/>
      <c r="N36" s="269"/>
      <c r="O36" s="332" t="s">
        <v>515</v>
      </c>
      <c r="P36" s="42">
        <f ca="1">IF(C36="","",'הגבלה לסכום מבוקש (1)'!D36)</f>
        <v>230000</v>
      </c>
      <c r="Q36" s="42">
        <f ca="1">סיכום!J36</f>
        <v>171599.59840283895</v>
      </c>
      <c r="R36" s="43">
        <f t="shared" ca="1" si="1"/>
        <v>1.493119310558418</v>
      </c>
      <c r="S36" s="42">
        <f ca="1">'קיזוזים בגין איחורים'!F36</f>
        <v>0</v>
      </c>
      <c r="T36" s="44">
        <f ca="1">IF(B36="","",'קיזוזים- החלטות ועדה'!E36)</f>
        <v>0</v>
      </c>
      <c r="U36" s="42">
        <f ca="1">'קיזוזים- החלטות ועדה'!G36</f>
        <v>171599.59840283895</v>
      </c>
      <c r="V36" s="44">
        <f ca="1">'הגבלה לסכום מבוקש (2)'!W36</f>
        <v>171599.59840283895</v>
      </c>
    </row>
    <row r="37" spans="2:22" ht="20.25" customHeight="1">
      <c r="B37" s="39">
        <f t="shared" ca="1" si="0"/>
        <v>7</v>
      </c>
      <c r="C37" s="40" t="str">
        <f ca="1">IF('תנאי סף'!F37="","",'תנאי סף'!F37)</f>
        <v>יובל - האנסמבל הישראלי לחזנות ו</v>
      </c>
      <c r="D37" s="385">
        <v>1001843763</v>
      </c>
      <c r="E37" s="385">
        <v>40000167</v>
      </c>
      <c r="F37" s="385">
        <v>580183606</v>
      </c>
      <c r="G37" s="386" t="s">
        <v>303</v>
      </c>
      <c r="H37" s="386" t="s">
        <v>509</v>
      </c>
      <c r="I37" s="41">
        <v>156831.66800716784</v>
      </c>
      <c r="J37" s="41">
        <v>156831.66800716784</v>
      </c>
      <c r="K37" s="269"/>
      <c r="L37" s="269"/>
      <c r="M37" s="269"/>
      <c r="N37" s="269"/>
      <c r="O37" s="332" t="s">
        <v>515</v>
      </c>
      <c r="P37" s="42">
        <f ca="1">IF(C37="","",'הגבלה לסכום מבוקש (1)'!D37)</f>
        <v>500000</v>
      </c>
      <c r="Q37" s="42">
        <f ca="1">סיכום!J37</f>
        <v>281453.7041527775</v>
      </c>
      <c r="R37" s="43">
        <f t="shared" ca="1" si="1"/>
        <v>1.7946229083013638</v>
      </c>
      <c r="S37" s="42">
        <f ca="1">'קיזוזים בגין איחורים'!F37</f>
        <v>0</v>
      </c>
      <c r="T37" s="44">
        <f ca="1">IF(B37="","",'קיזוזים- החלטות ועדה'!E37)</f>
        <v>0</v>
      </c>
      <c r="U37" s="42">
        <f ca="1">'קיזוזים- החלטות ועדה'!G37</f>
        <v>281453.7041527775</v>
      </c>
      <c r="V37" s="44">
        <f ca="1">'הגבלה לסכום מבוקש (2)'!W37</f>
        <v>281453.7041527775</v>
      </c>
    </row>
    <row r="38" spans="2:22" ht="29.25" customHeight="1">
      <c r="B38" s="39">
        <f t="shared" ca="1" si="0"/>
        <v>8</v>
      </c>
      <c r="C38" s="40" t="str">
        <f ca="1">IF('תנאי סף'!F38="","",'תנאי סף'!F38)</f>
        <v>האגודה לטיפוח חברה ותרבות</v>
      </c>
      <c r="D38" s="385">
        <v>1001827295</v>
      </c>
      <c r="E38" s="385">
        <v>40000333</v>
      </c>
      <c r="F38" s="385">
        <v>580013522</v>
      </c>
      <c r="G38" s="386" t="s">
        <v>332</v>
      </c>
      <c r="H38" s="386" t="s">
        <v>510</v>
      </c>
      <c r="I38" s="41">
        <v>109255.55897636132</v>
      </c>
      <c r="J38" s="41">
        <v>109255.55897636132</v>
      </c>
      <c r="K38" s="269"/>
      <c r="L38" s="269"/>
      <c r="M38" s="269"/>
      <c r="N38" s="269"/>
      <c r="O38" s="332" t="s">
        <v>515</v>
      </c>
      <c r="P38" s="42">
        <f ca="1">IF(C38="","",'הגבלה לסכום מבוקש (1)'!D38)</f>
        <v>300000</v>
      </c>
      <c r="Q38" s="42">
        <f ca="1">סיכום!J38</f>
        <v>219346.55770486305</v>
      </c>
      <c r="R38" s="43">
        <f t="shared" ca="1" si="1"/>
        <v>2.0076466567007465</v>
      </c>
      <c r="S38" s="42">
        <f ca="1">'קיזוזים בגין איחורים'!F38</f>
        <v>0</v>
      </c>
      <c r="T38" s="44">
        <f ca="1">IF(B38="","",'קיזוזים- החלטות ועדה'!E38)</f>
        <v>0</v>
      </c>
      <c r="U38" s="42">
        <f ca="1">'קיזוזים- החלטות ועדה'!G38</f>
        <v>219346.55770486305</v>
      </c>
      <c r="V38" s="44">
        <f ca="1">'הגבלה לסכום מבוקש (2)'!W38</f>
        <v>219346.55770486305</v>
      </c>
    </row>
    <row r="39" spans="2:22" ht="25.5" customHeight="1">
      <c r="B39" s="39">
        <f t="shared" ca="1" si="0"/>
        <v>9</v>
      </c>
      <c r="C39" s="40" t="str">
        <f ca="1">IF('תנאי סף'!F39="","",'תנאי סף'!F39)</f>
        <v>אנסמבל הפיוט מכון בן צבי</v>
      </c>
      <c r="D39" s="385">
        <v>1001920549</v>
      </c>
      <c r="E39" s="268">
        <v>42428613</v>
      </c>
      <c r="F39" s="268">
        <v>580715068</v>
      </c>
      <c r="G39" s="268" t="s">
        <v>333</v>
      </c>
      <c r="H39" s="269" t="s">
        <v>511</v>
      </c>
      <c r="I39" s="41">
        <v>178198.42863424931</v>
      </c>
      <c r="J39" s="41">
        <v>178198.42863424931</v>
      </c>
      <c r="K39" s="269"/>
      <c r="L39" s="269"/>
      <c r="M39" s="269"/>
      <c r="N39" s="269"/>
      <c r="O39" s="332" t="s">
        <v>515</v>
      </c>
      <c r="P39" s="42">
        <f ca="1">IF(C39="","",'הגבלה לסכום מבוקש (1)'!D39)</f>
        <v>2000000</v>
      </c>
      <c r="Q39" s="42">
        <f ca="1">סיכום!J39</f>
        <v>307155.91508786479</v>
      </c>
      <c r="R39" s="43">
        <f t="shared" ca="1" si="1"/>
        <v>1.7236735331617292</v>
      </c>
      <c r="S39" s="42">
        <f ca="1">'קיזוזים בגין איחורים'!F39</f>
        <v>0</v>
      </c>
      <c r="T39" s="44">
        <f ca="1">IF(B39="","",'קיזוזים- החלטות ועדה'!E39)</f>
        <v>0</v>
      </c>
      <c r="U39" s="42">
        <f ca="1">'קיזוזים- החלטות ועדה'!G39</f>
        <v>307155.91508786479</v>
      </c>
      <c r="V39" s="44">
        <f ca="1">'הגבלה לסכום מבוקש (2)'!W39</f>
        <v>307155.91508786479</v>
      </c>
    </row>
    <row r="40" spans="2:22">
      <c r="B40" s="39">
        <f t="shared" ca="1" si="0"/>
        <v>10</v>
      </c>
      <c r="C40" s="40" t="str">
        <f ca="1">IF('תנאי סף'!F40="","",'תנאי סף'!F40)</f>
        <v>עמותת תמיד</v>
      </c>
      <c r="D40" s="385">
        <v>1001842770</v>
      </c>
      <c r="E40" s="268">
        <v>40984631</v>
      </c>
      <c r="F40" s="268">
        <v>580515815</v>
      </c>
      <c r="G40" s="268" t="s">
        <v>334</v>
      </c>
      <c r="H40" s="269" t="s">
        <v>512</v>
      </c>
      <c r="I40" s="41">
        <v>121928.06046902703</v>
      </c>
      <c r="J40" s="41">
        <v>121928.06046902703</v>
      </c>
      <c r="K40" s="269"/>
      <c r="L40" s="269"/>
      <c r="M40" s="269"/>
      <c r="N40" s="269"/>
      <c r="O40" s="332" t="s">
        <v>515</v>
      </c>
      <c r="P40" s="42">
        <f ca="1">IF(C40="","",'הגבלה לסכום מבוקש (1)'!D40)</f>
        <v>550000</v>
      </c>
      <c r="Q40" s="42">
        <f ca="1">סיכום!J40</f>
        <v>216155.37491338351</v>
      </c>
      <c r="R40" s="43">
        <f t="shared" ca="1" si="1"/>
        <v>1.7728107384131868</v>
      </c>
      <c r="S40" s="42">
        <f ca="1">'קיזוזים בגין איחורים'!F40</f>
        <v>0</v>
      </c>
      <c r="T40" s="44">
        <f ca="1">IF(B40="","",'קיזוזים- החלטות ועדה'!E40)</f>
        <v>0</v>
      </c>
      <c r="U40" s="42">
        <f ca="1">'קיזוזים- החלטות ועדה'!G40</f>
        <v>216155.37491338351</v>
      </c>
      <c r="V40" s="44">
        <f ca="1">'הגבלה לסכום מבוקש (2)'!W40</f>
        <v>216155.37491338351</v>
      </c>
    </row>
    <row r="41" spans="2:22">
      <c r="B41" s="39">
        <f t="shared" ca="1" si="0"/>
        <v>11</v>
      </c>
      <c r="C41" s="40" t="str">
        <f ca="1">IF('תנאי סף'!F41="","",'תנאי סף'!F41)</f>
        <v>מטרוז</v>
      </c>
      <c r="D41" s="385">
        <v>1001836298</v>
      </c>
      <c r="E41" s="268">
        <v>42864062</v>
      </c>
      <c r="F41" s="268">
        <v>580337608</v>
      </c>
      <c r="G41" s="268" t="s">
        <v>513</v>
      </c>
      <c r="H41" s="269" t="s">
        <v>514</v>
      </c>
      <c r="I41" s="41">
        <v>0</v>
      </c>
      <c r="J41" s="41">
        <v>0</v>
      </c>
      <c r="K41" s="269"/>
      <c r="L41" s="269"/>
      <c r="M41" s="269"/>
      <c r="N41" s="269"/>
      <c r="O41" s="332" t="s">
        <v>515</v>
      </c>
      <c r="P41" s="42">
        <f ca="1">IF(C41="","",'הגבלה לסכום מבוקש (1)'!D41)</f>
        <v>500000</v>
      </c>
      <c r="Q41" s="42">
        <f ca="1">סיכום!J41</f>
        <v>438033.796129875</v>
      </c>
      <c r="R41" s="43" t="str">
        <f t="shared" ca="1" si="1"/>
        <v/>
      </c>
      <c r="S41" s="42">
        <f ca="1">'קיזוזים בגין איחורים'!F41</f>
        <v>0</v>
      </c>
      <c r="T41" s="44">
        <f ca="1">IF(B41="","",'קיזוזים- החלטות ועדה'!E41)</f>
        <v>0</v>
      </c>
      <c r="U41" s="42">
        <f ca="1">'קיזוזים- החלטות ועדה'!G41</f>
        <v>438033.796129875</v>
      </c>
      <c r="V41" s="44">
        <f ca="1">'הגבלה לסכום מבוקש (2)'!W41</f>
        <v>438033.796129875</v>
      </c>
    </row>
    <row r="42" spans="2:22">
      <c r="B42" s="39" t="str">
        <f t="shared" si="0"/>
        <v/>
      </c>
      <c r="C42" s="40" t="str">
        <f>IF('תנאי סף'!F42="","",'תנאי סף'!F42)</f>
        <v/>
      </c>
      <c r="D42" s="268"/>
      <c r="E42" s="268"/>
      <c r="F42" s="268"/>
      <c r="G42" s="268"/>
      <c r="H42" s="269"/>
      <c r="I42" s="41"/>
      <c r="J42" s="41"/>
      <c r="K42" s="269"/>
      <c r="L42" s="269"/>
      <c r="M42" s="269"/>
      <c r="N42" s="269"/>
      <c r="O42" s="269"/>
      <c r="P42" s="42" t="str">
        <f>IF(C42="","",'הגבלה לסכום מבוקש (1)'!D42)</f>
        <v/>
      </c>
      <c r="Q42" s="42" t="str">
        <f>סיכום!J42</f>
        <v/>
      </c>
      <c r="R42" s="43" t="str">
        <f t="shared" si="1"/>
        <v/>
      </c>
      <c r="S42" s="42" t="str">
        <f>'קיזוזים בגין איחורים'!F42</f>
        <v/>
      </c>
      <c r="T42" s="44" t="str">
        <f>IF(B42="","",'קיזוזים- החלטות ועדה'!E42)</f>
        <v/>
      </c>
      <c r="U42" s="42" t="str">
        <f>'קיזוזים- החלטות ועדה'!G42</f>
        <v/>
      </c>
      <c r="V42" s="44" t="str">
        <f>'הגבלה לסכום מבוקש (2)'!W42</f>
        <v/>
      </c>
    </row>
    <row r="43" spans="2:22">
      <c r="B43" s="39" t="str">
        <f t="shared" si="0"/>
        <v/>
      </c>
      <c r="C43" s="40" t="str">
        <f>IF('תנאי סף'!F43="","",'תנאי סף'!F43)</f>
        <v/>
      </c>
      <c r="D43" s="268"/>
      <c r="E43" s="268"/>
      <c r="F43" s="268"/>
      <c r="G43" s="268"/>
      <c r="H43" s="269"/>
      <c r="I43" s="41"/>
      <c r="J43" s="41"/>
      <c r="K43" s="269"/>
      <c r="L43" s="269"/>
      <c r="M43" s="269"/>
      <c r="N43" s="269"/>
      <c r="O43" s="269"/>
      <c r="P43" s="42" t="str">
        <f>IF(C43="","",'הגבלה לסכום מבוקש (1)'!D43)</f>
        <v/>
      </c>
      <c r="Q43" s="42" t="str">
        <f>סיכום!J43</f>
        <v/>
      </c>
      <c r="R43" s="43" t="str">
        <f t="shared" si="1"/>
        <v/>
      </c>
      <c r="S43" s="42" t="str">
        <f>'קיזוזים בגין איחורים'!F43</f>
        <v/>
      </c>
      <c r="T43" s="44" t="str">
        <f>IF(B43="","",'קיזוזים- החלטות ועדה'!E43)</f>
        <v/>
      </c>
      <c r="U43" s="42" t="str">
        <f>'קיזוזים- החלטות ועדה'!G43</f>
        <v/>
      </c>
      <c r="V43" s="44" t="str">
        <f>'הגבלה לסכום מבוקש (2)'!W43</f>
        <v/>
      </c>
    </row>
    <row r="44" spans="2:22">
      <c r="B44" s="39" t="str">
        <f t="shared" si="0"/>
        <v/>
      </c>
      <c r="C44" s="40" t="str">
        <f>IF('תנאי סף'!F44="","",'תנאי סף'!F44)</f>
        <v/>
      </c>
      <c r="D44" s="268"/>
      <c r="E44" s="268"/>
      <c r="F44" s="268"/>
      <c r="G44" s="268"/>
      <c r="H44" s="269"/>
      <c r="I44" s="41"/>
      <c r="J44" s="41"/>
      <c r="K44" s="269"/>
      <c r="L44" s="269"/>
      <c r="M44" s="269"/>
      <c r="N44" s="269"/>
      <c r="O44" s="269"/>
      <c r="P44" s="42" t="str">
        <f>IF(C44="","",'הגבלה לסכום מבוקש (1)'!D44)</f>
        <v/>
      </c>
      <c r="Q44" s="42" t="str">
        <f>סיכום!J44</f>
        <v/>
      </c>
      <c r="R44" s="43" t="str">
        <f t="shared" si="1"/>
        <v/>
      </c>
      <c r="S44" s="42" t="str">
        <f>'קיזוזים בגין איחורים'!F44</f>
        <v/>
      </c>
      <c r="T44" s="44" t="str">
        <f>IF(B44="","",'קיזוזים- החלטות ועדה'!E44)</f>
        <v/>
      </c>
      <c r="U44" s="42" t="str">
        <f>'קיזוזים- החלטות ועדה'!G44</f>
        <v/>
      </c>
      <c r="V44" s="44" t="str">
        <f>'הגבלה לסכום מבוקש (2)'!W44</f>
        <v/>
      </c>
    </row>
    <row r="45" spans="2:22">
      <c r="B45" s="39" t="str">
        <f t="shared" si="0"/>
        <v/>
      </c>
      <c r="C45" s="40" t="str">
        <f>IF('תנאי סף'!F45="","",'תנאי סף'!F45)</f>
        <v/>
      </c>
      <c r="D45" s="268"/>
      <c r="E45" s="268"/>
      <c r="F45" s="268"/>
      <c r="G45" s="268"/>
      <c r="H45" s="269"/>
      <c r="I45" s="41"/>
      <c r="J45" s="41"/>
      <c r="K45" s="269"/>
      <c r="L45" s="269"/>
      <c r="M45" s="269"/>
      <c r="N45" s="269"/>
      <c r="O45" s="269"/>
      <c r="P45" s="42" t="str">
        <f>IF(C45="","",'הגבלה לסכום מבוקש (1)'!D45)</f>
        <v/>
      </c>
      <c r="Q45" s="42" t="str">
        <f>סיכום!J45</f>
        <v/>
      </c>
      <c r="R45" s="43" t="str">
        <f t="shared" si="1"/>
        <v/>
      </c>
      <c r="S45" s="42" t="str">
        <f>'קיזוזים בגין איחורים'!F45</f>
        <v/>
      </c>
      <c r="T45" s="44" t="str">
        <f>IF(B45="","",'קיזוזים- החלטות ועדה'!E45)</f>
        <v/>
      </c>
      <c r="U45" s="42" t="str">
        <f>'קיזוזים- החלטות ועדה'!G45</f>
        <v/>
      </c>
      <c r="V45" s="44" t="str">
        <f>'הגבלה לסכום מבוקש (2)'!W45</f>
        <v/>
      </c>
    </row>
    <row r="46" spans="2:22">
      <c r="B46" s="39" t="str">
        <f t="shared" si="0"/>
        <v/>
      </c>
      <c r="C46" s="40" t="str">
        <f>IF('תנאי סף'!F46="","",'תנאי סף'!F46)</f>
        <v/>
      </c>
      <c r="D46" s="268"/>
      <c r="E46" s="268"/>
      <c r="F46" s="268"/>
      <c r="G46" s="268"/>
      <c r="H46" s="269"/>
      <c r="I46" s="41"/>
      <c r="J46" s="41"/>
      <c r="K46" s="269"/>
      <c r="L46" s="269"/>
      <c r="M46" s="269"/>
      <c r="N46" s="269"/>
      <c r="O46" s="269"/>
      <c r="P46" s="42" t="str">
        <f>IF(C46="","",'הגבלה לסכום מבוקש (1)'!D46)</f>
        <v/>
      </c>
      <c r="Q46" s="42" t="str">
        <f>סיכום!J46</f>
        <v/>
      </c>
      <c r="R46" s="43" t="str">
        <f t="shared" si="1"/>
        <v/>
      </c>
      <c r="S46" s="42" t="str">
        <f>'קיזוזים בגין איחורים'!F46</f>
        <v/>
      </c>
      <c r="T46" s="44" t="str">
        <f>IF(B46="","",'קיזוזים- החלטות ועדה'!E46)</f>
        <v/>
      </c>
      <c r="U46" s="42" t="str">
        <f>'קיזוזים- החלטות ועדה'!G46</f>
        <v/>
      </c>
      <c r="V46" s="44" t="str">
        <f>'הגבלה לסכום מבוקש (2)'!W46</f>
        <v/>
      </c>
    </row>
    <row r="47" spans="2:22">
      <c r="B47" s="39" t="str">
        <f t="shared" si="0"/>
        <v/>
      </c>
      <c r="C47" s="40" t="str">
        <f>IF('תנאי סף'!F47="","",'תנאי סף'!F47)</f>
        <v/>
      </c>
      <c r="D47" s="268"/>
      <c r="E47" s="268"/>
      <c r="F47" s="268"/>
      <c r="G47" s="268"/>
      <c r="H47" s="269"/>
      <c r="I47" s="41"/>
      <c r="J47" s="41"/>
      <c r="K47" s="269"/>
      <c r="L47" s="269"/>
      <c r="M47" s="269"/>
      <c r="N47" s="269"/>
      <c r="O47" s="269"/>
      <c r="P47" s="42" t="str">
        <f>IF(C47="","",'הגבלה לסכום מבוקש (1)'!D47)</f>
        <v/>
      </c>
      <c r="Q47" s="42" t="str">
        <f>סיכום!J47</f>
        <v/>
      </c>
      <c r="R47" s="43" t="str">
        <f t="shared" si="1"/>
        <v/>
      </c>
      <c r="S47" s="42" t="str">
        <f>'קיזוזים בגין איחורים'!F47</f>
        <v/>
      </c>
      <c r="T47" s="44" t="str">
        <f>IF(B47="","",'קיזוזים- החלטות ועדה'!E47)</f>
        <v/>
      </c>
      <c r="U47" s="42" t="str">
        <f>'קיזוזים- החלטות ועדה'!G47</f>
        <v/>
      </c>
      <c r="V47" s="44" t="str">
        <f>'הגבלה לסכום מבוקש (2)'!W47</f>
        <v/>
      </c>
    </row>
    <row r="48" spans="2:22">
      <c r="B48" s="39" t="str">
        <f t="shared" si="0"/>
        <v/>
      </c>
      <c r="C48" s="40" t="str">
        <f>IF('תנאי סף'!F48="","",'תנאי סף'!F48)</f>
        <v/>
      </c>
      <c r="D48" s="268"/>
      <c r="E48" s="268"/>
      <c r="F48" s="268"/>
      <c r="G48" s="268"/>
      <c r="H48" s="269"/>
      <c r="I48" s="41"/>
      <c r="J48" s="41"/>
      <c r="K48" s="269"/>
      <c r="L48" s="269"/>
      <c r="M48" s="269"/>
      <c r="N48" s="269"/>
      <c r="O48" s="269"/>
      <c r="P48" s="42" t="str">
        <f>IF(C48="","",'הגבלה לסכום מבוקש (1)'!D48)</f>
        <v/>
      </c>
      <c r="Q48" s="42" t="str">
        <f>סיכום!J48</f>
        <v/>
      </c>
      <c r="R48" s="43" t="str">
        <f t="shared" si="1"/>
        <v/>
      </c>
      <c r="S48" s="42" t="str">
        <f>'קיזוזים בגין איחורים'!F48</f>
        <v/>
      </c>
      <c r="T48" s="44" t="str">
        <f>IF(B48="","",'קיזוזים- החלטות ועדה'!E48)</f>
        <v/>
      </c>
      <c r="U48" s="42" t="str">
        <f>'קיזוזים- החלטות ועדה'!G48</f>
        <v/>
      </c>
      <c r="V48" s="44" t="str">
        <f>'הגבלה לסכום מבוקש (2)'!W48</f>
        <v/>
      </c>
    </row>
    <row r="49" spans="2:22">
      <c r="B49" s="39" t="str">
        <f t="shared" si="0"/>
        <v/>
      </c>
      <c r="C49" s="40" t="str">
        <f>IF('תנאי סף'!F49="","",'תנאי סף'!F49)</f>
        <v/>
      </c>
      <c r="D49" s="268"/>
      <c r="E49" s="268"/>
      <c r="F49" s="268"/>
      <c r="G49" s="268"/>
      <c r="H49" s="269"/>
      <c r="I49" s="41"/>
      <c r="J49" s="41"/>
      <c r="K49" s="269"/>
      <c r="L49" s="269"/>
      <c r="M49" s="269"/>
      <c r="N49" s="269"/>
      <c r="O49" s="269"/>
      <c r="P49" s="42" t="str">
        <f>IF(C49="","",'הגבלה לסכום מבוקש (1)'!D49)</f>
        <v/>
      </c>
      <c r="Q49" s="42" t="str">
        <f>סיכום!J49</f>
        <v/>
      </c>
      <c r="R49" s="43" t="str">
        <f t="shared" si="1"/>
        <v/>
      </c>
      <c r="S49" s="42" t="str">
        <f>'קיזוזים בגין איחורים'!F49</f>
        <v/>
      </c>
      <c r="T49" s="44" t="str">
        <f>IF(B49="","",'קיזוזים- החלטות ועדה'!E49)</f>
        <v/>
      </c>
      <c r="U49" s="42" t="str">
        <f>'קיזוזים- החלטות ועדה'!G49</f>
        <v/>
      </c>
      <c r="V49" s="44" t="str">
        <f>'הגבלה לסכום מבוקש (2)'!W49</f>
        <v/>
      </c>
    </row>
    <row r="50" spans="2:22">
      <c r="B50" s="39" t="str">
        <f t="shared" si="0"/>
        <v/>
      </c>
      <c r="C50" s="40" t="str">
        <f>IF('תנאי סף'!F50="","",'תנאי סף'!F50)</f>
        <v/>
      </c>
      <c r="D50" s="268"/>
      <c r="E50" s="268"/>
      <c r="F50" s="268"/>
      <c r="G50" s="268"/>
      <c r="H50" s="269"/>
      <c r="I50" s="41"/>
      <c r="J50" s="41"/>
      <c r="K50" s="269"/>
      <c r="L50" s="269"/>
      <c r="M50" s="269"/>
      <c r="N50" s="269"/>
      <c r="O50" s="269"/>
      <c r="P50" s="42" t="str">
        <f>IF(C50="","",'הגבלה לסכום מבוקש (1)'!D50)</f>
        <v/>
      </c>
      <c r="Q50" s="42" t="str">
        <f>סיכום!J50</f>
        <v/>
      </c>
      <c r="R50" s="43" t="str">
        <f t="shared" si="1"/>
        <v/>
      </c>
      <c r="S50" s="42" t="str">
        <f>'קיזוזים בגין איחורים'!F50</f>
        <v/>
      </c>
      <c r="T50" s="44" t="str">
        <f>IF(B50="","",'קיזוזים- החלטות ועדה'!E50)</f>
        <v/>
      </c>
      <c r="U50" s="42" t="str">
        <f>'קיזוזים- החלטות ועדה'!G50</f>
        <v/>
      </c>
      <c r="V50" s="44" t="str">
        <f>'הגבלה לסכום מבוקש (2)'!W50</f>
        <v/>
      </c>
    </row>
    <row r="51" spans="2:22">
      <c r="B51" s="39" t="str">
        <f t="shared" si="0"/>
        <v/>
      </c>
      <c r="C51" s="40" t="str">
        <f>IF('תנאי סף'!F51="","",'תנאי סף'!F51)</f>
        <v/>
      </c>
      <c r="D51" s="268"/>
      <c r="E51" s="268"/>
      <c r="F51" s="268"/>
      <c r="G51" s="268"/>
      <c r="H51" s="269"/>
      <c r="I51" s="41"/>
      <c r="J51" s="41"/>
      <c r="K51" s="269"/>
      <c r="L51" s="269"/>
      <c r="M51" s="269"/>
      <c r="N51" s="269"/>
      <c r="O51" s="269"/>
      <c r="P51" s="42" t="str">
        <f>IF(C51="","",'הגבלה לסכום מבוקש (1)'!D51)</f>
        <v/>
      </c>
      <c r="Q51" s="42" t="str">
        <f>סיכום!J51</f>
        <v/>
      </c>
      <c r="R51" s="43" t="str">
        <f t="shared" si="1"/>
        <v/>
      </c>
      <c r="S51" s="42" t="str">
        <f>'קיזוזים בגין איחורים'!F51</f>
        <v/>
      </c>
      <c r="T51" s="44" t="str">
        <f>IF(B51="","",'קיזוזים- החלטות ועדה'!E51)</f>
        <v/>
      </c>
      <c r="U51" s="42" t="str">
        <f>'קיזוזים- החלטות ועדה'!G51</f>
        <v/>
      </c>
      <c r="V51" s="44" t="str">
        <f>'הגבלה לסכום מבוקש (2)'!W51</f>
        <v/>
      </c>
    </row>
    <row r="52" spans="2:22">
      <c r="B52" s="39" t="str">
        <f t="shared" si="0"/>
        <v/>
      </c>
      <c r="C52" s="40" t="str">
        <f>IF('תנאי סף'!F52="","",'תנאי סף'!F52)</f>
        <v/>
      </c>
      <c r="D52" s="268"/>
      <c r="E52" s="268"/>
      <c r="F52" s="268"/>
      <c r="G52" s="268"/>
      <c r="H52" s="269"/>
      <c r="I52" s="41"/>
      <c r="J52" s="41"/>
      <c r="K52" s="269"/>
      <c r="L52" s="269"/>
      <c r="M52" s="269"/>
      <c r="N52" s="269"/>
      <c r="O52" s="269"/>
      <c r="P52" s="42" t="str">
        <f>IF(C52="","",'הגבלה לסכום מבוקש (1)'!D52)</f>
        <v/>
      </c>
      <c r="Q52" s="42" t="str">
        <f>סיכום!J52</f>
        <v/>
      </c>
      <c r="R52" s="43" t="str">
        <f t="shared" si="1"/>
        <v/>
      </c>
      <c r="S52" s="42" t="str">
        <f>'קיזוזים בגין איחורים'!F52</f>
        <v/>
      </c>
      <c r="T52" s="44" t="str">
        <f>IF(B52="","",'קיזוזים- החלטות ועדה'!E52)</f>
        <v/>
      </c>
      <c r="U52" s="42" t="str">
        <f>'קיזוזים- החלטות ועדה'!G52</f>
        <v/>
      </c>
      <c r="V52" s="44" t="str">
        <f>'הגבלה לסכום מבוקש (2)'!W52</f>
        <v/>
      </c>
    </row>
    <row r="53" spans="2:22">
      <c r="B53" s="39" t="str">
        <f t="shared" si="0"/>
        <v/>
      </c>
      <c r="C53" s="40" t="str">
        <f>IF('תנאי סף'!F53="","",'תנאי סף'!F53)</f>
        <v/>
      </c>
      <c r="D53" s="268"/>
      <c r="E53" s="268"/>
      <c r="F53" s="268"/>
      <c r="G53" s="268"/>
      <c r="H53" s="269"/>
      <c r="I53" s="41"/>
      <c r="J53" s="41"/>
      <c r="K53" s="269"/>
      <c r="L53" s="269"/>
      <c r="M53" s="269"/>
      <c r="N53" s="269"/>
      <c r="O53" s="269"/>
      <c r="P53" s="42" t="str">
        <f>IF(C53="","",'הגבלה לסכום מבוקש (1)'!D53)</f>
        <v/>
      </c>
      <c r="Q53" s="42" t="str">
        <f>סיכום!J53</f>
        <v/>
      </c>
      <c r="R53" s="43" t="str">
        <f t="shared" si="1"/>
        <v/>
      </c>
      <c r="S53" s="42" t="str">
        <f>'קיזוזים בגין איחורים'!F53</f>
        <v/>
      </c>
      <c r="T53" s="44" t="str">
        <f>IF(B53="","",'קיזוזים- החלטות ועדה'!E53)</f>
        <v/>
      </c>
      <c r="U53" s="42" t="str">
        <f>'קיזוזים- החלטות ועדה'!G53</f>
        <v/>
      </c>
      <c r="V53" s="44" t="str">
        <f>'הגבלה לסכום מבוקש (2)'!W53</f>
        <v/>
      </c>
    </row>
    <row r="54" spans="2:22">
      <c r="B54" s="39" t="str">
        <f t="shared" si="0"/>
        <v/>
      </c>
      <c r="C54" s="40" t="str">
        <f>IF('תנאי סף'!F54="","",'תנאי סף'!F54)</f>
        <v/>
      </c>
      <c r="D54" s="268"/>
      <c r="E54" s="268"/>
      <c r="F54" s="268"/>
      <c r="G54" s="268"/>
      <c r="H54" s="269"/>
      <c r="I54" s="41"/>
      <c r="J54" s="41"/>
      <c r="K54" s="269"/>
      <c r="L54" s="269"/>
      <c r="M54" s="269"/>
      <c r="N54" s="269"/>
      <c r="O54" s="269"/>
      <c r="P54" s="42" t="str">
        <f>IF(C54="","",'הגבלה לסכום מבוקש (1)'!D54)</f>
        <v/>
      </c>
      <c r="Q54" s="42" t="str">
        <f>סיכום!J54</f>
        <v/>
      </c>
      <c r="R54" s="43" t="str">
        <f t="shared" si="1"/>
        <v/>
      </c>
      <c r="S54" s="42" t="str">
        <f>'קיזוזים בגין איחורים'!F54</f>
        <v/>
      </c>
      <c r="T54" s="44" t="str">
        <f>IF(B54="","",'קיזוזים- החלטות ועדה'!E54)</f>
        <v/>
      </c>
      <c r="U54" s="42" t="str">
        <f>'קיזוזים- החלטות ועדה'!G54</f>
        <v/>
      </c>
      <c r="V54" s="44" t="str">
        <f>'הגבלה לסכום מבוקש (2)'!W54</f>
        <v/>
      </c>
    </row>
    <row r="55" spans="2:22">
      <c r="B55" s="39" t="str">
        <f t="shared" si="0"/>
        <v/>
      </c>
      <c r="C55" s="40" t="str">
        <f>IF('תנאי סף'!F55="","",'תנאי סף'!F55)</f>
        <v/>
      </c>
      <c r="D55" s="268"/>
      <c r="E55" s="268"/>
      <c r="F55" s="268"/>
      <c r="G55" s="268"/>
      <c r="H55" s="269"/>
      <c r="I55" s="41"/>
      <c r="J55" s="41"/>
      <c r="K55" s="269"/>
      <c r="L55" s="269"/>
      <c r="M55" s="269"/>
      <c r="N55" s="269"/>
      <c r="O55" s="269"/>
      <c r="P55" s="42" t="str">
        <f>IF(C55="","",'הגבלה לסכום מבוקש (1)'!D55)</f>
        <v/>
      </c>
      <c r="Q55" s="42" t="str">
        <f>סיכום!J55</f>
        <v/>
      </c>
      <c r="R55" s="43" t="str">
        <f t="shared" si="1"/>
        <v/>
      </c>
      <c r="S55" s="42" t="str">
        <f>'קיזוזים בגין איחורים'!F55</f>
        <v/>
      </c>
      <c r="T55" s="44" t="str">
        <f>IF(B55="","",'קיזוזים- החלטות ועדה'!E55)</f>
        <v/>
      </c>
      <c r="U55" s="42" t="str">
        <f>'קיזוזים- החלטות ועדה'!G55</f>
        <v/>
      </c>
      <c r="V55" s="44" t="str">
        <f>'הגבלה לסכום מבוקש (2)'!W55</f>
        <v/>
      </c>
    </row>
    <row r="56" spans="2:22">
      <c r="B56" s="39" t="str">
        <f t="shared" si="0"/>
        <v/>
      </c>
      <c r="C56" s="40" t="str">
        <f>IF('תנאי סף'!F56="","",'תנאי סף'!F56)</f>
        <v/>
      </c>
      <c r="D56" s="268"/>
      <c r="E56" s="268"/>
      <c r="F56" s="268"/>
      <c r="G56" s="268"/>
      <c r="H56" s="269"/>
      <c r="I56" s="41"/>
      <c r="J56" s="41"/>
      <c r="K56" s="269"/>
      <c r="L56" s="269"/>
      <c r="M56" s="269"/>
      <c r="N56" s="269"/>
      <c r="O56" s="269"/>
      <c r="P56" s="42" t="str">
        <f>IF(C56="","",'הגבלה לסכום מבוקש (1)'!D56)</f>
        <v/>
      </c>
      <c r="Q56" s="42" t="str">
        <f>סיכום!J56</f>
        <v/>
      </c>
      <c r="R56" s="43" t="str">
        <f t="shared" si="1"/>
        <v/>
      </c>
      <c r="S56" s="42" t="str">
        <f>'קיזוזים בגין איחורים'!F56</f>
        <v/>
      </c>
      <c r="T56" s="44" t="str">
        <f>IF(B56="","",'קיזוזים- החלטות ועדה'!E56)</f>
        <v/>
      </c>
      <c r="U56" s="42" t="str">
        <f>'קיזוזים- החלטות ועדה'!G56</f>
        <v/>
      </c>
      <c r="V56" s="44" t="str">
        <f>'הגבלה לסכום מבוקש (2)'!W56</f>
        <v/>
      </c>
    </row>
    <row r="57" spans="2:22">
      <c r="B57" s="39" t="str">
        <f t="shared" si="0"/>
        <v/>
      </c>
      <c r="C57" s="40" t="str">
        <f>IF('תנאי סף'!F57="","",'תנאי סף'!F57)</f>
        <v/>
      </c>
      <c r="D57" s="268"/>
      <c r="E57" s="268"/>
      <c r="F57" s="268"/>
      <c r="G57" s="268"/>
      <c r="H57" s="269"/>
      <c r="I57" s="41"/>
      <c r="J57" s="41"/>
      <c r="K57" s="269"/>
      <c r="L57" s="269"/>
      <c r="M57" s="269"/>
      <c r="N57" s="269"/>
      <c r="O57" s="269"/>
      <c r="P57" s="42" t="str">
        <f>IF(C57="","",'הגבלה לסכום מבוקש (1)'!D57)</f>
        <v/>
      </c>
      <c r="Q57" s="42" t="str">
        <f>סיכום!J57</f>
        <v/>
      </c>
      <c r="R57" s="43" t="str">
        <f t="shared" si="1"/>
        <v/>
      </c>
      <c r="S57" s="42" t="str">
        <f>'קיזוזים בגין איחורים'!F57</f>
        <v/>
      </c>
      <c r="T57" s="44" t="str">
        <f>IF(B57="","",'קיזוזים- החלטות ועדה'!E57)</f>
        <v/>
      </c>
      <c r="U57" s="42" t="str">
        <f>'קיזוזים- החלטות ועדה'!G57</f>
        <v/>
      </c>
      <c r="V57" s="44" t="str">
        <f>'הגבלה לסכום מבוקש (2)'!W57</f>
        <v/>
      </c>
    </row>
    <row r="58" spans="2:22">
      <c r="B58" s="39" t="str">
        <f t="shared" si="0"/>
        <v/>
      </c>
      <c r="C58" s="40" t="str">
        <f>IF('תנאי סף'!F58="","",'תנאי סף'!F58)</f>
        <v/>
      </c>
      <c r="D58" s="268"/>
      <c r="E58" s="268"/>
      <c r="F58" s="268"/>
      <c r="G58" s="268"/>
      <c r="H58" s="269"/>
      <c r="I58" s="41"/>
      <c r="J58" s="41"/>
      <c r="K58" s="269"/>
      <c r="L58" s="269"/>
      <c r="M58" s="269"/>
      <c r="N58" s="269"/>
      <c r="O58" s="269"/>
      <c r="P58" s="42" t="str">
        <f>IF(C58="","",'הגבלה לסכום מבוקש (1)'!D58)</f>
        <v/>
      </c>
      <c r="Q58" s="42" t="str">
        <f>סיכום!J58</f>
        <v/>
      </c>
      <c r="R58" s="43" t="str">
        <f t="shared" si="1"/>
        <v/>
      </c>
      <c r="S58" s="42" t="str">
        <f>'קיזוזים בגין איחורים'!F58</f>
        <v/>
      </c>
      <c r="T58" s="44" t="str">
        <f>IF(B58="","",'קיזוזים- החלטות ועדה'!E58)</f>
        <v/>
      </c>
      <c r="U58" s="42" t="str">
        <f>'קיזוזים- החלטות ועדה'!G58</f>
        <v/>
      </c>
      <c r="V58" s="44" t="str">
        <f>'הגבלה לסכום מבוקש (2)'!W58</f>
        <v/>
      </c>
    </row>
    <row r="59" spans="2:22">
      <c r="B59" s="39" t="str">
        <f t="shared" si="0"/>
        <v/>
      </c>
      <c r="C59" s="40" t="str">
        <f>IF('תנאי סף'!F59="","",'תנאי סף'!F59)</f>
        <v/>
      </c>
      <c r="D59" s="268"/>
      <c r="E59" s="268"/>
      <c r="F59" s="268"/>
      <c r="G59" s="268"/>
      <c r="H59" s="269"/>
      <c r="I59" s="41"/>
      <c r="J59" s="41"/>
      <c r="K59" s="269"/>
      <c r="L59" s="269"/>
      <c r="M59" s="269"/>
      <c r="N59" s="269"/>
      <c r="O59" s="269"/>
      <c r="P59" s="42" t="str">
        <f>IF(C59="","",'הגבלה לסכום מבוקש (1)'!D59)</f>
        <v/>
      </c>
      <c r="Q59" s="42" t="str">
        <f>סיכום!J59</f>
        <v/>
      </c>
      <c r="R59" s="43" t="str">
        <f t="shared" si="1"/>
        <v/>
      </c>
      <c r="S59" s="42" t="str">
        <f>'קיזוזים בגין איחורים'!F59</f>
        <v/>
      </c>
      <c r="T59" s="44" t="str">
        <f>IF(B59="","",'קיזוזים- החלטות ועדה'!E59)</f>
        <v/>
      </c>
      <c r="U59" s="42" t="str">
        <f>'קיזוזים- החלטות ועדה'!G59</f>
        <v/>
      </c>
      <c r="V59" s="44" t="str">
        <f>'הגבלה לסכום מבוקש (2)'!W59</f>
        <v/>
      </c>
    </row>
    <row r="60" spans="2:22">
      <c r="B60" s="39" t="str">
        <f t="shared" si="0"/>
        <v/>
      </c>
      <c r="C60" s="40" t="str">
        <f>IF('תנאי סף'!F60="","",'תנאי סף'!F60)</f>
        <v/>
      </c>
      <c r="D60" s="268"/>
      <c r="E60" s="268"/>
      <c r="F60" s="268"/>
      <c r="G60" s="268"/>
      <c r="H60" s="269"/>
      <c r="I60" s="41"/>
      <c r="J60" s="41"/>
      <c r="K60" s="269"/>
      <c r="L60" s="269"/>
      <c r="M60" s="269"/>
      <c r="N60" s="269"/>
      <c r="O60" s="269"/>
      <c r="P60" s="42" t="str">
        <f>IF(C60="","",'הגבלה לסכום מבוקש (1)'!D60)</f>
        <v/>
      </c>
      <c r="Q60" s="42" t="str">
        <f>סיכום!J60</f>
        <v/>
      </c>
      <c r="R60" s="43" t="str">
        <f t="shared" si="1"/>
        <v/>
      </c>
      <c r="S60" s="42" t="str">
        <f>'קיזוזים בגין איחורים'!F60</f>
        <v/>
      </c>
      <c r="T60" s="44" t="str">
        <f>IF(B60="","",'קיזוזים- החלטות ועדה'!E60)</f>
        <v/>
      </c>
      <c r="U60" s="42" t="str">
        <f>'קיזוזים- החלטות ועדה'!G60</f>
        <v/>
      </c>
      <c r="V60" s="44" t="str">
        <f>'הגבלה לסכום מבוקש (2)'!W60</f>
        <v/>
      </c>
    </row>
    <row r="61" spans="2:22">
      <c r="B61" s="39" t="str">
        <f t="shared" si="0"/>
        <v/>
      </c>
      <c r="C61" s="40" t="str">
        <f>IF('תנאי סף'!F61="","",'תנאי סף'!F61)</f>
        <v/>
      </c>
      <c r="D61" s="268"/>
      <c r="E61" s="268"/>
      <c r="F61" s="268"/>
      <c r="G61" s="268"/>
      <c r="H61" s="269"/>
      <c r="I61" s="41"/>
      <c r="J61" s="41"/>
      <c r="K61" s="269"/>
      <c r="L61" s="269"/>
      <c r="M61" s="269"/>
      <c r="N61" s="269"/>
      <c r="O61" s="269"/>
      <c r="P61" s="42" t="str">
        <f>IF(C61="","",'הגבלה לסכום מבוקש (1)'!D61)</f>
        <v/>
      </c>
      <c r="Q61" s="42" t="str">
        <f>סיכום!J61</f>
        <v/>
      </c>
      <c r="R61" s="43" t="str">
        <f t="shared" si="1"/>
        <v/>
      </c>
      <c r="S61" s="42" t="str">
        <f>'קיזוזים בגין איחורים'!F61</f>
        <v/>
      </c>
      <c r="T61" s="44" t="str">
        <f>IF(B61="","",'קיזוזים- החלטות ועדה'!E61)</f>
        <v/>
      </c>
      <c r="U61" s="42" t="str">
        <f>'קיזוזים- החלטות ועדה'!G61</f>
        <v/>
      </c>
      <c r="V61" s="44" t="str">
        <f>'הגבלה לסכום מבוקש (2)'!W61</f>
        <v/>
      </c>
    </row>
    <row r="62" spans="2:22">
      <c r="B62" s="39" t="str">
        <f t="shared" si="0"/>
        <v/>
      </c>
      <c r="C62" s="40" t="str">
        <f>IF('תנאי סף'!F62="","",'תנאי סף'!F62)</f>
        <v/>
      </c>
      <c r="D62" s="268"/>
      <c r="E62" s="268"/>
      <c r="F62" s="268"/>
      <c r="G62" s="268"/>
      <c r="H62" s="269"/>
      <c r="I62" s="41"/>
      <c r="J62" s="41"/>
      <c r="K62" s="269"/>
      <c r="L62" s="269"/>
      <c r="M62" s="269"/>
      <c r="N62" s="269"/>
      <c r="O62" s="269"/>
      <c r="P62" s="42" t="str">
        <f>IF(C62="","",'הגבלה לסכום מבוקש (1)'!D62)</f>
        <v/>
      </c>
      <c r="Q62" s="42" t="str">
        <f>סיכום!J62</f>
        <v/>
      </c>
      <c r="R62" s="43" t="str">
        <f t="shared" si="1"/>
        <v/>
      </c>
      <c r="S62" s="42" t="str">
        <f>'קיזוזים בגין איחורים'!F62</f>
        <v/>
      </c>
      <c r="T62" s="44" t="str">
        <f>IF(B62="","",'קיזוזים- החלטות ועדה'!E62)</f>
        <v/>
      </c>
      <c r="U62" s="42" t="str">
        <f>'קיזוזים- החלטות ועדה'!G62</f>
        <v/>
      </c>
      <c r="V62" s="44" t="str">
        <f>'הגבלה לסכום מבוקש (2)'!W62</f>
        <v/>
      </c>
    </row>
    <row r="63" spans="2:22">
      <c r="B63" s="39" t="str">
        <f t="shared" si="0"/>
        <v/>
      </c>
      <c r="C63" s="40" t="str">
        <f>IF('תנאי סף'!F63="","",'תנאי סף'!F63)</f>
        <v/>
      </c>
      <c r="D63" s="268"/>
      <c r="E63" s="268"/>
      <c r="F63" s="268"/>
      <c r="G63" s="268"/>
      <c r="H63" s="269"/>
      <c r="I63" s="41"/>
      <c r="J63" s="41"/>
      <c r="K63" s="269"/>
      <c r="L63" s="269"/>
      <c r="M63" s="269"/>
      <c r="N63" s="269"/>
      <c r="O63" s="269"/>
      <c r="P63" s="42" t="str">
        <f>IF(C63="","",'הגבלה לסכום מבוקש (1)'!D63)</f>
        <v/>
      </c>
      <c r="Q63" s="42" t="str">
        <f>סיכום!J63</f>
        <v/>
      </c>
      <c r="R63" s="43" t="str">
        <f t="shared" si="1"/>
        <v/>
      </c>
      <c r="S63" s="42" t="str">
        <f>'קיזוזים בגין איחורים'!F63</f>
        <v/>
      </c>
      <c r="T63" s="44" t="str">
        <f>IF(B63="","",'קיזוזים- החלטות ועדה'!E63)</f>
        <v/>
      </c>
      <c r="U63" s="42" t="str">
        <f>'קיזוזים- החלטות ועדה'!G63</f>
        <v/>
      </c>
      <c r="V63" s="44" t="str">
        <f>'הגבלה לסכום מבוקש (2)'!W63</f>
        <v/>
      </c>
    </row>
    <row r="64" spans="2:22">
      <c r="B64" s="39" t="str">
        <f t="shared" si="0"/>
        <v/>
      </c>
      <c r="C64" s="40" t="str">
        <f>IF('תנאי סף'!F64="","",'תנאי סף'!F64)</f>
        <v/>
      </c>
      <c r="D64" s="268"/>
      <c r="E64" s="268"/>
      <c r="F64" s="268"/>
      <c r="G64" s="268"/>
      <c r="H64" s="269"/>
      <c r="I64" s="41"/>
      <c r="J64" s="41"/>
      <c r="K64" s="269"/>
      <c r="L64" s="269"/>
      <c r="M64" s="269"/>
      <c r="N64" s="269"/>
      <c r="O64" s="269"/>
      <c r="P64" s="42" t="str">
        <f>IF(C64="","",'הגבלה לסכום מבוקש (1)'!D64)</f>
        <v/>
      </c>
      <c r="Q64" s="42" t="str">
        <f>סיכום!J64</f>
        <v/>
      </c>
      <c r="R64" s="43" t="str">
        <f t="shared" si="1"/>
        <v/>
      </c>
      <c r="S64" s="42" t="str">
        <f>'קיזוזים בגין איחורים'!F64</f>
        <v/>
      </c>
      <c r="T64" s="44" t="str">
        <f>IF(B64="","",'קיזוזים- החלטות ועדה'!E64)</f>
        <v/>
      </c>
      <c r="U64" s="42" t="str">
        <f>'קיזוזים- החלטות ועדה'!G64</f>
        <v/>
      </c>
      <c r="V64" s="44" t="str">
        <f>'הגבלה לסכום מבוקש (2)'!W64</f>
        <v/>
      </c>
    </row>
    <row r="65" spans="2:22">
      <c r="B65" s="39" t="str">
        <f t="shared" si="0"/>
        <v/>
      </c>
      <c r="C65" s="40" t="str">
        <f>IF('תנאי סף'!F65="","",'תנאי סף'!F65)</f>
        <v/>
      </c>
      <c r="D65" s="268"/>
      <c r="E65" s="268"/>
      <c r="F65" s="268"/>
      <c r="G65" s="268"/>
      <c r="H65" s="269"/>
      <c r="I65" s="41"/>
      <c r="J65" s="41"/>
      <c r="K65" s="269"/>
      <c r="L65" s="269"/>
      <c r="M65" s="269"/>
      <c r="N65" s="269"/>
      <c r="O65" s="269"/>
      <c r="P65" s="42" t="str">
        <f>IF(C65="","",'הגבלה לסכום מבוקש (1)'!D65)</f>
        <v/>
      </c>
      <c r="Q65" s="42" t="str">
        <f>סיכום!J65</f>
        <v/>
      </c>
      <c r="R65" s="43" t="str">
        <f t="shared" si="1"/>
        <v/>
      </c>
      <c r="S65" s="42" t="str">
        <f>'קיזוזים בגין איחורים'!F65</f>
        <v/>
      </c>
      <c r="T65" s="44" t="str">
        <f>IF(B65="","",'קיזוזים- החלטות ועדה'!E65)</f>
        <v/>
      </c>
      <c r="U65" s="42" t="str">
        <f>'קיזוזים- החלטות ועדה'!G65</f>
        <v/>
      </c>
      <c r="V65" s="44" t="str">
        <f>'הגבלה לסכום מבוקש (2)'!W65</f>
        <v/>
      </c>
    </row>
    <row r="66" spans="2:22">
      <c r="B66" s="39" t="str">
        <f t="shared" si="0"/>
        <v/>
      </c>
      <c r="C66" s="40" t="str">
        <f>IF('תנאי סף'!F66="","",'תנאי סף'!F66)</f>
        <v/>
      </c>
      <c r="D66" s="268"/>
      <c r="E66" s="268"/>
      <c r="F66" s="268"/>
      <c r="G66" s="268"/>
      <c r="H66" s="269"/>
      <c r="I66" s="41"/>
      <c r="J66" s="41"/>
      <c r="K66" s="269"/>
      <c r="L66" s="269"/>
      <c r="M66" s="269"/>
      <c r="N66" s="269"/>
      <c r="O66" s="269"/>
      <c r="P66" s="42" t="str">
        <f>IF(C66="","",'הגבלה לסכום מבוקש (1)'!D66)</f>
        <v/>
      </c>
      <c r="Q66" s="42" t="str">
        <f>סיכום!J66</f>
        <v/>
      </c>
      <c r="R66" s="43" t="str">
        <f t="shared" si="1"/>
        <v/>
      </c>
      <c r="S66" s="42" t="str">
        <f>'קיזוזים בגין איחורים'!F66</f>
        <v/>
      </c>
      <c r="T66" s="44" t="str">
        <f>IF(B66="","",'קיזוזים- החלטות ועדה'!E66)</f>
        <v/>
      </c>
      <c r="U66" s="42" t="str">
        <f>'קיזוזים- החלטות ועדה'!G66</f>
        <v/>
      </c>
      <c r="V66" s="44" t="str">
        <f>'הגבלה לסכום מבוקש (2)'!W66</f>
        <v/>
      </c>
    </row>
    <row r="67" spans="2:22">
      <c r="B67" s="39" t="str">
        <f t="shared" si="0"/>
        <v/>
      </c>
      <c r="C67" s="40" t="str">
        <f>IF('תנאי סף'!F67="","",'תנאי סף'!F67)</f>
        <v/>
      </c>
      <c r="D67" s="268"/>
      <c r="E67" s="268"/>
      <c r="F67" s="268"/>
      <c r="G67" s="268"/>
      <c r="H67" s="269"/>
      <c r="I67" s="41"/>
      <c r="J67" s="41"/>
      <c r="K67" s="269"/>
      <c r="L67" s="269"/>
      <c r="M67" s="269"/>
      <c r="N67" s="269"/>
      <c r="O67" s="269"/>
      <c r="P67" s="42" t="str">
        <f>IF(C67="","",'הגבלה לסכום מבוקש (1)'!D67)</f>
        <v/>
      </c>
      <c r="Q67" s="42" t="str">
        <f>סיכום!J67</f>
        <v/>
      </c>
      <c r="R67" s="43" t="str">
        <f t="shared" si="1"/>
        <v/>
      </c>
      <c r="S67" s="42" t="str">
        <f>'קיזוזים בגין איחורים'!F67</f>
        <v/>
      </c>
      <c r="T67" s="44" t="str">
        <f>IF(B67="","",'קיזוזים- החלטות ועדה'!E67)</f>
        <v/>
      </c>
      <c r="U67" s="42" t="str">
        <f>'קיזוזים- החלטות ועדה'!G67</f>
        <v/>
      </c>
      <c r="V67" s="44" t="str">
        <f>'הגבלה לסכום מבוקש (2)'!W67</f>
        <v/>
      </c>
    </row>
    <row r="68" spans="2:22">
      <c r="B68" s="39" t="str">
        <f t="shared" si="0"/>
        <v/>
      </c>
      <c r="C68" s="40" t="str">
        <f>IF('תנאי סף'!F68="","",'תנאי סף'!F68)</f>
        <v/>
      </c>
      <c r="D68" s="268"/>
      <c r="E68" s="268"/>
      <c r="F68" s="268"/>
      <c r="G68" s="268"/>
      <c r="H68" s="269"/>
      <c r="I68" s="41"/>
      <c r="J68" s="41"/>
      <c r="K68" s="269"/>
      <c r="L68" s="269"/>
      <c r="M68" s="269"/>
      <c r="N68" s="269"/>
      <c r="O68" s="269"/>
      <c r="P68" s="42" t="str">
        <f>IF(C68="","",'הגבלה לסכום מבוקש (1)'!D68)</f>
        <v/>
      </c>
      <c r="Q68" s="42" t="str">
        <f>סיכום!J68</f>
        <v/>
      </c>
      <c r="R68" s="43" t="str">
        <f t="shared" si="1"/>
        <v/>
      </c>
      <c r="S68" s="42" t="str">
        <f>'קיזוזים בגין איחורים'!F68</f>
        <v/>
      </c>
      <c r="T68" s="44" t="str">
        <f>IF(B68="","",'קיזוזים- החלטות ועדה'!E68)</f>
        <v/>
      </c>
      <c r="U68" s="42" t="str">
        <f>'קיזוזים- החלטות ועדה'!G68</f>
        <v/>
      </c>
      <c r="V68" s="44" t="str">
        <f>'הגבלה לסכום מבוקש (2)'!W68</f>
        <v/>
      </c>
    </row>
    <row r="69" spans="2:22">
      <c r="B69" s="39" t="str">
        <f t="shared" si="0"/>
        <v/>
      </c>
      <c r="C69" s="40" t="str">
        <f>IF('תנאי סף'!F69="","",'תנאי סף'!F69)</f>
        <v/>
      </c>
      <c r="D69" s="268"/>
      <c r="E69" s="268"/>
      <c r="F69" s="268"/>
      <c r="G69" s="268"/>
      <c r="H69" s="269"/>
      <c r="I69" s="41"/>
      <c r="J69" s="41"/>
      <c r="K69" s="269"/>
      <c r="L69" s="269"/>
      <c r="M69" s="269"/>
      <c r="N69" s="269"/>
      <c r="O69" s="269"/>
      <c r="P69" s="42" t="str">
        <f>IF(C69="","",'הגבלה לסכום מבוקש (1)'!D69)</f>
        <v/>
      </c>
      <c r="Q69" s="42" t="str">
        <f>סיכום!J69</f>
        <v/>
      </c>
      <c r="R69" s="43" t="str">
        <f t="shared" si="1"/>
        <v/>
      </c>
      <c r="S69" s="42" t="str">
        <f>'קיזוזים בגין איחורים'!F69</f>
        <v/>
      </c>
      <c r="T69" s="44" t="str">
        <f>IF(B69="","",'קיזוזים- החלטות ועדה'!E69)</f>
        <v/>
      </c>
      <c r="U69" s="42" t="str">
        <f>'קיזוזים- החלטות ועדה'!G69</f>
        <v/>
      </c>
      <c r="V69" s="44" t="str">
        <f>'הגבלה לסכום מבוקש (2)'!W69</f>
        <v/>
      </c>
    </row>
    <row r="70" spans="2:22">
      <c r="B70" s="39" t="str">
        <f t="shared" si="0"/>
        <v/>
      </c>
      <c r="C70" s="40" t="str">
        <f>IF('תנאי סף'!F70="","",'תנאי סף'!F70)</f>
        <v/>
      </c>
      <c r="D70" s="268"/>
      <c r="E70" s="268"/>
      <c r="F70" s="268"/>
      <c r="G70" s="268"/>
      <c r="H70" s="269"/>
      <c r="I70" s="41"/>
      <c r="J70" s="41"/>
      <c r="K70" s="269"/>
      <c r="L70" s="269"/>
      <c r="M70" s="269"/>
      <c r="N70" s="269"/>
      <c r="O70" s="269"/>
      <c r="P70" s="42" t="str">
        <f>IF(C70="","",'הגבלה לסכום מבוקש (1)'!D70)</f>
        <v/>
      </c>
      <c r="Q70" s="42" t="str">
        <f>סיכום!J70</f>
        <v/>
      </c>
      <c r="R70" s="43" t="str">
        <f t="shared" si="1"/>
        <v/>
      </c>
      <c r="S70" s="42" t="str">
        <f>'קיזוזים בגין איחורים'!F70</f>
        <v/>
      </c>
      <c r="T70" s="44" t="str">
        <f>IF(B70="","",'קיזוזים- החלטות ועדה'!E70)</f>
        <v/>
      </c>
      <c r="U70" s="42" t="str">
        <f>'קיזוזים- החלטות ועדה'!G70</f>
        <v/>
      </c>
      <c r="V70" s="44" t="str">
        <f>'הגבלה לסכום מבוקש (2)'!W70</f>
        <v/>
      </c>
    </row>
    <row r="71" spans="2:22">
      <c r="B71" s="39" t="str">
        <f t="shared" si="0"/>
        <v/>
      </c>
      <c r="C71" s="40" t="str">
        <f>IF('תנאי סף'!F71="","",'תנאי סף'!F71)</f>
        <v/>
      </c>
      <c r="D71" s="268"/>
      <c r="E71" s="268"/>
      <c r="F71" s="268"/>
      <c r="G71" s="268"/>
      <c r="H71" s="269"/>
      <c r="I71" s="41"/>
      <c r="J71" s="41"/>
      <c r="K71" s="269"/>
      <c r="L71" s="269"/>
      <c r="M71" s="269"/>
      <c r="N71" s="269"/>
      <c r="O71" s="269"/>
      <c r="P71" s="42" t="str">
        <f>IF(C71="","",'הגבלה לסכום מבוקש (1)'!D71)</f>
        <v/>
      </c>
      <c r="Q71" s="42" t="str">
        <f>סיכום!J71</f>
        <v/>
      </c>
      <c r="R71" s="43" t="str">
        <f t="shared" si="1"/>
        <v/>
      </c>
      <c r="S71" s="42" t="str">
        <f>'קיזוזים בגין איחורים'!F71</f>
        <v/>
      </c>
      <c r="T71" s="44" t="str">
        <f>IF(B71="","",'קיזוזים- החלטות ועדה'!E71)</f>
        <v/>
      </c>
      <c r="U71" s="42" t="str">
        <f>'קיזוזים- החלטות ועדה'!G71</f>
        <v/>
      </c>
      <c r="V71" s="44" t="str">
        <f>'הגבלה לסכום מבוקש (2)'!W71</f>
        <v/>
      </c>
    </row>
    <row r="72" spans="2:22">
      <c r="B72" s="39" t="str">
        <f t="shared" si="0"/>
        <v/>
      </c>
      <c r="C72" s="40" t="str">
        <f>IF('תנאי סף'!F72="","",'תנאי סף'!F72)</f>
        <v/>
      </c>
      <c r="D72" s="268"/>
      <c r="E72" s="268"/>
      <c r="F72" s="268"/>
      <c r="G72" s="268"/>
      <c r="H72" s="269"/>
      <c r="I72" s="41"/>
      <c r="J72" s="41"/>
      <c r="K72" s="269"/>
      <c r="L72" s="269"/>
      <c r="M72" s="269"/>
      <c r="N72" s="269"/>
      <c r="O72" s="269"/>
      <c r="P72" s="42" t="str">
        <f>IF(C72="","",'הגבלה לסכום מבוקש (1)'!D72)</f>
        <v/>
      </c>
      <c r="Q72" s="42" t="str">
        <f>סיכום!J72</f>
        <v/>
      </c>
      <c r="R72" s="43" t="str">
        <f t="shared" si="1"/>
        <v/>
      </c>
      <c r="S72" s="42" t="str">
        <f>'קיזוזים בגין איחורים'!F72</f>
        <v/>
      </c>
      <c r="T72" s="44" t="str">
        <f>IF(B72="","",'קיזוזים- החלטות ועדה'!E72)</f>
        <v/>
      </c>
      <c r="U72" s="42" t="str">
        <f>'קיזוזים- החלטות ועדה'!G72</f>
        <v/>
      </c>
      <c r="V72" s="44" t="str">
        <f>'הגבלה לסכום מבוקש (2)'!W72</f>
        <v/>
      </c>
    </row>
    <row r="73" spans="2:22">
      <c r="B73" s="39" t="str">
        <f t="shared" si="0"/>
        <v/>
      </c>
      <c r="C73" s="40" t="str">
        <f>IF('תנאי סף'!F73="","",'תנאי סף'!F73)</f>
        <v/>
      </c>
      <c r="D73" s="268"/>
      <c r="E73" s="268"/>
      <c r="F73" s="268"/>
      <c r="G73" s="268"/>
      <c r="H73" s="269"/>
      <c r="I73" s="41"/>
      <c r="J73" s="41"/>
      <c r="K73" s="269"/>
      <c r="L73" s="269"/>
      <c r="M73" s="269"/>
      <c r="N73" s="269"/>
      <c r="O73" s="269"/>
      <c r="P73" s="42" t="str">
        <f>IF(C73="","",'הגבלה לסכום מבוקש (1)'!D73)</f>
        <v/>
      </c>
      <c r="Q73" s="42" t="str">
        <f>סיכום!J73</f>
        <v/>
      </c>
      <c r="R73" s="43" t="str">
        <f t="shared" si="1"/>
        <v/>
      </c>
      <c r="S73" s="42" t="str">
        <f>'קיזוזים בגין איחורים'!F73</f>
        <v/>
      </c>
      <c r="T73" s="44" t="str">
        <f>IF(B73="","",'קיזוזים- החלטות ועדה'!E73)</f>
        <v/>
      </c>
      <c r="U73" s="42" t="str">
        <f>'קיזוזים- החלטות ועדה'!G73</f>
        <v/>
      </c>
      <c r="V73" s="44" t="str">
        <f>'הגבלה לסכום מבוקש (2)'!W73</f>
        <v/>
      </c>
    </row>
    <row r="74" spans="2:22">
      <c r="B74" s="39" t="str">
        <f t="shared" si="0"/>
        <v/>
      </c>
      <c r="C74" s="40" t="str">
        <f>IF('תנאי סף'!F74="","",'תנאי סף'!F74)</f>
        <v/>
      </c>
      <c r="D74" s="268"/>
      <c r="E74" s="268"/>
      <c r="F74" s="268"/>
      <c r="G74" s="268"/>
      <c r="H74" s="269"/>
      <c r="I74" s="41"/>
      <c r="J74" s="41"/>
      <c r="K74" s="269"/>
      <c r="L74" s="269"/>
      <c r="M74" s="269"/>
      <c r="N74" s="269"/>
      <c r="O74" s="269"/>
      <c r="P74" s="42" t="str">
        <f>IF(C74="","",'הגבלה לסכום מבוקש (1)'!D74)</f>
        <v/>
      </c>
      <c r="Q74" s="42" t="str">
        <f>סיכום!J74</f>
        <v/>
      </c>
      <c r="R74" s="43" t="str">
        <f t="shared" si="1"/>
        <v/>
      </c>
      <c r="S74" s="42" t="str">
        <f>'קיזוזים בגין איחורים'!F74</f>
        <v/>
      </c>
      <c r="T74" s="44" t="str">
        <f>IF(B74="","",'קיזוזים- החלטות ועדה'!E74)</f>
        <v/>
      </c>
      <c r="U74" s="42" t="str">
        <f>'קיזוזים- החלטות ועדה'!G74</f>
        <v/>
      </c>
      <c r="V74" s="44" t="str">
        <f>'הגבלה לסכום מבוקש (2)'!W74</f>
        <v/>
      </c>
    </row>
    <row r="75" spans="2:22">
      <c r="B75" s="39" t="str">
        <f t="shared" si="0"/>
        <v/>
      </c>
      <c r="C75" s="40" t="str">
        <f>IF('תנאי סף'!F75="","",'תנאי סף'!F75)</f>
        <v/>
      </c>
      <c r="D75" s="268"/>
      <c r="E75" s="268"/>
      <c r="F75" s="268"/>
      <c r="G75" s="268"/>
      <c r="H75" s="269"/>
      <c r="I75" s="41"/>
      <c r="J75" s="41"/>
      <c r="K75" s="269"/>
      <c r="L75" s="269"/>
      <c r="M75" s="269"/>
      <c r="N75" s="269"/>
      <c r="O75" s="269"/>
      <c r="P75" s="42" t="str">
        <f>IF(C75="","",'הגבלה לסכום מבוקש (1)'!D75)</f>
        <v/>
      </c>
      <c r="Q75" s="42" t="str">
        <f>סיכום!J75</f>
        <v/>
      </c>
      <c r="R75" s="43" t="str">
        <f t="shared" si="1"/>
        <v/>
      </c>
      <c r="S75" s="42" t="str">
        <f>'קיזוזים בגין איחורים'!F75</f>
        <v/>
      </c>
      <c r="T75" s="44" t="str">
        <f>IF(B75="","",'קיזוזים- החלטות ועדה'!E75)</f>
        <v/>
      </c>
      <c r="U75" s="42" t="str">
        <f>'קיזוזים- החלטות ועדה'!G75</f>
        <v/>
      </c>
      <c r="V75" s="44" t="str">
        <f>'הגבלה לסכום מבוקש (2)'!W75</f>
        <v/>
      </c>
    </row>
    <row r="76" spans="2:22">
      <c r="B76" s="39" t="str">
        <f t="shared" si="0"/>
        <v/>
      </c>
      <c r="C76" s="40" t="str">
        <f>IF('תנאי סף'!F76="","",'תנאי סף'!F76)</f>
        <v/>
      </c>
      <c r="D76" s="268"/>
      <c r="E76" s="268"/>
      <c r="F76" s="268"/>
      <c r="G76" s="268"/>
      <c r="H76" s="269"/>
      <c r="I76" s="41"/>
      <c r="J76" s="41"/>
      <c r="K76" s="269"/>
      <c r="L76" s="269"/>
      <c r="M76" s="269"/>
      <c r="N76" s="269"/>
      <c r="O76" s="269"/>
      <c r="P76" s="42" t="str">
        <f>IF(C76="","",'הגבלה לסכום מבוקש (1)'!D76)</f>
        <v/>
      </c>
      <c r="Q76" s="42" t="str">
        <f>סיכום!J76</f>
        <v/>
      </c>
      <c r="R76" s="43" t="str">
        <f t="shared" si="1"/>
        <v/>
      </c>
      <c r="S76" s="42" t="str">
        <f>'קיזוזים בגין איחורים'!F76</f>
        <v/>
      </c>
      <c r="T76" s="44" t="str">
        <f>IF(B76="","",'קיזוזים- החלטות ועדה'!E76)</f>
        <v/>
      </c>
      <c r="U76" s="42" t="str">
        <f>'קיזוזים- החלטות ועדה'!G76</f>
        <v/>
      </c>
      <c r="V76" s="44" t="str">
        <f>'הגבלה לסכום מבוקש (2)'!W76</f>
        <v/>
      </c>
    </row>
    <row r="77" spans="2:22">
      <c r="B77" s="39" t="str">
        <f t="shared" si="0"/>
        <v/>
      </c>
      <c r="C77" s="40" t="str">
        <f>IF('תנאי סף'!F77="","",'תנאי סף'!F77)</f>
        <v/>
      </c>
      <c r="D77" s="268"/>
      <c r="E77" s="268"/>
      <c r="F77" s="268"/>
      <c r="G77" s="268"/>
      <c r="H77" s="269"/>
      <c r="I77" s="41"/>
      <c r="J77" s="41"/>
      <c r="K77" s="269"/>
      <c r="L77" s="269"/>
      <c r="M77" s="269"/>
      <c r="N77" s="269"/>
      <c r="O77" s="269"/>
      <c r="P77" s="42" t="str">
        <f>IF(C77="","",'הגבלה לסכום מבוקש (1)'!D77)</f>
        <v/>
      </c>
      <c r="Q77" s="42" t="str">
        <f>סיכום!J77</f>
        <v/>
      </c>
      <c r="R77" s="43" t="str">
        <f t="shared" si="1"/>
        <v/>
      </c>
      <c r="S77" s="42" t="str">
        <f>'קיזוזים בגין איחורים'!F77</f>
        <v/>
      </c>
      <c r="T77" s="44" t="str">
        <f>IF(B77="","",'קיזוזים- החלטות ועדה'!E77)</f>
        <v/>
      </c>
      <c r="U77" s="42" t="str">
        <f>'קיזוזים- החלטות ועדה'!G77</f>
        <v/>
      </c>
      <c r="V77" s="44" t="str">
        <f>'הגבלה לסכום מבוקש (2)'!W77</f>
        <v/>
      </c>
    </row>
    <row r="78" spans="2:22">
      <c r="B78" s="39" t="str">
        <f t="shared" si="0"/>
        <v/>
      </c>
      <c r="C78" s="40" t="str">
        <f>IF('תנאי סף'!F78="","",'תנאי סף'!F78)</f>
        <v/>
      </c>
      <c r="D78" s="268"/>
      <c r="E78" s="268"/>
      <c r="F78" s="268"/>
      <c r="G78" s="268"/>
      <c r="H78" s="269"/>
      <c r="I78" s="41"/>
      <c r="J78" s="41"/>
      <c r="K78" s="269"/>
      <c r="L78" s="269"/>
      <c r="M78" s="269"/>
      <c r="N78" s="269"/>
      <c r="O78" s="269"/>
      <c r="P78" s="42" t="str">
        <f>IF(C78="","",'הגבלה לסכום מבוקש (1)'!D78)</f>
        <v/>
      </c>
      <c r="Q78" s="42" t="str">
        <f>סיכום!J78</f>
        <v/>
      </c>
      <c r="R78" s="43" t="str">
        <f t="shared" si="1"/>
        <v/>
      </c>
      <c r="S78" s="42" t="str">
        <f>'קיזוזים בגין איחורים'!F78</f>
        <v/>
      </c>
      <c r="T78" s="44" t="str">
        <f>IF(B78="","",'קיזוזים- החלטות ועדה'!E78)</f>
        <v/>
      </c>
      <c r="U78" s="42" t="str">
        <f>'קיזוזים- החלטות ועדה'!G78</f>
        <v/>
      </c>
      <c r="V78" s="44" t="str">
        <f>'הגבלה לסכום מבוקש (2)'!W78</f>
        <v/>
      </c>
    </row>
    <row r="79" spans="2:22">
      <c r="B79" s="39" t="str">
        <f t="shared" si="0"/>
        <v/>
      </c>
      <c r="C79" s="40" t="str">
        <f>IF('תנאי סף'!F79="","",'תנאי סף'!F79)</f>
        <v/>
      </c>
      <c r="D79" s="268"/>
      <c r="E79" s="268"/>
      <c r="F79" s="268"/>
      <c r="G79" s="268"/>
      <c r="H79" s="269"/>
      <c r="I79" s="41"/>
      <c r="J79" s="41"/>
      <c r="K79" s="269"/>
      <c r="L79" s="269"/>
      <c r="M79" s="269"/>
      <c r="N79" s="269"/>
      <c r="O79" s="269"/>
      <c r="P79" s="42" t="str">
        <f>IF(C79="","",'הגבלה לסכום מבוקש (1)'!D79)</f>
        <v/>
      </c>
      <c r="Q79" s="42" t="str">
        <f>סיכום!J79</f>
        <v/>
      </c>
      <c r="R79" s="43" t="str">
        <f t="shared" si="1"/>
        <v/>
      </c>
      <c r="S79" s="42" t="str">
        <f>'קיזוזים בגין איחורים'!F79</f>
        <v/>
      </c>
      <c r="T79" s="44" t="str">
        <f>IF(B79="","",'קיזוזים- החלטות ועדה'!E79)</f>
        <v/>
      </c>
      <c r="U79" s="42" t="str">
        <f>'קיזוזים- החלטות ועדה'!G79</f>
        <v/>
      </c>
      <c r="V79" s="44" t="str">
        <f>'הגבלה לסכום מבוקש (2)'!W79</f>
        <v/>
      </c>
    </row>
    <row r="80" spans="2:22">
      <c r="B80" s="39" t="str">
        <f t="shared" si="0"/>
        <v/>
      </c>
      <c r="C80" s="40" t="str">
        <f>IF('תנאי סף'!F80="","",'תנאי סף'!F80)</f>
        <v/>
      </c>
      <c r="D80" s="268"/>
      <c r="E80" s="268"/>
      <c r="F80" s="268"/>
      <c r="G80" s="268"/>
      <c r="H80" s="269"/>
      <c r="I80" s="41"/>
      <c r="J80" s="41"/>
      <c r="K80" s="269"/>
      <c r="L80" s="269"/>
      <c r="M80" s="269"/>
      <c r="N80" s="269"/>
      <c r="O80" s="269"/>
      <c r="P80" s="42" t="str">
        <f>IF(C80="","",'הגבלה לסכום מבוקש (1)'!D80)</f>
        <v/>
      </c>
      <c r="Q80" s="42" t="str">
        <f>סיכום!J80</f>
        <v/>
      </c>
      <c r="R80" s="43" t="str">
        <f t="shared" si="1"/>
        <v/>
      </c>
      <c r="S80" s="42" t="str">
        <f>'קיזוזים בגין איחורים'!F80</f>
        <v/>
      </c>
      <c r="T80" s="44" t="str">
        <f>IF(B80="","",'קיזוזים- החלטות ועדה'!E80)</f>
        <v/>
      </c>
      <c r="U80" s="42" t="str">
        <f>'קיזוזים- החלטות ועדה'!G80</f>
        <v/>
      </c>
      <c r="V80" s="44" t="str">
        <f>'הגבלה לסכום מבוקש (2)'!W80</f>
        <v/>
      </c>
    </row>
    <row r="81" spans="2:22">
      <c r="B81" s="39" t="str">
        <f t="shared" si="0"/>
        <v/>
      </c>
      <c r="C81" s="40" t="str">
        <f>IF('תנאי סף'!F81="","",'תנאי סף'!F81)</f>
        <v/>
      </c>
      <c r="D81" s="268"/>
      <c r="E81" s="268"/>
      <c r="F81" s="268"/>
      <c r="G81" s="268"/>
      <c r="H81" s="269"/>
      <c r="I81" s="41"/>
      <c r="J81" s="41"/>
      <c r="K81" s="269"/>
      <c r="L81" s="269"/>
      <c r="M81" s="269"/>
      <c r="N81" s="269"/>
      <c r="O81" s="269"/>
      <c r="P81" s="42" t="str">
        <f>IF(C81="","",'הגבלה לסכום מבוקש (1)'!D81)</f>
        <v/>
      </c>
      <c r="Q81" s="42" t="str">
        <f>סיכום!J81</f>
        <v/>
      </c>
      <c r="R81" s="43" t="str">
        <f t="shared" si="1"/>
        <v/>
      </c>
      <c r="S81" s="42" t="str">
        <f>'קיזוזים בגין איחורים'!F81</f>
        <v/>
      </c>
      <c r="T81" s="44" t="str">
        <f>IF(B81="","",'קיזוזים- החלטות ועדה'!E81)</f>
        <v/>
      </c>
      <c r="U81" s="42" t="str">
        <f>'קיזוזים- החלטות ועדה'!G81</f>
        <v/>
      </c>
      <c r="V81" s="44" t="str">
        <f>'הגבלה לסכום מבוקש (2)'!W81</f>
        <v/>
      </c>
    </row>
    <row r="82" spans="2:22">
      <c r="B82" s="39" t="str">
        <f t="shared" si="0"/>
        <v/>
      </c>
      <c r="C82" s="40" t="str">
        <f>IF('תנאי סף'!F82="","",'תנאי סף'!F82)</f>
        <v/>
      </c>
      <c r="D82" s="268"/>
      <c r="E82" s="268"/>
      <c r="F82" s="268"/>
      <c r="G82" s="268"/>
      <c r="H82" s="269"/>
      <c r="I82" s="41"/>
      <c r="J82" s="41"/>
      <c r="K82" s="269"/>
      <c r="L82" s="269"/>
      <c r="M82" s="269"/>
      <c r="N82" s="269"/>
      <c r="O82" s="269"/>
      <c r="P82" s="42" t="str">
        <f>IF(C82="","",'הגבלה לסכום מבוקש (1)'!D82)</f>
        <v/>
      </c>
      <c r="Q82" s="42" t="str">
        <f>סיכום!J82</f>
        <v/>
      </c>
      <c r="R82" s="43" t="str">
        <f t="shared" si="1"/>
        <v/>
      </c>
      <c r="S82" s="42" t="str">
        <f>'קיזוזים בגין איחורים'!F82</f>
        <v/>
      </c>
      <c r="T82" s="44" t="str">
        <f>IF(B82="","",'קיזוזים- החלטות ועדה'!E82)</f>
        <v/>
      </c>
      <c r="U82" s="42" t="str">
        <f>'קיזוזים- החלטות ועדה'!G82</f>
        <v/>
      </c>
      <c r="V82" s="44" t="str">
        <f>'הגבלה לסכום מבוקש (2)'!W82</f>
        <v/>
      </c>
    </row>
    <row r="83" spans="2:22">
      <c r="B83" s="39" t="str">
        <f t="shared" si="0"/>
        <v/>
      </c>
      <c r="C83" s="40" t="str">
        <f>IF('תנאי סף'!F83="","",'תנאי סף'!F83)</f>
        <v/>
      </c>
      <c r="D83" s="268"/>
      <c r="E83" s="268"/>
      <c r="F83" s="268"/>
      <c r="G83" s="268"/>
      <c r="H83" s="269"/>
      <c r="I83" s="41"/>
      <c r="J83" s="41"/>
      <c r="K83" s="269"/>
      <c r="L83" s="269"/>
      <c r="M83" s="269"/>
      <c r="N83" s="269"/>
      <c r="O83" s="269"/>
      <c r="P83" s="42" t="str">
        <f>IF(C83="","",'הגבלה לסכום מבוקש (1)'!D83)</f>
        <v/>
      </c>
      <c r="Q83" s="42" t="str">
        <f>סיכום!J83</f>
        <v/>
      </c>
      <c r="R83" s="43" t="str">
        <f t="shared" si="1"/>
        <v/>
      </c>
      <c r="S83" s="42" t="str">
        <f>'קיזוזים בגין איחורים'!F83</f>
        <v/>
      </c>
      <c r="T83" s="44" t="str">
        <f>IF(B83="","",'קיזוזים- החלטות ועדה'!E83)</f>
        <v/>
      </c>
      <c r="U83" s="42" t="str">
        <f>'קיזוזים- החלטות ועדה'!G83</f>
        <v/>
      </c>
      <c r="V83" s="44" t="str">
        <f>'הגבלה לסכום מבוקש (2)'!W83</f>
        <v/>
      </c>
    </row>
    <row r="84" spans="2:22">
      <c r="B84" s="39" t="str">
        <f t="shared" si="0"/>
        <v/>
      </c>
      <c r="C84" s="40" t="str">
        <f>IF('תנאי סף'!F84="","",'תנאי סף'!F84)</f>
        <v/>
      </c>
      <c r="D84" s="268"/>
      <c r="E84" s="268"/>
      <c r="F84" s="268"/>
      <c r="G84" s="268"/>
      <c r="H84" s="269"/>
      <c r="I84" s="41"/>
      <c r="J84" s="41"/>
      <c r="K84" s="269"/>
      <c r="L84" s="269"/>
      <c r="M84" s="269"/>
      <c r="N84" s="269"/>
      <c r="O84" s="269"/>
      <c r="P84" s="42" t="str">
        <f>IF(C84="","",'הגבלה לסכום מבוקש (1)'!D84)</f>
        <v/>
      </c>
      <c r="Q84" s="42" t="str">
        <f>סיכום!J84</f>
        <v/>
      </c>
      <c r="R84" s="43" t="str">
        <f t="shared" si="1"/>
        <v/>
      </c>
      <c r="S84" s="42" t="str">
        <f>'קיזוזים בגין איחורים'!F84</f>
        <v/>
      </c>
      <c r="T84" s="44" t="str">
        <f>IF(B84="","",'קיזוזים- החלטות ועדה'!E84)</f>
        <v/>
      </c>
      <c r="U84" s="42" t="str">
        <f>'קיזוזים- החלטות ועדה'!G84</f>
        <v/>
      </c>
      <c r="V84" s="44" t="str">
        <f>'הגבלה לסכום מבוקש (2)'!W84</f>
        <v/>
      </c>
    </row>
    <row r="85" spans="2:22">
      <c r="B85" s="39" t="str">
        <f t="shared" si="0"/>
        <v/>
      </c>
      <c r="C85" s="40" t="str">
        <f>IF('תנאי סף'!F85="","",'תנאי סף'!F85)</f>
        <v/>
      </c>
      <c r="D85" s="268"/>
      <c r="E85" s="268"/>
      <c r="F85" s="268"/>
      <c r="G85" s="268"/>
      <c r="H85" s="269"/>
      <c r="I85" s="41"/>
      <c r="J85" s="41"/>
      <c r="K85" s="269"/>
      <c r="L85" s="269"/>
      <c r="M85" s="269"/>
      <c r="N85" s="269"/>
      <c r="O85" s="269"/>
      <c r="P85" s="42" t="str">
        <f>IF(C85="","",'הגבלה לסכום מבוקש (1)'!D85)</f>
        <v/>
      </c>
      <c r="Q85" s="42" t="str">
        <f>סיכום!J85</f>
        <v/>
      </c>
      <c r="R85" s="43" t="str">
        <f t="shared" si="1"/>
        <v/>
      </c>
      <c r="S85" s="42" t="str">
        <f>'קיזוזים בגין איחורים'!F85</f>
        <v/>
      </c>
      <c r="T85" s="44" t="str">
        <f>IF(B85="","",'קיזוזים- החלטות ועדה'!E85)</f>
        <v/>
      </c>
      <c r="U85" s="42" t="str">
        <f>'קיזוזים- החלטות ועדה'!G85</f>
        <v/>
      </c>
      <c r="V85" s="44" t="str">
        <f>'הגבלה לסכום מבוקש (2)'!W85</f>
        <v/>
      </c>
    </row>
    <row r="86" spans="2:22">
      <c r="B86" s="39" t="str">
        <f t="shared" si="0"/>
        <v/>
      </c>
      <c r="C86" s="40" t="str">
        <f>IF('תנאי סף'!F86="","",'תנאי סף'!F86)</f>
        <v/>
      </c>
      <c r="D86" s="268"/>
      <c r="E86" s="268"/>
      <c r="F86" s="268"/>
      <c r="G86" s="268"/>
      <c r="H86" s="269"/>
      <c r="I86" s="41"/>
      <c r="J86" s="41"/>
      <c r="K86" s="269"/>
      <c r="L86" s="269"/>
      <c r="M86" s="269"/>
      <c r="N86" s="269"/>
      <c r="O86" s="269"/>
      <c r="P86" s="42" t="str">
        <f>IF(C86="","",'הגבלה לסכום מבוקש (1)'!D86)</f>
        <v/>
      </c>
      <c r="Q86" s="42" t="str">
        <f>סיכום!J86</f>
        <v/>
      </c>
      <c r="R86" s="43" t="str">
        <f t="shared" si="1"/>
        <v/>
      </c>
      <c r="S86" s="42" t="str">
        <f>'קיזוזים בגין איחורים'!F86</f>
        <v/>
      </c>
      <c r="T86" s="44" t="str">
        <f>IF(B86="","",'קיזוזים- החלטות ועדה'!E86)</f>
        <v/>
      </c>
      <c r="U86" s="42" t="str">
        <f>'קיזוזים- החלטות ועדה'!G86</f>
        <v/>
      </c>
      <c r="V86" s="44" t="str">
        <f>'הגבלה לסכום מבוקש (2)'!W86</f>
        <v/>
      </c>
    </row>
    <row r="87" spans="2:22">
      <c r="B87" s="39" t="str">
        <f t="shared" si="0"/>
        <v/>
      </c>
      <c r="C87" s="40" t="str">
        <f>IF('תנאי סף'!F87="","",'תנאי סף'!F87)</f>
        <v/>
      </c>
      <c r="D87" s="268"/>
      <c r="E87" s="268"/>
      <c r="F87" s="268"/>
      <c r="G87" s="268"/>
      <c r="H87" s="269"/>
      <c r="I87" s="41"/>
      <c r="J87" s="41"/>
      <c r="K87" s="269"/>
      <c r="L87" s="269"/>
      <c r="M87" s="269"/>
      <c r="N87" s="269"/>
      <c r="O87" s="269"/>
      <c r="P87" s="42" t="str">
        <f>IF(C87="","",'הגבלה לסכום מבוקש (1)'!D87)</f>
        <v/>
      </c>
      <c r="Q87" s="42" t="str">
        <f>סיכום!J87</f>
        <v/>
      </c>
      <c r="R87" s="43" t="str">
        <f t="shared" si="1"/>
        <v/>
      </c>
      <c r="S87" s="42" t="str">
        <f>'קיזוזים בגין איחורים'!F87</f>
        <v/>
      </c>
      <c r="T87" s="44" t="str">
        <f>IF(B87="","",'קיזוזים- החלטות ועדה'!E87)</f>
        <v/>
      </c>
      <c r="U87" s="42" t="str">
        <f>'קיזוזים- החלטות ועדה'!G87</f>
        <v/>
      </c>
      <c r="V87" s="44" t="str">
        <f>'הגבלה לסכום מבוקש (2)'!W87</f>
        <v/>
      </c>
    </row>
    <row r="88" spans="2:22">
      <c r="B88" s="39" t="str">
        <f t="shared" si="0"/>
        <v/>
      </c>
      <c r="C88" s="40" t="str">
        <f>IF('תנאי סף'!F88="","",'תנאי סף'!F88)</f>
        <v/>
      </c>
      <c r="D88" s="268"/>
      <c r="E88" s="268"/>
      <c r="F88" s="268"/>
      <c r="G88" s="268"/>
      <c r="H88" s="269"/>
      <c r="I88" s="41"/>
      <c r="J88" s="41"/>
      <c r="K88" s="269"/>
      <c r="L88" s="269"/>
      <c r="M88" s="269"/>
      <c r="N88" s="269"/>
      <c r="O88" s="269"/>
      <c r="P88" s="42" t="str">
        <f>IF(C88="","",'הגבלה לסכום מבוקש (1)'!D88)</f>
        <v/>
      </c>
      <c r="Q88" s="42" t="str">
        <f>סיכום!J88</f>
        <v/>
      </c>
      <c r="R88" s="43" t="str">
        <f t="shared" si="1"/>
        <v/>
      </c>
      <c r="S88" s="42" t="str">
        <f>'קיזוזים בגין איחורים'!F88</f>
        <v/>
      </c>
      <c r="T88" s="44" t="str">
        <f>IF(B88="","",'קיזוזים- החלטות ועדה'!E88)</f>
        <v/>
      </c>
      <c r="U88" s="42" t="str">
        <f>'קיזוזים- החלטות ועדה'!G88</f>
        <v/>
      </c>
      <c r="V88" s="44" t="str">
        <f>'הגבלה לסכום מבוקש (2)'!W88</f>
        <v/>
      </c>
    </row>
    <row r="89" spans="2:22">
      <c r="B89" s="39" t="str">
        <f t="shared" si="0"/>
        <v/>
      </c>
      <c r="C89" s="40" t="str">
        <f>IF('תנאי סף'!F89="","",'תנאי סף'!F89)</f>
        <v/>
      </c>
      <c r="D89" s="268"/>
      <c r="E89" s="268"/>
      <c r="F89" s="268"/>
      <c r="G89" s="268"/>
      <c r="H89" s="269"/>
      <c r="I89" s="41"/>
      <c r="J89" s="41"/>
      <c r="K89" s="269"/>
      <c r="L89" s="269"/>
      <c r="M89" s="269"/>
      <c r="N89" s="269"/>
      <c r="O89" s="269"/>
      <c r="P89" s="42" t="str">
        <f>IF(C89="","",'הגבלה לסכום מבוקש (1)'!D89)</f>
        <v/>
      </c>
      <c r="Q89" s="42" t="str">
        <f>סיכום!J89</f>
        <v/>
      </c>
      <c r="R89" s="43" t="str">
        <f t="shared" si="1"/>
        <v/>
      </c>
      <c r="S89" s="42" t="str">
        <f>'קיזוזים בגין איחורים'!F89</f>
        <v/>
      </c>
      <c r="T89" s="44" t="str">
        <f>IF(B89="","",'קיזוזים- החלטות ועדה'!E89)</f>
        <v/>
      </c>
      <c r="U89" s="42" t="str">
        <f>'קיזוזים- החלטות ועדה'!G89</f>
        <v/>
      </c>
      <c r="V89" s="44" t="str">
        <f>'הגבלה לסכום מבוקש (2)'!W89</f>
        <v/>
      </c>
    </row>
    <row r="90" spans="2:22">
      <c r="B90" s="39" t="str">
        <f t="shared" si="0"/>
        <v/>
      </c>
      <c r="C90" s="40" t="str">
        <f>IF('תנאי סף'!F90="","",'תנאי סף'!F90)</f>
        <v/>
      </c>
      <c r="D90" s="268"/>
      <c r="E90" s="268"/>
      <c r="F90" s="268"/>
      <c r="G90" s="268"/>
      <c r="H90" s="269"/>
      <c r="I90" s="41"/>
      <c r="J90" s="41"/>
      <c r="K90" s="269"/>
      <c r="L90" s="269"/>
      <c r="M90" s="269"/>
      <c r="N90" s="269"/>
      <c r="O90" s="269"/>
      <c r="P90" s="42" t="str">
        <f>IF(C90="","",'הגבלה לסכום מבוקש (1)'!D90)</f>
        <v/>
      </c>
      <c r="Q90" s="42" t="str">
        <f>סיכום!J90</f>
        <v/>
      </c>
      <c r="R90" s="43" t="str">
        <f t="shared" si="1"/>
        <v/>
      </c>
      <c r="S90" s="42" t="str">
        <f>'קיזוזים בגין איחורים'!F90</f>
        <v/>
      </c>
      <c r="T90" s="44" t="str">
        <f>IF(B90="","",'קיזוזים- החלטות ועדה'!E90)</f>
        <v/>
      </c>
      <c r="U90" s="42" t="str">
        <f>'קיזוזים- החלטות ועדה'!G90</f>
        <v/>
      </c>
      <c r="V90" s="44" t="str">
        <f>'הגבלה לסכום מבוקש (2)'!W90</f>
        <v/>
      </c>
    </row>
    <row r="91" spans="2:22">
      <c r="B91" s="39" t="str">
        <f t="shared" si="0"/>
        <v/>
      </c>
      <c r="C91" s="40" t="str">
        <f>IF('תנאי סף'!F91="","",'תנאי סף'!F91)</f>
        <v/>
      </c>
      <c r="D91" s="268"/>
      <c r="E91" s="268"/>
      <c r="F91" s="268"/>
      <c r="G91" s="268"/>
      <c r="H91" s="269"/>
      <c r="I91" s="41"/>
      <c r="J91" s="41"/>
      <c r="K91" s="269"/>
      <c r="L91" s="269"/>
      <c r="M91" s="269"/>
      <c r="N91" s="269"/>
      <c r="O91" s="269"/>
      <c r="P91" s="42" t="str">
        <f>IF(C91="","",'הגבלה לסכום מבוקש (1)'!D91)</f>
        <v/>
      </c>
      <c r="Q91" s="42" t="str">
        <f>סיכום!J91</f>
        <v/>
      </c>
      <c r="R91" s="43" t="str">
        <f t="shared" si="1"/>
        <v/>
      </c>
      <c r="S91" s="42" t="str">
        <f>'קיזוזים בגין איחורים'!F91</f>
        <v/>
      </c>
      <c r="T91" s="44" t="str">
        <f>IF(B91="","",'קיזוזים- החלטות ועדה'!E91)</f>
        <v/>
      </c>
      <c r="U91" s="42" t="str">
        <f>'קיזוזים- החלטות ועדה'!G91</f>
        <v/>
      </c>
      <c r="V91" s="44" t="str">
        <f>'הגבלה לסכום מבוקש (2)'!W91</f>
        <v/>
      </c>
    </row>
    <row r="92" spans="2:22">
      <c r="B92" s="39" t="str">
        <f t="shared" si="0"/>
        <v/>
      </c>
      <c r="C92" s="40" t="str">
        <f>IF('תנאי סף'!F92="","",'תנאי סף'!F92)</f>
        <v/>
      </c>
      <c r="D92" s="268"/>
      <c r="E92" s="268"/>
      <c r="F92" s="268"/>
      <c r="G92" s="268"/>
      <c r="H92" s="269"/>
      <c r="I92" s="41"/>
      <c r="J92" s="41"/>
      <c r="K92" s="269"/>
      <c r="L92" s="269"/>
      <c r="M92" s="269"/>
      <c r="N92" s="269"/>
      <c r="O92" s="269"/>
      <c r="P92" s="42" t="str">
        <f>IF(C92="","",'הגבלה לסכום מבוקש (1)'!D92)</f>
        <v/>
      </c>
      <c r="Q92" s="42" t="str">
        <f>סיכום!J92</f>
        <v/>
      </c>
      <c r="R92" s="43" t="str">
        <f t="shared" si="1"/>
        <v/>
      </c>
      <c r="S92" s="42" t="str">
        <f>'קיזוזים בגין איחורים'!F92</f>
        <v/>
      </c>
      <c r="T92" s="44" t="str">
        <f>IF(B92="","",'קיזוזים- החלטות ועדה'!E92)</f>
        <v/>
      </c>
      <c r="U92" s="42" t="str">
        <f>'קיזוזים- החלטות ועדה'!G92</f>
        <v/>
      </c>
      <c r="V92" s="44" t="str">
        <f>'הגבלה לסכום מבוקש (2)'!W92</f>
        <v/>
      </c>
    </row>
    <row r="93" spans="2:22">
      <c r="B93" s="39" t="str">
        <f t="shared" si="0"/>
        <v/>
      </c>
      <c r="C93" s="40" t="str">
        <f>IF('תנאי סף'!F93="","",'תנאי סף'!F93)</f>
        <v/>
      </c>
      <c r="D93" s="268"/>
      <c r="E93" s="268"/>
      <c r="F93" s="268"/>
      <c r="G93" s="268"/>
      <c r="H93" s="269"/>
      <c r="I93" s="41"/>
      <c r="J93" s="41"/>
      <c r="K93" s="269"/>
      <c r="L93" s="269"/>
      <c r="M93" s="269"/>
      <c r="N93" s="269"/>
      <c r="O93" s="269"/>
      <c r="P93" s="42" t="str">
        <f>IF(C93="","",'הגבלה לסכום מבוקש (1)'!D93)</f>
        <v/>
      </c>
      <c r="Q93" s="42" t="str">
        <f>סיכום!J93</f>
        <v/>
      </c>
      <c r="R93" s="43" t="str">
        <f t="shared" si="1"/>
        <v/>
      </c>
      <c r="S93" s="42" t="str">
        <f>'קיזוזים בגין איחורים'!F93</f>
        <v/>
      </c>
      <c r="T93" s="44" t="str">
        <f>IF(B93="","",'קיזוזים- החלטות ועדה'!E93)</f>
        <v/>
      </c>
      <c r="U93" s="42" t="str">
        <f>'קיזוזים- החלטות ועדה'!G93</f>
        <v/>
      </c>
      <c r="V93" s="44" t="str">
        <f>'הגבלה לסכום מבוקש (2)'!W93</f>
        <v/>
      </c>
    </row>
    <row r="94" spans="2:22">
      <c r="B94" s="39" t="str">
        <f t="shared" si="0"/>
        <v/>
      </c>
      <c r="C94" s="40" t="str">
        <f>IF('תנאי סף'!F94="","",'תנאי סף'!F94)</f>
        <v/>
      </c>
      <c r="D94" s="268"/>
      <c r="E94" s="268"/>
      <c r="F94" s="268"/>
      <c r="G94" s="268"/>
      <c r="H94" s="269"/>
      <c r="I94" s="41"/>
      <c r="J94" s="41"/>
      <c r="K94" s="269"/>
      <c r="L94" s="269"/>
      <c r="M94" s="269"/>
      <c r="N94" s="269"/>
      <c r="O94" s="269"/>
      <c r="P94" s="42" t="str">
        <f>IF(C94="","",'הגבלה לסכום מבוקש (1)'!D94)</f>
        <v/>
      </c>
      <c r="Q94" s="42" t="str">
        <f>סיכום!J94</f>
        <v/>
      </c>
      <c r="R94" s="43" t="str">
        <f t="shared" si="1"/>
        <v/>
      </c>
      <c r="S94" s="42" t="str">
        <f>'קיזוזים בגין איחורים'!F94</f>
        <v/>
      </c>
      <c r="T94" s="44" t="str">
        <f>IF(B94="","",'קיזוזים- החלטות ועדה'!E94)</f>
        <v/>
      </c>
      <c r="U94" s="42" t="str">
        <f>'קיזוזים- החלטות ועדה'!G94</f>
        <v/>
      </c>
      <c r="V94" s="44" t="str">
        <f>'הגבלה לסכום מבוקש (2)'!W94</f>
        <v/>
      </c>
    </row>
    <row r="95" spans="2:22">
      <c r="B95" s="39" t="str">
        <f t="shared" si="0"/>
        <v/>
      </c>
      <c r="C95" s="40" t="str">
        <f>IF('תנאי סף'!F95="","",'תנאי סף'!F95)</f>
        <v/>
      </c>
      <c r="D95" s="268"/>
      <c r="E95" s="268"/>
      <c r="F95" s="268"/>
      <c r="G95" s="268"/>
      <c r="H95" s="269"/>
      <c r="I95" s="41"/>
      <c r="J95" s="41"/>
      <c r="K95" s="269"/>
      <c r="L95" s="269"/>
      <c r="M95" s="269"/>
      <c r="N95" s="269"/>
      <c r="O95" s="269"/>
      <c r="P95" s="42" t="str">
        <f>IF(C95="","",'הגבלה לסכום מבוקש (1)'!D95)</f>
        <v/>
      </c>
      <c r="Q95" s="42" t="str">
        <f>סיכום!J95</f>
        <v/>
      </c>
      <c r="R95" s="43" t="str">
        <f t="shared" si="1"/>
        <v/>
      </c>
      <c r="S95" s="42" t="str">
        <f>'קיזוזים בגין איחורים'!F95</f>
        <v/>
      </c>
      <c r="T95" s="44" t="str">
        <f>IF(B95="","",'קיזוזים- החלטות ועדה'!E95)</f>
        <v/>
      </c>
      <c r="U95" s="42" t="str">
        <f>'קיזוזים- החלטות ועדה'!G95</f>
        <v/>
      </c>
      <c r="V95" s="44" t="str">
        <f>'הגבלה לסכום מבוקש (2)'!W95</f>
        <v/>
      </c>
    </row>
    <row r="96" spans="2:22">
      <c r="B96" s="39" t="str">
        <f t="shared" ref="B96:B130" si="2">IF(C96="","",ROW()-30)</f>
        <v/>
      </c>
      <c r="C96" s="40" t="str">
        <f>IF('תנאי סף'!F96="","",'תנאי סף'!F96)</f>
        <v/>
      </c>
      <c r="D96" s="268"/>
      <c r="E96" s="268"/>
      <c r="F96" s="268"/>
      <c r="G96" s="268"/>
      <c r="H96" s="269"/>
      <c r="I96" s="41"/>
      <c r="J96" s="41"/>
      <c r="K96" s="269"/>
      <c r="L96" s="269"/>
      <c r="M96" s="269"/>
      <c r="N96" s="269"/>
      <c r="O96" s="269"/>
      <c r="P96" s="42" t="str">
        <f>IF(C96="","",'הגבלה לסכום מבוקש (1)'!D96)</f>
        <v/>
      </c>
      <c r="Q96" s="42" t="str">
        <f>סיכום!J96</f>
        <v/>
      </c>
      <c r="R96" s="43" t="str">
        <f t="shared" ref="R96:R130" si="3">IFERROR(Q96/J96,"")</f>
        <v/>
      </c>
      <c r="S96" s="42" t="str">
        <f>'קיזוזים בגין איחורים'!F96</f>
        <v/>
      </c>
      <c r="T96" s="44" t="str">
        <f>IF(B96="","",'קיזוזים- החלטות ועדה'!E96)</f>
        <v/>
      </c>
      <c r="U96" s="42" t="str">
        <f>'קיזוזים- החלטות ועדה'!G96</f>
        <v/>
      </c>
      <c r="V96" s="44" t="str">
        <f>'הגבלה לסכום מבוקש (2)'!W96</f>
        <v/>
      </c>
    </row>
    <row r="97" spans="2:22">
      <c r="B97" s="39" t="str">
        <f t="shared" si="2"/>
        <v/>
      </c>
      <c r="C97" s="40" t="str">
        <f>IF('תנאי סף'!F97="","",'תנאי סף'!F97)</f>
        <v/>
      </c>
      <c r="D97" s="268"/>
      <c r="E97" s="268"/>
      <c r="F97" s="268"/>
      <c r="G97" s="268"/>
      <c r="H97" s="269"/>
      <c r="I97" s="41"/>
      <c r="J97" s="41"/>
      <c r="K97" s="269"/>
      <c r="L97" s="269"/>
      <c r="M97" s="269"/>
      <c r="N97" s="269"/>
      <c r="O97" s="269"/>
      <c r="P97" s="42" t="str">
        <f>IF(C97="","",'הגבלה לסכום מבוקש (1)'!D97)</f>
        <v/>
      </c>
      <c r="Q97" s="42" t="str">
        <f>סיכום!J97</f>
        <v/>
      </c>
      <c r="R97" s="43" t="str">
        <f t="shared" si="3"/>
        <v/>
      </c>
      <c r="S97" s="42" t="str">
        <f>'קיזוזים בגין איחורים'!F97</f>
        <v/>
      </c>
      <c r="T97" s="44" t="str">
        <f>IF(B97="","",'קיזוזים- החלטות ועדה'!E97)</f>
        <v/>
      </c>
      <c r="U97" s="42" t="str">
        <f>'קיזוזים- החלטות ועדה'!G97</f>
        <v/>
      </c>
      <c r="V97" s="44" t="str">
        <f>'הגבלה לסכום מבוקש (2)'!W97</f>
        <v/>
      </c>
    </row>
    <row r="98" spans="2:22">
      <c r="B98" s="39" t="str">
        <f t="shared" si="2"/>
        <v/>
      </c>
      <c r="C98" s="40" t="str">
        <f>IF('תנאי סף'!F98="","",'תנאי סף'!F98)</f>
        <v/>
      </c>
      <c r="D98" s="268"/>
      <c r="E98" s="268"/>
      <c r="F98" s="268"/>
      <c r="G98" s="268"/>
      <c r="H98" s="269"/>
      <c r="I98" s="41"/>
      <c r="J98" s="41"/>
      <c r="K98" s="269"/>
      <c r="L98" s="269"/>
      <c r="M98" s="269"/>
      <c r="N98" s="269"/>
      <c r="O98" s="269"/>
      <c r="P98" s="42" t="str">
        <f>IF(C98="","",'הגבלה לסכום מבוקש (1)'!D98)</f>
        <v/>
      </c>
      <c r="Q98" s="42" t="str">
        <f>סיכום!J98</f>
        <v/>
      </c>
      <c r="R98" s="43" t="str">
        <f t="shared" si="3"/>
        <v/>
      </c>
      <c r="S98" s="42" t="str">
        <f>'קיזוזים בגין איחורים'!F98</f>
        <v/>
      </c>
      <c r="T98" s="44" t="str">
        <f>IF(B98="","",'קיזוזים- החלטות ועדה'!E98)</f>
        <v/>
      </c>
      <c r="U98" s="42" t="str">
        <f>'קיזוזים- החלטות ועדה'!G98</f>
        <v/>
      </c>
      <c r="V98" s="44" t="str">
        <f>'הגבלה לסכום מבוקש (2)'!W98</f>
        <v/>
      </c>
    </row>
    <row r="99" spans="2:22">
      <c r="B99" s="39" t="str">
        <f t="shared" si="2"/>
        <v/>
      </c>
      <c r="C99" s="40" t="str">
        <f>IF('תנאי סף'!F99="","",'תנאי סף'!F99)</f>
        <v/>
      </c>
      <c r="D99" s="268"/>
      <c r="E99" s="268"/>
      <c r="F99" s="268"/>
      <c r="G99" s="268"/>
      <c r="H99" s="269"/>
      <c r="I99" s="41"/>
      <c r="J99" s="41"/>
      <c r="K99" s="269"/>
      <c r="L99" s="269"/>
      <c r="M99" s="269"/>
      <c r="N99" s="269"/>
      <c r="O99" s="269"/>
      <c r="P99" s="42" t="str">
        <f>IF(C99="","",'הגבלה לסכום מבוקש (1)'!D99)</f>
        <v/>
      </c>
      <c r="Q99" s="42" t="str">
        <f>סיכום!J99</f>
        <v/>
      </c>
      <c r="R99" s="43" t="str">
        <f t="shared" si="3"/>
        <v/>
      </c>
      <c r="S99" s="42" t="str">
        <f>'קיזוזים בגין איחורים'!F99</f>
        <v/>
      </c>
      <c r="T99" s="44" t="str">
        <f>IF(B99="","",'קיזוזים- החלטות ועדה'!E99)</f>
        <v/>
      </c>
      <c r="U99" s="42" t="str">
        <f>'קיזוזים- החלטות ועדה'!G99</f>
        <v/>
      </c>
      <c r="V99" s="44" t="str">
        <f>'הגבלה לסכום מבוקש (2)'!W99</f>
        <v/>
      </c>
    </row>
    <row r="100" spans="2:22">
      <c r="B100" s="39" t="str">
        <f t="shared" si="2"/>
        <v/>
      </c>
      <c r="C100" s="40" t="str">
        <f>IF('תנאי סף'!F100="","",'תנאי סף'!F100)</f>
        <v/>
      </c>
      <c r="D100" s="268"/>
      <c r="E100" s="268"/>
      <c r="F100" s="268"/>
      <c r="G100" s="268"/>
      <c r="H100" s="269"/>
      <c r="I100" s="41"/>
      <c r="J100" s="41"/>
      <c r="K100" s="269"/>
      <c r="L100" s="269"/>
      <c r="M100" s="269"/>
      <c r="N100" s="269"/>
      <c r="O100" s="269"/>
      <c r="P100" s="42" t="str">
        <f>IF(C100="","",'הגבלה לסכום מבוקש (1)'!D100)</f>
        <v/>
      </c>
      <c r="Q100" s="42" t="str">
        <f>סיכום!J100</f>
        <v/>
      </c>
      <c r="R100" s="43" t="str">
        <f t="shared" si="3"/>
        <v/>
      </c>
      <c r="S100" s="42" t="str">
        <f>'קיזוזים בגין איחורים'!F100</f>
        <v/>
      </c>
      <c r="T100" s="44" t="str">
        <f>IF(B100="","",'קיזוזים- החלטות ועדה'!E100)</f>
        <v/>
      </c>
      <c r="U100" s="42" t="str">
        <f>'קיזוזים- החלטות ועדה'!G100</f>
        <v/>
      </c>
      <c r="V100" s="44" t="str">
        <f>'הגבלה לסכום מבוקש (2)'!W100</f>
        <v/>
      </c>
    </row>
    <row r="101" spans="2:22">
      <c r="B101" s="39" t="str">
        <f t="shared" si="2"/>
        <v/>
      </c>
      <c r="C101" s="40" t="str">
        <f>IF('תנאי סף'!F101="","",'תנאי סף'!F101)</f>
        <v/>
      </c>
      <c r="D101" s="268"/>
      <c r="E101" s="268"/>
      <c r="F101" s="268"/>
      <c r="G101" s="268"/>
      <c r="H101" s="269"/>
      <c r="I101" s="41"/>
      <c r="J101" s="41"/>
      <c r="K101" s="269"/>
      <c r="L101" s="269"/>
      <c r="M101" s="269"/>
      <c r="N101" s="269"/>
      <c r="O101" s="269"/>
      <c r="P101" s="42" t="str">
        <f>IF(C101="","",'הגבלה לסכום מבוקש (1)'!D101)</f>
        <v/>
      </c>
      <c r="Q101" s="42" t="str">
        <f>סיכום!J101</f>
        <v/>
      </c>
      <c r="R101" s="43" t="str">
        <f t="shared" si="3"/>
        <v/>
      </c>
      <c r="S101" s="42" t="str">
        <f>'קיזוזים בגין איחורים'!F101</f>
        <v/>
      </c>
      <c r="T101" s="44" t="str">
        <f>IF(B101="","",'קיזוזים- החלטות ועדה'!E101)</f>
        <v/>
      </c>
      <c r="U101" s="42" t="str">
        <f>'קיזוזים- החלטות ועדה'!G101</f>
        <v/>
      </c>
      <c r="V101" s="44" t="str">
        <f>'הגבלה לסכום מבוקש (2)'!W101</f>
        <v/>
      </c>
    </row>
    <row r="102" spans="2:22">
      <c r="B102" s="39" t="str">
        <f t="shared" si="2"/>
        <v/>
      </c>
      <c r="C102" s="40" t="str">
        <f>IF('תנאי סף'!F102="","",'תנאי סף'!F102)</f>
        <v/>
      </c>
      <c r="D102" s="268"/>
      <c r="E102" s="268"/>
      <c r="F102" s="268"/>
      <c r="G102" s="268"/>
      <c r="H102" s="269"/>
      <c r="I102" s="41"/>
      <c r="J102" s="41"/>
      <c r="K102" s="269"/>
      <c r="L102" s="269"/>
      <c r="M102" s="269"/>
      <c r="N102" s="269"/>
      <c r="O102" s="269"/>
      <c r="P102" s="42" t="str">
        <f>IF(C102="","",'הגבלה לסכום מבוקש (1)'!D102)</f>
        <v/>
      </c>
      <c r="Q102" s="42" t="str">
        <f>סיכום!J102</f>
        <v/>
      </c>
      <c r="R102" s="43" t="str">
        <f t="shared" si="3"/>
        <v/>
      </c>
      <c r="S102" s="42" t="str">
        <f>'קיזוזים בגין איחורים'!F102</f>
        <v/>
      </c>
      <c r="T102" s="44" t="str">
        <f>IF(B102="","",'קיזוזים- החלטות ועדה'!E102)</f>
        <v/>
      </c>
      <c r="U102" s="42" t="str">
        <f>'קיזוזים- החלטות ועדה'!G102</f>
        <v/>
      </c>
      <c r="V102" s="44" t="str">
        <f>'הגבלה לסכום מבוקש (2)'!W102</f>
        <v/>
      </c>
    </row>
    <row r="103" spans="2:22">
      <c r="B103" s="39" t="str">
        <f t="shared" si="2"/>
        <v/>
      </c>
      <c r="C103" s="40" t="str">
        <f>IF('תנאי סף'!F103="","",'תנאי סף'!F103)</f>
        <v/>
      </c>
      <c r="D103" s="268"/>
      <c r="E103" s="268"/>
      <c r="F103" s="268"/>
      <c r="G103" s="268"/>
      <c r="H103" s="269"/>
      <c r="I103" s="41"/>
      <c r="J103" s="41"/>
      <c r="K103" s="269"/>
      <c r="L103" s="269"/>
      <c r="M103" s="269"/>
      <c r="N103" s="269"/>
      <c r="O103" s="269"/>
      <c r="P103" s="42" t="str">
        <f>IF(C103="","",'הגבלה לסכום מבוקש (1)'!D103)</f>
        <v/>
      </c>
      <c r="Q103" s="42" t="str">
        <f>סיכום!J103</f>
        <v/>
      </c>
      <c r="R103" s="43" t="str">
        <f t="shared" si="3"/>
        <v/>
      </c>
      <c r="S103" s="42" t="str">
        <f>'קיזוזים בגין איחורים'!F103</f>
        <v/>
      </c>
      <c r="T103" s="44" t="str">
        <f>IF(B103="","",'קיזוזים- החלטות ועדה'!E103)</f>
        <v/>
      </c>
      <c r="U103" s="42" t="str">
        <f>'קיזוזים- החלטות ועדה'!G103</f>
        <v/>
      </c>
      <c r="V103" s="44" t="str">
        <f>'הגבלה לסכום מבוקש (2)'!W103</f>
        <v/>
      </c>
    </row>
    <row r="104" spans="2:22">
      <c r="B104" s="39" t="str">
        <f t="shared" si="2"/>
        <v/>
      </c>
      <c r="C104" s="40" t="str">
        <f>IF('תנאי סף'!F104="","",'תנאי סף'!F104)</f>
        <v/>
      </c>
      <c r="D104" s="268"/>
      <c r="E104" s="268"/>
      <c r="F104" s="268"/>
      <c r="G104" s="268"/>
      <c r="H104" s="269"/>
      <c r="I104" s="41"/>
      <c r="J104" s="41"/>
      <c r="K104" s="269"/>
      <c r="L104" s="269"/>
      <c r="M104" s="269"/>
      <c r="N104" s="269"/>
      <c r="O104" s="269"/>
      <c r="P104" s="42" t="str">
        <f>IF(C104="","",'הגבלה לסכום מבוקש (1)'!D104)</f>
        <v/>
      </c>
      <c r="Q104" s="42" t="str">
        <f>סיכום!J104</f>
        <v/>
      </c>
      <c r="R104" s="43" t="str">
        <f t="shared" si="3"/>
        <v/>
      </c>
      <c r="S104" s="42" t="str">
        <f>'קיזוזים בגין איחורים'!F104</f>
        <v/>
      </c>
      <c r="T104" s="44" t="str">
        <f>IF(B104="","",'קיזוזים- החלטות ועדה'!E104)</f>
        <v/>
      </c>
      <c r="U104" s="42" t="str">
        <f>'קיזוזים- החלטות ועדה'!G104</f>
        <v/>
      </c>
      <c r="V104" s="44" t="str">
        <f>'הגבלה לסכום מבוקש (2)'!W104</f>
        <v/>
      </c>
    </row>
    <row r="105" spans="2:22">
      <c r="B105" s="39" t="str">
        <f t="shared" si="2"/>
        <v/>
      </c>
      <c r="C105" s="40" t="str">
        <f>IF('תנאי סף'!F105="","",'תנאי סף'!F105)</f>
        <v/>
      </c>
      <c r="D105" s="268"/>
      <c r="E105" s="268"/>
      <c r="F105" s="268"/>
      <c r="G105" s="268"/>
      <c r="H105" s="269"/>
      <c r="I105" s="41"/>
      <c r="J105" s="41"/>
      <c r="K105" s="269"/>
      <c r="L105" s="269"/>
      <c r="M105" s="269"/>
      <c r="N105" s="269"/>
      <c r="O105" s="269"/>
      <c r="P105" s="42" t="str">
        <f>IF(C105="","",'הגבלה לסכום מבוקש (1)'!D105)</f>
        <v/>
      </c>
      <c r="Q105" s="42" t="str">
        <f>סיכום!J105</f>
        <v/>
      </c>
      <c r="R105" s="43" t="str">
        <f t="shared" si="3"/>
        <v/>
      </c>
      <c r="S105" s="42" t="str">
        <f>'קיזוזים בגין איחורים'!F105</f>
        <v/>
      </c>
      <c r="T105" s="44" t="str">
        <f>IF(B105="","",'קיזוזים- החלטות ועדה'!E105)</f>
        <v/>
      </c>
      <c r="U105" s="42" t="str">
        <f>'קיזוזים- החלטות ועדה'!G105</f>
        <v/>
      </c>
      <c r="V105" s="44" t="str">
        <f>'הגבלה לסכום מבוקש (2)'!W105</f>
        <v/>
      </c>
    </row>
    <row r="106" spans="2:22">
      <c r="B106" s="39" t="str">
        <f t="shared" si="2"/>
        <v/>
      </c>
      <c r="C106" s="40" t="str">
        <f>IF('תנאי סף'!F106="","",'תנאי סף'!F106)</f>
        <v/>
      </c>
      <c r="D106" s="268"/>
      <c r="E106" s="268"/>
      <c r="F106" s="268"/>
      <c r="G106" s="268"/>
      <c r="H106" s="269"/>
      <c r="I106" s="41"/>
      <c r="J106" s="41"/>
      <c r="K106" s="269"/>
      <c r="L106" s="269"/>
      <c r="M106" s="269"/>
      <c r="N106" s="269"/>
      <c r="O106" s="269"/>
      <c r="P106" s="42" t="str">
        <f>IF(C106="","",'הגבלה לסכום מבוקש (1)'!D106)</f>
        <v/>
      </c>
      <c r="Q106" s="42" t="str">
        <f>סיכום!J106</f>
        <v/>
      </c>
      <c r="R106" s="43" t="str">
        <f t="shared" si="3"/>
        <v/>
      </c>
      <c r="S106" s="42" t="str">
        <f>'קיזוזים בגין איחורים'!F106</f>
        <v/>
      </c>
      <c r="T106" s="44" t="str">
        <f>IF(B106="","",'קיזוזים- החלטות ועדה'!E106)</f>
        <v/>
      </c>
      <c r="U106" s="42" t="str">
        <f>'קיזוזים- החלטות ועדה'!G106</f>
        <v/>
      </c>
      <c r="V106" s="44" t="str">
        <f>'הגבלה לסכום מבוקש (2)'!W106</f>
        <v/>
      </c>
    </row>
    <row r="107" spans="2:22">
      <c r="B107" s="39" t="str">
        <f t="shared" si="2"/>
        <v/>
      </c>
      <c r="C107" s="40" t="str">
        <f>IF('תנאי סף'!F107="","",'תנאי סף'!F107)</f>
        <v/>
      </c>
      <c r="D107" s="268"/>
      <c r="E107" s="268"/>
      <c r="F107" s="268"/>
      <c r="G107" s="268"/>
      <c r="H107" s="269"/>
      <c r="I107" s="41"/>
      <c r="J107" s="41"/>
      <c r="K107" s="269"/>
      <c r="L107" s="269"/>
      <c r="M107" s="269"/>
      <c r="N107" s="269"/>
      <c r="O107" s="269"/>
      <c r="P107" s="42" t="str">
        <f>IF(C107="","",'הגבלה לסכום מבוקש (1)'!D107)</f>
        <v/>
      </c>
      <c r="Q107" s="42" t="str">
        <f>סיכום!J107</f>
        <v/>
      </c>
      <c r="R107" s="43" t="str">
        <f t="shared" si="3"/>
        <v/>
      </c>
      <c r="S107" s="42" t="str">
        <f>'קיזוזים בגין איחורים'!F107</f>
        <v/>
      </c>
      <c r="T107" s="44" t="str">
        <f>IF(B107="","",'קיזוזים- החלטות ועדה'!E107)</f>
        <v/>
      </c>
      <c r="U107" s="42" t="str">
        <f>'קיזוזים- החלטות ועדה'!G107</f>
        <v/>
      </c>
      <c r="V107" s="44" t="str">
        <f>'הגבלה לסכום מבוקש (2)'!W107</f>
        <v/>
      </c>
    </row>
    <row r="108" spans="2:22">
      <c r="B108" s="39" t="str">
        <f t="shared" si="2"/>
        <v/>
      </c>
      <c r="C108" s="40" t="str">
        <f>IF('תנאי סף'!F108="","",'תנאי סף'!F108)</f>
        <v/>
      </c>
      <c r="D108" s="268"/>
      <c r="E108" s="268"/>
      <c r="F108" s="268"/>
      <c r="G108" s="268"/>
      <c r="H108" s="269"/>
      <c r="I108" s="41"/>
      <c r="J108" s="41"/>
      <c r="K108" s="269"/>
      <c r="L108" s="269"/>
      <c r="M108" s="269"/>
      <c r="N108" s="269"/>
      <c r="O108" s="269"/>
      <c r="P108" s="42" t="str">
        <f>IF(C108="","",'הגבלה לסכום מבוקש (1)'!D108)</f>
        <v/>
      </c>
      <c r="Q108" s="42" t="str">
        <f>סיכום!J108</f>
        <v/>
      </c>
      <c r="R108" s="43" t="str">
        <f t="shared" si="3"/>
        <v/>
      </c>
      <c r="S108" s="42" t="str">
        <f>'קיזוזים בגין איחורים'!F108</f>
        <v/>
      </c>
      <c r="T108" s="44" t="str">
        <f>IF(B108="","",'קיזוזים- החלטות ועדה'!E108)</f>
        <v/>
      </c>
      <c r="U108" s="42" t="str">
        <f>'קיזוזים- החלטות ועדה'!G108</f>
        <v/>
      </c>
      <c r="V108" s="44" t="str">
        <f>'הגבלה לסכום מבוקש (2)'!W108</f>
        <v/>
      </c>
    </row>
    <row r="109" spans="2:22">
      <c r="B109" s="39" t="str">
        <f t="shared" si="2"/>
        <v/>
      </c>
      <c r="C109" s="40" t="str">
        <f>IF('תנאי סף'!F109="","",'תנאי סף'!F109)</f>
        <v/>
      </c>
      <c r="D109" s="268"/>
      <c r="E109" s="268"/>
      <c r="F109" s="268"/>
      <c r="G109" s="268"/>
      <c r="H109" s="269"/>
      <c r="I109" s="41"/>
      <c r="J109" s="41"/>
      <c r="K109" s="269"/>
      <c r="L109" s="269"/>
      <c r="M109" s="269"/>
      <c r="N109" s="269"/>
      <c r="O109" s="269"/>
      <c r="P109" s="42" t="str">
        <f>IF(C109="","",'הגבלה לסכום מבוקש (1)'!D109)</f>
        <v/>
      </c>
      <c r="Q109" s="42" t="str">
        <f>סיכום!J109</f>
        <v/>
      </c>
      <c r="R109" s="43" t="str">
        <f t="shared" si="3"/>
        <v/>
      </c>
      <c r="S109" s="42" t="str">
        <f>'קיזוזים בגין איחורים'!F109</f>
        <v/>
      </c>
      <c r="T109" s="44" t="str">
        <f>IF(B109="","",'קיזוזים- החלטות ועדה'!E109)</f>
        <v/>
      </c>
      <c r="U109" s="42" t="str">
        <f>'קיזוזים- החלטות ועדה'!G109</f>
        <v/>
      </c>
      <c r="V109" s="44" t="str">
        <f>'הגבלה לסכום מבוקש (2)'!W109</f>
        <v/>
      </c>
    </row>
    <row r="110" spans="2:22">
      <c r="B110" s="39" t="str">
        <f t="shared" si="2"/>
        <v/>
      </c>
      <c r="C110" s="40" t="str">
        <f>IF('תנאי סף'!F110="","",'תנאי סף'!F110)</f>
        <v/>
      </c>
      <c r="D110" s="268"/>
      <c r="E110" s="268"/>
      <c r="F110" s="268"/>
      <c r="G110" s="268"/>
      <c r="H110" s="269"/>
      <c r="I110" s="41"/>
      <c r="J110" s="41"/>
      <c r="K110" s="269"/>
      <c r="L110" s="269"/>
      <c r="M110" s="269"/>
      <c r="N110" s="269"/>
      <c r="O110" s="269"/>
      <c r="P110" s="42" t="str">
        <f>IF(C110="","",'הגבלה לסכום מבוקש (1)'!D110)</f>
        <v/>
      </c>
      <c r="Q110" s="42" t="str">
        <f>סיכום!J110</f>
        <v/>
      </c>
      <c r="R110" s="43" t="str">
        <f t="shared" si="3"/>
        <v/>
      </c>
      <c r="S110" s="42" t="str">
        <f>'קיזוזים בגין איחורים'!F110</f>
        <v/>
      </c>
      <c r="T110" s="44" t="str">
        <f>IF(B110="","",'קיזוזים- החלטות ועדה'!E110)</f>
        <v/>
      </c>
      <c r="U110" s="42" t="str">
        <f>'קיזוזים- החלטות ועדה'!G110</f>
        <v/>
      </c>
      <c r="V110" s="44" t="str">
        <f>'הגבלה לסכום מבוקש (2)'!W110</f>
        <v/>
      </c>
    </row>
    <row r="111" spans="2:22">
      <c r="B111" s="39" t="str">
        <f t="shared" si="2"/>
        <v/>
      </c>
      <c r="C111" s="40" t="str">
        <f>IF('תנאי סף'!F111="","",'תנאי סף'!F111)</f>
        <v/>
      </c>
      <c r="D111" s="268"/>
      <c r="E111" s="268"/>
      <c r="F111" s="268"/>
      <c r="G111" s="268"/>
      <c r="H111" s="269"/>
      <c r="I111" s="41"/>
      <c r="J111" s="41"/>
      <c r="K111" s="269"/>
      <c r="L111" s="269"/>
      <c r="M111" s="269"/>
      <c r="N111" s="269"/>
      <c r="O111" s="269"/>
      <c r="P111" s="42" t="str">
        <f>IF(C111="","",'הגבלה לסכום מבוקש (1)'!D111)</f>
        <v/>
      </c>
      <c r="Q111" s="42" t="str">
        <f>סיכום!J111</f>
        <v/>
      </c>
      <c r="R111" s="43" t="str">
        <f t="shared" si="3"/>
        <v/>
      </c>
      <c r="S111" s="42" t="str">
        <f>'קיזוזים בגין איחורים'!F111</f>
        <v/>
      </c>
      <c r="T111" s="44" t="str">
        <f>IF(B111="","",'קיזוזים- החלטות ועדה'!E111)</f>
        <v/>
      </c>
      <c r="U111" s="42" t="str">
        <f>'קיזוזים- החלטות ועדה'!G111</f>
        <v/>
      </c>
      <c r="V111" s="44" t="str">
        <f>'הגבלה לסכום מבוקש (2)'!W111</f>
        <v/>
      </c>
    </row>
    <row r="112" spans="2:22">
      <c r="B112" s="39" t="str">
        <f t="shared" si="2"/>
        <v/>
      </c>
      <c r="C112" s="40" t="str">
        <f>IF('תנאי סף'!F112="","",'תנאי סף'!F112)</f>
        <v/>
      </c>
      <c r="D112" s="268"/>
      <c r="E112" s="268"/>
      <c r="F112" s="268"/>
      <c r="G112" s="268"/>
      <c r="H112" s="269"/>
      <c r="I112" s="41"/>
      <c r="J112" s="41"/>
      <c r="K112" s="269"/>
      <c r="L112" s="269"/>
      <c r="M112" s="269"/>
      <c r="N112" s="269"/>
      <c r="O112" s="269"/>
      <c r="P112" s="42" t="str">
        <f>IF(C112="","",'הגבלה לסכום מבוקש (1)'!D112)</f>
        <v/>
      </c>
      <c r="Q112" s="42" t="str">
        <f>סיכום!J112</f>
        <v/>
      </c>
      <c r="R112" s="43" t="str">
        <f t="shared" si="3"/>
        <v/>
      </c>
      <c r="S112" s="42" t="str">
        <f>'קיזוזים בגין איחורים'!F112</f>
        <v/>
      </c>
      <c r="T112" s="44" t="str">
        <f>IF(B112="","",'קיזוזים- החלטות ועדה'!E112)</f>
        <v/>
      </c>
      <c r="U112" s="42" t="str">
        <f>'קיזוזים- החלטות ועדה'!G112</f>
        <v/>
      </c>
      <c r="V112" s="44" t="str">
        <f>'הגבלה לסכום מבוקש (2)'!W112</f>
        <v/>
      </c>
    </row>
    <row r="113" spans="2:22">
      <c r="B113" s="39" t="str">
        <f t="shared" si="2"/>
        <v/>
      </c>
      <c r="C113" s="40" t="str">
        <f>IF('תנאי סף'!F113="","",'תנאי סף'!F113)</f>
        <v/>
      </c>
      <c r="D113" s="268"/>
      <c r="E113" s="268"/>
      <c r="F113" s="268"/>
      <c r="G113" s="268"/>
      <c r="H113" s="269"/>
      <c r="I113" s="41"/>
      <c r="J113" s="41"/>
      <c r="K113" s="269"/>
      <c r="L113" s="269"/>
      <c r="M113" s="269"/>
      <c r="N113" s="269"/>
      <c r="O113" s="269"/>
      <c r="P113" s="42" t="str">
        <f>IF(C113="","",'הגבלה לסכום מבוקש (1)'!D113)</f>
        <v/>
      </c>
      <c r="Q113" s="42" t="str">
        <f>סיכום!J113</f>
        <v/>
      </c>
      <c r="R113" s="43" t="str">
        <f t="shared" si="3"/>
        <v/>
      </c>
      <c r="S113" s="42" t="str">
        <f>'קיזוזים בגין איחורים'!F113</f>
        <v/>
      </c>
      <c r="T113" s="44" t="str">
        <f>IF(B113="","",'קיזוזים- החלטות ועדה'!E113)</f>
        <v/>
      </c>
      <c r="U113" s="42" t="str">
        <f>'קיזוזים- החלטות ועדה'!G113</f>
        <v/>
      </c>
      <c r="V113" s="44" t="str">
        <f>'הגבלה לסכום מבוקש (2)'!W113</f>
        <v/>
      </c>
    </row>
    <row r="114" spans="2:22">
      <c r="B114" s="39" t="str">
        <f t="shared" si="2"/>
        <v/>
      </c>
      <c r="C114" s="40" t="str">
        <f>IF('תנאי סף'!F114="","",'תנאי סף'!F114)</f>
        <v/>
      </c>
      <c r="D114" s="268"/>
      <c r="E114" s="268"/>
      <c r="F114" s="268"/>
      <c r="G114" s="268"/>
      <c r="H114" s="269"/>
      <c r="I114" s="41"/>
      <c r="J114" s="41"/>
      <c r="K114" s="269"/>
      <c r="L114" s="269"/>
      <c r="M114" s="269"/>
      <c r="N114" s="269"/>
      <c r="O114" s="269"/>
      <c r="P114" s="42" t="str">
        <f>IF(C114="","",'הגבלה לסכום מבוקש (1)'!D114)</f>
        <v/>
      </c>
      <c r="Q114" s="42" t="str">
        <f>סיכום!J114</f>
        <v/>
      </c>
      <c r="R114" s="43" t="str">
        <f t="shared" si="3"/>
        <v/>
      </c>
      <c r="S114" s="42" t="str">
        <f>'קיזוזים בגין איחורים'!F114</f>
        <v/>
      </c>
      <c r="T114" s="44" t="str">
        <f>IF(B114="","",'קיזוזים- החלטות ועדה'!E114)</f>
        <v/>
      </c>
      <c r="U114" s="42" t="str">
        <f>'קיזוזים- החלטות ועדה'!G114</f>
        <v/>
      </c>
      <c r="V114" s="44" t="str">
        <f>'הגבלה לסכום מבוקש (2)'!W114</f>
        <v/>
      </c>
    </row>
    <row r="115" spans="2:22">
      <c r="B115" s="39" t="str">
        <f t="shared" si="2"/>
        <v/>
      </c>
      <c r="C115" s="40" t="str">
        <f>IF('תנאי סף'!F115="","",'תנאי סף'!F115)</f>
        <v/>
      </c>
      <c r="D115" s="268"/>
      <c r="E115" s="268"/>
      <c r="F115" s="268"/>
      <c r="G115" s="268"/>
      <c r="H115" s="269"/>
      <c r="I115" s="41"/>
      <c r="J115" s="41"/>
      <c r="K115" s="269"/>
      <c r="L115" s="269"/>
      <c r="M115" s="269"/>
      <c r="N115" s="269"/>
      <c r="O115" s="269"/>
      <c r="P115" s="42" t="str">
        <f>IF(C115="","",'הגבלה לסכום מבוקש (1)'!D115)</f>
        <v/>
      </c>
      <c r="Q115" s="42" t="str">
        <f>סיכום!J115</f>
        <v/>
      </c>
      <c r="R115" s="43" t="str">
        <f t="shared" si="3"/>
        <v/>
      </c>
      <c r="S115" s="42" t="str">
        <f>'קיזוזים בגין איחורים'!F115</f>
        <v/>
      </c>
      <c r="T115" s="44" t="str">
        <f>IF(B115="","",'קיזוזים- החלטות ועדה'!E115)</f>
        <v/>
      </c>
      <c r="U115" s="42" t="str">
        <f>'קיזוזים- החלטות ועדה'!G115</f>
        <v/>
      </c>
      <c r="V115" s="44" t="str">
        <f>'הגבלה לסכום מבוקש (2)'!W115</f>
        <v/>
      </c>
    </row>
    <row r="116" spans="2:22">
      <c r="B116" s="39" t="str">
        <f t="shared" si="2"/>
        <v/>
      </c>
      <c r="C116" s="40" t="str">
        <f>IF('תנאי סף'!F116="","",'תנאי סף'!F116)</f>
        <v/>
      </c>
      <c r="D116" s="268"/>
      <c r="E116" s="268"/>
      <c r="F116" s="268"/>
      <c r="G116" s="268"/>
      <c r="H116" s="269"/>
      <c r="I116" s="41"/>
      <c r="J116" s="41"/>
      <c r="K116" s="269"/>
      <c r="L116" s="269"/>
      <c r="M116" s="269"/>
      <c r="N116" s="269"/>
      <c r="O116" s="269"/>
      <c r="P116" s="42" t="str">
        <f>IF(C116="","",'הגבלה לסכום מבוקש (1)'!D116)</f>
        <v/>
      </c>
      <c r="Q116" s="42" t="str">
        <f>סיכום!J116</f>
        <v/>
      </c>
      <c r="R116" s="43" t="str">
        <f t="shared" si="3"/>
        <v/>
      </c>
      <c r="S116" s="42" t="str">
        <f>'קיזוזים בגין איחורים'!F116</f>
        <v/>
      </c>
      <c r="T116" s="44" t="str">
        <f>IF(B116="","",'קיזוזים- החלטות ועדה'!E116)</f>
        <v/>
      </c>
      <c r="U116" s="42" t="str">
        <f>'קיזוזים- החלטות ועדה'!G116</f>
        <v/>
      </c>
      <c r="V116" s="44" t="str">
        <f>'הגבלה לסכום מבוקש (2)'!W116</f>
        <v/>
      </c>
    </row>
    <row r="117" spans="2:22">
      <c r="B117" s="39" t="str">
        <f t="shared" si="2"/>
        <v/>
      </c>
      <c r="C117" s="40" t="str">
        <f>IF('תנאי סף'!F117="","",'תנאי סף'!F117)</f>
        <v/>
      </c>
      <c r="D117" s="268"/>
      <c r="E117" s="268"/>
      <c r="F117" s="268"/>
      <c r="G117" s="268"/>
      <c r="H117" s="269"/>
      <c r="I117" s="41"/>
      <c r="J117" s="41"/>
      <c r="K117" s="269"/>
      <c r="L117" s="269"/>
      <c r="M117" s="269"/>
      <c r="N117" s="269"/>
      <c r="O117" s="269"/>
      <c r="P117" s="42" t="str">
        <f>IF(C117="","",'הגבלה לסכום מבוקש (1)'!D117)</f>
        <v/>
      </c>
      <c r="Q117" s="42" t="str">
        <f>סיכום!J117</f>
        <v/>
      </c>
      <c r="R117" s="43" t="str">
        <f t="shared" si="3"/>
        <v/>
      </c>
      <c r="S117" s="42" t="str">
        <f>'קיזוזים בגין איחורים'!F117</f>
        <v/>
      </c>
      <c r="T117" s="44" t="str">
        <f>IF(B117="","",'קיזוזים- החלטות ועדה'!E117)</f>
        <v/>
      </c>
      <c r="U117" s="42" t="str">
        <f>'קיזוזים- החלטות ועדה'!G117</f>
        <v/>
      </c>
      <c r="V117" s="44" t="str">
        <f>'הגבלה לסכום מבוקש (2)'!W117</f>
        <v/>
      </c>
    </row>
    <row r="118" spans="2:22">
      <c r="B118" s="39" t="str">
        <f t="shared" si="2"/>
        <v/>
      </c>
      <c r="C118" s="40" t="str">
        <f>IF('תנאי סף'!F118="","",'תנאי סף'!F118)</f>
        <v/>
      </c>
      <c r="D118" s="268"/>
      <c r="E118" s="268"/>
      <c r="F118" s="268"/>
      <c r="G118" s="268"/>
      <c r="H118" s="269"/>
      <c r="I118" s="41"/>
      <c r="J118" s="41"/>
      <c r="K118" s="269"/>
      <c r="L118" s="269"/>
      <c r="M118" s="269"/>
      <c r="N118" s="269"/>
      <c r="O118" s="269"/>
      <c r="P118" s="42" t="str">
        <f>IF(C118="","",'הגבלה לסכום מבוקש (1)'!D118)</f>
        <v/>
      </c>
      <c r="Q118" s="42" t="str">
        <f>סיכום!J118</f>
        <v/>
      </c>
      <c r="R118" s="43" t="str">
        <f t="shared" si="3"/>
        <v/>
      </c>
      <c r="S118" s="42" t="str">
        <f>'קיזוזים בגין איחורים'!F118</f>
        <v/>
      </c>
      <c r="T118" s="44" t="str">
        <f>IF(B118="","",'קיזוזים- החלטות ועדה'!E118)</f>
        <v/>
      </c>
      <c r="U118" s="42" t="str">
        <f>'קיזוזים- החלטות ועדה'!G118</f>
        <v/>
      </c>
      <c r="V118" s="44" t="str">
        <f>'הגבלה לסכום מבוקש (2)'!W118</f>
        <v/>
      </c>
    </row>
    <row r="119" spans="2:22">
      <c r="B119" s="39" t="str">
        <f t="shared" si="2"/>
        <v/>
      </c>
      <c r="C119" s="40" t="str">
        <f>IF('תנאי סף'!F119="","",'תנאי סף'!F119)</f>
        <v/>
      </c>
      <c r="D119" s="268"/>
      <c r="E119" s="268"/>
      <c r="F119" s="268"/>
      <c r="G119" s="268"/>
      <c r="H119" s="269"/>
      <c r="I119" s="41"/>
      <c r="J119" s="41"/>
      <c r="K119" s="269"/>
      <c r="L119" s="269"/>
      <c r="M119" s="269"/>
      <c r="N119" s="269"/>
      <c r="O119" s="269"/>
      <c r="P119" s="42" t="str">
        <f>IF(C119="","",'הגבלה לסכום מבוקש (1)'!D119)</f>
        <v/>
      </c>
      <c r="Q119" s="42" t="str">
        <f>סיכום!J119</f>
        <v/>
      </c>
      <c r="R119" s="43" t="str">
        <f t="shared" si="3"/>
        <v/>
      </c>
      <c r="S119" s="42" t="str">
        <f>'קיזוזים בגין איחורים'!F119</f>
        <v/>
      </c>
      <c r="T119" s="44" t="str">
        <f>IF(B119="","",'קיזוזים- החלטות ועדה'!E119)</f>
        <v/>
      </c>
      <c r="U119" s="42" t="str">
        <f>'קיזוזים- החלטות ועדה'!G119</f>
        <v/>
      </c>
      <c r="V119" s="44" t="str">
        <f>'הגבלה לסכום מבוקש (2)'!W119</f>
        <v/>
      </c>
    </row>
    <row r="120" spans="2:22">
      <c r="B120" s="39" t="str">
        <f t="shared" si="2"/>
        <v/>
      </c>
      <c r="C120" s="40" t="str">
        <f>IF('תנאי סף'!F120="","",'תנאי סף'!F120)</f>
        <v/>
      </c>
      <c r="D120" s="268"/>
      <c r="E120" s="268"/>
      <c r="F120" s="268"/>
      <c r="G120" s="268"/>
      <c r="H120" s="269"/>
      <c r="I120" s="41"/>
      <c r="J120" s="41"/>
      <c r="K120" s="269"/>
      <c r="L120" s="269"/>
      <c r="M120" s="269"/>
      <c r="N120" s="269"/>
      <c r="O120" s="269"/>
      <c r="P120" s="42" t="str">
        <f>IF(C120="","",'הגבלה לסכום מבוקש (1)'!D120)</f>
        <v/>
      </c>
      <c r="Q120" s="42" t="str">
        <f>סיכום!J120</f>
        <v/>
      </c>
      <c r="R120" s="43" t="str">
        <f t="shared" si="3"/>
        <v/>
      </c>
      <c r="S120" s="42" t="str">
        <f>'קיזוזים בגין איחורים'!F120</f>
        <v/>
      </c>
      <c r="T120" s="44" t="str">
        <f>IF(B120="","",'קיזוזים- החלטות ועדה'!E120)</f>
        <v/>
      </c>
      <c r="U120" s="42" t="str">
        <f>'קיזוזים- החלטות ועדה'!G120</f>
        <v/>
      </c>
      <c r="V120" s="44" t="str">
        <f>'הגבלה לסכום מבוקש (2)'!W120</f>
        <v/>
      </c>
    </row>
    <row r="121" spans="2:22">
      <c r="B121" s="39" t="str">
        <f t="shared" si="2"/>
        <v/>
      </c>
      <c r="C121" s="40" t="str">
        <f>IF('תנאי סף'!F121="","",'תנאי סף'!F121)</f>
        <v/>
      </c>
      <c r="D121" s="268"/>
      <c r="E121" s="268"/>
      <c r="F121" s="268"/>
      <c r="G121" s="268"/>
      <c r="H121" s="269"/>
      <c r="I121" s="41"/>
      <c r="J121" s="41"/>
      <c r="K121" s="269"/>
      <c r="L121" s="269"/>
      <c r="M121" s="269"/>
      <c r="N121" s="269"/>
      <c r="O121" s="269"/>
      <c r="P121" s="42" t="str">
        <f>IF(C121="","",'הגבלה לסכום מבוקש (1)'!D121)</f>
        <v/>
      </c>
      <c r="Q121" s="42" t="str">
        <f>סיכום!J121</f>
        <v/>
      </c>
      <c r="R121" s="43" t="str">
        <f t="shared" si="3"/>
        <v/>
      </c>
      <c r="S121" s="42" t="str">
        <f>'קיזוזים בגין איחורים'!F121</f>
        <v/>
      </c>
      <c r="T121" s="44" t="str">
        <f>IF(B121="","",'קיזוזים- החלטות ועדה'!E121)</f>
        <v/>
      </c>
      <c r="U121" s="42" t="str">
        <f>'קיזוזים- החלטות ועדה'!G121</f>
        <v/>
      </c>
      <c r="V121" s="44" t="str">
        <f>'הגבלה לסכום מבוקש (2)'!W121</f>
        <v/>
      </c>
    </row>
    <row r="122" spans="2:22">
      <c r="B122" s="39" t="str">
        <f t="shared" si="2"/>
        <v/>
      </c>
      <c r="C122" s="40" t="str">
        <f>IF('תנאי סף'!F122="","",'תנאי סף'!F122)</f>
        <v/>
      </c>
      <c r="D122" s="268"/>
      <c r="E122" s="268"/>
      <c r="F122" s="268"/>
      <c r="G122" s="268"/>
      <c r="H122" s="269"/>
      <c r="I122" s="41"/>
      <c r="J122" s="41"/>
      <c r="K122" s="269"/>
      <c r="L122" s="269"/>
      <c r="M122" s="269"/>
      <c r="N122" s="269"/>
      <c r="O122" s="269"/>
      <c r="P122" s="42" t="str">
        <f>IF(C122="","",'הגבלה לסכום מבוקש (1)'!D122)</f>
        <v/>
      </c>
      <c r="Q122" s="42" t="str">
        <f>סיכום!J122</f>
        <v/>
      </c>
      <c r="R122" s="43" t="str">
        <f t="shared" si="3"/>
        <v/>
      </c>
      <c r="S122" s="42" t="str">
        <f>'קיזוזים בגין איחורים'!F122</f>
        <v/>
      </c>
      <c r="T122" s="44" t="str">
        <f>IF(B122="","",'קיזוזים- החלטות ועדה'!E122)</f>
        <v/>
      </c>
      <c r="U122" s="42" t="str">
        <f>'קיזוזים- החלטות ועדה'!G122</f>
        <v/>
      </c>
      <c r="V122" s="44" t="str">
        <f>'הגבלה לסכום מבוקש (2)'!W122</f>
        <v/>
      </c>
    </row>
    <row r="123" spans="2:22">
      <c r="B123" s="39" t="str">
        <f t="shared" si="2"/>
        <v/>
      </c>
      <c r="C123" s="40" t="str">
        <f>IF('תנאי סף'!F123="","",'תנאי סף'!F123)</f>
        <v/>
      </c>
      <c r="D123" s="268"/>
      <c r="E123" s="268"/>
      <c r="F123" s="268"/>
      <c r="G123" s="268"/>
      <c r="H123" s="269"/>
      <c r="I123" s="41"/>
      <c r="J123" s="41"/>
      <c r="K123" s="269"/>
      <c r="L123" s="269"/>
      <c r="M123" s="269"/>
      <c r="N123" s="269"/>
      <c r="O123" s="269"/>
      <c r="P123" s="42" t="str">
        <f>IF(C123="","",'הגבלה לסכום מבוקש (1)'!D123)</f>
        <v/>
      </c>
      <c r="Q123" s="42" t="str">
        <f>סיכום!J123</f>
        <v/>
      </c>
      <c r="R123" s="43" t="str">
        <f t="shared" si="3"/>
        <v/>
      </c>
      <c r="S123" s="42" t="str">
        <f>'קיזוזים בגין איחורים'!F123</f>
        <v/>
      </c>
      <c r="T123" s="44" t="str">
        <f>IF(B123="","",'קיזוזים- החלטות ועדה'!E123)</f>
        <v/>
      </c>
      <c r="U123" s="42" t="str">
        <f>'קיזוזים- החלטות ועדה'!G123</f>
        <v/>
      </c>
      <c r="V123" s="44" t="str">
        <f>'הגבלה לסכום מבוקש (2)'!W123</f>
        <v/>
      </c>
    </row>
    <row r="124" spans="2:22">
      <c r="B124" s="39" t="str">
        <f t="shared" si="2"/>
        <v/>
      </c>
      <c r="C124" s="40" t="str">
        <f>IF('תנאי סף'!F124="","",'תנאי סף'!F124)</f>
        <v/>
      </c>
      <c r="D124" s="268"/>
      <c r="E124" s="268"/>
      <c r="F124" s="268"/>
      <c r="G124" s="268"/>
      <c r="H124" s="269"/>
      <c r="I124" s="41"/>
      <c r="J124" s="41"/>
      <c r="K124" s="269"/>
      <c r="L124" s="269"/>
      <c r="M124" s="269"/>
      <c r="N124" s="269"/>
      <c r="O124" s="269"/>
      <c r="P124" s="42" t="str">
        <f>IF(C124="","",'הגבלה לסכום מבוקש (1)'!D124)</f>
        <v/>
      </c>
      <c r="Q124" s="42" t="str">
        <f>סיכום!J124</f>
        <v/>
      </c>
      <c r="R124" s="43" t="str">
        <f t="shared" si="3"/>
        <v/>
      </c>
      <c r="S124" s="42" t="str">
        <f>'קיזוזים בגין איחורים'!F124</f>
        <v/>
      </c>
      <c r="T124" s="44" t="str">
        <f>IF(B124="","",'קיזוזים- החלטות ועדה'!E124)</f>
        <v/>
      </c>
      <c r="U124" s="42" t="str">
        <f>'קיזוזים- החלטות ועדה'!G124</f>
        <v/>
      </c>
      <c r="V124" s="44" t="str">
        <f>'הגבלה לסכום מבוקש (2)'!W124</f>
        <v/>
      </c>
    </row>
    <row r="125" spans="2:22">
      <c r="B125" s="39" t="str">
        <f t="shared" si="2"/>
        <v/>
      </c>
      <c r="C125" s="40" t="str">
        <f>IF('תנאי סף'!F125="","",'תנאי סף'!F125)</f>
        <v/>
      </c>
      <c r="D125" s="268"/>
      <c r="E125" s="268"/>
      <c r="F125" s="268"/>
      <c r="G125" s="268"/>
      <c r="H125" s="269"/>
      <c r="I125" s="41"/>
      <c r="J125" s="41"/>
      <c r="K125" s="269"/>
      <c r="L125" s="269"/>
      <c r="M125" s="269"/>
      <c r="N125" s="269"/>
      <c r="O125" s="269"/>
      <c r="P125" s="42" t="str">
        <f>IF(C125="","",'הגבלה לסכום מבוקש (1)'!D125)</f>
        <v/>
      </c>
      <c r="Q125" s="42" t="str">
        <f>סיכום!J125</f>
        <v/>
      </c>
      <c r="R125" s="43" t="str">
        <f t="shared" si="3"/>
        <v/>
      </c>
      <c r="S125" s="42" t="str">
        <f>'קיזוזים בגין איחורים'!F125</f>
        <v/>
      </c>
      <c r="T125" s="44" t="str">
        <f>IF(B125="","",'קיזוזים- החלטות ועדה'!E125)</f>
        <v/>
      </c>
      <c r="U125" s="42" t="str">
        <f>'קיזוזים- החלטות ועדה'!G125</f>
        <v/>
      </c>
      <c r="V125" s="44" t="str">
        <f>'הגבלה לסכום מבוקש (2)'!W125</f>
        <v/>
      </c>
    </row>
    <row r="126" spans="2:22">
      <c r="B126" s="39" t="str">
        <f t="shared" si="2"/>
        <v/>
      </c>
      <c r="C126" s="40" t="str">
        <f>IF('תנאי סף'!F126="","",'תנאי סף'!F126)</f>
        <v/>
      </c>
      <c r="D126" s="268"/>
      <c r="E126" s="268"/>
      <c r="F126" s="268"/>
      <c r="G126" s="268"/>
      <c r="H126" s="269"/>
      <c r="I126" s="41"/>
      <c r="J126" s="41"/>
      <c r="K126" s="269"/>
      <c r="L126" s="269"/>
      <c r="M126" s="269"/>
      <c r="N126" s="269"/>
      <c r="O126" s="269"/>
      <c r="P126" s="42" t="str">
        <f>IF(C126="","",'הגבלה לסכום מבוקש (1)'!D126)</f>
        <v/>
      </c>
      <c r="Q126" s="42" t="str">
        <f>סיכום!J126</f>
        <v/>
      </c>
      <c r="R126" s="43" t="str">
        <f t="shared" si="3"/>
        <v/>
      </c>
      <c r="S126" s="42" t="str">
        <f>'קיזוזים בגין איחורים'!F126</f>
        <v/>
      </c>
      <c r="T126" s="44" t="str">
        <f>IF(B126="","",'קיזוזים- החלטות ועדה'!E126)</f>
        <v/>
      </c>
      <c r="U126" s="42" t="str">
        <f>'קיזוזים- החלטות ועדה'!G126</f>
        <v/>
      </c>
      <c r="V126" s="44" t="str">
        <f>'הגבלה לסכום מבוקש (2)'!W126</f>
        <v/>
      </c>
    </row>
    <row r="127" spans="2:22">
      <c r="B127" s="39" t="str">
        <f t="shared" si="2"/>
        <v/>
      </c>
      <c r="C127" s="40" t="str">
        <f>IF('תנאי סף'!F127="","",'תנאי סף'!F127)</f>
        <v/>
      </c>
      <c r="D127" s="268"/>
      <c r="E127" s="268"/>
      <c r="F127" s="268"/>
      <c r="G127" s="268"/>
      <c r="H127" s="269"/>
      <c r="I127" s="41"/>
      <c r="J127" s="41"/>
      <c r="K127" s="269"/>
      <c r="L127" s="269"/>
      <c r="M127" s="269"/>
      <c r="N127" s="269"/>
      <c r="O127" s="269"/>
      <c r="P127" s="42" t="str">
        <f>IF(C127="","",'הגבלה לסכום מבוקש (1)'!D127)</f>
        <v/>
      </c>
      <c r="Q127" s="42" t="str">
        <f>סיכום!J127</f>
        <v/>
      </c>
      <c r="R127" s="43" t="str">
        <f t="shared" si="3"/>
        <v/>
      </c>
      <c r="S127" s="42" t="str">
        <f>'קיזוזים בגין איחורים'!F127</f>
        <v/>
      </c>
      <c r="T127" s="44" t="str">
        <f>IF(B127="","",'קיזוזים- החלטות ועדה'!E127)</f>
        <v/>
      </c>
      <c r="U127" s="42" t="str">
        <f>'קיזוזים- החלטות ועדה'!G127</f>
        <v/>
      </c>
      <c r="V127" s="44" t="str">
        <f>'הגבלה לסכום מבוקש (2)'!W127</f>
        <v/>
      </c>
    </row>
    <row r="128" spans="2:22">
      <c r="B128" s="39" t="str">
        <f t="shared" si="2"/>
        <v/>
      </c>
      <c r="C128" s="40" t="str">
        <f>IF('תנאי סף'!F128="","",'תנאי סף'!F128)</f>
        <v/>
      </c>
      <c r="D128" s="268"/>
      <c r="E128" s="268"/>
      <c r="F128" s="268"/>
      <c r="G128" s="268"/>
      <c r="H128" s="269"/>
      <c r="I128" s="41"/>
      <c r="J128" s="41"/>
      <c r="K128" s="269"/>
      <c r="L128" s="269"/>
      <c r="M128" s="269"/>
      <c r="N128" s="269"/>
      <c r="O128" s="269"/>
      <c r="P128" s="42" t="str">
        <f>IF(C128="","",'הגבלה לסכום מבוקש (1)'!D128)</f>
        <v/>
      </c>
      <c r="Q128" s="42" t="str">
        <f>סיכום!J128</f>
        <v/>
      </c>
      <c r="R128" s="43" t="str">
        <f t="shared" si="3"/>
        <v/>
      </c>
      <c r="S128" s="42" t="str">
        <f>'קיזוזים בגין איחורים'!F128</f>
        <v/>
      </c>
      <c r="T128" s="44" t="str">
        <f>IF(B128="","",'קיזוזים- החלטות ועדה'!E128)</f>
        <v/>
      </c>
      <c r="U128" s="42" t="str">
        <f>'קיזוזים- החלטות ועדה'!G128</f>
        <v/>
      </c>
      <c r="V128" s="44" t="str">
        <f>'הגבלה לסכום מבוקש (2)'!W128</f>
        <v/>
      </c>
    </row>
    <row r="129" spans="2:22">
      <c r="B129" s="39" t="str">
        <f t="shared" si="2"/>
        <v/>
      </c>
      <c r="C129" s="40" t="str">
        <f>IF('תנאי סף'!F129="","",'תנאי סף'!F129)</f>
        <v/>
      </c>
      <c r="D129" s="268"/>
      <c r="E129" s="268"/>
      <c r="F129" s="268"/>
      <c r="G129" s="268"/>
      <c r="H129" s="269"/>
      <c r="I129" s="41"/>
      <c r="J129" s="41"/>
      <c r="K129" s="269"/>
      <c r="L129" s="269"/>
      <c r="M129" s="269"/>
      <c r="N129" s="269"/>
      <c r="O129" s="269"/>
      <c r="P129" s="42" t="str">
        <f>IF(C129="","",'הגבלה לסכום מבוקש (1)'!D129)</f>
        <v/>
      </c>
      <c r="Q129" s="42" t="str">
        <f>סיכום!J129</f>
        <v/>
      </c>
      <c r="R129" s="43" t="str">
        <f t="shared" si="3"/>
        <v/>
      </c>
      <c r="S129" s="42" t="str">
        <f>'קיזוזים בגין איחורים'!F129</f>
        <v/>
      </c>
      <c r="T129" s="44" t="str">
        <f>IF(B129="","",'קיזוזים- החלטות ועדה'!E129)</f>
        <v/>
      </c>
      <c r="U129" s="42" t="str">
        <f>'קיזוזים- החלטות ועדה'!G129</f>
        <v/>
      </c>
      <c r="V129" s="44" t="str">
        <f>'הגבלה לסכום מבוקש (2)'!W129</f>
        <v/>
      </c>
    </row>
    <row r="130" spans="2:22" ht="16.5" thickBot="1">
      <c r="B130" s="39" t="str">
        <f t="shared" si="2"/>
        <v/>
      </c>
      <c r="C130" s="40" t="str">
        <f>IF('תנאי סף'!F130="","",'תנאי סף'!F130)</f>
        <v/>
      </c>
      <c r="D130" s="268"/>
      <c r="E130" s="268"/>
      <c r="F130" s="268"/>
      <c r="G130" s="268"/>
      <c r="H130" s="269"/>
      <c r="I130" s="41"/>
      <c r="J130" s="41"/>
      <c r="K130" s="269"/>
      <c r="L130" s="269"/>
      <c r="M130" s="269"/>
      <c r="N130" s="269"/>
      <c r="O130" s="269"/>
      <c r="P130" s="42" t="str">
        <f>IF(C130="","",'הגבלה לסכום מבוקש (1)'!D130)</f>
        <v/>
      </c>
      <c r="Q130" s="42" t="str">
        <f>סיכום!J130</f>
        <v/>
      </c>
      <c r="R130" s="43" t="str">
        <f t="shared" si="3"/>
        <v/>
      </c>
      <c r="S130" s="42" t="str">
        <f>'קיזוזים בגין איחורים'!F130</f>
        <v/>
      </c>
      <c r="T130" s="44" t="str">
        <f>IF(B130="","",'קיזוזים- החלטות ועדה'!E130)</f>
        <v/>
      </c>
      <c r="U130" s="42" t="str">
        <f>'קיזוזים- החלטות ועדה'!G130</f>
        <v/>
      </c>
      <c r="V130" s="44" t="str">
        <f>'הגבלה לסכום מבוקש (2)'!W130</f>
        <v/>
      </c>
    </row>
    <row r="131" spans="2:22" ht="20.25" thickTop="1" thickBot="1">
      <c r="B131" s="512" t="s">
        <v>49</v>
      </c>
      <c r="C131" s="513"/>
      <c r="D131" s="45"/>
      <c r="E131" s="45"/>
      <c r="F131" s="45"/>
      <c r="G131" s="45"/>
      <c r="H131" s="46"/>
      <c r="I131" s="47">
        <f>SUM(I31:I130)</f>
        <v>2026364</v>
      </c>
      <c r="J131" s="47">
        <f>SUM(J31:J130)</f>
        <v>2026364</v>
      </c>
      <c r="P131" s="47">
        <f ca="1">SUM(P31:P130)</f>
        <v>10260000</v>
      </c>
      <c r="Q131" s="47">
        <f ca="1">SUM(Q31:Q130)</f>
        <v>4026034</v>
      </c>
      <c r="R131" s="47"/>
      <c r="S131" s="47">
        <f ca="1">SUM(S31:S130)</f>
        <v>0</v>
      </c>
      <c r="T131" s="47">
        <f ca="1">SUM(T31:T130)</f>
        <v>0</v>
      </c>
      <c r="U131" s="47">
        <f ca="1">SUM(U31:U130)</f>
        <v>4026034</v>
      </c>
      <c r="V131" s="47">
        <f ca="1">SUM(V31:V130)</f>
        <v>4026034</v>
      </c>
    </row>
    <row r="132" spans="2:22" ht="16.5" thickTop="1"/>
  </sheetData>
  <sheetProtection algorithmName="SHA-512" hashValue="ItIaQBqEYn0rPX1M+O/+otIahlsl7zA4pK6OUFKHsYknKsk86RD5ekxewj6pC6fTXrzumL9blFnwVK08UAF01g==" saltValue="lkNwHG2pddLHGeb85xILyw==" spinCount="100000" sheet="1" scenarios="1" formatColumns="0" formatRows="0"/>
  <mergeCells count="15">
    <mergeCell ref="N29:N30"/>
    <mergeCell ref="O29:O30"/>
    <mergeCell ref="B131:C131"/>
    <mergeCell ref="H29:H30"/>
    <mergeCell ref="I29:I30"/>
    <mergeCell ref="J29:J30"/>
    <mergeCell ref="K29:K30"/>
    <mergeCell ref="L29:L30"/>
    <mergeCell ref="M29:M30"/>
    <mergeCell ref="B29:B30"/>
    <mergeCell ref="C29:C30"/>
    <mergeCell ref="D29:D30"/>
    <mergeCell ref="E29:E30"/>
    <mergeCell ref="F29:F30"/>
    <mergeCell ref="G29:G30"/>
  </mergeCells>
  <conditionalFormatting sqref="B31:C130">
    <cfRule type="containsBlanks" dxfId="113" priority="28">
      <formula>LEN(TRIM(B31))=0</formula>
    </cfRule>
  </conditionalFormatting>
  <conditionalFormatting sqref="C1:C2">
    <cfRule type="containsBlanks" dxfId="112" priority="25">
      <formula>LEN(TRIM(C1))=0</formula>
    </cfRule>
  </conditionalFormatting>
  <conditionalFormatting sqref="D31:E38">
    <cfRule type="expression" dxfId="111" priority="16">
      <formula>IF($C31="",0,1)</formula>
    </cfRule>
  </conditionalFormatting>
  <conditionalFormatting sqref="F32:F38">
    <cfRule type="expression" dxfId="110" priority="17">
      <formula>IF($C32="",0,1)</formula>
    </cfRule>
  </conditionalFormatting>
  <conditionalFormatting sqref="F31:I31 M37:O37 G38:I38 K38:O40 K31:O31 D42:O130 E39:I40 E41:O41">
    <cfRule type="expression" dxfId="109" priority="27">
      <formula>IF($C31="",0,1)</formula>
    </cfRule>
  </conditionalFormatting>
  <conditionalFormatting sqref="M32:N36 G32:I37 K32:L37">
    <cfRule type="expression" dxfId="108" priority="19">
      <formula>IF($C32="",0,1)</formula>
    </cfRule>
  </conditionalFormatting>
  <conditionalFormatting sqref="O31:O41">
    <cfRule type="expression" dxfId="107" priority="8">
      <formula>IF($C31="",0,1)</formula>
    </cfRule>
  </conditionalFormatting>
  <conditionalFormatting sqref="P31:V130">
    <cfRule type="containsBlanks" dxfId="106" priority="20">
      <formula>LEN(TRIM(P31))=0</formula>
    </cfRule>
  </conditionalFormatting>
  <conditionalFormatting sqref="J31 J38:J40">
    <cfRule type="expression" dxfId="105" priority="7">
      <formula>IF($C31="",0,1)</formula>
    </cfRule>
  </conditionalFormatting>
  <conditionalFormatting sqref="J32:J37">
    <cfRule type="expression" dxfId="104" priority="6">
      <formula>IF($C32="",0,1)</formula>
    </cfRule>
  </conditionalFormatting>
  <conditionalFormatting sqref="O41">
    <cfRule type="expression" dxfId="103" priority="5">
      <formula>IF($C41="",0,1)</formula>
    </cfRule>
  </conditionalFormatting>
  <conditionalFormatting sqref="O36">
    <cfRule type="expression" dxfId="102" priority="4">
      <formula>IF($C36="",0,1)</formula>
    </cfRule>
  </conditionalFormatting>
  <conditionalFormatting sqref="D39">
    <cfRule type="expression" dxfId="101" priority="3">
      <formula>IF($C39="",0,1)</formula>
    </cfRule>
  </conditionalFormatting>
  <conditionalFormatting sqref="D40">
    <cfRule type="expression" dxfId="100" priority="2">
      <formula>IF($C40="",0,1)</formula>
    </cfRule>
  </conditionalFormatting>
  <conditionalFormatting sqref="D41">
    <cfRule type="expression" dxfId="99" priority="1">
      <formula>IF($C41="",0,1)</formula>
    </cfRule>
  </conditionalFormatting>
  <printOptions horizontalCentered="1"/>
  <pageMargins left="0.17" right="0.28000000000000003" top="0.74803149606299213" bottom="0.74803149606299213" header="0.31496062992125984" footer="0.31496062992125984"/>
  <pageSetup paperSize="9" scale="30" orientation="landscape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4">
    <tabColor theme="5" tint="-0.249977111117893"/>
  </sheetPr>
  <dimension ref="A1:AZ131"/>
  <sheetViews>
    <sheetView rightToLeft="1" tabSelected="1" view="pageBreakPreview" topLeftCell="B1" zoomScale="70" zoomScaleNormal="70" zoomScaleSheetLayoutView="70" workbookViewId="0">
      <pane xSplit="2" ySplit="30" topLeftCell="D31" activePane="bottomRight" state="frozen"/>
      <selection pane="topRight" activeCell="C3" sqref="C3"/>
      <selection pane="bottomLeft" activeCell="C3" sqref="C3"/>
      <selection pane="bottomRight" activeCell="M49" sqref="M49"/>
    </sheetView>
  </sheetViews>
  <sheetFormatPr defaultColWidth="9.140625" defaultRowHeight="15.75"/>
  <cols>
    <col min="1" max="1" width="2.5703125" style="15" hidden="1" customWidth="1"/>
    <col min="2" max="2" width="8.85546875" style="15" customWidth="1"/>
    <col min="3" max="3" width="35.5703125" style="15" customWidth="1"/>
    <col min="4" max="4" width="19.85546875" style="15" customWidth="1"/>
    <col min="5" max="5" width="17.5703125" style="15" customWidth="1"/>
    <col min="6" max="6" width="18.85546875" style="15" customWidth="1"/>
    <col min="7" max="7" width="37.7109375" style="15" customWidth="1"/>
    <col min="8" max="8" width="41.5703125" style="15" customWidth="1"/>
    <col min="9" max="9" width="20.5703125" style="15" customWidth="1"/>
    <col min="10" max="11" width="19.5703125" style="15" customWidth="1"/>
    <col min="12" max="12" width="17.28515625" style="15" customWidth="1"/>
    <col min="13" max="13" width="21" style="15" customWidth="1"/>
    <col min="14" max="14" width="15" style="15" hidden="1" customWidth="1"/>
    <col min="15" max="15" width="15.140625" style="15" hidden="1" customWidth="1"/>
    <col min="16" max="16" width="17.85546875" style="15" customWidth="1"/>
    <col min="17" max="17" width="22.7109375" style="15" customWidth="1"/>
    <col min="18" max="18" width="16.5703125" style="15" hidden="1" customWidth="1"/>
    <col min="19" max="19" width="14.5703125" style="15" hidden="1" customWidth="1"/>
    <col min="20" max="20" width="13.7109375" style="15" hidden="1" customWidth="1"/>
    <col min="21" max="21" width="14.42578125" style="15" hidden="1" customWidth="1"/>
    <col min="22" max="22" width="71" style="15" customWidth="1"/>
    <col min="23" max="50" width="9.140625" style="15" customWidth="1"/>
    <col min="51" max="51" width="16.140625" style="15" customWidth="1"/>
    <col min="52" max="52" width="11.42578125" style="15" customWidth="1"/>
    <col min="53" max="16384" width="9.140625" style="15"/>
  </cols>
  <sheetData>
    <row r="1" spans="2:3" ht="18.75">
      <c r="B1" s="228" t="str">
        <f>'פרמטרים לעקרונות חישוב התמיכה'!$B$1</f>
        <v>שנה</v>
      </c>
      <c r="C1" s="2">
        <f>'פרמטרים לעקרונות חישוב התמיכה'!$C$1</f>
        <v>2025</v>
      </c>
    </row>
    <row r="2" spans="2:3" ht="19.5" thickBot="1">
      <c r="B2" s="238" t="str">
        <f>'פרמטרים לעקרונות חישוב התמיכה'!$B$2</f>
        <v>תקציב</v>
      </c>
      <c r="C2" s="6">
        <f>'פרמטרים לעקרונות חישוב התמיכה'!$C$2</f>
        <v>4026034</v>
      </c>
    </row>
    <row r="3" spans="2:3" ht="21">
      <c r="C3" s="294" t="str">
        <f ca="1">IF(SUBTOTAL(102,B$31:B$130)=SUBTOTAL(2,B$31:B$130),"","ישנן שורות מוסתרות")</f>
        <v/>
      </c>
    </row>
    <row r="4" spans="2:3" hidden="1"/>
    <row r="5" spans="2:3" hidden="1"/>
    <row r="6" spans="2:3" hidden="1"/>
    <row r="7" spans="2:3" hidden="1"/>
    <row r="8" spans="2:3" hidden="1"/>
    <row r="9" spans="2:3" hidden="1"/>
    <row r="10" spans="2:3" hidden="1"/>
    <row r="11" spans="2:3" hidden="1"/>
    <row r="12" spans="2:3" hidden="1"/>
    <row r="13" spans="2:3" hidden="1"/>
    <row r="14" spans="2:3" hidden="1"/>
    <row r="15" spans="2:3" hidden="1"/>
    <row r="16" spans="2:3" hidden="1"/>
    <row r="17" spans="2:52" hidden="1"/>
    <row r="18" spans="2:52" hidden="1"/>
    <row r="19" spans="2:52" hidden="1"/>
    <row r="20" spans="2:52" hidden="1"/>
    <row r="21" spans="2:52" hidden="1"/>
    <row r="22" spans="2:52" hidden="1"/>
    <row r="23" spans="2:52" hidden="1"/>
    <row r="24" spans="2:52" hidden="1"/>
    <row r="25" spans="2:52" hidden="1"/>
    <row r="26" spans="2:52" hidden="1"/>
    <row r="27" spans="2:52" hidden="1"/>
    <row r="28" spans="2:52" hidden="1">
      <c r="D28" s="14"/>
      <c r="E28" s="14"/>
    </row>
    <row r="29" spans="2:52" ht="16.5" customHeight="1" thickBot="1">
      <c r="Z29" s="16"/>
    </row>
    <row r="30" spans="2:52" ht="78" customHeight="1" thickBot="1">
      <c r="B30" s="270" t="s">
        <v>185</v>
      </c>
      <c r="C30" s="271" t="s">
        <v>130</v>
      </c>
      <c r="D30" s="272" t="s">
        <v>282</v>
      </c>
      <c r="E30" s="272" t="s">
        <v>283</v>
      </c>
      <c r="F30" s="272" t="s">
        <v>284</v>
      </c>
      <c r="G30" s="272" t="s">
        <v>285</v>
      </c>
      <c r="H30" s="272" t="s">
        <v>286</v>
      </c>
      <c r="I30" s="272" t="s">
        <v>287</v>
      </c>
      <c r="J30" s="272" t="s">
        <v>288</v>
      </c>
      <c r="K30" s="272" t="s">
        <v>304</v>
      </c>
      <c r="L30" s="272" t="s">
        <v>305</v>
      </c>
      <c r="M30" s="272" t="s">
        <v>306</v>
      </c>
      <c r="N30" s="272" t="s">
        <v>295</v>
      </c>
      <c r="O30" s="272" t="s">
        <v>296</v>
      </c>
      <c r="P30" s="272" t="s">
        <v>297</v>
      </c>
      <c r="Q30" s="272" t="s">
        <v>307</v>
      </c>
      <c r="R30" s="272" t="s">
        <v>289</v>
      </c>
      <c r="S30" s="272" t="s">
        <v>290</v>
      </c>
      <c r="T30" s="272" t="s">
        <v>291</v>
      </c>
      <c r="U30" s="272" t="s">
        <v>292</v>
      </c>
      <c r="V30" s="273" t="s">
        <v>293</v>
      </c>
    </row>
    <row r="31" spans="2:52" s="26" customFormat="1" ht="78" customHeight="1">
      <c r="B31" s="17">
        <f t="shared" ref="B31:B94" ca="1" si="0">IF(C31="","",ROW()-30)</f>
        <v>1</v>
      </c>
      <c r="C31" s="18" t="str">
        <f ca="1">'סיכום לועדה- הזנת נתונים'!C31</f>
        <v>מכון תא לחזנות</v>
      </c>
      <c r="D31" s="18">
        <f ca="1">IF($C31="","",'סיכום לועדה- הזנת נתונים'!D31)</f>
        <v>1001837047</v>
      </c>
      <c r="E31" s="18">
        <f ca="1">IF($C31="","",'סיכום לועדה- הזנת נתונים'!E31)</f>
        <v>40000558</v>
      </c>
      <c r="F31" s="18">
        <f ca="1">IF($C31="","",'סיכום לועדה- הזנת נתונים'!F31)</f>
        <v>580210870</v>
      </c>
      <c r="G31" s="18" t="str">
        <f ca="1">IF($C31="","",'סיכום לועדה- הזנת נתונים'!G31)</f>
        <v>מכון תל אביב לחזנות</v>
      </c>
      <c r="H31" s="18" t="str">
        <f ca="1">IF($C31="","",'סיכום לועדה- הזנת נתונים'!H31)</f>
        <v xml:space="preserve">2025 - תמיכה בדור הבא של חזנים </v>
      </c>
      <c r="I31" s="19">
        <f ca="1">IF($C31="","",'סיכום לועדה- הזנת נתונים'!I31)</f>
        <v>129172.61457097319</v>
      </c>
      <c r="J31" s="19">
        <f ca="1">IF($C31="","",'סיכום לועדה- הזנת נתונים'!J31)</f>
        <v>129172.61457097319</v>
      </c>
      <c r="K31" s="19">
        <f ca="1">IF($C31="","",'סיכום לועדה- הזנת נתונים'!P31)</f>
        <v>300000</v>
      </c>
      <c r="L31" s="19">
        <f ca="1">IF($C31="","",'סיכום לועדה- הזנת נתונים'!Q31)</f>
        <v>189692.66739197538</v>
      </c>
      <c r="M31" s="20">
        <f ca="1">IF($C31="","",'סיכום לועדה- הזנת נתונים'!R31)</f>
        <v>1.4685207698397231</v>
      </c>
      <c r="N31" s="21">
        <f ca="1">IF($C31="","",'סיכום לועדה- הזנת נתונים'!S31)</f>
        <v>0</v>
      </c>
      <c r="O31" s="21">
        <f ca="1">IF($C31="","",'סיכום לועדה- הזנת נתונים'!T31)</f>
        <v>0</v>
      </c>
      <c r="P31" s="21">
        <f ca="1">IF($C31="","",'סיכום לועדה- הזנת נתונים'!U31)</f>
        <v>189692.66739197538</v>
      </c>
      <c r="Q31" s="21">
        <f ca="1">IF($C31="","",'סיכום לועדה- הזנת נתונים'!V31)</f>
        <v>189692.66739197538</v>
      </c>
      <c r="R31" s="18">
        <f ca="1">IF($C31="","",'סיכום לועדה- הזנת נתונים'!K31)</f>
        <v>0</v>
      </c>
      <c r="S31" s="18">
        <f ca="1">IF($C31="","",'סיכום לועדה- הזנת נתונים'!L31)</f>
        <v>0</v>
      </c>
      <c r="T31" s="18">
        <f ca="1">IF($C31="","",'סיכום לועדה- הזנת נתונים'!M31)</f>
        <v>0</v>
      </c>
      <c r="U31" s="18">
        <f ca="1">IF($C31="","",'סיכום לועדה- הזנת נתונים'!N31)</f>
        <v>0</v>
      </c>
      <c r="V31" s="22" t="str">
        <f ca="1">IF($C31="","",'סיכום לועדה- הזנת נתונים'!O31)</f>
        <v>עומד בתנאי סף ומומלץ לתמיכה</v>
      </c>
      <c r="W31" s="23"/>
      <c r="X31" s="24"/>
      <c r="AA31" s="25"/>
      <c r="AZ31" s="27"/>
    </row>
    <row r="32" spans="2:52" ht="37.5" customHeight="1">
      <c r="B32" s="28">
        <f t="shared" ca="1" si="0"/>
        <v>2</v>
      </c>
      <c r="C32" s="387" t="str">
        <f ca="1">'סיכום לועדה- הזנת נתונים'!C32</f>
        <v>המרכז לתרבות אנדלוסית ולפיוט</v>
      </c>
      <c r="D32" s="387">
        <f ca="1">IF($C32="","",'סיכום לועדה- הזנת נתונים'!D32)</f>
        <v>1001844046</v>
      </c>
      <c r="E32" s="387">
        <f ca="1">IF($C32="","",'סיכום לועדה- הזנת נתונים'!E32)</f>
        <v>40000538</v>
      </c>
      <c r="F32" s="387">
        <f ca="1">IF($C32="","",'סיכום לועדה- הזנת נתונים'!F32)</f>
        <v>580181741</v>
      </c>
      <c r="G32" s="387" t="str">
        <f ca="1">IF($C32="","",'סיכום לועדה- הזנת נתונים'!G32)</f>
        <v>המרכז לתרבות האנדלוסית ולפיוט בישראל</v>
      </c>
      <c r="H32" s="387" t="str">
        <f ca="1">IF($C32="","",'סיכום לועדה- הזנת נתונים'!H32)</f>
        <v>המרכז לפיוט ושירה - מוסיקה קולית מסורתית</v>
      </c>
      <c r="I32" s="388">
        <f ca="1">IF($C32="","",'סיכום לועדה- הזנת נתונים'!I32)</f>
        <v>492335.8996496597</v>
      </c>
      <c r="J32" s="388">
        <f ca="1">IF($C32="","",'סיכום לועדה- הזנת נתונים'!J32)</f>
        <v>492335.8996496597</v>
      </c>
      <c r="K32" s="388">
        <f ca="1">IF($C32="","",'סיכום לועדה- הזנת נתונים'!P32)</f>
        <v>1500000</v>
      </c>
      <c r="L32" s="388">
        <f ca="1">IF($C32="","",'סיכום לועדה- הזנת נתונים'!Q32)</f>
        <v>897770.00413680659</v>
      </c>
      <c r="M32" s="389">
        <f ca="1">IF($C32="","",'סיכום לועדה- הזנת נתונים'!R32)</f>
        <v>1.8234908418737064</v>
      </c>
      <c r="N32" s="390">
        <f ca="1">IF($C32="","",'סיכום לועדה- הזנת נתונים'!S32)</f>
        <v>0</v>
      </c>
      <c r="O32" s="390">
        <f ca="1">IF($C32="","",'סיכום לועדה- הזנת נתונים'!T32)</f>
        <v>0</v>
      </c>
      <c r="P32" s="390">
        <f ca="1">IF($C32="","",'סיכום לועדה- הזנת נתונים'!U32)</f>
        <v>897770.00413680659</v>
      </c>
      <c r="Q32" s="390">
        <f ca="1">IF($C32="","",'סיכום לועדה- הזנת נתונים'!V32)</f>
        <v>897770.00413680659</v>
      </c>
      <c r="R32" s="387">
        <f ca="1">IF($C32="","",'סיכום לועדה- הזנת נתונים'!K32)</f>
        <v>0</v>
      </c>
      <c r="S32" s="387">
        <f ca="1">IF($C32="","",'סיכום לועדה- הזנת נתונים'!L32)</f>
        <v>0</v>
      </c>
      <c r="T32" s="387">
        <f ca="1">IF($C32="","",'סיכום לועדה- הזנת נתונים'!M32)</f>
        <v>0</v>
      </c>
      <c r="U32" s="387">
        <f ca="1">IF($C32="","",'סיכום לועדה- הזנת נתונים'!N32)</f>
        <v>0</v>
      </c>
      <c r="V32" s="29" t="str">
        <f ca="1">IF($C32="","",'סיכום לועדה- הזנת נתונים'!O32)</f>
        <v>עומד בתנאי סף ומומלץ לתמיכה</v>
      </c>
      <c r="W32" s="23"/>
      <c r="X32" s="24"/>
      <c r="Y32" s="26"/>
      <c r="Z32" s="26"/>
      <c r="AA32" s="25"/>
      <c r="AX32" s="26"/>
      <c r="AY32" s="26"/>
      <c r="AZ32" s="27"/>
    </row>
    <row r="33" spans="2:52" ht="37.5" customHeight="1">
      <c r="B33" s="28">
        <f t="shared" ca="1" si="0"/>
        <v>3</v>
      </c>
      <c r="C33" s="387" t="str">
        <f ca="1">'סיכום לועדה- הזנת נתונים'!C33</f>
        <v>מקהלת החזנים הירושלמית</v>
      </c>
      <c r="D33" s="387">
        <f ca="1">IF($C33="","",'סיכום לועדה- הזנת נתונים'!D33)</f>
        <v>1001827887</v>
      </c>
      <c r="E33" s="387">
        <f ca="1">IF($C33="","",'סיכום לועדה- הזנת נתונים'!E33)</f>
        <v>40221476</v>
      </c>
      <c r="F33" s="387">
        <f ca="1">IF($C33="","",'סיכום לועדה- הזנת נתונים'!F33)</f>
        <v>580337913</v>
      </c>
      <c r="G33" s="387" t="str">
        <f ca="1">IF($C33="","",'סיכום לועדה- הזנת נתונים'!G33)</f>
        <v>מקהלת החזנים הירושלמית (ע"ר)</v>
      </c>
      <c r="H33" s="387" t="str">
        <f ca="1">IF($C33="","",'סיכום לועדה- הזנת נתונים'!H33)</f>
        <v>תמיכות מוסיקה קולית 2025</v>
      </c>
      <c r="I33" s="388">
        <f ca="1">IF($C33="","",'סיכום לועדה- הזנת נתונים'!I33)</f>
        <v>177436.93347024752</v>
      </c>
      <c r="J33" s="388">
        <f ca="1">IF($C33="","",'סיכום לועדה- הזנת נתונים'!J33)</f>
        <v>177436.93347024752</v>
      </c>
      <c r="K33" s="388">
        <f ca="1">IF($C33="","",'סיכום לועדה- הזנת נתונים'!P33)</f>
        <v>380000</v>
      </c>
      <c r="L33" s="388">
        <f ca="1">IF($C33="","",'סיכום לועדה- הזנת נתונים'!Q33)</f>
        <v>295448.31159324333</v>
      </c>
      <c r="M33" s="389">
        <f ca="1">IF($C33="","",'סיכום לועדה- הזנת נתונים'!R33)</f>
        <v>1.6650891435901864</v>
      </c>
      <c r="N33" s="390">
        <f ca="1">IF($C33="","",'סיכום לועדה- הזנת נתונים'!S33)</f>
        <v>0</v>
      </c>
      <c r="O33" s="390">
        <f ca="1">IF($C33="","",'סיכום לועדה- הזנת נתונים'!T33)</f>
        <v>0</v>
      </c>
      <c r="P33" s="390">
        <f ca="1">IF($C33="","",'סיכום לועדה- הזנת נתונים'!U33)</f>
        <v>295448.31159324333</v>
      </c>
      <c r="Q33" s="390">
        <f ca="1">IF($C33="","",'סיכום לועדה- הזנת נתונים'!V33)</f>
        <v>295448.31159324333</v>
      </c>
      <c r="R33" s="387">
        <f ca="1">IF($C33="","",'סיכום לועדה- הזנת נתונים'!K33)</f>
        <v>0</v>
      </c>
      <c r="S33" s="387">
        <f ca="1">IF($C33="","",'סיכום לועדה- הזנת נתונים'!L33)</f>
        <v>0</v>
      </c>
      <c r="T33" s="387">
        <f ca="1">IF($C33="","",'סיכום לועדה- הזנת נתונים'!M33)</f>
        <v>0</v>
      </c>
      <c r="U33" s="387">
        <f ca="1">IF($C33="","",'סיכום לועדה- הזנת נתונים'!N33)</f>
        <v>0</v>
      </c>
      <c r="V33" s="29" t="str">
        <f ca="1">IF($C33="","",'סיכום לועדה- הזנת נתונים'!O33)</f>
        <v>עומד בתנאי סף ומומלץ לתמיכה</v>
      </c>
      <c r="W33" s="23"/>
      <c r="X33" s="24"/>
      <c r="Y33" s="26"/>
      <c r="Z33" s="26"/>
      <c r="AA33" s="25"/>
      <c r="AX33" s="26"/>
      <c r="AY33" s="26"/>
      <c r="AZ33" s="27"/>
    </row>
    <row r="34" spans="2:52" ht="37.5" customHeight="1">
      <c r="B34" s="28">
        <f t="shared" ca="1" si="0"/>
        <v>4</v>
      </c>
      <c r="C34" s="387" t="str">
        <f ca="1">'סיכום לועדה- הזנת נתונים'!C34</f>
        <v>קהילות שרות פיוט וניגון</v>
      </c>
      <c r="D34" s="387">
        <f ca="1">IF($C34="","",'סיכום לועדה- הזנת נתונים'!D34)</f>
        <v>1001920761</v>
      </c>
      <c r="E34" s="387">
        <f ca="1">IF($C34="","",'סיכום לועדה- הזנת נתונים'!E34)</f>
        <v>40526318</v>
      </c>
      <c r="F34" s="387">
        <f ca="1">IF($C34="","",'סיכום לועדה- הזנת נתונים'!F34)</f>
        <v>580540672</v>
      </c>
      <c r="G34" s="387" t="str">
        <f ca="1">IF($C34="","",'סיכום לועדה- הזנת נתונים'!G34)</f>
        <v>קהילות שרות פיוט וניגון (ע"ר)</v>
      </c>
      <c r="H34" s="387" t="str">
        <f ca="1">IF($C34="","",'סיכום לועדה- הזנת נתונים'!H34)</f>
        <v>קהילות שרות פיוט וניגון - תמיכה שוטפת</v>
      </c>
      <c r="I34" s="388">
        <f ca="1">IF($C34="","",'סיכום לועדה- הזנת נתונים'!I34)</f>
        <v>359160.55844736251</v>
      </c>
      <c r="J34" s="388">
        <f ca="1">IF($C34="","",'סיכום לועדה- הזנת נתונים'!J34)</f>
        <v>359160.55844736251</v>
      </c>
      <c r="K34" s="388">
        <f ca="1">IF($C34="","",'סיכום לועדה- הזנת נתונים'!P34)</f>
        <v>2000000</v>
      </c>
      <c r="L34" s="388">
        <f ca="1">IF($C34="","",'סיכום לועדה- הזנת נתונים'!Q34)</f>
        <v>673884.3627409793</v>
      </c>
      <c r="M34" s="389">
        <f ca="1">IF($C34="","",'סיכום לועדה- הזנת נתונים'!R34)</f>
        <v>1.8762760745616274</v>
      </c>
      <c r="N34" s="390">
        <f ca="1">IF($C34="","",'סיכום לועדה- הזנת נתונים'!S34)</f>
        <v>0</v>
      </c>
      <c r="O34" s="390">
        <f ca="1">IF($C34="","",'סיכום לועדה- הזנת נתונים'!T34)</f>
        <v>0</v>
      </c>
      <c r="P34" s="390">
        <f ca="1">IF($C34="","",'סיכום לועדה- הזנת נתונים'!U34)</f>
        <v>673884.3627409793</v>
      </c>
      <c r="Q34" s="390">
        <f ca="1">IF($C34="","",'סיכום לועדה- הזנת נתונים'!V34)</f>
        <v>673884.3627409793</v>
      </c>
      <c r="R34" s="387">
        <f ca="1">IF($C34="","",'סיכום לועדה- הזנת נתונים'!K34)</f>
        <v>0</v>
      </c>
      <c r="S34" s="387">
        <f ca="1">IF($C34="","",'סיכום לועדה- הזנת נתונים'!L34)</f>
        <v>0</v>
      </c>
      <c r="T34" s="387">
        <f ca="1">IF($C34="","",'סיכום לועדה- הזנת נתונים'!M34)</f>
        <v>0</v>
      </c>
      <c r="U34" s="387">
        <f ca="1">IF($C34="","",'סיכום לועדה- הזנת נתונים'!N34)</f>
        <v>0</v>
      </c>
      <c r="V34" s="29" t="str">
        <f ca="1">IF($C34="","",'סיכום לועדה- הזנת נתונים'!O34)</f>
        <v>עומד בתנאי סף ומומלץ לתמיכה</v>
      </c>
      <c r="W34" s="23"/>
      <c r="X34" s="24"/>
      <c r="Y34" s="26"/>
      <c r="Z34" s="26"/>
      <c r="AA34" s="25"/>
      <c r="AX34" s="26"/>
      <c r="AY34" s="26"/>
      <c r="AZ34" s="27"/>
    </row>
    <row r="35" spans="2:52" ht="37.5" customHeight="1">
      <c r="B35" s="28">
        <f t="shared" ca="1" si="0"/>
        <v>5</v>
      </c>
      <c r="C35" s="387" t="str">
        <f ca="1">'סיכום לועדה- הזנת נתונים'!C35</f>
        <v>רננות- המכון למוסיקה יהודית</v>
      </c>
      <c r="D35" s="387">
        <f ca="1">IF($C35="","",'סיכום לועדה- הזנת נתונים'!D35)</f>
        <v>1001920760</v>
      </c>
      <c r="E35" s="387">
        <f ca="1">IF($C35="","",'סיכום לועדה- הזנת נתונים'!E35)</f>
        <v>40000076</v>
      </c>
      <c r="F35" s="387">
        <f ca="1">IF($C35="","",'סיכום לועדה- הזנת נתונים'!F35)</f>
        <v>580023968</v>
      </c>
      <c r="G35" s="387" t="str">
        <f ca="1">IF($C35="","",'סיכום לועדה- הזנת נתונים'!G35)</f>
        <v>רננות - המכון למוסיקה יהודית</v>
      </c>
      <c r="H35" s="387" t="str">
        <f ca="1">IF($C35="","",'סיכום לועדה- הזנת נתונים'!H35)</f>
        <v>תמיכה במכון רננות - חזנות ומוסיקה יהודית</v>
      </c>
      <c r="I35" s="388">
        <f ca="1">IF($C35="","",'סיכום לועדה- הזנת נתונים'!I35)</f>
        <v>187117.36122555553</v>
      </c>
      <c r="J35" s="388">
        <f ca="1">IF($C35="","",'סיכום לועדה- הזנת נתונים'!J35)</f>
        <v>187117.36122555553</v>
      </c>
      <c r="K35" s="388">
        <f ca="1">IF($C35="","",'סיכום לועדה- הזנת נתונים'!P35)</f>
        <v>2000000</v>
      </c>
      <c r="L35" s="388">
        <f ca="1">IF($C35="","",'סיכום לועדה- הזנת נתונים'!Q35)</f>
        <v>335493.70774539246</v>
      </c>
      <c r="M35" s="389">
        <f ca="1">IF($C35="","",'סיכום לועדה- הזנת נתונים'!R35)</f>
        <v>1.7929587374897868</v>
      </c>
      <c r="N35" s="390">
        <f ca="1">IF($C35="","",'סיכום לועדה- הזנת נתונים'!S35)</f>
        <v>0</v>
      </c>
      <c r="O35" s="390">
        <f ca="1">IF($C35="","",'סיכום לועדה- הזנת נתונים'!T35)</f>
        <v>0</v>
      </c>
      <c r="P35" s="390">
        <f ca="1">IF($C35="","",'סיכום לועדה- הזנת נתונים'!U35)</f>
        <v>335493.70774539246</v>
      </c>
      <c r="Q35" s="390">
        <f ca="1">IF($C35="","",'סיכום לועדה- הזנת נתונים'!V35)</f>
        <v>335493.70774539246</v>
      </c>
      <c r="R35" s="387">
        <f ca="1">IF($C35="","",'סיכום לועדה- הזנת נתונים'!K35)</f>
        <v>0</v>
      </c>
      <c r="S35" s="387">
        <f ca="1">IF($C35="","",'סיכום לועדה- הזנת נתונים'!L35)</f>
        <v>0</v>
      </c>
      <c r="T35" s="387">
        <f ca="1">IF($C35="","",'סיכום לועדה- הזנת נתונים'!M35)</f>
        <v>0</v>
      </c>
      <c r="U35" s="387">
        <f ca="1">IF($C35="","",'סיכום לועדה- הזנת נתונים'!N35)</f>
        <v>0</v>
      </c>
      <c r="V35" s="29" t="str">
        <f ca="1">IF($C35="","",'סיכום לועדה- הזנת נתונים'!O35)</f>
        <v>עומד בתנאי סף ומומלץ לתמיכה</v>
      </c>
      <c r="W35" s="23"/>
      <c r="X35" s="24"/>
      <c r="Y35" s="26"/>
      <c r="Z35" s="26"/>
      <c r="AA35" s="25"/>
      <c r="AX35" s="26"/>
      <c r="AY35" s="26"/>
      <c r="AZ35" s="27"/>
    </row>
    <row r="36" spans="2:52" ht="37.5" customHeight="1">
      <c r="B36" s="28">
        <f t="shared" ca="1" si="0"/>
        <v>6</v>
      </c>
      <c r="C36" s="387" t="str">
        <f ca="1">'סיכום לועדה- הזנת נתונים'!C36</f>
        <v>מקהלת זמרתיה</v>
      </c>
      <c r="D36" s="387">
        <f ca="1">IF($C36="","",'סיכום לועדה- הזנת נתונים'!D36)</f>
        <v>1001839835</v>
      </c>
      <c r="E36" s="387">
        <f ca="1">IF($C36="","",'סיכום לועדה- הזנת נתונים'!E36)</f>
        <v>40525310</v>
      </c>
      <c r="F36" s="387">
        <f ca="1">IF($C36="","",'סיכום לועדה- הזנת נתונים'!F36)</f>
        <v>580480788</v>
      </c>
      <c r="G36" s="387" t="str">
        <f ca="1">IF($C36="","",'סיכום לועדה- הזנת נתונים'!G36)</f>
        <v>מקהלת זמרת י'ה בניצוחו של ד"ר אורי</v>
      </c>
      <c r="H36" s="387" t="str">
        <f ca="1">IF($C36="","",'סיכום לועדה- הזנת נתונים'!H36)</f>
        <v>תמיכה שוטפת</v>
      </c>
      <c r="I36" s="388">
        <f ca="1">IF($C36="","",'סיכום לועדה- הזנת נתונים'!I36)</f>
        <v>114926.91654939597</v>
      </c>
      <c r="J36" s="388">
        <f ca="1">IF($C36="","",'סיכום לועדה- הזנת נתונים'!J36)</f>
        <v>114926.91654939597</v>
      </c>
      <c r="K36" s="388">
        <f ca="1">IF($C36="","",'סיכום לועדה- הזנת נתונים'!P36)</f>
        <v>230000</v>
      </c>
      <c r="L36" s="388">
        <f ca="1">IF($C36="","",'סיכום לועדה- הזנת נתונים'!Q36)</f>
        <v>171599.59840283895</v>
      </c>
      <c r="M36" s="389">
        <f ca="1">IF($C36="","",'סיכום לועדה- הזנת נתונים'!R36)</f>
        <v>1.493119310558418</v>
      </c>
      <c r="N36" s="390">
        <f ca="1">IF($C36="","",'סיכום לועדה- הזנת נתונים'!S36)</f>
        <v>0</v>
      </c>
      <c r="O36" s="390">
        <f ca="1">IF($C36="","",'סיכום לועדה- הזנת נתונים'!T36)</f>
        <v>0</v>
      </c>
      <c r="P36" s="390">
        <f ca="1">IF($C36="","",'סיכום לועדה- הזנת נתונים'!U36)</f>
        <v>171599.59840283895</v>
      </c>
      <c r="Q36" s="390">
        <f ca="1">IF($C36="","",'סיכום לועדה- הזנת נתונים'!V36)</f>
        <v>171599.59840283895</v>
      </c>
      <c r="R36" s="387">
        <f ca="1">IF($C36="","",'סיכום לועדה- הזנת נתונים'!K36)</f>
        <v>0</v>
      </c>
      <c r="S36" s="387">
        <f ca="1">IF($C36="","",'סיכום לועדה- הזנת נתונים'!L36)</f>
        <v>0</v>
      </c>
      <c r="T36" s="387">
        <f ca="1">IF($C36="","",'סיכום לועדה- הזנת נתונים'!M36)</f>
        <v>0</v>
      </c>
      <c r="U36" s="387">
        <f ca="1">IF($C36="","",'סיכום לועדה- הזנת נתונים'!N36)</f>
        <v>0</v>
      </c>
      <c r="V36" s="29" t="str">
        <f ca="1">IF($C36="","",'סיכום לועדה- הזנת נתונים'!O36)</f>
        <v>עומד בתנאי סף ומומלץ לתמיכה</v>
      </c>
      <c r="W36" s="23"/>
      <c r="X36" s="24"/>
      <c r="Y36" s="26"/>
      <c r="Z36" s="26"/>
      <c r="AA36" s="25"/>
      <c r="AX36" s="26"/>
      <c r="AY36" s="26"/>
      <c r="AZ36" s="27"/>
    </row>
    <row r="37" spans="2:52" ht="37.5" customHeight="1">
      <c r="B37" s="28">
        <f t="shared" ca="1" si="0"/>
        <v>7</v>
      </c>
      <c r="C37" s="387" t="str">
        <f ca="1">'סיכום לועדה- הזנת נתונים'!C37</f>
        <v>יובל - האנסמבל הישראלי לחזנות ו</v>
      </c>
      <c r="D37" s="387">
        <f ca="1">IF($C37="","",'סיכום לועדה- הזנת נתונים'!D37)</f>
        <v>1001843763</v>
      </c>
      <c r="E37" s="387">
        <f ca="1">IF($C37="","",'סיכום לועדה- הזנת נתונים'!E37)</f>
        <v>40000167</v>
      </c>
      <c r="F37" s="387">
        <f ca="1">IF($C37="","",'סיכום לועדה- הזנת נתונים'!F37)</f>
        <v>580183606</v>
      </c>
      <c r="G37" s="387" t="str">
        <f ca="1">IF($C37="","",'סיכום לועדה- הזנת נתונים'!G37)</f>
        <v>יובל - האנסמבל הישראלי לחזנות ומוסי</v>
      </c>
      <c r="H37" s="387" t="str">
        <f ca="1">IF($C37="","",'סיכום לועדה- הזנת נתונים'!H37)</f>
        <v>סדרת המנוים של יובל</v>
      </c>
      <c r="I37" s="388">
        <f ca="1">IF($C37="","",'סיכום לועדה- הזנת נתונים'!I37)</f>
        <v>156831.66800716784</v>
      </c>
      <c r="J37" s="388">
        <f ca="1">IF($C37="","",'סיכום לועדה- הזנת נתונים'!J37)</f>
        <v>156831.66800716784</v>
      </c>
      <c r="K37" s="388">
        <f ca="1">IF($C37="","",'סיכום לועדה- הזנת נתונים'!P37)</f>
        <v>500000</v>
      </c>
      <c r="L37" s="388">
        <f ca="1">IF($C37="","",'סיכום לועדה- הזנת נתונים'!Q37)</f>
        <v>281453.7041527775</v>
      </c>
      <c r="M37" s="389">
        <f ca="1">IF($C37="","",'סיכום לועדה- הזנת נתונים'!R37)</f>
        <v>1.7946229083013638</v>
      </c>
      <c r="N37" s="390">
        <f ca="1">IF($C37="","",'סיכום לועדה- הזנת נתונים'!S37)</f>
        <v>0</v>
      </c>
      <c r="O37" s="390">
        <f ca="1">IF($C37="","",'סיכום לועדה- הזנת נתונים'!T37)</f>
        <v>0</v>
      </c>
      <c r="P37" s="390">
        <f ca="1">IF($C37="","",'סיכום לועדה- הזנת נתונים'!U37)</f>
        <v>281453.7041527775</v>
      </c>
      <c r="Q37" s="390">
        <f ca="1">IF($C37="","",'סיכום לועדה- הזנת נתונים'!V37)</f>
        <v>281453.7041527775</v>
      </c>
      <c r="R37" s="387">
        <f ca="1">IF($C37="","",'סיכום לועדה- הזנת נתונים'!K37)</f>
        <v>0</v>
      </c>
      <c r="S37" s="387">
        <f ca="1">IF($C37="","",'סיכום לועדה- הזנת נתונים'!L37)</f>
        <v>0</v>
      </c>
      <c r="T37" s="387">
        <f ca="1">IF($C37="","",'סיכום לועדה- הזנת נתונים'!M37)</f>
        <v>0</v>
      </c>
      <c r="U37" s="387">
        <f ca="1">IF($C37="","",'סיכום לועדה- הזנת נתונים'!N37)</f>
        <v>0</v>
      </c>
      <c r="V37" s="29" t="str">
        <f ca="1">IF($C37="","",'סיכום לועדה- הזנת נתונים'!O37)</f>
        <v>עומד בתנאי סף ומומלץ לתמיכה</v>
      </c>
      <c r="W37" s="23"/>
      <c r="X37" s="24"/>
      <c r="Y37" s="26"/>
      <c r="Z37" s="26"/>
      <c r="AA37" s="25"/>
      <c r="AX37" s="26"/>
      <c r="AY37" s="26"/>
      <c r="AZ37" s="27"/>
    </row>
    <row r="38" spans="2:52" ht="30" customHeight="1">
      <c r="B38" s="28">
        <f t="shared" ca="1" si="0"/>
        <v>8</v>
      </c>
      <c r="C38" s="387" t="str">
        <f ca="1">'סיכום לועדה- הזנת נתונים'!C38</f>
        <v>האגודה לטיפוח חברה ותרבות</v>
      </c>
      <c r="D38" s="387">
        <f ca="1">IF($C38="","",'סיכום לועדה- הזנת נתונים'!D38)</f>
        <v>1001827295</v>
      </c>
      <c r="E38" s="387">
        <f ca="1">IF($C38="","",'סיכום לועדה- הזנת נתונים'!E38)</f>
        <v>40000333</v>
      </c>
      <c r="F38" s="387">
        <f ca="1">IF($C38="","",'סיכום לועדה- הזנת נתונים'!F38)</f>
        <v>580013522</v>
      </c>
      <c r="G38" s="387" t="str">
        <f ca="1">IF($C38="","",'סיכום לועדה- הזנת נתונים'!G38)</f>
        <v>האגודה לטיפוח חברה ותרבות</v>
      </c>
      <c r="H38" s="387" t="str">
        <f ca="1">IF($C38="","",'סיכום לועדה- הזנת נתונים'!H38)</f>
        <v>תמיכה בשירת תימן</v>
      </c>
      <c r="I38" s="388">
        <f ca="1">IF($C38="","",'סיכום לועדה- הזנת נתונים'!I38)</f>
        <v>109255.55897636132</v>
      </c>
      <c r="J38" s="388">
        <f ca="1">IF($C38="","",'סיכום לועדה- הזנת נתונים'!J38)</f>
        <v>109255.55897636132</v>
      </c>
      <c r="K38" s="388">
        <f ca="1">IF($C38="","",'סיכום לועדה- הזנת נתונים'!P38)</f>
        <v>300000</v>
      </c>
      <c r="L38" s="388">
        <f ca="1">IF($C38="","",'סיכום לועדה- הזנת נתונים'!Q38)</f>
        <v>219346.55770486305</v>
      </c>
      <c r="M38" s="389">
        <f ca="1">IF($C38="","",'סיכום לועדה- הזנת נתונים'!R38)</f>
        <v>2.0076466567007465</v>
      </c>
      <c r="N38" s="390">
        <f ca="1">IF($C38="","",'סיכום לועדה- הזנת נתונים'!S38)</f>
        <v>0</v>
      </c>
      <c r="O38" s="390">
        <f ca="1">IF($C38="","",'סיכום לועדה- הזנת נתונים'!T38)</f>
        <v>0</v>
      </c>
      <c r="P38" s="390">
        <f ca="1">IF($C38="","",'סיכום לועדה- הזנת נתונים'!U38)</f>
        <v>219346.55770486305</v>
      </c>
      <c r="Q38" s="390">
        <f ca="1">IF($C38="","",'סיכום לועדה- הזנת נתונים'!V38)</f>
        <v>219346.55770486305</v>
      </c>
      <c r="R38" s="387">
        <f ca="1">IF($C38="","",'סיכום לועדה- הזנת נתונים'!K38)</f>
        <v>0</v>
      </c>
      <c r="S38" s="387">
        <f ca="1">IF($C38="","",'סיכום לועדה- הזנת נתונים'!L38)</f>
        <v>0</v>
      </c>
      <c r="T38" s="387">
        <f ca="1">IF($C38="","",'סיכום לועדה- הזנת נתונים'!M38)</f>
        <v>0</v>
      </c>
      <c r="U38" s="387">
        <f ca="1">IF($C38="","",'סיכום לועדה- הזנת נתונים'!N38)</f>
        <v>0</v>
      </c>
      <c r="V38" s="29" t="str">
        <f ca="1">IF($C38="","",'סיכום לועדה- הזנת נתונים'!O38)</f>
        <v>עומד בתנאי סף ומומלץ לתמיכה</v>
      </c>
      <c r="W38" s="23"/>
      <c r="X38" s="24"/>
      <c r="Y38" s="26"/>
      <c r="Z38" s="26"/>
      <c r="AA38" s="25"/>
      <c r="AX38" s="26"/>
      <c r="AY38" s="26"/>
      <c r="AZ38" s="27"/>
    </row>
    <row r="39" spans="2:52">
      <c r="B39" s="28">
        <f t="shared" ca="1" si="0"/>
        <v>9</v>
      </c>
      <c r="C39" s="387" t="str">
        <f ca="1">'סיכום לועדה- הזנת נתונים'!C39</f>
        <v>אנסמבל הפיוט מכון בן צבי</v>
      </c>
      <c r="D39" s="387">
        <f ca="1">IF($C39="","",'סיכום לועדה- הזנת נתונים'!D39)</f>
        <v>1001920549</v>
      </c>
      <c r="E39" s="387">
        <f ca="1">IF($C39="","",'סיכום לועדה- הזנת נתונים'!E39)</f>
        <v>42428613</v>
      </c>
      <c r="F39" s="387">
        <f ca="1">IF($C39="","",'סיכום לועדה- הזנת נתונים'!F39)</f>
        <v>580715068</v>
      </c>
      <c r="G39" s="387" t="str">
        <f ca="1">IF($C39="","",'סיכום לועדה- הזנת נתונים'!G39)</f>
        <v xml:space="preserve">אנסמבל הפיוט מיסודו של מכון בן צבי </v>
      </c>
      <c r="H39" s="387" t="str">
        <f ca="1">IF($C39="","",'סיכום לועדה- הזנת נתונים'!H39)</f>
        <v>בקשת תמיכה 2025</v>
      </c>
      <c r="I39" s="388">
        <f ca="1">IF($C39="","",'סיכום לועדה- הזנת נתונים'!I39)</f>
        <v>178198.42863424931</v>
      </c>
      <c r="J39" s="388">
        <f ca="1">IF($C39="","",'סיכום לועדה- הזנת נתונים'!J39)</f>
        <v>178198.42863424931</v>
      </c>
      <c r="K39" s="388">
        <f ca="1">IF($C39="","",'סיכום לועדה- הזנת נתונים'!P39)</f>
        <v>2000000</v>
      </c>
      <c r="L39" s="388">
        <f ca="1">IF($C39="","",'סיכום לועדה- הזנת נתונים'!Q39)</f>
        <v>307155.91508786479</v>
      </c>
      <c r="M39" s="389">
        <f ca="1">IF($C39="","",'סיכום לועדה- הזנת נתונים'!R39)</f>
        <v>1.7236735331617292</v>
      </c>
      <c r="N39" s="390">
        <f ca="1">IF($C39="","",'סיכום לועדה- הזנת נתונים'!S39)</f>
        <v>0</v>
      </c>
      <c r="O39" s="390">
        <f ca="1">IF($C39="","",'סיכום לועדה- הזנת נתונים'!T39)</f>
        <v>0</v>
      </c>
      <c r="P39" s="390">
        <f ca="1">IF($C39="","",'סיכום לועדה- הזנת נתונים'!U39)</f>
        <v>307155.91508786479</v>
      </c>
      <c r="Q39" s="390">
        <f ca="1">IF($C39="","",'סיכום לועדה- הזנת נתונים'!V39)</f>
        <v>307155.91508786479</v>
      </c>
      <c r="R39" s="387">
        <f ca="1">IF($C39="","",'סיכום לועדה- הזנת נתונים'!K39)</f>
        <v>0</v>
      </c>
      <c r="S39" s="387">
        <f ca="1">IF($C39="","",'סיכום לועדה- הזנת נתונים'!L39)</f>
        <v>0</v>
      </c>
      <c r="T39" s="387">
        <f ca="1">IF($C39="","",'סיכום לועדה- הזנת נתונים'!M39)</f>
        <v>0</v>
      </c>
      <c r="U39" s="387">
        <f ca="1">IF($C39="","",'סיכום לועדה- הזנת נתונים'!N39)</f>
        <v>0</v>
      </c>
      <c r="V39" s="29" t="str">
        <f ca="1">IF($C39="","",'סיכום לועדה- הזנת נתונים'!O39)</f>
        <v>עומד בתנאי סף ומומלץ לתמיכה</v>
      </c>
      <c r="W39" s="23"/>
      <c r="X39" s="24"/>
      <c r="Y39" s="26"/>
      <c r="Z39" s="26"/>
      <c r="AA39" s="25"/>
      <c r="AX39" s="26"/>
      <c r="AY39" s="26"/>
      <c r="AZ39" s="27"/>
    </row>
    <row r="40" spans="2:52">
      <c r="B40" s="28">
        <f t="shared" ca="1" si="0"/>
        <v>10</v>
      </c>
      <c r="C40" s="387" t="str">
        <f ca="1">'סיכום לועדה- הזנת נתונים'!C40</f>
        <v>עמותת תמיד</v>
      </c>
      <c r="D40" s="387">
        <f ca="1">IF($C40="","",'סיכום לועדה- הזנת נתונים'!D40)</f>
        <v>1001842770</v>
      </c>
      <c r="E40" s="387">
        <f ca="1">IF($C40="","",'סיכום לועדה- הזנת נתונים'!E40)</f>
        <v>40984631</v>
      </c>
      <c r="F40" s="387">
        <f ca="1">IF($C40="","",'סיכום לועדה- הזנת נתונים'!F40)</f>
        <v>580515815</v>
      </c>
      <c r="G40" s="387" t="str">
        <f ca="1">IF($C40="","",'סיכום לועדה- הזנת נתונים'!G40)</f>
        <v>תמיד - תרבות מוסיקלית יהודית</v>
      </c>
      <c r="H40" s="387" t="str">
        <f ca="1">IF($C40="","",'סיכום לועדה- הזנת נתונים'!H40)</f>
        <v>מוסיקה קולית מסורתית 2025</v>
      </c>
      <c r="I40" s="388">
        <f ca="1">IF($C40="","",'סיכום לועדה- הזנת נתונים'!I40)</f>
        <v>121928.06046902703</v>
      </c>
      <c r="J40" s="388">
        <f ca="1">IF($C40="","",'סיכום לועדה- הזנת נתונים'!J40)</f>
        <v>121928.06046902703</v>
      </c>
      <c r="K40" s="388">
        <f ca="1">IF($C40="","",'סיכום לועדה- הזנת נתונים'!P40)</f>
        <v>550000</v>
      </c>
      <c r="L40" s="388">
        <f ca="1">IF($C40="","",'סיכום לועדה- הזנת נתונים'!Q40)</f>
        <v>216155.37491338351</v>
      </c>
      <c r="M40" s="389">
        <f ca="1">IF($C40="","",'סיכום לועדה- הזנת נתונים'!R40)</f>
        <v>1.7728107384131868</v>
      </c>
      <c r="N40" s="390">
        <f ca="1">IF($C40="","",'סיכום לועדה- הזנת נתונים'!S40)</f>
        <v>0</v>
      </c>
      <c r="O40" s="390">
        <f ca="1">IF($C40="","",'סיכום לועדה- הזנת נתונים'!T40)</f>
        <v>0</v>
      </c>
      <c r="P40" s="390">
        <f ca="1">IF($C40="","",'סיכום לועדה- הזנת נתונים'!U40)</f>
        <v>216155.37491338351</v>
      </c>
      <c r="Q40" s="390">
        <f ca="1">IF($C40="","",'סיכום לועדה- הזנת נתונים'!V40)</f>
        <v>216155.37491338351</v>
      </c>
      <c r="R40" s="387">
        <f ca="1">IF($C40="","",'סיכום לועדה- הזנת נתונים'!K40)</f>
        <v>0</v>
      </c>
      <c r="S40" s="387">
        <f ca="1">IF($C40="","",'סיכום לועדה- הזנת נתונים'!L40)</f>
        <v>0</v>
      </c>
      <c r="T40" s="387">
        <f ca="1">IF($C40="","",'סיכום לועדה- הזנת נתונים'!M40)</f>
        <v>0</v>
      </c>
      <c r="U40" s="387">
        <f ca="1">IF($C40="","",'סיכום לועדה- הזנת נתונים'!N40)</f>
        <v>0</v>
      </c>
      <c r="V40" s="29" t="str">
        <f ca="1">IF($C40="","",'סיכום לועדה- הזנת נתונים'!O40)</f>
        <v>עומד בתנאי סף ומומלץ לתמיכה</v>
      </c>
      <c r="W40" s="23"/>
      <c r="X40" s="24"/>
      <c r="Y40" s="26"/>
      <c r="Z40" s="26"/>
      <c r="AA40" s="25"/>
      <c r="AX40" s="26"/>
      <c r="AY40" s="26"/>
      <c r="AZ40" s="27"/>
    </row>
    <row r="41" spans="2:52">
      <c r="B41" s="28">
        <f t="shared" ca="1" si="0"/>
        <v>11</v>
      </c>
      <c r="C41" s="387" t="str">
        <f ca="1">'סיכום לועדה- הזנת נתונים'!C41</f>
        <v>מטרוז</v>
      </c>
      <c r="D41" s="387">
        <f ca="1">IF($C41="","",'סיכום לועדה- הזנת נתונים'!D41)</f>
        <v>1001836298</v>
      </c>
      <c r="E41" s="387">
        <f ca="1">IF($C41="","",'סיכום לועדה- הזנת נתונים'!E41)</f>
        <v>42864062</v>
      </c>
      <c r="F41" s="387">
        <f ca="1">IF($C41="","",'סיכום לועדה- הזנת נתונים'!F41)</f>
        <v>580337608</v>
      </c>
      <c r="G41" s="387" t="str">
        <f ca="1">IF($C41="","",'סיכום לועדה- הזנת נתונים'!G41)</f>
        <v xml:space="preserve">מטרוז - המרכז למוסיקה אנדלוסית </v>
      </c>
      <c r="H41" s="387" t="str">
        <f ca="1">IF($C41="","",'סיכום לועדה- הזנת נתונים'!H41)</f>
        <v>תמיכה שוטפת 2025</v>
      </c>
      <c r="I41" s="388">
        <f ca="1">IF($C41="","",'סיכום לועדה- הזנת נתונים'!I41)</f>
        <v>0</v>
      </c>
      <c r="J41" s="388">
        <f ca="1">IF($C41="","",'סיכום לועדה- הזנת נתונים'!J41)</f>
        <v>0</v>
      </c>
      <c r="K41" s="388">
        <f ca="1">IF($C41="","",'סיכום לועדה- הזנת נתונים'!P41)</f>
        <v>500000</v>
      </c>
      <c r="L41" s="388">
        <f ca="1">IF($C41="","",'סיכום לועדה- הזנת נתונים'!Q41)</f>
        <v>438033.796129875</v>
      </c>
      <c r="M41" s="389" t="str">
        <f ca="1">IF($C41="","",'סיכום לועדה- הזנת נתונים'!R41)</f>
        <v/>
      </c>
      <c r="N41" s="390">
        <f ca="1">IF($C41="","",'סיכום לועדה- הזנת נתונים'!S41)</f>
        <v>0</v>
      </c>
      <c r="O41" s="390">
        <f ca="1">IF($C41="","",'סיכום לועדה- הזנת נתונים'!T41)</f>
        <v>0</v>
      </c>
      <c r="P41" s="390">
        <f ca="1">IF($C41="","",'סיכום לועדה- הזנת נתונים'!U41)</f>
        <v>438033.796129875</v>
      </c>
      <c r="Q41" s="390">
        <f ca="1">IF($C41="","",'סיכום לועדה- הזנת נתונים'!V41)</f>
        <v>438033.796129875</v>
      </c>
      <c r="R41" s="387">
        <f ca="1">IF($C41="","",'סיכום לועדה- הזנת נתונים'!K41)</f>
        <v>0</v>
      </c>
      <c r="S41" s="387">
        <f ca="1">IF($C41="","",'סיכום לועדה- הזנת נתונים'!L41)</f>
        <v>0</v>
      </c>
      <c r="T41" s="387">
        <f ca="1">IF($C41="","",'סיכום לועדה- הזנת נתונים'!M41)</f>
        <v>0</v>
      </c>
      <c r="U41" s="387">
        <f ca="1">IF($C41="","",'סיכום לועדה- הזנת נתונים'!N41)</f>
        <v>0</v>
      </c>
      <c r="V41" s="29" t="str">
        <f ca="1">IF($C41="","",'סיכום לועדה- הזנת נתונים'!O41)</f>
        <v>עומד בתנאי סף ומומלץ לתמיכה</v>
      </c>
      <c r="W41" s="23"/>
      <c r="X41" s="24"/>
      <c r="Y41" s="26"/>
      <c r="Z41" s="26"/>
      <c r="AA41" s="25"/>
      <c r="AX41" s="26"/>
      <c r="AY41" s="26"/>
      <c r="AZ41" s="27"/>
    </row>
    <row r="42" spans="2:52">
      <c r="B42" s="28" t="str">
        <f t="shared" si="0"/>
        <v/>
      </c>
      <c r="C42" s="387" t="str">
        <f>'סיכום לועדה- הזנת נתונים'!C42</f>
        <v/>
      </c>
      <c r="D42" s="387" t="str">
        <f>IF($C42="","",'סיכום לועדה- הזנת נתונים'!D42)</f>
        <v/>
      </c>
      <c r="E42" s="387" t="str">
        <f>IF($C42="","",'סיכום לועדה- הזנת נתונים'!E42)</f>
        <v/>
      </c>
      <c r="F42" s="387" t="str">
        <f>IF($C42="","",'סיכום לועדה- הזנת נתונים'!F42)</f>
        <v/>
      </c>
      <c r="G42" s="387" t="str">
        <f>IF($C42="","",'סיכום לועדה- הזנת נתונים'!G42)</f>
        <v/>
      </c>
      <c r="H42" s="387" t="str">
        <f>IF($C42="","",'סיכום לועדה- הזנת נתונים'!H42)</f>
        <v/>
      </c>
      <c r="I42" s="388" t="str">
        <f>IF($C42="","",'סיכום לועדה- הזנת נתונים'!I42)</f>
        <v/>
      </c>
      <c r="J42" s="388" t="str">
        <f>IF($C42="","",'סיכום לועדה- הזנת נתונים'!J42)</f>
        <v/>
      </c>
      <c r="K42" s="388" t="str">
        <f>IF($C42="","",'סיכום לועדה- הזנת נתונים'!P42)</f>
        <v/>
      </c>
      <c r="L42" s="388" t="str">
        <f>IF($C42="","",'סיכום לועדה- הזנת נתונים'!Q42)</f>
        <v/>
      </c>
      <c r="M42" s="389" t="str">
        <f>IF($C42="","",'סיכום לועדה- הזנת נתונים'!R42)</f>
        <v/>
      </c>
      <c r="N42" s="390" t="str">
        <f>IF($C42="","",'סיכום לועדה- הזנת נתונים'!S42)</f>
        <v/>
      </c>
      <c r="O42" s="390" t="str">
        <f>IF($C42="","",'סיכום לועדה- הזנת נתונים'!T42)</f>
        <v/>
      </c>
      <c r="P42" s="390" t="str">
        <f>IF($C42="","",'סיכום לועדה- הזנת נתונים'!U42)</f>
        <v/>
      </c>
      <c r="Q42" s="390" t="str">
        <f>IF($C42="","",'סיכום לועדה- הזנת נתונים'!V42)</f>
        <v/>
      </c>
      <c r="R42" s="387" t="str">
        <f>IF($C42="","",'סיכום לועדה- הזנת נתונים'!K42)</f>
        <v/>
      </c>
      <c r="S42" s="387" t="str">
        <f>IF($C42="","",'סיכום לועדה- הזנת נתונים'!L42)</f>
        <v/>
      </c>
      <c r="T42" s="387" t="str">
        <f>IF($C42="","",'סיכום לועדה- הזנת נתונים'!M42)</f>
        <v/>
      </c>
      <c r="U42" s="387" t="str">
        <f>IF($C42="","",'סיכום לועדה- הזנת נתונים'!N42)</f>
        <v/>
      </c>
      <c r="V42" s="29" t="str">
        <f>IF($C42="","",'סיכום לועדה- הזנת נתונים'!O42)</f>
        <v/>
      </c>
      <c r="W42" s="23"/>
      <c r="X42" s="24"/>
      <c r="Y42" s="26"/>
      <c r="Z42" s="26"/>
      <c r="AA42" s="25"/>
      <c r="AX42" s="26"/>
      <c r="AY42" s="26"/>
      <c r="AZ42" s="27"/>
    </row>
    <row r="43" spans="2:52">
      <c r="B43" s="28" t="str">
        <f t="shared" si="0"/>
        <v/>
      </c>
      <c r="C43" s="387" t="str">
        <f>'סיכום לועדה- הזנת נתונים'!C43</f>
        <v/>
      </c>
      <c r="D43" s="387" t="str">
        <f>IF($C43="","",'סיכום לועדה- הזנת נתונים'!D43)</f>
        <v/>
      </c>
      <c r="E43" s="387" t="str">
        <f>IF($C43="","",'סיכום לועדה- הזנת נתונים'!E43)</f>
        <v/>
      </c>
      <c r="F43" s="387" t="str">
        <f>IF($C43="","",'סיכום לועדה- הזנת נתונים'!F43)</f>
        <v/>
      </c>
      <c r="G43" s="387" t="str">
        <f>IF($C43="","",'סיכום לועדה- הזנת נתונים'!G43)</f>
        <v/>
      </c>
      <c r="H43" s="387" t="str">
        <f>IF($C43="","",'סיכום לועדה- הזנת נתונים'!H43)</f>
        <v/>
      </c>
      <c r="I43" s="388" t="str">
        <f>IF($C43="","",'סיכום לועדה- הזנת נתונים'!I43)</f>
        <v/>
      </c>
      <c r="J43" s="388" t="str">
        <f>IF($C43="","",'סיכום לועדה- הזנת נתונים'!J43)</f>
        <v/>
      </c>
      <c r="K43" s="388" t="str">
        <f>IF($C43="","",'סיכום לועדה- הזנת נתונים'!P43)</f>
        <v/>
      </c>
      <c r="L43" s="388" t="str">
        <f>IF($C43="","",'סיכום לועדה- הזנת נתונים'!Q43)</f>
        <v/>
      </c>
      <c r="M43" s="389" t="str">
        <f>IF($C43="","",'סיכום לועדה- הזנת נתונים'!R43)</f>
        <v/>
      </c>
      <c r="N43" s="390" t="str">
        <f>IF($C43="","",'סיכום לועדה- הזנת נתונים'!S43)</f>
        <v/>
      </c>
      <c r="O43" s="390" t="str">
        <f>IF($C43="","",'סיכום לועדה- הזנת נתונים'!T43)</f>
        <v/>
      </c>
      <c r="P43" s="390" t="str">
        <f>IF($C43="","",'סיכום לועדה- הזנת נתונים'!U43)</f>
        <v/>
      </c>
      <c r="Q43" s="390" t="str">
        <f>IF($C43="","",'סיכום לועדה- הזנת נתונים'!V43)</f>
        <v/>
      </c>
      <c r="R43" s="387" t="str">
        <f>IF($C43="","",'סיכום לועדה- הזנת נתונים'!K43)</f>
        <v/>
      </c>
      <c r="S43" s="387" t="str">
        <f>IF($C43="","",'סיכום לועדה- הזנת נתונים'!L43)</f>
        <v/>
      </c>
      <c r="T43" s="387" t="str">
        <f>IF($C43="","",'סיכום לועדה- הזנת נתונים'!M43)</f>
        <v/>
      </c>
      <c r="U43" s="387" t="str">
        <f>IF($C43="","",'סיכום לועדה- הזנת נתונים'!N43)</f>
        <v/>
      </c>
      <c r="V43" s="29" t="str">
        <f>IF($C43="","",'סיכום לועדה- הזנת נתונים'!O43)</f>
        <v/>
      </c>
      <c r="W43" s="23"/>
      <c r="X43" s="24"/>
      <c r="Y43" s="26"/>
      <c r="Z43" s="26"/>
      <c r="AA43" s="25"/>
      <c r="AX43" s="26"/>
      <c r="AY43" s="26"/>
      <c r="AZ43" s="27"/>
    </row>
    <row r="44" spans="2:52">
      <c r="B44" s="28" t="str">
        <f t="shared" si="0"/>
        <v/>
      </c>
      <c r="C44" s="387" t="str">
        <f>'סיכום לועדה- הזנת נתונים'!C44</f>
        <v/>
      </c>
      <c r="D44" s="387" t="str">
        <f>IF($C44="","",'סיכום לועדה- הזנת נתונים'!D44)</f>
        <v/>
      </c>
      <c r="E44" s="387" t="str">
        <f>IF($C44="","",'סיכום לועדה- הזנת נתונים'!E44)</f>
        <v/>
      </c>
      <c r="F44" s="387" t="str">
        <f>IF($C44="","",'סיכום לועדה- הזנת נתונים'!F44)</f>
        <v/>
      </c>
      <c r="G44" s="387" t="str">
        <f>IF($C44="","",'סיכום לועדה- הזנת נתונים'!G44)</f>
        <v/>
      </c>
      <c r="H44" s="387" t="str">
        <f>IF($C44="","",'סיכום לועדה- הזנת נתונים'!H44)</f>
        <v/>
      </c>
      <c r="I44" s="388" t="str">
        <f>IF($C44="","",'סיכום לועדה- הזנת נתונים'!I44)</f>
        <v/>
      </c>
      <c r="J44" s="388" t="str">
        <f>IF($C44="","",'סיכום לועדה- הזנת נתונים'!J44)</f>
        <v/>
      </c>
      <c r="K44" s="388" t="str">
        <f>IF($C44="","",'סיכום לועדה- הזנת נתונים'!P44)</f>
        <v/>
      </c>
      <c r="L44" s="388" t="str">
        <f>IF($C44="","",'סיכום לועדה- הזנת נתונים'!Q44)</f>
        <v/>
      </c>
      <c r="M44" s="389" t="str">
        <f>IF($C44="","",'סיכום לועדה- הזנת נתונים'!R44)</f>
        <v/>
      </c>
      <c r="N44" s="390" t="str">
        <f>IF($C44="","",'סיכום לועדה- הזנת נתונים'!S44)</f>
        <v/>
      </c>
      <c r="O44" s="390" t="str">
        <f>IF($C44="","",'סיכום לועדה- הזנת נתונים'!T44)</f>
        <v/>
      </c>
      <c r="P44" s="390" t="str">
        <f>IF($C44="","",'סיכום לועדה- הזנת נתונים'!U44)</f>
        <v/>
      </c>
      <c r="Q44" s="390" t="str">
        <f>IF($C44="","",'סיכום לועדה- הזנת נתונים'!V44)</f>
        <v/>
      </c>
      <c r="R44" s="387" t="str">
        <f>IF($C44="","",'סיכום לועדה- הזנת נתונים'!K44)</f>
        <v/>
      </c>
      <c r="S44" s="387" t="str">
        <f>IF($C44="","",'סיכום לועדה- הזנת נתונים'!L44)</f>
        <v/>
      </c>
      <c r="T44" s="387" t="str">
        <f>IF($C44="","",'סיכום לועדה- הזנת נתונים'!M44)</f>
        <v/>
      </c>
      <c r="U44" s="387" t="str">
        <f>IF($C44="","",'סיכום לועדה- הזנת נתונים'!N44)</f>
        <v/>
      </c>
      <c r="V44" s="29" t="str">
        <f>IF($C44="","",'סיכום לועדה- הזנת נתונים'!O44)</f>
        <v/>
      </c>
      <c r="W44" s="23"/>
      <c r="X44" s="24"/>
      <c r="Y44" s="26"/>
      <c r="Z44" s="26"/>
      <c r="AA44" s="25"/>
      <c r="AX44" s="26"/>
      <c r="AY44" s="26"/>
      <c r="AZ44" s="27"/>
    </row>
    <row r="45" spans="2:52">
      <c r="B45" s="28" t="str">
        <f t="shared" si="0"/>
        <v/>
      </c>
      <c r="C45" s="387" t="str">
        <f>'סיכום לועדה- הזנת נתונים'!C45</f>
        <v/>
      </c>
      <c r="D45" s="387" t="str">
        <f>IF($C45="","",'סיכום לועדה- הזנת נתונים'!D45)</f>
        <v/>
      </c>
      <c r="E45" s="387" t="str">
        <f>IF($C45="","",'סיכום לועדה- הזנת נתונים'!E45)</f>
        <v/>
      </c>
      <c r="F45" s="387" t="str">
        <f>IF($C45="","",'סיכום לועדה- הזנת נתונים'!F45)</f>
        <v/>
      </c>
      <c r="G45" s="387" t="str">
        <f>IF($C45="","",'סיכום לועדה- הזנת נתונים'!G45)</f>
        <v/>
      </c>
      <c r="H45" s="387" t="str">
        <f>IF($C45="","",'סיכום לועדה- הזנת נתונים'!H45)</f>
        <v/>
      </c>
      <c r="I45" s="388" t="str">
        <f>IF($C45="","",'סיכום לועדה- הזנת נתונים'!I45)</f>
        <v/>
      </c>
      <c r="J45" s="388" t="str">
        <f>IF($C45="","",'סיכום לועדה- הזנת נתונים'!J45)</f>
        <v/>
      </c>
      <c r="K45" s="388" t="str">
        <f>IF($C45="","",'סיכום לועדה- הזנת נתונים'!P45)</f>
        <v/>
      </c>
      <c r="L45" s="388" t="str">
        <f>IF($C45="","",'סיכום לועדה- הזנת נתונים'!Q45)</f>
        <v/>
      </c>
      <c r="M45" s="389" t="str">
        <f>IF($C45="","",'סיכום לועדה- הזנת נתונים'!R45)</f>
        <v/>
      </c>
      <c r="N45" s="390" t="str">
        <f>IF($C45="","",'סיכום לועדה- הזנת נתונים'!S45)</f>
        <v/>
      </c>
      <c r="O45" s="390" t="str">
        <f>IF($C45="","",'סיכום לועדה- הזנת נתונים'!T45)</f>
        <v/>
      </c>
      <c r="P45" s="390" t="str">
        <f>IF($C45="","",'סיכום לועדה- הזנת נתונים'!U45)</f>
        <v/>
      </c>
      <c r="Q45" s="390" t="str">
        <f>IF($C45="","",'סיכום לועדה- הזנת נתונים'!V45)</f>
        <v/>
      </c>
      <c r="R45" s="387" t="str">
        <f>IF($C45="","",'סיכום לועדה- הזנת נתונים'!K45)</f>
        <v/>
      </c>
      <c r="S45" s="387" t="str">
        <f>IF($C45="","",'סיכום לועדה- הזנת נתונים'!L45)</f>
        <v/>
      </c>
      <c r="T45" s="387" t="str">
        <f>IF($C45="","",'סיכום לועדה- הזנת נתונים'!M45)</f>
        <v/>
      </c>
      <c r="U45" s="387" t="str">
        <f>IF($C45="","",'סיכום לועדה- הזנת נתונים'!N45)</f>
        <v/>
      </c>
      <c r="V45" s="29" t="str">
        <f>IF($C45="","",'סיכום לועדה- הזנת נתונים'!O45)</f>
        <v/>
      </c>
      <c r="W45" s="23"/>
      <c r="X45" s="24"/>
      <c r="Y45" s="26"/>
      <c r="Z45" s="26"/>
      <c r="AA45" s="25"/>
      <c r="AX45" s="26"/>
      <c r="AY45" s="26"/>
      <c r="AZ45" s="27"/>
    </row>
    <row r="46" spans="2:52">
      <c r="B46" s="28" t="str">
        <f t="shared" si="0"/>
        <v/>
      </c>
      <c r="C46" s="387" t="str">
        <f>'סיכום לועדה- הזנת נתונים'!C46</f>
        <v/>
      </c>
      <c r="D46" s="387" t="str">
        <f>IF($C46="","",'סיכום לועדה- הזנת נתונים'!D46)</f>
        <v/>
      </c>
      <c r="E46" s="387" t="str">
        <f>IF($C46="","",'סיכום לועדה- הזנת נתונים'!E46)</f>
        <v/>
      </c>
      <c r="F46" s="387" t="str">
        <f>IF($C46="","",'סיכום לועדה- הזנת נתונים'!F46)</f>
        <v/>
      </c>
      <c r="G46" s="387" t="str">
        <f>IF($C46="","",'סיכום לועדה- הזנת נתונים'!G46)</f>
        <v/>
      </c>
      <c r="H46" s="387" t="str">
        <f>IF($C46="","",'סיכום לועדה- הזנת נתונים'!H46)</f>
        <v/>
      </c>
      <c r="I46" s="388" t="str">
        <f>IF($C46="","",'סיכום לועדה- הזנת נתונים'!I46)</f>
        <v/>
      </c>
      <c r="J46" s="388" t="str">
        <f>IF($C46="","",'סיכום לועדה- הזנת נתונים'!J46)</f>
        <v/>
      </c>
      <c r="K46" s="388" t="str">
        <f>IF($C46="","",'סיכום לועדה- הזנת נתונים'!P46)</f>
        <v/>
      </c>
      <c r="L46" s="388" t="str">
        <f>IF($C46="","",'סיכום לועדה- הזנת נתונים'!Q46)</f>
        <v/>
      </c>
      <c r="M46" s="389" t="str">
        <f>IF($C46="","",'סיכום לועדה- הזנת נתונים'!R46)</f>
        <v/>
      </c>
      <c r="N46" s="390" t="str">
        <f>IF($C46="","",'סיכום לועדה- הזנת נתונים'!S46)</f>
        <v/>
      </c>
      <c r="O46" s="390" t="str">
        <f>IF($C46="","",'סיכום לועדה- הזנת נתונים'!T46)</f>
        <v/>
      </c>
      <c r="P46" s="390" t="str">
        <f>IF($C46="","",'סיכום לועדה- הזנת נתונים'!U46)</f>
        <v/>
      </c>
      <c r="Q46" s="390" t="str">
        <f>IF($C46="","",'סיכום לועדה- הזנת נתונים'!V46)</f>
        <v/>
      </c>
      <c r="R46" s="387" t="str">
        <f>IF($C46="","",'סיכום לועדה- הזנת נתונים'!K46)</f>
        <v/>
      </c>
      <c r="S46" s="387" t="str">
        <f>IF($C46="","",'סיכום לועדה- הזנת נתונים'!L46)</f>
        <v/>
      </c>
      <c r="T46" s="387" t="str">
        <f>IF($C46="","",'סיכום לועדה- הזנת נתונים'!M46)</f>
        <v/>
      </c>
      <c r="U46" s="387" t="str">
        <f>IF($C46="","",'סיכום לועדה- הזנת נתונים'!N46)</f>
        <v/>
      </c>
      <c r="V46" s="29" t="str">
        <f>IF($C46="","",'סיכום לועדה- הזנת נתונים'!O46)</f>
        <v/>
      </c>
      <c r="W46" s="23"/>
      <c r="X46" s="24"/>
      <c r="Y46" s="26"/>
      <c r="Z46" s="26"/>
      <c r="AA46" s="25"/>
      <c r="AX46" s="26"/>
      <c r="AY46" s="26"/>
      <c r="AZ46" s="27"/>
    </row>
    <row r="47" spans="2:52">
      <c r="B47" s="28" t="str">
        <f t="shared" si="0"/>
        <v/>
      </c>
      <c r="C47" s="387" t="str">
        <f>'סיכום לועדה- הזנת נתונים'!C47</f>
        <v/>
      </c>
      <c r="D47" s="387" t="str">
        <f>IF($C47="","",'סיכום לועדה- הזנת נתונים'!D47)</f>
        <v/>
      </c>
      <c r="E47" s="387" t="str">
        <f>IF($C47="","",'סיכום לועדה- הזנת נתונים'!E47)</f>
        <v/>
      </c>
      <c r="F47" s="387" t="str">
        <f>IF($C47="","",'סיכום לועדה- הזנת נתונים'!F47)</f>
        <v/>
      </c>
      <c r="G47" s="387" t="str">
        <f>IF($C47="","",'סיכום לועדה- הזנת נתונים'!G47)</f>
        <v/>
      </c>
      <c r="H47" s="387" t="str">
        <f>IF($C47="","",'סיכום לועדה- הזנת נתונים'!H47)</f>
        <v/>
      </c>
      <c r="I47" s="388" t="str">
        <f>IF($C47="","",'סיכום לועדה- הזנת נתונים'!I47)</f>
        <v/>
      </c>
      <c r="J47" s="388" t="str">
        <f>IF($C47="","",'סיכום לועדה- הזנת נתונים'!J47)</f>
        <v/>
      </c>
      <c r="K47" s="388" t="str">
        <f>IF($C47="","",'סיכום לועדה- הזנת נתונים'!P47)</f>
        <v/>
      </c>
      <c r="L47" s="388" t="str">
        <f>IF($C47="","",'סיכום לועדה- הזנת נתונים'!Q47)</f>
        <v/>
      </c>
      <c r="M47" s="389" t="str">
        <f>IF($C47="","",'סיכום לועדה- הזנת נתונים'!R47)</f>
        <v/>
      </c>
      <c r="N47" s="390" t="str">
        <f>IF($C47="","",'סיכום לועדה- הזנת נתונים'!S47)</f>
        <v/>
      </c>
      <c r="O47" s="390" t="str">
        <f>IF($C47="","",'סיכום לועדה- הזנת נתונים'!T47)</f>
        <v/>
      </c>
      <c r="P47" s="390" t="str">
        <f>IF($C47="","",'סיכום לועדה- הזנת נתונים'!U47)</f>
        <v/>
      </c>
      <c r="Q47" s="390" t="str">
        <f>IF($C47="","",'סיכום לועדה- הזנת נתונים'!V47)</f>
        <v/>
      </c>
      <c r="R47" s="387" t="str">
        <f>IF($C47="","",'סיכום לועדה- הזנת נתונים'!K47)</f>
        <v/>
      </c>
      <c r="S47" s="387" t="str">
        <f>IF($C47="","",'סיכום לועדה- הזנת נתונים'!L47)</f>
        <v/>
      </c>
      <c r="T47" s="387" t="str">
        <f>IF($C47="","",'סיכום לועדה- הזנת נתונים'!M47)</f>
        <v/>
      </c>
      <c r="U47" s="387" t="str">
        <f>IF($C47="","",'סיכום לועדה- הזנת נתונים'!N47)</f>
        <v/>
      </c>
      <c r="V47" s="29" t="str">
        <f>IF($C47="","",'סיכום לועדה- הזנת נתונים'!O47)</f>
        <v/>
      </c>
      <c r="W47" s="23"/>
      <c r="X47" s="24"/>
      <c r="Y47" s="26"/>
      <c r="Z47" s="26"/>
      <c r="AA47" s="25"/>
      <c r="AX47" s="26"/>
      <c r="AY47" s="26"/>
      <c r="AZ47" s="27"/>
    </row>
    <row r="48" spans="2:52">
      <c r="B48" s="28" t="str">
        <f t="shared" si="0"/>
        <v/>
      </c>
      <c r="C48" s="387" t="str">
        <f>'סיכום לועדה- הזנת נתונים'!C48</f>
        <v/>
      </c>
      <c r="D48" s="387" t="str">
        <f>IF($C48="","",'סיכום לועדה- הזנת נתונים'!D48)</f>
        <v/>
      </c>
      <c r="E48" s="387" t="str">
        <f>IF($C48="","",'סיכום לועדה- הזנת נתונים'!E48)</f>
        <v/>
      </c>
      <c r="F48" s="387" t="str">
        <f>IF($C48="","",'סיכום לועדה- הזנת נתונים'!F48)</f>
        <v/>
      </c>
      <c r="G48" s="387" t="str">
        <f>IF($C48="","",'סיכום לועדה- הזנת נתונים'!G48)</f>
        <v/>
      </c>
      <c r="H48" s="387" t="str">
        <f>IF($C48="","",'סיכום לועדה- הזנת נתונים'!H48)</f>
        <v/>
      </c>
      <c r="I48" s="388" t="str">
        <f>IF($C48="","",'סיכום לועדה- הזנת נתונים'!I48)</f>
        <v/>
      </c>
      <c r="J48" s="388" t="str">
        <f>IF($C48="","",'סיכום לועדה- הזנת נתונים'!J48)</f>
        <v/>
      </c>
      <c r="K48" s="388" t="str">
        <f>IF($C48="","",'סיכום לועדה- הזנת נתונים'!P48)</f>
        <v/>
      </c>
      <c r="L48" s="388" t="str">
        <f>IF($C48="","",'סיכום לועדה- הזנת נתונים'!Q48)</f>
        <v/>
      </c>
      <c r="M48" s="389" t="str">
        <f>IF($C48="","",'סיכום לועדה- הזנת נתונים'!R48)</f>
        <v/>
      </c>
      <c r="N48" s="390" t="str">
        <f>IF($C48="","",'סיכום לועדה- הזנת נתונים'!S48)</f>
        <v/>
      </c>
      <c r="O48" s="390" t="str">
        <f>IF($C48="","",'סיכום לועדה- הזנת נתונים'!T48)</f>
        <v/>
      </c>
      <c r="P48" s="390" t="str">
        <f>IF($C48="","",'סיכום לועדה- הזנת נתונים'!U48)</f>
        <v/>
      </c>
      <c r="Q48" s="390" t="str">
        <f>IF($C48="","",'סיכום לועדה- הזנת נתונים'!V48)</f>
        <v/>
      </c>
      <c r="R48" s="387" t="str">
        <f>IF($C48="","",'סיכום לועדה- הזנת נתונים'!K48)</f>
        <v/>
      </c>
      <c r="S48" s="387" t="str">
        <f>IF($C48="","",'סיכום לועדה- הזנת נתונים'!L48)</f>
        <v/>
      </c>
      <c r="T48" s="387" t="str">
        <f>IF($C48="","",'סיכום לועדה- הזנת נתונים'!M48)</f>
        <v/>
      </c>
      <c r="U48" s="387" t="str">
        <f>IF($C48="","",'סיכום לועדה- הזנת נתונים'!N48)</f>
        <v/>
      </c>
      <c r="V48" s="29" t="str">
        <f>IF($C48="","",'סיכום לועדה- הזנת נתונים'!O48)</f>
        <v/>
      </c>
      <c r="W48" s="23"/>
      <c r="X48" s="24"/>
      <c r="Y48" s="26"/>
      <c r="Z48" s="26"/>
      <c r="AA48" s="25"/>
      <c r="AX48" s="26"/>
      <c r="AY48" s="26"/>
      <c r="AZ48" s="27"/>
    </row>
    <row r="49" spans="2:52">
      <c r="B49" s="28" t="str">
        <f t="shared" si="0"/>
        <v/>
      </c>
      <c r="C49" s="387" t="str">
        <f>'סיכום לועדה- הזנת נתונים'!C49</f>
        <v/>
      </c>
      <c r="D49" s="387" t="str">
        <f>IF($C49="","",'סיכום לועדה- הזנת נתונים'!D49)</f>
        <v/>
      </c>
      <c r="E49" s="387" t="str">
        <f>IF($C49="","",'סיכום לועדה- הזנת נתונים'!E49)</f>
        <v/>
      </c>
      <c r="F49" s="387" t="str">
        <f>IF($C49="","",'סיכום לועדה- הזנת נתונים'!F49)</f>
        <v/>
      </c>
      <c r="G49" s="387" t="str">
        <f>IF($C49="","",'סיכום לועדה- הזנת נתונים'!G49)</f>
        <v/>
      </c>
      <c r="H49" s="387" t="str">
        <f>IF($C49="","",'סיכום לועדה- הזנת נתונים'!H49)</f>
        <v/>
      </c>
      <c r="I49" s="388" t="str">
        <f>IF($C49="","",'סיכום לועדה- הזנת נתונים'!I49)</f>
        <v/>
      </c>
      <c r="J49" s="388" t="str">
        <f>IF($C49="","",'סיכום לועדה- הזנת נתונים'!J49)</f>
        <v/>
      </c>
      <c r="K49" s="388" t="str">
        <f>IF($C49="","",'סיכום לועדה- הזנת נתונים'!P49)</f>
        <v/>
      </c>
      <c r="L49" s="388" t="str">
        <f>IF($C49="","",'סיכום לועדה- הזנת נתונים'!Q49)</f>
        <v/>
      </c>
      <c r="M49" s="389" t="str">
        <f>IF($C49="","",'סיכום לועדה- הזנת נתונים'!R49)</f>
        <v/>
      </c>
      <c r="N49" s="390" t="str">
        <f>IF($C49="","",'סיכום לועדה- הזנת נתונים'!S49)</f>
        <v/>
      </c>
      <c r="O49" s="390" t="str">
        <f>IF($C49="","",'סיכום לועדה- הזנת נתונים'!T49)</f>
        <v/>
      </c>
      <c r="P49" s="390" t="str">
        <f>IF($C49="","",'סיכום לועדה- הזנת נתונים'!U49)</f>
        <v/>
      </c>
      <c r="Q49" s="390" t="str">
        <f>IF($C49="","",'סיכום לועדה- הזנת נתונים'!V49)</f>
        <v/>
      </c>
      <c r="R49" s="387" t="str">
        <f>IF($C49="","",'סיכום לועדה- הזנת נתונים'!K49)</f>
        <v/>
      </c>
      <c r="S49" s="387" t="str">
        <f>IF($C49="","",'סיכום לועדה- הזנת נתונים'!L49)</f>
        <v/>
      </c>
      <c r="T49" s="387" t="str">
        <f>IF($C49="","",'סיכום לועדה- הזנת נתונים'!M49)</f>
        <v/>
      </c>
      <c r="U49" s="387" t="str">
        <f>IF($C49="","",'סיכום לועדה- הזנת נתונים'!N49)</f>
        <v/>
      </c>
      <c r="V49" s="29" t="str">
        <f>IF($C49="","",'סיכום לועדה- הזנת נתונים'!O49)</f>
        <v/>
      </c>
      <c r="W49" s="23"/>
      <c r="X49" s="24"/>
      <c r="Y49" s="26"/>
      <c r="Z49" s="26"/>
      <c r="AA49" s="25"/>
      <c r="AX49" s="26"/>
      <c r="AY49" s="26"/>
      <c r="AZ49" s="27"/>
    </row>
    <row r="50" spans="2:52">
      <c r="B50" s="28" t="str">
        <f t="shared" si="0"/>
        <v/>
      </c>
      <c r="C50" s="387" t="str">
        <f>'סיכום לועדה- הזנת נתונים'!C50</f>
        <v/>
      </c>
      <c r="D50" s="387" t="str">
        <f>IF($C50="","",'סיכום לועדה- הזנת נתונים'!D50)</f>
        <v/>
      </c>
      <c r="E50" s="387" t="str">
        <f>IF($C50="","",'סיכום לועדה- הזנת נתונים'!E50)</f>
        <v/>
      </c>
      <c r="F50" s="387" t="str">
        <f>IF($C50="","",'סיכום לועדה- הזנת נתונים'!F50)</f>
        <v/>
      </c>
      <c r="G50" s="387" t="str">
        <f>IF($C50="","",'סיכום לועדה- הזנת נתונים'!G50)</f>
        <v/>
      </c>
      <c r="H50" s="387" t="str">
        <f>IF($C50="","",'סיכום לועדה- הזנת נתונים'!H50)</f>
        <v/>
      </c>
      <c r="I50" s="388" t="str">
        <f>IF($C50="","",'סיכום לועדה- הזנת נתונים'!I50)</f>
        <v/>
      </c>
      <c r="J50" s="388" t="str">
        <f>IF($C50="","",'סיכום לועדה- הזנת נתונים'!J50)</f>
        <v/>
      </c>
      <c r="K50" s="388" t="str">
        <f>IF($C50="","",'סיכום לועדה- הזנת נתונים'!P50)</f>
        <v/>
      </c>
      <c r="L50" s="388" t="str">
        <f>IF($C50="","",'סיכום לועדה- הזנת נתונים'!Q50)</f>
        <v/>
      </c>
      <c r="M50" s="389" t="str">
        <f>IF($C50="","",'סיכום לועדה- הזנת נתונים'!R50)</f>
        <v/>
      </c>
      <c r="N50" s="390" t="str">
        <f>IF($C50="","",'סיכום לועדה- הזנת נתונים'!S50)</f>
        <v/>
      </c>
      <c r="O50" s="390" t="str">
        <f>IF($C50="","",'סיכום לועדה- הזנת נתונים'!T50)</f>
        <v/>
      </c>
      <c r="P50" s="390" t="str">
        <f>IF($C50="","",'סיכום לועדה- הזנת נתונים'!U50)</f>
        <v/>
      </c>
      <c r="Q50" s="390" t="str">
        <f>IF($C50="","",'סיכום לועדה- הזנת נתונים'!V50)</f>
        <v/>
      </c>
      <c r="R50" s="387" t="str">
        <f>IF($C50="","",'סיכום לועדה- הזנת נתונים'!K50)</f>
        <v/>
      </c>
      <c r="S50" s="387" t="str">
        <f>IF($C50="","",'סיכום לועדה- הזנת נתונים'!L50)</f>
        <v/>
      </c>
      <c r="T50" s="387" t="str">
        <f>IF($C50="","",'סיכום לועדה- הזנת נתונים'!M50)</f>
        <v/>
      </c>
      <c r="U50" s="387" t="str">
        <f>IF($C50="","",'סיכום לועדה- הזנת נתונים'!N50)</f>
        <v/>
      </c>
      <c r="V50" s="29" t="str">
        <f>IF($C50="","",'סיכום לועדה- הזנת נתונים'!O50)</f>
        <v/>
      </c>
      <c r="W50" s="23"/>
      <c r="X50" s="24"/>
      <c r="Y50" s="26"/>
      <c r="Z50" s="26"/>
      <c r="AA50" s="25"/>
      <c r="AX50" s="26"/>
      <c r="AY50" s="26"/>
      <c r="AZ50" s="27"/>
    </row>
    <row r="51" spans="2:52">
      <c r="B51" s="28" t="str">
        <f t="shared" si="0"/>
        <v/>
      </c>
      <c r="C51" s="387" t="str">
        <f>'סיכום לועדה- הזנת נתונים'!C51</f>
        <v/>
      </c>
      <c r="D51" s="387" t="str">
        <f>IF($C51="","",'סיכום לועדה- הזנת נתונים'!D51)</f>
        <v/>
      </c>
      <c r="E51" s="387" t="str">
        <f>IF($C51="","",'סיכום לועדה- הזנת נתונים'!E51)</f>
        <v/>
      </c>
      <c r="F51" s="387" t="str">
        <f>IF($C51="","",'סיכום לועדה- הזנת נתונים'!F51)</f>
        <v/>
      </c>
      <c r="G51" s="387" t="str">
        <f>IF($C51="","",'סיכום לועדה- הזנת נתונים'!G51)</f>
        <v/>
      </c>
      <c r="H51" s="387" t="str">
        <f>IF($C51="","",'סיכום לועדה- הזנת נתונים'!H51)</f>
        <v/>
      </c>
      <c r="I51" s="388" t="str">
        <f>IF($C51="","",'סיכום לועדה- הזנת נתונים'!I51)</f>
        <v/>
      </c>
      <c r="J51" s="388" t="str">
        <f>IF($C51="","",'סיכום לועדה- הזנת נתונים'!J51)</f>
        <v/>
      </c>
      <c r="K51" s="388" t="str">
        <f>IF($C51="","",'סיכום לועדה- הזנת נתונים'!P51)</f>
        <v/>
      </c>
      <c r="L51" s="388" t="str">
        <f>IF($C51="","",'סיכום לועדה- הזנת נתונים'!Q51)</f>
        <v/>
      </c>
      <c r="M51" s="389" t="str">
        <f>IF($C51="","",'סיכום לועדה- הזנת נתונים'!R51)</f>
        <v/>
      </c>
      <c r="N51" s="390" t="str">
        <f>IF($C51="","",'סיכום לועדה- הזנת נתונים'!S51)</f>
        <v/>
      </c>
      <c r="O51" s="390" t="str">
        <f>IF($C51="","",'סיכום לועדה- הזנת נתונים'!T51)</f>
        <v/>
      </c>
      <c r="P51" s="390" t="str">
        <f>IF($C51="","",'סיכום לועדה- הזנת נתונים'!U51)</f>
        <v/>
      </c>
      <c r="Q51" s="390" t="str">
        <f>IF($C51="","",'סיכום לועדה- הזנת נתונים'!V51)</f>
        <v/>
      </c>
      <c r="R51" s="387" t="str">
        <f>IF($C51="","",'סיכום לועדה- הזנת נתונים'!K51)</f>
        <v/>
      </c>
      <c r="S51" s="387" t="str">
        <f>IF($C51="","",'סיכום לועדה- הזנת נתונים'!L51)</f>
        <v/>
      </c>
      <c r="T51" s="387" t="str">
        <f>IF($C51="","",'סיכום לועדה- הזנת נתונים'!M51)</f>
        <v/>
      </c>
      <c r="U51" s="387" t="str">
        <f>IF($C51="","",'סיכום לועדה- הזנת נתונים'!N51)</f>
        <v/>
      </c>
      <c r="V51" s="29" t="str">
        <f>IF($C51="","",'סיכום לועדה- הזנת נתונים'!O51)</f>
        <v/>
      </c>
      <c r="W51" s="23"/>
      <c r="X51" s="24"/>
      <c r="Y51" s="26"/>
      <c r="Z51" s="26"/>
      <c r="AA51" s="25"/>
      <c r="AX51" s="26"/>
      <c r="AY51" s="26"/>
      <c r="AZ51" s="27"/>
    </row>
    <row r="52" spans="2:52">
      <c r="B52" s="28" t="str">
        <f t="shared" si="0"/>
        <v/>
      </c>
      <c r="C52" s="387" t="str">
        <f>'סיכום לועדה- הזנת נתונים'!C52</f>
        <v/>
      </c>
      <c r="D52" s="387" t="str">
        <f>IF($C52="","",'סיכום לועדה- הזנת נתונים'!D52)</f>
        <v/>
      </c>
      <c r="E52" s="387" t="str">
        <f>IF($C52="","",'סיכום לועדה- הזנת נתונים'!E52)</f>
        <v/>
      </c>
      <c r="F52" s="387" t="str">
        <f>IF($C52="","",'סיכום לועדה- הזנת נתונים'!F52)</f>
        <v/>
      </c>
      <c r="G52" s="387" t="str">
        <f>IF($C52="","",'סיכום לועדה- הזנת נתונים'!G52)</f>
        <v/>
      </c>
      <c r="H52" s="387" t="str">
        <f>IF($C52="","",'סיכום לועדה- הזנת נתונים'!H52)</f>
        <v/>
      </c>
      <c r="I52" s="388" t="str">
        <f>IF($C52="","",'סיכום לועדה- הזנת נתונים'!I52)</f>
        <v/>
      </c>
      <c r="J52" s="388" t="str">
        <f>IF($C52="","",'סיכום לועדה- הזנת נתונים'!J52)</f>
        <v/>
      </c>
      <c r="K52" s="388" t="str">
        <f>IF($C52="","",'סיכום לועדה- הזנת נתונים'!P52)</f>
        <v/>
      </c>
      <c r="L52" s="388" t="str">
        <f>IF($C52="","",'סיכום לועדה- הזנת נתונים'!Q52)</f>
        <v/>
      </c>
      <c r="M52" s="389" t="str">
        <f>IF($C52="","",'סיכום לועדה- הזנת נתונים'!R52)</f>
        <v/>
      </c>
      <c r="N52" s="390" t="str">
        <f>IF($C52="","",'סיכום לועדה- הזנת נתונים'!S52)</f>
        <v/>
      </c>
      <c r="O52" s="390" t="str">
        <f>IF($C52="","",'סיכום לועדה- הזנת נתונים'!T52)</f>
        <v/>
      </c>
      <c r="P52" s="390" t="str">
        <f>IF($C52="","",'סיכום לועדה- הזנת נתונים'!U52)</f>
        <v/>
      </c>
      <c r="Q52" s="390" t="str">
        <f>IF($C52="","",'סיכום לועדה- הזנת נתונים'!V52)</f>
        <v/>
      </c>
      <c r="R52" s="387" t="str">
        <f>IF($C52="","",'סיכום לועדה- הזנת נתונים'!K52)</f>
        <v/>
      </c>
      <c r="S52" s="387" t="str">
        <f>IF($C52="","",'סיכום לועדה- הזנת נתונים'!L52)</f>
        <v/>
      </c>
      <c r="T52" s="387" t="str">
        <f>IF($C52="","",'סיכום לועדה- הזנת נתונים'!M52)</f>
        <v/>
      </c>
      <c r="U52" s="387" t="str">
        <f>IF($C52="","",'סיכום לועדה- הזנת נתונים'!N52)</f>
        <v/>
      </c>
      <c r="V52" s="29" t="str">
        <f>IF($C52="","",'סיכום לועדה- הזנת נתונים'!O52)</f>
        <v/>
      </c>
      <c r="W52" s="23"/>
      <c r="X52" s="24"/>
      <c r="Y52" s="26"/>
      <c r="Z52" s="26"/>
      <c r="AA52" s="25"/>
      <c r="AX52" s="26"/>
      <c r="AY52" s="26"/>
      <c r="AZ52" s="27"/>
    </row>
    <row r="53" spans="2:52">
      <c r="B53" s="28" t="str">
        <f t="shared" si="0"/>
        <v/>
      </c>
      <c r="C53" s="387" t="str">
        <f>'סיכום לועדה- הזנת נתונים'!C53</f>
        <v/>
      </c>
      <c r="D53" s="387" t="str">
        <f>IF($C53="","",'סיכום לועדה- הזנת נתונים'!D53)</f>
        <v/>
      </c>
      <c r="E53" s="387" t="str">
        <f>IF($C53="","",'סיכום לועדה- הזנת נתונים'!E53)</f>
        <v/>
      </c>
      <c r="F53" s="387" t="str">
        <f>IF($C53="","",'סיכום לועדה- הזנת נתונים'!F53)</f>
        <v/>
      </c>
      <c r="G53" s="387" t="str">
        <f>IF($C53="","",'סיכום לועדה- הזנת נתונים'!G53)</f>
        <v/>
      </c>
      <c r="H53" s="387" t="str">
        <f>IF($C53="","",'סיכום לועדה- הזנת נתונים'!H53)</f>
        <v/>
      </c>
      <c r="I53" s="388" t="str">
        <f>IF($C53="","",'סיכום לועדה- הזנת נתונים'!I53)</f>
        <v/>
      </c>
      <c r="J53" s="388" t="str">
        <f>IF($C53="","",'סיכום לועדה- הזנת נתונים'!J53)</f>
        <v/>
      </c>
      <c r="K53" s="388" t="str">
        <f>IF($C53="","",'סיכום לועדה- הזנת נתונים'!P53)</f>
        <v/>
      </c>
      <c r="L53" s="388" t="str">
        <f>IF($C53="","",'סיכום לועדה- הזנת נתונים'!Q53)</f>
        <v/>
      </c>
      <c r="M53" s="389" t="str">
        <f>IF($C53="","",'סיכום לועדה- הזנת נתונים'!R53)</f>
        <v/>
      </c>
      <c r="N53" s="390" t="str">
        <f>IF($C53="","",'סיכום לועדה- הזנת נתונים'!S53)</f>
        <v/>
      </c>
      <c r="O53" s="390" t="str">
        <f>IF($C53="","",'סיכום לועדה- הזנת נתונים'!T53)</f>
        <v/>
      </c>
      <c r="P53" s="390" t="str">
        <f>IF($C53="","",'סיכום לועדה- הזנת נתונים'!U53)</f>
        <v/>
      </c>
      <c r="Q53" s="390" t="str">
        <f>IF($C53="","",'סיכום לועדה- הזנת נתונים'!V53)</f>
        <v/>
      </c>
      <c r="R53" s="387" t="str">
        <f>IF($C53="","",'סיכום לועדה- הזנת נתונים'!K53)</f>
        <v/>
      </c>
      <c r="S53" s="387" t="str">
        <f>IF($C53="","",'סיכום לועדה- הזנת נתונים'!L53)</f>
        <v/>
      </c>
      <c r="T53" s="387" t="str">
        <f>IF($C53="","",'סיכום לועדה- הזנת נתונים'!M53)</f>
        <v/>
      </c>
      <c r="U53" s="387" t="str">
        <f>IF($C53="","",'סיכום לועדה- הזנת נתונים'!N53)</f>
        <v/>
      </c>
      <c r="V53" s="29" t="str">
        <f>IF($C53="","",'סיכום לועדה- הזנת נתונים'!O53)</f>
        <v/>
      </c>
      <c r="W53" s="23"/>
      <c r="X53" s="24"/>
      <c r="Y53" s="26"/>
      <c r="Z53" s="26"/>
      <c r="AA53" s="25"/>
      <c r="AX53" s="26"/>
      <c r="AY53" s="26"/>
      <c r="AZ53" s="27"/>
    </row>
    <row r="54" spans="2:52">
      <c r="B54" s="28" t="str">
        <f t="shared" si="0"/>
        <v/>
      </c>
      <c r="C54" s="387" t="str">
        <f>'סיכום לועדה- הזנת נתונים'!C54</f>
        <v/>
      </c>
      <c r="D54" s="387" t="str">
        <f>IF($C54="","",'סיכום לועדה- הזנת נתונים'!D54)</f>
        <v/>
      </c>
      <c r="E54" s="387" t="str">
        <f>IF($C54="","",'סיכום לועדה- הזנת נתונים'!E54)</f>
        <v/>
      </c>
      <c r="F54" s="387" t="str">
        <f>IF($C54="","",'סיכום לועדה- הזנת נתונים'!F54)</f>
        <v/>
      </c>
      <c r="G54" s="387" t="str">
        <f>IF($C54="","",'סיכום לועדה- הזנת נתונים'!G54)</f>
        <v/>
      </c>
      <c r="H54" s="387" t="str">
        <f>IF($C54="","",'סיכום לועדה- הזנת נתונים'!H54)</f>
        <v/>
      </c>
      <c r="I54" s="388" t="str">
        <f>IF($C54="","",'סיכום לועדה- הזנת נתונים'!I54)</f>
        <v/>
      </c>
      <c r="J54" s="388" t="str">
        <f>IF($C54="","",'סיכום לועדה- הזנת נתונים'!J54)</f>
        <v/>
      </c>
      <c r="K54" s="388" t="str">
        <f>IF($C54="","",'סיכום לועדה- הזנת נתונים'!P54)</f>
        <v/>
      </c>
      <c r="L54" s="388" t="str">
        <f>IF($C54="","",'סיכום לועדה- הזנת נתונים'!Q54)</f>
        <v/>
      </c>
      <c r="M54" s="389" t="str">
        <f>IF($C54="","",'סיכום לועדה- הזנת נתונים'!R54)</f>
        <v/>
      </c>
      <c r="N54" s="390" t="str">
        <f>IF($C54="","",'סיכום לועדה- הזנת נתונים'!S54)</f>
        <v/>
      </c>
      <c r="O54" s="390" t="str">
        <f>IF($C54="","",'סיכום לועדה- הזנת נתונים'!T54)</f>
        <v/>
      </c>
      <c r="P54" s="390" t="str">
        <f>IF($C54="","",'סיכום לועדה- הזנת נתונים'!U54)</f>
        <v/>
      </c>
      <c r="Q54" s="390" t="str">
        <f>IF($C54="","",'סיכום לועדה- הזנת נתונים'!V54)</f>
        <v/>
      </c>
      <c r="R54" s="387" t="str">
        <f>IF($C54="","",'סיכום לועדה- הזנת נתונים'!K54)</f>
        <v/>
      </c>
      <c r="S54" s="387" t="str">
        <f>IF($C54="","",'סיכום לועדה- הזנת נתונים'!L54)</f>
        <v/>
      </c>
      <c r="T54" s="387" t="str">
        <f>IF($C54="","",'סיכום לועדה- הזנת נתונים'!M54)</f>
        <v/>
      </c>
      <c r="U54" s="387" t="str">
        <f>IF($C54="","",'סיכום לועדה- הזנת נתונים'!N54)</f>
        <v/>
      </c>
      <c r="V54" s="29" t="str">
        <f>IF($C54="","",'סיכום לועדה- הזנת נתונים'!O54)</f>
        <v/>
      </c>
      <c r="W54" s="23"/>
      <c r="X54" s="24"/>
      <c r="Y54" s="26"/>
      <c r="Z54" s="26"/>
      <c r="AA54" s="25"/>
      <c r="AX54" s="26"/>
      <c r="AY54" s="26"/>
      <c r="AZ54" s="27"/>
    </row>
    <row r="55" spans="2:52">
      <c r="B55" s="28" t="str">
        <f t="shared" si="0"/>
        <v/>
      </c>
      <c r="C55" s="387" t="str">
        <f>'סיכום לועדה- הזנת נתונים'!C55</f>
        <v/>
      </c>
      <c r="D55" s="387" t="str">
        <f>IF($C55="","",'סיכום לועדה- הזנת נתונים'!D55)</f>
        <v/>
      </c>
      <c r="E55" s="387" t="str">
        <f>IF($C55="","",'סיכום לועדה- הזנת נתונים'!E55)</f>
        <v/>
      </c>
      <c r="F55" s="387" t="str">
        <f>IF($C55="","",'סיכום לועדה- הזנת נתונים'!F55)</f>
        <v/>
      </c>
      <c r="G55" s="387" t="str">
        <f>IF($C55="","",'סיכום לועדה- הזנת נתונים'!G55)</f>
        <v/>
      </c>
      <c r="H55" s="387" t="str">
        <f>IF($C55="","",'סיכום לועדה- הזנת נתונים'!H55)</f>
        <v/>
      </c>
      <c r="I55" s="388" t="str">
        <f>IF($C55="","",'סיכום לועדה- הזנת נתונים'!I55)</f>
        <v/>
      </c>
      <c r="J55" s="388" t="str">
        <f>IF($C55="","",'סיכום לועדה- הזנת נתונים'!J55)</f>
        <v/>
      </c>
      <c r="K55" s="388" t="str">
        <f>IF($C55="","",'סיכום לועדה- הזנת נתונים'!P55)</f>
        <v/>
      </c>
      <c r="L55" s="388" t="str">
        <f>IF($C55="","",'סיכום לועדה- הזנת נתונים'!Q55)</f>
        <v/>
      </c>
      <c r="M55" s="389" t="str">
        <f>IF($C55="","",'סיכום לועדה- הזנת נתונים'!R55)</f>
        <v/>
      </c>
      <c r="N55" s="390" t="str">
        <f>IF($C55="","",'סיכום לועדה- הזנת נתונים'!S55)</f>
        <v/>
      </c>
      <c r="O55" s="390" t="str">
        <f>IF($C55="","",'סיכום לועדה- הזנת נתונים'!T55)</f>
        <v/>
      </c>
      <c r="P55" s="390" t="str">
        <f>IF($C55="","",'סיכום לועדה- הזנת נתונים'!U55)</f>
        <v/>
      </c>
      <c r="Q55" s="390" t="str">
        <f>IF($C55="","",'סיכום לועדה- הזנת נתונים'!V55)</f>
        <v/>
      </c>
      <c r="R55" s="387" t="str">
        <f>IF($C55="","",'סיכום לועדה- הזנת נתונים'!K55)</f>
        <v/>
      </c>
      <c r="S55" s="387" t="str">
        <f>IF($C55="","",'סיכום לועדה- הזנת נתונים'!L55)</f>
        <v/>
      </c>
      <c r="T55" s="387" t="str">
        <f>IF($C55="","",'סיכום לועדה- הזנת נתונים'!M55)</f>
        <v/>
      </c>
      <c r="U55" s="387" t="str">
        <f>IF($C55="","",'סיכום לועדה- הזנת נתונים'!N55)</f>
        <v/>
      </c>
      <c r="V55" s="29" t="str">
        <f>IF($C55="","",'סיכום לועדה- הזנת נתונים'!O55)</f>
        <v/>
      </c>
      <c r="W55" s="23"/>
      <c r="X55" s="24"/>
      <c r="Y55" s="26"/>
      <c r="Z55" s="26"/>
      <c r="AA55" s="25"/>
      <c r="AX55" s="26"/>
      <c r="AY55" s="26"/>
      <c r="AZ55" s="27"/>
    </row>
    <row r="56" spans="2:52">
      <c r="B56" s="28" t="str">
        <f t="shared" si="0"/>
        <v/>
      </c>
      <c r="C56" s="387" t="str">
        <f>'סיכום לועדה- הזנת נתונים'!C56</f>
        <v/>
      </c>
      <c r="D56" s="387" t="str">
        <f>IF($C56="","",'סיכום לועדה- הזנת נתונים'!D56)</f>
        <v/>
      </c>
      <c r="E56" s="387" t="str">
        <f>IF($C56="","",'סיכום לועדה- הזנת נתונים'!E56)</f>
        <v/>
      </c>
      <c r="F56" s="387" t="str">
        <f>IF($C56="","",'סיכום לועדה- הזנת נתונים'!F56)</f>
        <v/>
      </c>
      <c r="G56" s="387" t="str">
        <f>IF($C56="","",'סיכום לועדה- הזנת נתונים'!G56)</f>
        <v/>
      </c>
      <c r="H56" s="387" t="str">
        <f>IF($C56="","",'סיכום לועדה- הזנת נתונים'!H56)</f>
        <v/>
      </c>
      <c r="I56" s="388" t="str">
        <f>IF($C56="","",'סיכום לועדה- הזנת נתונים'!I56)</f>
        <v/>
      </c>
      <c r="J56" s="388" t="str">
        <f>IF($C56="","",'סיכום לועדה- הזנת נתונים'!J56)</f>
        <v/>
      </c>
      <c r="K56" s="388" t="str">
        <f>IF($C56="","",'סיכום לועדה- הזנת נתונים'!P56)</f>
        <v/>
      </c>
      <c r="L56" s="388" t="str">
        <f>IF($C56="","",'סיכום לועדה- הזנת נתונים'!Q56)</f>
        <v/>
      </c>
      <c r="M56" s="389" t="str">
        <f>IF($C56="","",'סיכום לועדה- הזנת נתונים'!R56)</f>
        <v/>
      </c>
      <c r="N56" s="390" t="str">
        <f>IF($C56="","",'סיכום לועדה- הזנת נתונים'!S56)</f>
        <v/>
      </c>
      <c r="O56" s="390" t="str">
        <f>IF($C56="","",'סיכום לועדה- הזנת נתונים'!T56)</f>
        <v/>
      </c>
      <c r="P56" s="390" t="str">
        <f>IF($C56="","",'סיכום לועדה- הזנת נתונים'!U56)</f>
        <v/>
      </c>
      <c r="Q56" s="390" t="str">
        <f>IF($C56="","",'סיכום לועדה- הזנת נתונים'!V56)</f>
        <v/>
      </c>
      <c r="R56" s="387" t="str">
        <f>IF($C56="","",'סיכום לועדה- הזנת נתונים'!K56)</f>
        <v/>
      </c>
      <c r="S56" s="387" t="str">
        <f>IF($C56="","",'סיכום לועדה- הזנת נתונים'!L56)</f>
        <v/>
      </c>
      <c r="T56" s="387" t="str">
        <f>IF($C56="","",'סיכום לועדה- הזנת נתונים'!M56)</f>
        <v/>
      </c>
      <c r="U56" s="387" t="str">
        <f>IF($C56="","",'סיכום לועדה- הזנת נתונים'!N56)</f>
        <v/>
      </c>
      <c r="V56" s="29" t="str">
        <f>IF($C56="","",'סיכום לועדה- הזנת נתונים'!O56)</f>
        <v/>
      </c>
      <c r="W56" s="23"/>
      <c r="X56" s="24"/>
      <c r="Y56" s="26"/>
      <c r="Z56" s="26"/>
      <c r="AA56" s="25"/>
      <c r="AX56" s="26"/>
      <c r="AY56" s="26"/>
      <c r="AZ56" s="27"/>
    </row>
    <row r="57" spans="2:52">
      <c r="B57" s="28" t="str">
        <f t="shared" si="0"/>
        <v/>
      </c>
      <c r="C57" s="387" t="str">
        <f>'סיכום לועדה- הזנת נתונים'!C57</f>
        <v/>
      </c>
      <c r="D57" s="387" t="str">
        <f>IF($C57="","",'סיכום לועדה- הזנת נתונים'!D57)</f>
        <v/>
      </c>
      <c r="E57" s="387" t="str">
        <f>IF($C57="","",'סיכום לועדה- הזנת נתונים'!E57)</f>
        <v/>
      </c>
      <c r="F57" s="387" t="str">
        <f>IF($C57="","",'סיכום לועדה- הזנת נתונים'!F57)</f>
        <v/>
      </c>
      <c r="G57" s="387" t="str">
        <f>IF($C57="","",'סיכום לועדה- הזנת נתונים'!G57)</f>
        <v/>
      </c>
      <c r="H57" s="387" t="str">
        <f>IF($C57="","",'סיכום לועדה- הזנת נתונים'!H57)</f>
        <v/>
      </c>
      <c r="I57" s="388" t="str">
        <f>IF($C57="","",'סיכום לועדה- הזנת נתונים'!I57)</f>
        <v/>
      </c>
      <c r="J57" s="388" t="str">
        <f>IF($C57="","",'סיכום לועדה- הזנת נתונים'!J57)</f>
        <v/>
      </c>
      <c r="K57" s="388" t="str">
        <f>IF($C57="","",'סיכום לועדה- הזנת נתונים'!P57)</f>
        <v/>
      </c>
      <c r="L57" s="388" t="str">
        <f>IF($C57="","",'סיכום לועדה- הזנת נתונים'!Q57)</f>
        <v/>
      </c>
      <c r="M57" s="389" t="str">
        <f>IF($C57="","",'סיכום לועדה- הזנת נתונים'!R57)</f>
        <v/>
      </c>
      <c r="N57" s="390" t="str">
        <f>IF($C57="","",'סיכום לועדה- הזנת נתונים'!S57)</f>
        <v/>
      </c>
      <c r="O57" s="390" t="str">
        <f>IF($C57="","",'סיכום לועדה- הזנת נתונים'!T57)</f>
        <v/>
      </c>
      <c r="P57" s="390" t="str">
        <f>IF($C57="","",'סיכום לועדה- הזנת נתונים'!U57)</f>
        <v/>
      </c>
      <c r="Q57" s="390" t="str">
        <f>IF($C57="","",'סיכום לועדה- הזנת נתונים'!V57)</f>
        <v/>
      </c>
      <c r="R57" s="387" t="str">
        <f>IF($C57="","",'סיכום לועדה- הזנת נתונים'!K57)</f>
        <v/>
      </c>
      <c r="S57" s="387" t="str">
        <f>IF($C57="","",'סיכום לועדה- הזנת נתונים'!L57)</f>
        <v/>
      </c>
      <c r="T57" s="387" t="str">
        <f>IF($C57="","",'סיכום לועדה- הזנת נתונים'!M57)</f>
        <v/>
      </c>
      <c r="U57" s="387" t="str">
        <f>IF($C57="","",'סיכום לועדה- הזנת נתונים'!N57)</f>
        <v/>
      </c>
      <c r="V57" s="29" t="str">
        <f>IF($C57="","",'סיכום לועדה- הזנת נתונים'!O57)</f>
        <v/>
      </c>
      <c r="W57" s="23"/>
      <c r="X57" s="24"/>
      <c r="Y57" s="26"/>
      <c r="Z57" s="26"/>
      <c r="AA57" s="25"/>
      <c r="AX57" s="26"/>
      <c r="AY57" s="26"/>
      <c r="AZ57" s="27"/>
    </row>
    <row r="58" spans="2:52">
      <c r="B58" s="28" t="str">
        <f t="shared" si="0"/>
        <v/>
      </c>
      <c r="C58" s="387" t="str">
        <f>'סיכום לועדה- הזנת נתונים'!C58</f>
        <v/>
      </c>
      <c r="D58" s="387" t="str">
        <f>IF($C58="","",'סיכום לועדה- הזנת נתונים'!D58)</f>
        <v/>
      </c>
      <c r="E58" s="387" t="str">
        <f>IF($C58="","",'סיכום לועדה- הזנת נתונים'!E58)</f>
        <v/>
      </c>
      <c r="F58" s="387" t="str">
        <f>IF($C58="","",'סיכום לועדה- הזנת נתונים'!F58)</f>
        <v/>
      </c>
      <c r="G58" s="387" t="str">
        <f>IF($C58="","",'סיכום לועדה- הזנת נתונים'!G58)</f>
        <v/>
      </c>
      <c r="H58" s="387" t="str">
        <f>IF($C58="","",'סיכום לועדה- הזנת נתונים'!H58)</f>
        <v/>
      </c>
      <c r="I58" s="388" t="str">
        <f>IF($C58="","",'סיכום לועדה- הזנת נתונים'!I58)</f>
        <v/>
      </c>
      <c r="J58" s="388" t="str">
        <f>IF($C58="","",'סיכום לועדה- הזנת נתונים'!J58)</f>
        <v/>
      </c>
      <c r="K58" s="388" t="str">
        <f>IF($C58="","",'סיכום לועדה- הזנת נתונים'!P58)</f>
        <v/>
      </c>
      <c r="L58" s="388" t="str">
        <f>IF($C58="","",'סיכום לועדה- הזנת נתונים'!Q58)</f>
        <v/>
      </c>
      <c r="M58" s="389" t="str">
        <f>IF($C58="","",'סיכום לועדה- הזנת נתונים'!R58)</f>
        <v/>
      </c>
      <c r="N58" s="390" t="str">
        <f>IF($C58="","",'סיכום לועדה- הזנת נתונים'!S58)</f>
        <v/>
      </c>
      <c r="O58" s="390" t="str">
        <f>IF($C58="","",'סיכום לועדה- הזנת נתונים'!T58)</f>
        <v/>
      </c>
      <c r="P58" s="390" t="str">
        <f>IF($C58="","",'סיכום לועדה- הזנת נתונים'!U58)</f>
        <v/>
      </c>
      <c r="Q58" s="390" t="str">
        <f>IF($C58="","",'סיכום לועדה- הזנת נתונים'!V58)</f>
        <v/>
      </c>
      <c r="R58" s="387" t="str">
        <f>IF($C58="","",'סיכום לועדה- הזנת נתונים'!K58)</f>
        <v/>
      </c>
      <c r="S58" s="387" t="str">
        <f>IF($C58="","",'סיכום לועדה- הזנת נתונים'!L58)</f>
        <v/>
      </c>
      <c r="T58" s="387" t="str">
        <f>IF($C58="","",'סיכום לועדה- הזנת נתונים'!M58)</f>
        <v/>
      </c>
      <c r="U58" s="387" t="str">
        <f>IF($C58="","",'סיכום לועדה- הזנת נתונים'!N58)</f>
        <v/>
      </c>
      <c r="V58" s="29" t="str">
        <f>IF($C58="","",'סיכום לועדה- הזנת נתונים'!O58)</f>
        <v/>
      </c>
      <c r="W58" s="23"/>
      <c r="X58" s="24"/>
      <c r="Y58" s="26"/>
      <c r="Z58" s="26"/>
      <c r="AA58" s="25"/>
      <c r="AX58" s="26"/>
      <c r="AY58" s="26"/>
      <c r="AZ58" s="27"/>
    </row>
    <row r="59" spans="2:52">
      <c r="B59" s="28" t="str">
        <f t="shared" si="0"/>
        <v/>
      </c>
      <c r="C59" s="387" t="str">
        <f>'סיכום לועדה- הזנת נתונים'!C59</f>
        <v/>
      </c>
      <c r="D59" s="387" t="str">
        <f>IF($C59="","",'סיכום לועדה- הזנת נתונים'!D59)</f>
        <v/>
      </c>
      <c r="E59" s="387" t="str">
        <f>IF($C59="","",'סיכום לועדה- הזנת נתונים'!E59)</f>
        <v/>
      </c>
      <c r="F59" s="387" t="str">
        <f>IF($C59="","",'סיכום לועדה- הזנת נתונים'!F59)</f>
        <v/>
      </c>
      <c r="G59" s="387" t="str">
        <f>IF($C59="","",'סיכום לועדה- הזנת נתונים'!G59)</f>
        <v/>
      </c>
      <c r="H59" s="387" t="str">
        <f>IF($C59="","",'סיכום לועדה- הזנת נתונים'!H59)</f>
        <v/>
      </c>
      <c r="I59" s="388" t="str">
        <f>IF($C59="","",'סיכום לועדה- הזנת נתונים'!I59)</f>
        <v/>
      </c>
      <c r="J59" s="388" t="str">
        <f>IF($C59="","",'סיכום לועדה- הזנת נתונים'!J59)</f>
        <v/>
      </c>
      <c r="K59" s="388" t="str">
        <f>IF($C59="","",'סיכום לועדה- הזנת נתונים'!P59)</f>
        <v/>
      </c>
      <c r="L59" s="388" t="str">
        <f>IF($C59="","",'סיכום לועדה- הזנת נתונים'!Q59)</f>
        <v/>
      </c>
      <c r="M59" s="389" t="str">
        <f>IF($C59="","",'סיכום לועדה- הזנת נתונים'!R59)</f>
        <v/>
      </c>
      <c r="N59" s="390" t="str">
        <f>IF($C59="","",'סיכום לועדה- הזנת נתונים'!S59)</f>
        <v/>
      </c>
      <c r="O59" s="390" t="str">
        <f>IF($C59="","",'סיכום לועדה- הזנת נתונים'!T59)</f>
        <v/>
      </c>
      <c r="P59" s="390" t="str">
        <f>IF($C59="","",'סיכום לועדה- הזנת נתונים'!U59)</f>
        <v/>
      </c>
      <c r="Q59" s="390" t="str">
        <f>IF($C59="","",'סיכום לועדה- הזנת נתונים'!V59)</f>
        <v/>
      </c>
      <c r="R59" s="387" t="str">
        <f>IF($C59="","",'סיכום לועדה- הזנת נתונים'!K59)</f>
        <v/>
      </c>
      <c r="S59" s="387" t="str">
        <f>IF($C59="","",'סיכום לועדה- הזנת נתונים'!L59)</f>
        <v/>
      </c>
      <c r="T59" s="387" t="str">
        <f>IF($C59="","",'סיכום לועדה- הזנת נתונים'!M59)</f>
        <v/>
      </c>
      <c r="U59" s="387" t="str">
        <f>IF($C59="","",'סיכום לועדה- הזנת נתונים'!N59)</f>
        <v/>
      </c>
      <c r="V59" s="29" t="str">
        <f>IF($C59="","",'סיכום לועדה- הזנת נתונים'!O59)</f>
        <v/>
      </c>
      <c r="W59" s="23"/>
      <c r="X59" s="24"/>
      <c r="Y59" s="26"/>
      <c r="Z59" s="26"/>
      <c r="AA59" s="25"/>
      <c r="AX59" s="26"/>
      <c r="AY59" s="26"/>
      <c r="AZ59" s="27"/>
    </row>
    <row r="60" spans="2:52">
      <c r="B60" s="28" t="str">
        <f t="shared" si="0"/>
        <v/>
      </c>
      <c r="C60" s="387" t="str">
        <f>'סיכום לועדה- הזנת נתונים'!C60</f>
        <v/>
      </c>
      <c r="D60" s="387" t="str">
        <f>IF($C60="","",'סיכום לועדה- הזנת נתונים'!D60)</f>
        <v/>
      </c>
      <c r="E60" s="387" t="str">
        <f>IF($C60="","",'סיכום לועדה- הזנת נתונים'!E60)</f>
        <v/>
      </c>
      <c r="F60" s="387" t="str">
        <f>IF($C60="","",'סיכום לועדה- הזנת נתונים'!F60)</f>
        <v/>
      </c>
      <c r="G60" s="387" t="str">
        <f>IF($C60="","",'סיכום לועדה- הזנת נתונים'!G60)</f>
        <v/>
      </c>
      <c r="H60" s="387" t="str">
        <f>IF($C60="","",'סיכום לועדה- הזנת נתונים'!H60)</f>
        <v/>
      </c>
      <c r="I60" s="388" t="str">
        <f>IF($C60="","",'סיכום לועדה- הזנת נתונים'!I60)</f>
        <v/>
      </c>
      <c r="J60" s="388" t="str">
        <f>IF($C60="","",'סיכום לועדה- הזנת נתונים'!J60)</f>
        <v/>
      </c>
      <c r="K60" s="388" t="str">
        <f>IF($C60="","",'סיכום לועדה- הזנת נתונים'!P60)</f>
        <v/>
      </c>
      <c r="L60" s="388" t="str">
        <f>IF($C60="","",'סיכום לועדה- הזנת נתונים'!Q60)</f>
        <v/>
      </c>
      <c r="M60" s="389" t="str">
        <f>IF($C60="","",'סיכום לועדה- הזנת נתונים'!R60)</f>
        <v/>
      </c>
      <c r="N60" s="390" t="str">
        <f>IF($C60="","",'סיכום לועדה- הזנת נתונים'!S60)</f>
        <v/>
      </c>
      <c r="O60" s="390" t="str">
        <f>IF($C60="","",'סיכום לועדה- הזנת נתונים'!T60)</f>
        <v/>
      </c>
      <c r="P60" s="390" t="str">
        <f>IF($C60="","",'סיכום לועדה- הזנת נתונים'!U60)</f>
        <v/>
      </c>
      <c r="Q60" s="390" t="str">
        <f>IF($C60="","",'סיכום לועדה- הזנת נתונים'!V60)</f>
        <v/>
      </c>
      <c r="R60" s="387" t="str">
        <f>IF($C60="","",'סיכום לועדה- הזנת נתונים'!K60)</f>
        <v/>
      </c>
      <c r="S60" s="387" t="str">
        <f>IF($C60="","",'סיכום לועדה- הזנת נתונים'!L60)</f>
        <v/>
      </c>
      <c r="T60" s="387" t="str">
        <f>IF($C60="","",'סיכום לועדה- הזנת נתונים'!M60)</f>
        <v/>
      </c>
      <c r="U60" s="387" t="str">
        <f>IF($C60="","",'סיכום לועדה- הזנת נתונים'!N60)</f>
        <v/>
      </c>
      <c r="V60" s="29" t="str">
        <f>IF($C60="","",'סיכום לועדה- הזנת נתונים'!O60)</f>
        <v/>
      </c>
      <c r="W60" s="23"/>
      <c r="X60" s="24"/>
      <c r="Y60" s="26"/>
      <c r="Z60" s="26"/>
      <c r="AA60" s="25"/>
      <c r="AX60" s="26"/>
      <c r="AY60" s="26"/>
      <c r="AZ60" s="27"/>
    </row>
    <row r="61" spans="2:52">
      <c r="B61" s="28" t="str">
        <f t="shared" si="0"/>
        <v/>
      </c>
      <c r="C61" s="387" t="str">
        <f>'סיכום לועדה- הזנת נתונים'!C61</f>
        <v/>
      </c>
      <c r="D61" s="387" t="str">
        <f>IF($C61="","",'סיכום לועדה- הזנת נתונים'!D61)</f>
        <v/>
      </c>
      <c r="E61" s="387" t="str">
        <f>IF($C61="","",'סיכום לועדה- הזנת נתונים'!E61)</f>
        <v/>
      </c>
      <c r="F61" s="387" t="str">
        <f>IF($C61="","",'סיכום לועדה- הזנת נתונים'!F61)</f>
        <v/>
      </c>
      <c r="G61" s="387" t="str">
        <f>IF($C61="","",'סיכום לועדה- הזנת נתונים'!G61)</f>
        <v/>
      </c>
      <c r="H61" s="387" t="str">
        <f>IF($C61="","",'סיכום לועדה- הזנת נתונים'!H61)</f>
        <v/>
      </c>
      <c r="I61" s="388" t="str">
        <f>IF($C61="","",'סיכום לועדה- הזנת נתונים'!I61)</f>
        <v/>
      </c>
      <c r="J61" s="388" t="str">
        <f>IF($C61="","",'סיכום לועדה- הזנת נתונים'!J61)</f>
        <v/>
      </c>
      <c r="K61" s="388" t="str">
        <f>IF($C61="","",'סיכום לועדה- הזנת נתונים'!P61)</f>
        <v/>
      </c>
      <c r="L61" s="388" t="str">
        <f>IF($C61="","",'סיכום לועדה- הזנת נתונים'!Q61)</f>
        <v/>
      </c>
      <c r="M61" s="389" t="str">
        <f>IF($C61="","",'סיכום לועדה- הזנת נתונים'!R61)</f>
        <v/>
      </c>
      <c r="N61" s="390" t="str">
        <f>IF($C61="","",'סיכום לועדה- הזנת נתונים'!S61)</f>
        <v/>
      </c>
      <c r="O61" s="390" t="str">
        <f>IF($C61="","",'סיכום לועדה- הזנת נתונים'!T61)</f>
        <v/>
      </c>
      <c r="P61" s="390" t="str">
        <f>IF($C61="","",'סיכום לועדה- הזנת נתונים'!U61)</f>
        <v/>
      </c>
      <c r="Q61" s="390" t="str">
        <f>IF($C61="","",'סיכום לועדה- הזנת נתונים'!V61)</f>
        <v/>
      </c>
      <c r="R61" s="387" t="str">
        <f>IF($C61="","",'סיכום לועדה- הזנת נתונים'!K61)</f>
        <v/>
      </c>
      <c r="S61" s="387" t="str">
        <f>IF($C61="","",'סיכום לועדה- הזנת נתונים'!L61)</f>
        <v/>
      </c>
      <c r="T61" s="387" t="str">
        <f>IF($C61="","",'סיכום לועדה- הזנת נתונים'!M61)</f>
        <v/>
      </c>
      <c r="U61" s="387" t="str">
        <f>IF($C61="","",'סיכום לועדה- הזנת נתונים'!N61)</f>
        <v/>
      </c>
      <c r="V61" s="29" t="str">
        <f>IF($C61="","",'סיכום לועדה- הזנת נתונים'!O61)</f>
        <v/>
      </c>
      <c r="W61" s="23"/>
      <c r="X61" s="24"/>
      <c r="Y61" s="26"/>
      <c r="Z61" s="26"/>
      <c r="AA61" s="25"/>
      <c r="AX61" s="26"/>
      <c r="AY61" s="26"/>
      <c r="AZ61" s="27"/>
    </row>
    <row r="62" spans="2:52">
      <c r="B62" s="28" t="str">
        <f t="shared" si="0"/>
        <v/>
      </c>
      <c r="C62" s="387" t="str">
        <f>'סיכום לועדה- הזנת נתונים'!C62</f>
        <v/>
      </c>
      <c r="D62" s="387" t="str">
        <f>IF($C62="","",'סיכום לועדה- הזנת נתונים'!D62)</f>
        <v/>
      </c>
      <c r="E62" s="387" t="str">
        <f>IF($C62="","",'סיכום לועדה- הזנת נתונים'!E62)</f>
        <v/>
      </c>
      <c r="F62" s="387" t="str">
        <f>IF($C62="","",'סיכום לועדה- הזנת נתונים'!F62)</f>
        <v/>
      </c>
      <c r="G62" s="387" t="str">
        <f>IF($C62="","",'סיכום לועדה- הזנת נתונים'!G62)</f>
        <v/>
      </c>
      <c r="H62" s="387" t="str">
        <f>IF($C62="","",'סיכום לועדה- הזנת נתונים'!H62)</f>
        <v/>
      </c>
      <c r="I62" s="388" t="str">
        <f>IF($C62="","",'סיכום לועדה- הזנת נתונים'!I62)</f>
        <v/>
      </c>
      <c r="J62" s="388" t="str">
        <f>IF($C62="","",'סיכום לועדה- הזנת נתונים'!J62)</f>
        <v/>
      </c>
      <c r="K62" s="388" t="str">
        <f>IF($C62="","",'סיכום לועדה- הזנת נתונים'!P62)</f>
        <v/>
      </c>
      <c r="L62" s="388" t="str">
        <f>IF($C62="","",'סיכום לועדה- הזנת נתונים'!Q62)</f>
        <v/>
      </c>
      <c r="M62" s="389" t="str">
        <f>IF($C62="","",'סיכום לועדה- הזנת נתונים'!R62)</f>
        <v/>
      </c>
      <c r="N62" s="390" t="str">
        <f>IF($C62="","",'סיכום לועדה- הזנת נתונים'!S62)</f>
        <v/>
      </c>
      <c r="O62" s="390" t="str">
        <f>IF($C62="","",'סיכום לועדה- הזנת נתונים'!T62)</f>
        <v/>
      </c>
      <c r="P62" s="390" t="str">
        <f>IF($C62="","",'סיכום לועדה- הזנת נתונים'!U62)</f>
        <v/>
      </c>
      <c r="Q62" s="390" t="str">
        <f>IF($C62="","",'סיכום לועדה- הזנת נתונים'!V62)</f>
        <v/>
      </c>
      <c r="R62" s="387" t="str">
        <f>IF($C62="","",'סיכום לועדה- הזנת נתונים'!K62)</f>
        <v/>
      </c>
      <c r="S62" s="387" t="str">
        <f>IF($C62="","",'סיכום לועדה- הזנת נתונים'!L62)</f>
        <v/>
      </c>
      <c r="T62" s="387" t="str">
        <f>IF($C62="","",'סיכום לועדה- הזנת נתונים'!M62)</f>
        <v/>
      </c>
      <c r="U62" s="387" t="str">
        <f>IF($C62="","",'סיכום לועדה- הזנת נתונים'!N62)</f>
        <v/>
      </c>
      <c r="V62" s="29" t="str">
        <f>IF($C62="","",'סיכום לועדה- הזנת נתונים'!O62)</f>
        <v/>
      </c>
      <c r="W62" s="23"/>
      <c r="X62" s="24"/>
      <c r="Y62" s="26"/>
      <c r="Z62" s="26"/>
      <c r="AA62" s="25"/>
      <c r="AX62" s="26"/>
      <c r="AY62" s="26"/>
      <c r="AZ62" s="27"/>
    </row>
    <row r="63" spans="2:52">
      <c r="B63" s="28" t="str">
        <f t="shared" si="0"/>
        <v/>
      </c>
      <c r="C63" s="387" t="str">
        <f>'סיכום לועדה- הזנת נתונים'!C63</f>
        <v/>
      </c>
      <c r="D63" s="387" t="str">
        <f>IF($C63="","",'סיכום לועדה- הזנת נתונים'!D63)</f>
        <v/>
      </c>
      <c r="E63" s="387" t="str">
        <f>IF($C63="","",'סיכום לועדה- הזנת נתונים'!E63)</f>
        <v/>
      </c>
      <c r="F63" s="387" t="str">
        <f>IF($C63="","",'סיכום לועדה- הזנת נתונים'!F63)</f>
        <v/>
      </c>
      <c r="G63" s="387" t="str">
        <f>IF($C63="","",'סיכום לועדה- הזנת נתונים'!G63)</f>
        <v/>
      </c>
      <c r="H63" s="387" t="str">
        <f>IF($C63="","",'סיכום לועדה- הזנת נתונים'!H63)</f>
        <v/>
      </c>
      <c r="I63" s="388" t="str">
        <f>IF($C63="","",'סיכום לועדה- הזנת נתונים'!I63)</f>
        <v/>
      </c>
      <c r="J63" s="388" t="str">
        <f>IF($C63="","",'סיכום לועדה- הזנת נתונים'!J63)</f>
        <v/>
      </c>
      <c r="K63" s="388" t="str">
        <f>IF($C63="","",'סיכום לועדה- הזנת נתונים'!P63)</f>
        <v/>
      </c>
      <c r="L63" s="388" t="str">
        <f>IF($C63="","",'סיכום לועדה- הזנת נתונים'!Q63)</f>
        <v/>
      </c>
      <c r="M63" s="389" t="str">
        <f>IF($C63="","",'סיכום לועדה- הזנת נתונים'!R63)</f>
        <v/>
      </c>
      <c r="N63" s="390" t="str">
        <f>IF($C63="","",'סיכום לועדה- הזנת נתונים'!S63)</f>
        <v/>
      </c>
      <c r="O63" s="390" t="str">
        <f>IF($C63="","",'סיכום לועדה- הזנת נתונים'!T63)</f>
        <v/>
      </c>
      <c r="P63" s="390" t="str">
        <f>IF($C63="","",'סיכום לועדה- הזנת נתונים'!U63)</f>
        <v/>
      </c>
      <c r="Q63" s="390" t="str">
        <f>IF($C63="","",'סיכום לועדה- הזנת נתונים'!V63)</f>
        <v/>
      </c>
      <c r="R63" s="387" t="str">
        <f>IF($C63="","",'סיכום לועדה- הזנת נתונים'!K63)</f>
        <v/>
      </c>
      <c r="S63" s="387" t="str">
        <f>IF($C63="","",'סיכום לועדה- הזנת נתונים'!L63)</f>
        <v/>
      </c>
      <c r="T63" s="387" t="str">
        <f>IF($C63="","",'סיכום לועדה- הזנת נתונים'!M63)</f>
        <v/>
      </c>
      <c r="U63" s="387" t="str">
        <f>IF($C63="","",'סיכום לועדה- הזנת נתונים'!N63)</f>
        <v/>
      </c>
      <c r="V63" s="29" t="str">
        <f>IF($C63="","",'סיכום לועדה- הזנת נתונים'!O63)</f>
        <v/>
      </c>
      <c r="W63" s="23"/>
      <c r="X63" s="24"/>
      <c r="Y63" s="26"/>
      <c r="Z63" s="26"/>
      <c r="AA63" s="25"/>
      <c r="AX63" s="26"/>
      <c r="AY63" s="26"/>
      <c r="AZ63" s="27"/>
    </row>
    <row r="64" spans="2:52">
      <c r="B64" s="28" t="str">
        <f t="shared" si="0"/>
        <v/>
      </c>
      <c r="C64" s="387" t="str">
        <f>'סיכום לועדה- הזנת נתונים'!C64</f>
        <v/>
      </c>
      <c r="D64" s="387" t="str">
        <f>IF($C64="","",'סיכום לועדה- הזנת נתונים'!D64)</f>
        <v/>
      </c>
      <c r="E64" s="387" t="str">
        <f>IF($C64="","",'סיכום לועדה- הזנת נתונים'!E64)</f>
        <v/>
      </c>
      <c r="F64" s="387" t="str">
        <f>IF($C64="","",'סיכום לועדה- הזנת נתונים'!F64)</f>
        <v/>
      </c>
      <c r="G64" s="387" t="str">
        <f>IF($C64="","",'סיכום לועדה- הזנת נתונים'!G64)</f>
        <v/>
      </c>
      <c r="H64" s="387" t="str">
        <f>IF($C64="","",'סיכום לועדה- הזנת נתונים'!H64)</f>
        <v/>
      </c>
      <c r="I64" s="388" t="str">
        <f>IF($C64="","",'סיכום לועדה- הזנת נתונים'!I64)</f>
        <v/>
      </c>
      <c r="J64" s="388" t="str">
        <f>IF($C64="","",'סיכום לועדה- הזנת נתונים'!J64)</f>
        <v/>
      </c>
      <c r="K64" s="388" t="str">
        <f>IF($C64="","",'סיכום לועדה- הזנת נתונים'!P64)</f>
        <v/>
      </c>
      <c r="L64" s="388" t="str">
        <f>IF($C64="","",'סיכום לועדה- הזנת נתונים'!Q64)</f>
        <v/>
      </c>
      <c r="M64" s="389" t="str">
        <f>IF($C64="","",'סיכום לועדה- הזנת נתונים'!R64)</f>
        <v/>
      </c>
      <c r="N64" s="390" t="str">
        <f>IF($C64="","",'סיכום לועדה- הזנת נתונים'!S64)</f>
        <v/>
      </c>
      <c r="O64" s="390" t="str">
        <f>IF($C64="","",'סיכום לועדה- הזנת נתונים'!T64)</f>
        <v/>
      </c>
      <c r="P64" s="390" t="str">
        <f>IF($C64="","",'סיכום לועדה- הזנת נתונים'!U64)</f>
        <v/>
      </c>
      <c r="Q64" s="390" t="str">
        <f>IF($C64="","",'סיכום לועדה- הזנת נתונים'!V64)</f>
        <v/>
      </c>
      <c r="R64" s="387" t="str">
        <f>IF($C64="","",'סיכום לועדה- הזנת נתונים'!K64)</f>
        <v/>
      </c>
      <c r="S64" s="387" t="str">
        <f>IF($C64="","",'סיכום לועדה- הזנת נתונים'!L64)</f>
        <v/>
      </c>
      <c r="T64" s="387" t="str">
        <f>IF($C64="","",'סיכום לועדה- הזנת נתונים'!M64)</f>
        <v/>
      </c>
      <c r="U64" s="387" t="str">
        <f>IF($C64="","",'סיכום לועדה- הזנת נתונים'!N64)</f>
        <v/>
      </c>
      <c r="V64" s="29" t="str">
        <f>IF($C64="","",'סיכום לועדה- הזנת נתונים'!O64)</f>
        <v/>
      </c>
      <c r="W64" s="23"/>
      <c r="X64" s="24"/>
      <c r="Y64" s="26"/>
      <c r="Z64" s="26"/>
      <c r="AA64" s="25"/>
      <c r="AX64" s="26"/>
      <c r="AY64" s="26"/>
      <c r="AZ64" s="27"/>
    </row>
    <row r="65" spans="2:52">
      <c r="B65" s="28" t="str">
        <f t="shared" si="0"/>
        <v/>
      </c>
      <c r="C65" s="387" t="str">
        <f>'סיכום לועדה- הזנת נתונים'!C65</f>
        <v/>
      </c>
      <c r="D65" s="387" t="str">
        <f>IF($C65="","",'סיכום לועדה- הזנת נתונים'!D65)</f>
        <v/>
      </c>
      <c r="E65" s="387" t="str">
        <f>IF($C65="","",'סיכום לועדה- הזנת נתונים'!E65)</f>
        <v/>
      </c>
      <c r="F65" s="387" t="str">
        <f>IF($C65="","",'סיכום לועדה- הזנת נתונים'!F65)</f>
        <v/>
      </c>
      <c r="G65" s="387" t="str">
        <f>IF($C65="","",'סיכום לועדה- הזנת נתונים'!G65)</f>
        <v/>
      </c>
      <c r="H65" s="387" t="str">
        <f>IF($C65="","",'סיכום לועדה- הזנת נתונים'!H65)</f>
        <v/>
      </c>
      <c r="I65" s="388" t="str">
        <f>IF($C65="","",'סיכום לועדה- הזנת נתונים'!I65)</f>
        <v/>
      </c>
      <c r="J65" s="388" t="str">
        <f>IF($C65="","",'סיכום לועדה- הזנת נתונים'!J65)</f>
        <v/>
      </c>
      <c r="K65" s="388" t="str">
        <f>IF($C65="","",'סיכום לועדה- הזנת נתונים'!P65)</f>
        <v/>
      </c>
      <c r="L65" s="388" t="str">
        <f>IF($C65="","",'סיכום לועדה- הזנת נתונים'!Q65)</f>
        <v/>
      </c>
      <c r="M65" s="389" t="str">
        <f>IF($C65="","",'סיכום לועדה- הזנת נתונים'!R65)</f>
        <v/>
      </c>
      <c r="N65" s="390" t="str">
        <f>IF($C65="","",'סיכום לועדה- הזנת נתונים'!S65)</f>
        <v/>
      </c>
      <c r="O65" s="390" t="str">
        <f>IF($C65="","",'סיכום לועדה- הזנת נתונים'!T65)</f>
        <v/>
      </c>
      <c r="P65" s="390" t="str">
        <f>IF($C65="","",'סיכום לועדה- הזנת נתונים'!U65)</f>
        <v/>
      </c>
      <c r="Q65" s="390" t="str">
        <f>IF($C65="","",'סיכום לועדה- הזנת נתונים'!V65)</f>
        <v/>
      </c>
      <c r="R65" s="387" t="str">
        <f>IF($C65="","",'סיכום לועדה- הזנת נתונים'!K65)</f>
        <v/>
      </c>
      <c r="S65" s="387" t="str">
        <f>IF($C65="","",'סיכום לועדה- הזנת נתונים'!L65)</f>
        <v/>
      </c>
      <c r="T65" s="387" t="str">
        <f>IF($C65="","",'סיכום לועדה- הזנת נתונים'!M65)</f>
        <v/>
      </c>
      <c r="U65" s="387" t="str">
        <f>IF($C65="","",'סיכום לועדה- הזנת נתונים'!N65)</f>
        <v/>
      </c>
      <c r="V65" s="29" t="str">
        <f>IF($C65="","",'סיכום לועדה- הזנת נתונים'!O65)</f>
        <v/>
      </c>
      <c r="W65" s="23"/>
      <c r="X65" s="24"/>
      <c r="Y65" s="26"/>
      <c r="Z65" s="26"/>
      <c r="AA65" s="25"/>
      <c r="AX65" s="26"/>
      <c r="AY65" s="26"/>
      <c r="AZ65" s="27"/>
    </row>
    <row r="66" spans="2:52">
      <c r="B66" s="28" t="str">
        <f t="shared" si="0"/>
        <v/>
      </c>
      <c r="C66" s="387" t="str">
        <f>'סיכום לועדה- הזנת נתונים'!C66</f>
        <v/>
      </c>
      <c r="D66" s="387" t="str">
        <f>IF($C66="","",'סיכום לועדה- הזנת נתונים'!D66)</f>
        <v/>
      </c>
      <c r="E66" s="387" t="str">
        <f>IF($C66="","",'סיכום לועדה- הזנת נתונים'!E66)</f>
        <v/>
      </c>
      <c r="F66" s="387" t="str">
        <f>IF($C66="","",'סיכום לועדה- הזנת נתונים'!F66)</f>
        <v/>
      </c>
      <c r="G66" s="387" t="str">
        <f>IF($C66="","",'סיכום לועדה- הזנת נתונים'!G66)</f>
        <v/>
      </c>
      <c r="H66" s="387" t="str">
        <f>IF($C66="","",'סיכום לועדה- הזנת נתונים'!H66)</f>
        <v/>
      </c>
      <c r="I66" s="388" t="str">
        <f>IF($C66="","",'סיכום לועדה- הזנת נתונים'!I66)</f>
        <v/>
      </c>
      <c r="J66" s="388" t="str">
        <f>IF($C66="","",'סיכום לועדה- הזנת נתונים'!J66)</f>
        <v/>
      </c>
      <c r="K66" s="388" t="str">
        <f>IF($C66="","",'סיכום לועדה- הזנת נתונים'!P66)</f>
        <v/>
      </c>
      <c r="L66" s="388" t="str">
        <f>IF($C66="","",'סיכום לועדה- הזנת נתונים'!Q66)</f>
        <v/>
      </c>
      <c r="M66" s="389" t="str">
        <f>IF($C66="","",'סיכום לועדה- הזנת נתונים'!R66)</f>
        <v/>
      </c>
      <c r="N66" s="390" t="str">
        <f>IF($C66="","",'סיכום לועדה- הזנת נתונים'!S66)</f>
        <v/>
      </c>
      <c r="O66" s="390" t="str">
        <f>IF($C66="","",'סיכום לועדה- הזנת נתונים'!T66)</f>
        <v/>
      </c>
      <c r="P66" s="390" t="str">
        <f>IF($C66="","",'סיכום לועדה- הזנת נתונים'!U66)</f>
        <v/>
      </c>
      <c r="Q66" s="390" t="str">
        <f>IF($C66="","",'סיכום לועדה- הזנת נתונים'!V66)</f>
        <v/>
      </c>
      <c r="R66" s="387" t="str">
        <f>IF($C66="","",'סיכום לועדה- הזנת נתונים'!K66)</f>
        <v/>
      </c>
      <c r="S66" s="387" t="str">
        <f>IF($C66="","",'סיכום לועדה- הזנת נתונים'!L66)</f>
        <v/>
      </c>
      <c r="T66" s="387" t="str">
        <f>IF($C66="","",'סיכום לועדה- הזנת נתונים'!M66)</f>
        <v/>
      </c>
      <c r="U66" s="387" t="str">
        <f>IF($C66="","",'סיכום לועדה- הזנת נתונים'!N66)</f>
        <v/>
      </c>
      <c r="V66" s="29" t="str">
        <f>IF($C66="","",'סיכום לועדה- הזנת נתונים'!O66)</f>
        <v/>
      </c>
      <c r="W66" s="23"/>
      <c r="X66" s="24"/>
      <c r="Y66" s="26"/>
      <c r="Z66" s="26"/>
      <c r="AA66" s="25"/>
      <c r="AX66" s="26"/>
      <c r="AY66" s="26"/>
      <c r="AZ66" s="27"/>
    </row>
    <row r="67" spans="2:52">
      <c r="B67" s="28" t="str">
        <f t="shared" si="0"/>
        <v/>
      </c>
      <c r="C67" s="387" t="str">
        <f>'סיכום לועדה- הזנת נתונים'!C67</f>
        <v/>
      </c>
      <c r="D67" s="387" t="str">
        <f>IF($C67="","",'סיכום לועדה- הזנת נתונים'!D67)</f>
        <v/>
      </c>
      <c r="E67" s="387" t="str">
        <f>IF($C67="","",'סיכום לועדה- הזנת נתונים'!E67)</f>
        <v/>
      </c>
      <c r="F67" s="387" t="str">
        <f>IF($C67="","",'סיכום לועדה- הזנת נתונים'!F67)</f>
        <v/>
      </c>
      <c r="G67" s="387" t="str">
        <f>IF($C67="","",'סיכום לועדה- הזנת נתונים'!G67)</f>
        <v/>
      </c>
      <c r="H67" s="387" t="str">
        <f>IF($C67="","",'סיכום לועדה- הזנת נתונים'!H67)</f>
        <v/>
      </c>
      <c r="I67" s="388" t="str">
        <f>IF($C67="","",'סיכום לועדה- הזנת נתונים'!I67)</f>
        <v/>
      </c>
      <c r="J67" s="388" t="str">
        <f>IF($C67="","",'סיכום לועדה- הזנת נתונים'!J67)</f>
        <v/>
      </c>
      <c r="K67" s="388" t="str">
        <f>IF($C67="","",'סיכום לועדה- הזנת נתונים'!P67)</f>
        <v/>
      </c>
      <c r="L67" s="388" t="str">
        <f>IF($C67="","",'סיכום לועדה- הזנת נתונים'!Q67)</f>
        <v/>
      </c>
      <c r="M67" s="389" t="str">
        <f>IF($C67="","",'סיכום לועדה- הזנת נתונים'!R67)</f>
        <v/>
      </c>
      <c r="N67" s="390" t="str">
        <f>IF($C67="","",'סיכום לועדה- הזנת נתונים'!S67)</f>
        <v/>
      </c>
      <c r="O67" s="390" t="str">
        <f>IF($C67="","",'סיכום לועדה- הזנת נתונים'!T67)</f>
        <v/>
      </c>
      <c r="P67" s="390" t="str">
        <f>IF($C67="","",'סיכום לועדה- הזנת נתונים'!U67)</f>
        <v/>
      </c>
      <c r="Q67" s="390" t="str">
        <f>IF($C67="","",'סיכום לועדה- הזנת נתונים'!V67)</f>
        <v/>
      </c>
      <c r="R67" s="387" t="str">
        <f>IF($C67="","",'סיכום לועדה- הזנת נתונים'!K67)</f>
        <v/>
      </c>
      <c r="S67" s="387" t="str">
        <f>IF($C67="","",'סיכום לועדה- הזנת נתונים'!L67)</f>
        <v/>
      </c>
      <c r="T67" s="387" t="str">
        <f>IF($C67="","",'סיכום לועדה- הזנת נתונים'!M67)</f>
        <v/>
      </c>
      <c r="U67" s="387" t="str">
        <f>IF($C67="","",'סיכום לועדה- הזנת נתונים'!N67)</f>
        <v/>
      </c>
      <c r="V67" s="29" t="str">
        <f>IF($C67="","",'סיכום לועדה- הזנת נתונים'!O67)</f>
        <v/>
      </c>
      <c r="W67" s="23"/>
      <c r="X67" s="24"/>
      <c r="Y67" s="26"/>
      <c r="Z67" s="26"/>
      <c r="AA67" s="25"/>
      <c r="AX67" s="26"/>
      <c r="AY67" s="26"/>
      <c r="AZ67" s="27"/>
    </row>
    <row r="68" spans="2:52">
      <c r="B68" s="28" t="str">
        <f t="shared" si="0"/>
        <v/>
      </c>
      <c r="C68" s="387" t="str">
        <f>'סיכום לועדה- הזנת נתונים'!C68</f>
        <v/>
      </c>
      <c r="D68" s="387" t="str">
        <f>IF($C68="","",'סיכום לועדה- הזנת נתונים'!D68)</f>
        <v/>
      </c>
      <c r="E68" s="387" t="str">
        <f>IF($C68="","",'סיכום לועדה- הזנת נתונים'!E68)</f>
        <v/>
      </c>
      <c r="F68" s="387" t="str">
        <f>IF($C68="","",'סיכום לועדה- הזנת נתונים'!F68)</f>
        <v/>
      </c>
      <c r="G68" s="387" t="str">
        <f>IF($C68="","",'סיכום לועדה- הזנת נתונים'!G68)</f>
        <v/>
      </c>
      <c r="H68" s="387" t="str">
        <f>IF($C68="","",'סיכום לועדה- הזנת נתונים'!H68)</f>
        <v/>
      </c>
      <c r="I68" s="388" t="str">
        <f>IF($C68="","",'סיכום לועדה- הזנת נתונים'!I68)</f>
        <v/>
      </c>
      <c r="J68" s="388" t="str">
        <f>IF($C68="","",'סיכום לועדה- הזנת נתונים'!J68)</f>
        <v/>
      </c>
      <c r="K68" s="388" t="str">
        <f>IF($C68="","",'סיכום לועדה- הזנת נתונים'!P68)</f>
        <v/>
      </c>
      <c r="L68" s="388" t="str">
        <f>IF($C68="","",'סיכום לועדה- הזנת נתונים'!Q68)</f>
        <v/>
      </c>
      <c r="M68" s="389" t="str">
        <f>IF($C68="","",'סיכום לועדה- הזנת נתונים'!R68)</f>
        <v/>
      </c>
      <c r="N68" s="390" t="str">
        <f>IF($C68="","",'סיכום לועדה- הזנת נתונים'!S68)</f>
        <v/>
      </c>
      <c r="O68" s="390" t="str">
        <f>IF($C68="","",'סיכום לועדה- הזנת נתונים'!T68)</f>
        <v/>
      </c>
      <c r="P68" s="390" t="str">
        <f>IF($C68="","",'סיכום לועדה- הזנת נתונים'!U68)</f>
        <v/>
      </c>
      <c r="Q68" s="390" t="str">
        <f>IF($C68="","",'סיכום לועדה- הזנת נתונים'!V68)</f>
        <v/>
      </c>
      <c r="R68" s="387" t="str">
        <f>IF($C68="","",'סיכום לועדה- הזנת נתונים'!K68)</f>
        <v/>
      </c>
      <c r="S68" s="387" t="str">
        <f>IF($C68="","",'סיכום לועדה- הזנת נתונים'!L68)</f>
        <v/>
      </c>
      <c r="T68" s="387" t="str">
        <f>IF($C68="","",'סיכום לועדה- הזנת נתונים'!M68)</f>
        <v/>
      </c>
      <c r="U68" s="387" t="str">
        <f>IF($C68="","",'סיכום לועדה- הזנת נתונים'!N68)</f>
        <v/>
      </c>
      <c r="V68" s="29" t="str">
        <f>IF($C68="","",'סיכום לועדה- הזנת נתונים'!O68)</f>
        <v/>
      </c>
      <c r="W68" s="23"/>
      <c r="X68" s="24"/>
      <c r="Y68" s="26"/>
      <c r="Z68" s="26"/>
      <c r="AA68" s="25"/>
      <c r="AX68" s="26"/>
      <c r="AY68" s="26"/>
      <c r="AZ68" s="27"/>
    </row>
    <row r="69" spans="2:52">
      <c r="B69" s="28" t="str">
        <f t="shared" si="0"/>
        <v/>
      </c>
      <c r="C69" s="387" t="str">
        <f>'סיכום לועדה- הזנת נתונים'!C69</f>
        <v/>
      </c>
      <c r="D69" s="387" t="str">
        <f>IF($C69="","",'סיכום לועדה- הזנת נתונים'!D69)</f>
        <v/>
      </c>
      <c r="E69" s="387" t="str">
        <f>IF($C69="","",'סיכום לועדה- הזנת נתונים'!E69)</f>
        <v/>
      </c>
      <c r="F69" s="387" t="str">
        <f>IF($C69="","",'סיכום לועדה- הזנת נתונים'!F69)</f>
        <v/>
      </c>
      <c r="G69" s="387" t="str">
        <f>IF($C69="","",'סיכום לועדה- הזנת נתונים'!G69)</f>
        <v/>
      </c>
      <c r="H69" s="387" t="str">
        <f>IF($C69="","",'סיכום לועדה- הזנת נתונים'!H69)</f>
        <v/>
      </c>
      <c r="I69" s="388" t="str">
        <f>IF($C69="","",'סיכום לועדה- הזנת נתונים'!I69)</f>
        <v/>
      </c>
      <c r="J69" s="388" t="str">
        <f>IF($C69="","",'סיכום לועדה- הזנת נתונים'!J69)</f>
        <v/>
      </c>
      <c r="K69" s="388" t="str">
        <f>IF($C69="","",'סיכום לועדה- הזנת נתונים'!P69)</f>
        <v/>
      </c>
      <c r="L69" s="388" t="str">
        <f>IF($C69="","",'סיכום לועדה- הזנת נתונים'!Q69)</f>
        <v/>
      </c>
      <c r="M69" s="389" t="str">
        <f>IF($C69="","",'סיכום לועדה- הזנת נתונים'!R69)</f>
        <v/>
      </c>
      <c r="N69" s="390" t="str">
        <f>IF($C69="","",'סיכום לועדה- הזנת נתונים'!S69)</f>
        <v/>
      </c>
      <c r="O69" s="390" t="str">
        <f>IF($C69="","",'סיכום לועדה- הזנת נתונים'!T69)</f>
        <v/>
      </c>
      <c r="P69" s="390" t="str">
        <f>IF($C69="","",'סיכום לועדה- הזנת נתונים'!U69)</f>
        <v/>
      </c>
      <c r="Q69" s="390" t="str">
        <f>IF($C69="","",'סיכום לועדה- הזנת נתונים'!V69)</f>
        <v/>
      </c>
      <c r="R69" s="387" t="str">
        <f>IF($C69="","",'סיכום לועדה- הזנת נתונים'!K69)</f>
        <v/>
      </c>
      <c r="S69" s="387" t="str">
        <f>IF($C69="","",'סיכום לועדה- הזנת נתונים'!L69)</f>
        <v/>
      </c>
      <c r="T69" s="387" t="str">
        <f>IF($C69="","",'סיכום לועדה- הזנת נתונים'!M69)</f>
        <v/>
      </c>
      <c r="U69" s="387" t="str">
        <f>IF($C69="","",'סיכום לועדה- הזנת נתונים'!N69)</f>
        <v/>
      </c>
      <c r="V69" s="29" t="str">
        <f>IF($C69="","",'סיכום לועדה- הזנת נתונים'!O69)</f>
        <v/>
      </c>
      <c r="W69" s="23"/>
      <c r="X69" s="24"/>
      <c r="Y69" s="26"/>
      <c r="Z69" s="26"/>
      <c r="AA69" s="25"/>
      <c r="AX69" s="26"/>
      <c r="AY69" s="26"/>
      <c r="AZ69" s="27"/>
    </row>
    <row r="70" spans="2:52">
      <c r="B70" s="28" t="str">
        <f t="shared" si="0"/>
        <v/>
      </c>
      <c r="C70" s="387" t="str">
        <f>'סיכום לועדה- הזנת נתונים'!C70</f>
        <v/>
      </c>
      <c r="D70" s="387" t="str">
        <f>IF($C70="","",'סיכום לועדה- הזנת נתונים'!D70)</f>
        <v/>
      </c>
      <c r="E70" s="387" t="str">
        <f>IF($C70="","",'סיכום לועדה- הזנת נתונים'!E70)</f>
        <v/>
      </c>
      <c r="F70" s="387" t="str">
        <f>IF($C70="","",'סיכום לועדה- הזנת נתונים'!F70)</f>
        <v/>
      </c>
      <c r="G70" s="387" t="str">
        <f>IF($C70="","",'סיכום לועדה- הזנת נתונים'!G70)</f>
        <v/>
      </c>
      <c r="H70" s="387" t="str">
        <f>IF($C70="","",'סיכום לועדה- הזנת נתונים'!H70)</f>
        <v/>
      </c>
      <c r="I70" s="388" t="str">
        <f>IF($C70="","",'סיכום לועדה- הזנת נתונים'!I70)</f>
        <v/>
      </c>
      <c r="J70" s="388" t="str">
        <f>IF($C70="","",'סיכום לועדה- הזנת נתונים'!J70)</f>
        <v/>
      </c>
      <c r="K70" s="388" t="str">
        <f>IF($C70="","",'סיכום לועדה- הזנת נתונים'!P70)</f>
        <v/>
      </c>
      <c r="L70" s="388" t="str">
        <f>IF($C70="","",'סיכום לועדה- הזנת נתונים'!Q70)</f>
        <v/>
      </c>
      <c r="M70" s="389" t="str">
        <f>IF($C70="","",'סיכום לועדה- הזנת נתונים'!R70)</f>
        <v/>
      </c>
      <c r="N70" s="390" t="str">
        <f>IF($C70="","",'סיכום לועדה- הזנת נתונים'!S70)</f>
        <v/>
      </c>
      <c r="O70" s="390" t="str">
        <f>IF($C70="","",'סיכום לועדה- הזנת נתונים'!T70)</f>
        <v/>
      </c>
      <c r="P70" s="390" t="str">
        <f>IF($C70="","",'סיכום לועדה- הזנת נתונים'!U70)</f>
        <v/>
      </c>
      <c r="Q70" s="390" t="str">
        <f>IF($C70="","",'סיכום לועדה- הזנת נתונים'!V70)</f>
        <v/>
      </c>
      <c r="R70" s="387" t="str">
        <f>IF($C70="","",'סיכום לועדה- הזנת נתונים'!K70)</f>
        <v/>
      </c>
      <c r="S70" s="387" t="str">
        <f>IF($C70="","",'סיכום לועדה- הזנת נתונים'!L70)</f>
        <v/>
      </c>
      <c r="T70" s="387" t="str">
        <f>IF($C70="","",'סיכום לועדה- הזנת נתונים'!M70)</f>
        <v/>
      </c>
      <c r="U70" s="387" t="str">
        <f>IF($C70="","",'סיכום לועדה- הזנת נתונים'!N70)</f>
        <v/>
      </c>
      <c r="V70" s="29" t="str">
        <f>IF($C70="","",'סיכום לועדה- הזנת נתונים'!O70)</f>
        <v/>
      </c>
      <c r="W70" s="23"/>
      <c r="X70" s="24"/>
      <c r="Y70" s="26"/>
      <c r="Z70" s="26"/>
      <c r="AA70" s="25"/>
      <c r="AX70" s="26"/>
      <c r="AY70" s="26"/>
      <c r="AZ70" s="27"/>
    </row>
    <row r="71" spans="2:52">
      <c r="B71" s="28" t="str">
        <f t="shared" si="0"/>
        <v/>
      </c>
      <c r="C71" s="387" t="str">
        <f>'סיכום לועדה- הזנת נתונים'!C71</f>
        <v/>
      </c>
      <c r="D71" s="387" t="str">
        <f>IF($C71="","",'סיכום לועדה- הזנת נתונים'!D71)</f>
        <v/>
      </c>
      <c r="E71" s="387" t="str">
        <f>IF($C71="","",'סיכום לועדה- הזנת נתונים'!E71)</f>
        <v/>
      </c>
      <c r="F71" s="387" t="str">
        <f>IF($C71="","",'סיכום לועדה- הזנת נתונים'!F71)</f>
        <v/>
      </c>
      <c r="G71" s="387" t="str">
        <f>IF($C71="","",'סיכום לועדה- הזנת נתונים'!G71)</f>
        <v/>
      </c>
      <c r="H71" s="387" t="str">
        <f>IF($C71="","",'סיכום לועדה- הזנת נתונים'!H71)</f>
        <v/>
      </c>
      <c r="I71" s="388" t="str">
        <f>IF($C71="","",'סיכום לועדה- הזנת נתונים'!I71)</f>
        <v/>
      </c>
      <c r="J71" s="388" t="str">
        <f>IF($C71="","",'סיכום לועדה- הזנת נתונים'!J71)</f>
        <v/>
      </c>
      <c r="K71" s="388" t="str">
        <f>IF($C71="","",'סיכום לועדה- הזנת נתונים'!P71)</f>
        <v/>
      </c>
      <c r="L71" s="388" t="str">
        <f>IF($C71="","",'סיכום לועדה- הזנת נתונים'!Q71)</f>
        <v/>
      </c>
      <c r="M71" s="389" t="str">
        <f>IF($C71="","",'סיכום לועדה- הזנת נתונים'!R71)</f>
        <v/>
      </c>
      <c r="N71" s="390" t="str">
        <f>IF($C71="","",'סיכום לועדה- הזנת נתונים'!S71)</f>
        <v/>
      </c>
      <c r="O71" s="390" t="str">
        <f>IF($C71="","",'סיכום לועדה- הזנת נתונים'!T71)</f>
        <v/>
      </c>
      <c r="P71" s="390" t="str">
        <f>IF($C71="","",'סיכום לועדה- הזנת נתונים'!U71)</f>
        <v/>
      </c>
      <c r="Q71" s="390" t="str">
        <f>IF($C71="","",'סיכום לועדה- הזנת נתונים'!V71)</f>
        <v/>
      </c>
      <c r="R71" s="387" t="str">
        <f>IF($C71="","",'סיכום לועדה- הזנת נתונים'!K71)</f>
        <v/>
      </c>
      <c r="S71" s="387" t="str">
        <f>IF($C71="","",'סיכום לועדה- הזנת נתונים'!L71)</f>
        <v/>
      </c>
      <c r="T71" s="387" t="str">
        <f>IF($C71="","",'סיכום לועדה- הזנת נתונים'!M71)</f>
        <v/>
      </c>
      <c r="U71" s="387" t="str">
        <f>IF($C71="","",'סיכום לועדה- הזנת נתונים'!N71)</f>
        <v/>
      </c>
      <c r="V71" s="29" t="str">
        <f>IF($C71="","",'סיכום לועדה- הזנת נתונים'!O71)</f>
        <v/>
      </c>
      <c r="W71" s="23"/>
      <c r="X71" s="24"/>
      <c r="Y71" s="26"/>
      <c r="Z71" s="26"/>
      <c r="AA71" s="25"/>
      <c r="AX71" s="26"/>
      <c r="AY71" s="26"/>
      <c r="AZ71" s="27"/>
    </row>
    <row r="72" spans="2:52">
      <c r="B72" s="28" t="str">
        <f t="shared" si="0"/>
        <v/>
      </c>
      <c r="C72" s="387" t="str">
        <f>'סיכום לועדה- הזנת נתונים'!C72</f>
        <v/>
      </c>
      <c r="D72" s="387" t="str">
        <f>IF($C72="","",'סיכום לועדה- הזנת נתונים'!D72)</f>
        <v/>
      </c>
      <c r="E72" s="387" t="str">
        <f>IF($C72="","",'סיכום לועדה- הזנת נתונים'!E72)</f>
        <v/>
      </c>
      <c r="F72" s="387" t="str">
        <f>IF($C72="","",'סיכום לועדה- הזנת נתונים'!F72)</f>
        <v/>
      </c>
      <c r="G72" s="387" t="str">
        <f>IF($C72="","",'סיכום לועדה- הזנת נתונים'!G72)</f>
        <v/>
      </c>
      <c r="H72" s="387" t="str">
        <f>IF($C72="","",'סיכום לועדה- הזנת נתונים'!H72)</f>
        <v/>
      </c>
      <c r="I72" s="388" t="str">
        <f>IF($C72="","",'סיכום לועדה- הזנת נתונים'!I72)</f>
        <v/>
      </c>
      <c r="J72" s="388" t="str">
        <f>IF($C72="","",'סיכום לועדה- הזנת נתונים'!J72)</f>
        <v/>
      </c>
      <c r="K72" s="388" t="str">
        <f>IF($C72="","",'סיכום לועדה- הזנת נתונים'!P72)</f>
        <v/>
      </c>
      <c r="L72" s="388" t="str">
        <f>IF($C72="","",'סיכום לועדה- הזנת נתונים'!Q72)</f>
        <v/>
      </c>
      <c r="M72" s="389" t="str">
        <f>IF($C72="","",'סיכום לועדה- הזנת נתונים'!R72)</f>
        <v/>
      </c>
      <c r="N72" s="390" t="str">
        <f>IF($C72="","",'סיכום לועדה- הזנת נתונים'!S72)</f>
        <v/>
      </c>
      <c r="O72" s="390" t="str">
        <f>IF($C72="","",'סיכום לועדה- הזנת נתונים'!T72)</f>
        <v/>
      </c>
      <c r="P72" s="390" t="str">
        <f>IF($C72="","",'סיכום לועדה- הזנת נתונים'!U72)</f>
        <v/>
      </c>
      <c r="Q72" s="390" t="str">
        <f>IF($C72="","",'סיכום לועדה- הזנת נתונים'!V72)</f>
        <v/>
      </c>
      <c r="R72" s="387" t="str">
        <f>IF($C72="","",'סיכום לועדה- הזנת נתונים'!K72)</f>
        <v/>
      </c>
      <c r="S72" s="387" t="str">
        <f>IF($C72="","",'סיכום לועדה- הזנת נתונים'!L72)</f>
        <v/>
      </c>
      <c r="T72" s="387" t="str">
        <f>IF($C72="","",'סיכום לועדה- הזנת נתונים'!M72)</f>
        <v/>
      </c>
      <c r="U72" s="387" t="str">
        <f>IF($C72="","",'סיכום לועדה- הזנת נתונים'!N72)</f>
        <v/>
      </c>
      <c r="V72" s="29" t="str">
        <f>IF($C72="","",'סיכום לועדה- הזנת נתונים'!O72)</f>
        <v/>
      </c>
      <c r="W72" s="23"/>
      <c r="X72" s="24"/>
      <c r="Y72" s="26"/>
      <c r="Z72" s="26"/>
      <c r="AA72" s="25"/>
      <c r="AX72" s="26"/>
      <c r="AY72" s="26"/>
      <c r="AZ72" s="27"/>
    </row>
    <row r="73" spans="2:52">
      <c r="B73" s="28" t="str">
        <f t="shared" si="0"/>
        <v/>
      </c>
      <c r="C73" s="387" t="str">
        <f>'סיכום לועדה- הזנת נתונים'!C73</f>
        <v/>
      </c>
      <c r="D73" s="387" t="str">
        <f>IF($C73="","",'סיכום לועדה- הזנת נתונים'!D73)</f>
        <v/>
      </c>
      <c r="E73" s="387" t="str">
        <f>IF($C73="","",'סיכום לועדה- הזנת נתונים'!E73)</f>
        <v/>
      </c>
      <c r="F73" s="387" t="str">
        <f>IF($C73="","",'סיכום לועדה- הזנת נתונים'!F73)</f>
        <v/>
      </c>
      <c r="G73" s="387" t="str">
        <f>IF($C73="","",'סיכום לועדה- הזנת נתונים'!G73)</f>
        <v/>
      </c>
      <c r="H73" s="387" t="str">
        <f>IF($C73="","",'סיכום לועדה- הזנת נתונים'!H73)</f>
        <v/>
      </c>
      <c r="I73" s="388" t="str">
        <f>IF($C73="","",'סיכום לועדה- הזנת נתונים'!I73)</f>
        <v/>
      </c>
      <c r="J73" s="388" t="str">
        <f>IF($C73="","",'סיכום לועדה- הזנת נתונים'!J73)</f>
        <v/>
      </c>
      <c r="K73" s="388" t="str">
        <f>IF($C73="","",'סיכום לועדה- הזנת נתונים'!P73)</f>
        <v/>
      </c>
      <c r="L73" s="388" t="str">
        <f>IF($C73="","",'סיכום לועדה- הזנת נתונים'!Q73)</f>
        <v/>
      </c>
      <c r="M73" s="389" t="str">
        <f>IF($C73="","",'סיכום לועדה- הזנת נתונים'!R73)</f>
        <v/>
      </c>
      <c r="N73" s="390" t="str">
        <f>IF($C73="","",'סיכום לועדה- הזנת נתונים'!S73)</f>
        <v/>
      </c>
      <c r="O73" s="390" t="str">
        <f>IF($C73="","",'סיכום לועדה- הזנת נתונים'!T73)</f>
        <v/>
      </c>
      <c r="P73" s="390" t="str">
        <f>IF($C73="","",'סיכום לועדה- הזנת נתונים'!U73)</f>
        <v/>
      </c>
      <c r="Q73" s="390" t="str">
        <f>IF($C73="","",'סיכום לועדה- הזנת נתונים'!V73)</f>
        <v/>
      </c>
      <c r="R73" s="387" t="str">
        <f>IF($C73="","",'סיכום לועדה- הזנת נתונים'!K73)</f>
        <v/>
      </c>
      <c r="S73" s="387" t="str">
        <f>IF($C73="","",'סיכום לועדה- הזנת נתונים'!L73)</f>
        <v/>
      </c>
      <c r="T73" s="387" t="str">
        <f>IF($C73="","",'סיכום לועדה- הזנת נתונים'!M73)</f>
        <v/>
      </c>
      <c r="U73" s="387" t="str">
        <f>IF($C73="","",'סיכום לועדה- הזנת נתונים'!N73)</f>
        <v/>
      </c>
      <c r="V73" s="29" t="str">
        <f>IF($C73="","",'סיכום לועדה- הזנת נתונים'!O73)</f>
        <v/>
      </c>
      <c r="W73" s="23"/>
      <c r="X73" s="24"/>
      <c r="Y73" s="26"/>
      <c r="Z73" s="26"/>
      <c r="AA73" s="25"/>
      <c r="AX73" s="26"/>
      <c r="AY73" s="26"/>
      <c r="AZ73" s="27"/>
    </row>
    <row r="74" spans="2:52">
      <c r="B74" s="28" t="str">
        <f t="shared" si="0"/>
        <v/>
      </c>
      <c r="C74" s="387" t="str">
        <f>'סיכום לועדה- הזנת נתונים'!C74</f>
        <v/>
      </c>
      <c r="D74" s="387" t="str">
        <f>IF($C74="","",'סיכום לועדה- הזנת נתונים'!D74)</f>
        <v/>
      </c>
      <c r="E74" s="387" t="str">
        <f>IF($C74="","",'סיכום לועדה- הזנת נתונים'!E74)</f>
        <v/>
      </c>
      <c r="F74" s="387" t="str">
        <f>IF($C74="","",'סיכום לועדה- הזנת נתונים'!F74)</f>
        <v/>
      </c>
      <c r="G74" s="387" t="str">
        <f>IF($C74="","",'סיכום לועדה- הזנת נתונים'!G74)</f>
        <v/>
      </c>
      <c r="H74" s="387" t="str">
        <f>IF($C74="","",'סיכום לועדה- הזנת נתונים'!H74)</f>
        <v/>
      </c>
      <c r="I74" s="388" t="str">
        <f>IF($C74="","",'סיכום לועדה- הזנת נתונים'!I74)</f>
        <v/>
      </c>
      <c r="J74" s="388" t="str">
        <f>IF($C74="","",'סיכום לועדה- הזנת נתונים'!J74)</f>
        <v/>
      </c>
      <c r="K74" s="388" t="str">
        <f>IF($C74="","",'סיכום לועדה- הזנת נתונים'!P74)</f>
        <v/>
      </c>
      <c r="L74" s="388" t="str">
        <f>IF($C74="","",'סיכום לועדה- הזנת נתונים'!Q74)</f>
        <v/>
      </c>
      <c r="M74" s="389" t="str">
        <f>IF($C74="","",'סיכום לועדה- הזנת נתונים'!R74)</f>
        <v/>
      </c>
      <c r="N74" s="390" t="str">
        <f>IF($C74="","",'סיכום לועדה- הזנת נתונים'!S74)</f>
        <v/>
      </c>
      <c r="O74" s="390" t="str">
        <f>IF($C74="","",'סיכום לועדה- הזנת נתונים'!T74)</f>
        <v/>
      </c>
      <c r="P74" s="390" t="str">
        <f>IF($C74="","",'סיכום לועדה- הזנת נתונים'!U74)</f>
        <v/>
      </c>
      <c r="Q74" s="390" t="str">
        <f>IF($C74="","",'סיכום לועדה- הזנת נתונים'!V74)</f>
        <v/>
      </c>
      <c r="R74" s="387" t="str">
        <f>IF($C74="","",'סיכום לועדה- הזנת נתונים'!K74)</f>
        <v/>
      </c>
      <c r="S74" s="387" t="str">
        <f>IF($C74="","",'סיכום לועדה- הזנת נתונים'!L74)</f>
        <v/>
      </c>
      <c r="T74" s="387" t="str">
        <f>IF($C74="","",'סיכום לועדה- הזנת נתונים'!M74)</f>
        <v/>
      </c>
      <c r="U74" s="387" t="str">
        <f>IF($C74="","",'סיכום לועדה- הזנת נתונים'!N74)</f>
        <v/>
      </c>
      <c r="V74" s="29" t="str">
        <f>IF($C74="","",'סיכום לועדה- הזנת נתונים'!O74)</f>
        <v/>
      </c>
      <c r="W74" s="23"/>
      <c r="X74" s="24"/>
      <c r="Y74" s="26"/>
      <c r="Z74" s="26"/>
      <c r="AA74" s="25"/>
      <c r="AX74" s="26"/>
      <c r="AY74" s="26"/>
      <c r="AZ74" s="27"/>
    </row>
    <row r="75" spans="2:52">
      <c r="B75" s="28" t="str">
        <f t="shared" si="0"/>
        <v/>
      </c>
      <c r="C75" s="387" t="str">
        <f>'סיכום לועדה- הזנת נתונים'!C75</f>
        <v/>
      </c>
      <c r="D75" s="387" t="str">
        <f>IF($C75="","",'סיכום לועדה- הזנת נתונים'!D75)</f>
        <v/>
      </c>
      <c r="E75" s="387" t="str">
        <f>IF($C75="","",'סיכום לועדה- הזנת נתונים'!E75)</f>
        <v/>
      </c>
      <c r="F75" s="387" t="str">
        <f>IF($C75="","",'סיכום לועדה- הזנת נתונים'!F75)</f>
        <v/>
      </c>
      <c r="G75" s="387" t="str">
        <f>IF($C75="","",'סיכום לועדה- הזנת נתונים'!G75)</f>
        <v/>
      </c>
      <c r="H75" s="387" t="str">
        <f>IF($C75="","",'סיכום לועדה- הזנת נתונים'!H75)</f>
        <v/>
      </c>
      <c r="I75" s="388" t="str">
        <f>IF($C75="","",'סיכום לועדה- הזנת נתונים'!I75)</f>
        <v/>
      </c>
      <c r="J75" s="388" t="str">
        <f>IF($C75="","",'סיכום לועדה- הזנת נתונים'!J75)</f>
        <v/>
      </c>
      <c r="K75" s="388" t="str">
        <f>IF($C75="","",'סיכום לועדה- הזנת נתונים'!P75)</f>
        <v/>
      </c>
      <c r="L75" s="388" t="str">
        <f>IF($C75="","",'סיכום לועדה- הזנת נתונים'!Q75)</f>
        <v/>
      </c>
      <c r="M75" s="389" t="str">
        <f>IF($C75="","",'סיכום לועדה- הזנת נתונים'!R75)</f>
        <v/>
      </c>
      <c r="N75" s="390" t="str">
        <f>IF($C75="","",'סיכום לועדה- הזנת נתונים'!S75)</f>
        <v/>
      </c>
      <c r="O75" s="390" t="str">
        <f>IF($C75="","",'סיכום לועדה- הזנת נתונים'!T75)</f>
        <v/>
      </c>
      <c r="P75" s="390" t="str">
        <f>IF($C75="","",'סיכום לועדה- הזנת נתונים'!U75)</f>
        <v/>
      </c>
      <c r="Q75" s="390" t="str">
        <f>IF($C75="","",'סיכום לועדה- הזנת נתונים'!V75)</f>
        <v/>
      </c>
      <c r="R75" s="387" t="str">
        <f>IF($C75="","",'סיכום לועדה- הזנת נתונים'!K75)</f>
        <v/>
      </c>
      <c r="S75" s="387" t="str">
        <f>IF($C75="","",'סיכום לועדה- הזנת נתונים'!L75)</f>
        <v/>
      </c>
      <c r="T75" s="387" t="str">
        <f>IF($C75="","",'סיכום לועדה- הזנת נתונים'!M75)</f>
        <v/>
      </c>
      <c r="U75" s="387" t="str">
        <f>IF($C75="","",'סיכום לועדה- הזנת נתונים'!N75)</f>
        <v/>
      </c>
      <c r="V75" s="29" t="str">
        <f>IF($C75="","",'סיכום לועדה- הזנת נתונים'!O75)</f>
        <v/>
      </c>
      <c r="W75" s="23"/>
      <c r="X75" s="24"/>
      <c r="Y75" s="26"/>
      <c r="Z75" s="26"/>
      <c r="AA75" s="25"/>
      <c r="AX75" s="26"/>
      <c r="AY75" s="26"/>
      <c r="AZ75" s="27"/>
    </row>
    <row r="76" spans="2:52">
      <c r="B76" s="28" t="str">
        <f t="shared" si="0"/>
        <v/>
      </c>
      <c r="C76" s="387" t="str">
        <f>'סיכום לועדה- הזנת נתונים'!C76</f>
        <v/>
      </c>
      <c r="D76" s="387" t="str">
        <f>IF($C76="","",'סיכום לועדה- הזנת נתונים'!D76)</f>
        <v/>
      </c>
      <c r="E76" s="387" t="str">
        <f>IF($C76="","",'סיכום לועדה- הזנת נתונים'!E76)</f>
        <v/>
      </c>
      <c r="F76" s="387" t="str">
        <f>IF($C76="","",'סיכום לועדה- הזנת נתונים'!F76)</f>
        <v/>
      </c>
      <c r="G76" s="387" t="str">
        <f>IF($C76="","",'סיכום לועדה- הזנת נתונים'!G76)</f>
        <v/>
      </c>
      <c r="H76" s="387" t="str">
        <f>IF($C76="","",'סיכום לועדה- הזנת נתונים'!H76)</f>
        <v/>
      </c>
      <c r="I76" s="388" t="str">
        <f>IF($C76="","",'סיכום לועדה- הזנת נתונים'!I76)</f>
        <v/>
      </c>
      <c r="J76" s="388" t="str">
        <f>IF($C76="","",'סיכום לועדה- הזנת נתונים'!J76)</f>
        <v/>
      </c>
      <c r="K76" s="388" t="str">
        <f>IF($C76="","",'סיכום לועדה- הזנת נתונים'!P76)</f>
        <v/>
      </c>
      <c r="L76" s="388" t="str">
        <f>IF($C76="","",'סיכום לועדה- הזנת נתונים'!Q76)</f>
        <v/>
      </c>
      <c r="M76" s="389" t="str">
        <f>IF($C76="","",'סיכום לועדה- הזנת נתונים'!R76)</f>
        <v/>
      </c>
      <c r="N76" s="390" t="str">
        <f>IF($C76="","",'סיכום לועדה- הזנת נתונים'!S76)</f>
        <v/>
      </c>
      <c r="O76" s="390" t="str">
        <f>IF($C76="","",'סיכום לועדה- הזנת נתונים'!T76)</f>
        <v/>
      </c>
      <c r="P76" s="390" t="str">
        <f>IF($C76="","",'סיכום לועדה- הזנת נתונים'!U76)</f>
        <v/>
      </c>
      <c r="Q76" s="390" t="str">
        <f>IF($C76="","",'סיכום לועדה- הזנת נתונים'!V76)</f>
        <v/>
      </c>
      <c r="R76" s="387" t="str">
        <f>IF($C76="","",'סיכום לועדה- הזנת נתונים'!K76)</f>
        <v/>
      </c>
      <c r="S76" s="387" t="str">
        <f>IF($C76="","",'סיכום לועדה- הזנת נתונים'!L76)</f>
        <v/>
      </c>
      <c r="T76" s="387" t="str">
        <f>IF($C76="","",'סיכום לועדה- הזנת נתונים'!M76)</f>
        <v/>
      </c>
      <c r="U76" s="387" t="str">
        <f>IF($C76="","",'סיכום לועדה- הזנת נתונים'!N76)</f>
        <v/>
      </c>
      <c r="V76" s="29" t="str">
        <f>IF($C76="","",'סיכום לועדה- הזנת נתונים'!O76)</f>
        <v/>
      </c>
      <c r="W76" s="23"/>
      <c r="X76" s="24"/>
      <c r="Y76" s="26"/>
      <c r="Z76" s="26"/>
      <c r="AA76" s="25"/>
      <c r="AX76" s="26"/>
      <c r="AY76" s="26"/>
      <c r="AZ76" s="27"/>
    </row>
    <row r="77" spans="2:52">
      <c r="B77" s="28" t="str">
        <f t="shared" si="0"/>
        <v/>
      </c>
      <c r="C77" s="387" t="str">
        <f>'סיכום לועדה- הזנת נתונים'!C77</f>
        <v/>
      </c>
      <c r="D77" s="387" t="str">
        <f>IF($C77="","",'סיכום לועדה- הזנת נתונים'!D77)</f>
        <v/>
      </c>
      <c r="E77" s="387" t="str">
        <f>IF($C77="","",'סיכום לועדה- הזנת נתונים'!E77)</f>
        <v/>
      </c>
      <c r="F77" s="387" t="str">
        <f>IF($C77="","",'סיכום לועדה- הזנת נתונים'!F77)</f>
        <v/>
      </c>
      <c r="G77" s="387" t="str">
        <f>IF($C77="","",'סיכום לועדה- הזנת נתונים'!G77)</f>
        <v/>
      </c>
      <c r="H77" s="387" t="str">
        <f>IF($C77="","",'סיכום לועדה- הזנת נתונים'!H77)</f>
        <v/>
      </c>
      <c r="I77" s="388" t="str">
        <f>IF($C77="","",'סיכום לועדה- הזנת נתונים'!I77)</f>
        <v/>
      </c>
      <c r="J77" s="388" t="str">
        <f>IF($C77="","",'סיכום לועדה- הזנת נתונים'!J77)</f>
        <v/>
      </c>
      <c r="K77" s="388" t="str">
        <f>IF($C77="","",'סיכום לועדה- הזנת נתונים'!P77)</f>
        <v/>
      </c>
      <c r="L77" s="388" t="str">
        <f>IF($C77="","",'סיכום לועדה- הזנת נתונים'!Q77)</f>
        <v/>
      </c>
      <c r="M77" s="389" t="str">
        <f>IF($C77="","",'סיכום לועדה- הזנת נתונים'!R77)</f>
        <v/>
      </c>
      <c r="N77" s="390" t="str">
        <f>IF($C77="","",'סיכום לועדה- הזנת נתונים'!S77)</f>
        <v/>
      </c>
      <c r="O77" s="390" t="str">
        <f>IF($C77="","",'סיכום לועדה- הזנת נתונים'!T77)</f>
        <v/>
      </c>
      <c r="P77" s="390" t="str">
        <f>IF($C77="","",'סיכום לועדה- הזנת נתונים'!U77)</f>
        <v/>
      </c>
      <c r="Q77" s="390" t="str">
        <f>IF($C77="","",'סיכום לועדה- הזנת נתונים'!V77)</f>
        <v/>
      </c>
      <c r="R77" s="387" t="str">
        <f>IF($C77="","",'סיכום לועדה- הזנת נתונים'!K77)</f>
        <v/>
      </c>
      <c r="S77" s="387" t="str">
        <f>IF($C77="","",'סיכום לועדה- הזנת נתונים'!L77)</f>
        <v/>
      </c>
      <c r="T77" s="387" t="str">
        <f>IF($C77="","",'סיכום לועדה- הזנת נתונים'!M77)</f>
        <v/>
      </c>
      <c r="U77" s="387" t="str">
        <f>IF($C77="","",'סיכום לועדה- הזנת נתונים'!N77)</f>
        <v/>
      </c>
      <c r="V77" s="29" t="str">
        <f>IF($C77="","",'סיכום לועדה- הזנת נתונים'!O77)</f>
        <v/>
      </c>
      <c r="W77" s="23"/>
      <c r="X77" s="24"/>
      <c r="Y77" s="26"/>
      <c r="Z77" s="26"/>
      <c r="AA77" s="25"/>
      <c r="AX77" s="26"/>
      <c r="AY77" s="26"/>
      <c r="AZ77" s="27"/>
    </row>
    <row r="78" spans="2:52">
      <c r="B78" s="28" t="str">
        <f t="shared" si="0"/>
        <v/>
      </c>
      <c r="C78" s="387" t="str">
        <f>'סיכום לועדה- הזנת נתונים'!C78</f>
        <v/>
      </c>
      <c r="D78" s="387" t="str">
        <f>IF($C78="","",'סיכום לועדה- הזנת נתונים'!D78)</f>
        <v/>
      </c>
      <c r="E78" s="387" t="str">
        <f>IF($C78="","",'סיכום לועדה- הזנת נתונים'!E78)</f>
        <v/>
      </c>
      <c r="F78" s="387" t="str">
        <f>IF($C78="","",'סיכום לועדה- הזנת נתונים'!F78)</f>
        <v/>
      </c>
      <c r="G78" s="387" t="str">
        <f>IF($C78="","",'סיכום לועדה- הזנת נתונים'!G78)</f>
        <v/>
      </c>
      <c r="H78" s="387" t="str">
        <f>IF($C78="","",'סיכום לועדה- הזנת נתונים'!H78)</f>
        <v/>
      </c>
      <c r="I78" s="388" t="str">
        <f>IF($C78="","",'סיכום לועדה- הזנת נתונים'!I78)</f>
        <v/>
      </c>
      <c r="J78" s="388" t="str">
        <f>IF($C78="","",'סיכום לועדה- הזנת נתונים'!J78)</f>
        <v/>
      </c>
      <c r="K78" s="388" t="str">
        <f>IF($C78="","",'סיכום לועדה- הזנת נתונים'!P78)</f>
        <v/>
      </c>
      <c r="L78" s="388" t="str">
        <f>IF($C78="","",'סיכום לועדה- הזנת נתונים'!Q78)</f>
        <v/>
      </c>
      <c r="M78" s="389" t="str">
        <f>IF($C78="","",'סיכום לועדה- הזנת נתונים'!R78)</f>
        <v/>
      </c>
      <c r="N78" s="390" t="str">
        <f>IF($C78="","",'סיכום לועדה- הזנת נתונים'!S78)</f>
        <v/>
      </c>
      <c r="O78" s="390" t="str">
        <f>IF($C78="","",'סיכום לועדה- הזנת נתונים'!T78)</f>
        <v/>
      </c>
      <c r="P78" s="390" t="str">
        <f>IF($C78="","",'סיכום לועדה- הזנת נתונים'!U78)</f>
        <v/>
      </c>
      <c r="Q78" s="390" t="str">
        <f>IF($C78="","",'סיכום לועדה- הזנת נתונים'!V78)</f>
        <v/>
      </c>
      <c r="R78" s="387" t="str">
        <f>IF($C78="","",'סיכום לועדה- הזנת נתונים'!K78)</f>
        <v/>
      </c>
      <c r="S78" s="387" t="str">
        <f>IF($C78="","",'סיכום לועדה- הזנת נתונים'!L78)</f>
        <v/>
      </c>
      <c r="T78" s="387" t="str">
        <f>IF($C78="","",'סיכום לועדה- הזנת נתונים'!M78)</f>
        <v/>
      </c>
      <c r="U78" s="387" t="str">
        <f>IF($C78="","",'סיכום לועדה- הזנת נתונים'!N78)</f>
        <v/>
      </c>
      <c r="V78" s="29" t="str">
        <f>IF($C78="","",'סיכום לועדה- הזנת נתונים'!O78)</f>
        <v/>
      </c>
      <c r="W78" s="23"/>
      <c r="X78" s="24"/>
      <c r="Y78" s="26"/>
      <c r="Z78" s="26"/>
      <c r="AA78" s="25"/>
      <c r="AX78" s="26"/>
      <c r="AY78" s="26"/>
      <c r="AZ78" s="27"/>
    </row>
    <row r="79" spans="2:52">
      <c r="B79" s="28" t="str">
        <f t="shared" si="0"/>
        <v/>
      </c>
      <c r="C79" s="387" t="str">
        <f>'סיכום לועדה- הזנת נתונים'!C79</f>
        <v/>
      </c>
      <c r="D79" s="387" t="str">
        <f>IF($C79="","",'סיכום לועדה- הזנת נתונים'!D79)</f>
        <v/>
      </c>
      <c r="E79" s="387" t="str">
        <f>IF($C79="","",'סיכום לועדה- הזנת נתונים'!E79)</f>
        <v/>
      </c>
      <c r="F79" s="387" t="str">
        <f>IF($C79="","",'סיכום לועדה- הזנת נתונים'!F79)</f>
        <v/>
      </c>
      <c r="G79" s="387" t="str">
        <f>IF($C79="","",'סיכום לועדה- הזנת נתונים'!G79)</f>
        <v/>
      </c>
      <c r="H79" s="387" t="str">
        <f>IF($C79="","",'סיכום לועדה- הזנת נתונים'!H79)</f>
        <v/>
      </c>
      <c r="I79" s="388" t="str">
        <f>IF($C79="","",'סיכום לועדה- הזנת נתונים'!I79)</f>
        <v/>
      </c>
      <c r="J79" s="388" t="str">
        <f>IF($C79="","",'סיכום לועדה- הזנת נתונים'!J79)</f>
        <v/>
      </c>
      <c r="K79" s="388" t="str">
        <f>IF($C79="","",'סיכום לועדה- הזנת נתונים'!P79)</f>
        <v/>
      </c>
      <c r="L79" s="388" t="str">
        <f>IF($C79="","",'סיכום לועדה- הזנת נתונים'!Q79)</f>
        <v/>
      </c>
      <c r="M79" s="389" t="str">
        <f>IF($C79="","",'סיכום לועדה- הזנת נתונים'!R79)</f>
        <v/>
      </c>
      <c r="N79" s="390" t="str">
        <f>IF($C79="","",'סיכום לועדה- הזנת נתונים'!S79)</f>
        <v/>
      </c>
      <c r="O79" s="390" t="str">
        <f>IF($C79="","",'סיכום לועדה- הזנת נתונים'!T79)</f>
        <v/>
      </c>
      <c r="P79" s="390" t="str">
        <f>IF($C79="","",'סיכום לועדה- הזנת נתונים'!U79)</f>
        <v/>
      </c>
      <c r="Q79" s="390" t="str">
        <f>IF($C79="","",'סיכום לועדה- הזנת נתונים'!V79)</f>
        <v/>
      </c>
      <c r="R79" s="387" t="str">
        <f>IF($C79="","",'סיכום לועדה- הזנת נתונים'!K79)</f>
        <v/>
      </c>
      <c r="S79" s="387" t="str">
        <f>IF($C79="","",'סיכום לועדה- הזנת נתונים'!L79)</f>
        <v/>
      </c>
      <c r="T79" s="387" t="str">
        <f>IF($C79="","",'סיכום לועדה- הזנת נתונים'!M79)</f>
        <v/>
      </c>
      <c r="U79" s="387" t="str">
        <f>IF($C79="","",'סיכום לועדה- הזנת נתונים'!N79)</f>
        <v/>
      </c>
      <c r="V79" s="29" t="str">
        <f>IF($C79="","",'סיכום לועדה- הזנת נתונים'!O79)</f>
        <v/>
      </c>
      <c r="W79" s="23"/>
      <c r="X79" s="24"/>
      <c r="Y79" s="26"/>
      <c r="Z79" s="26"/>
      <c r="AA79" s="25"/>
      <c r="AX79" s="26"/>
      <c r="AY79" s="26"/>
      <c r="AZ79" s="27"/>
    </row>
    <row r="80" spans="2:52">
      <c r="B80" s="28" t="str">
        <f t="shared" si="0"/>
        <v/>
      </c>
      <c r="C80" s="387" t="str">
        <f>'סיכום לועדה- הזנת נתונים'!C80</f>
        <v/>
      </c>
      <c r="D80" s="387" t="str">
        <f>IF($C80="","",'סיכום לועדה- הזנת נתונים'!D80)</f>
        <v/>
      </c>
      <c r="E80" s="387" t="str">
        <f>IF($C80="","",'סיכום לועדה- הזנת נתונים'!E80)</f>
        <v/>
      </c>
      <c r="F80" s="387" t="str">
        <f>IF($C80="","",'סיכום לועדה- הזנת נתונים'!F80)</f>
        <v/>
      </c>
      <c r="G80" s="387" t="str">
        <f>IF($C80="","",'סיכום לועדה- הזנת נתונים'!G80)</f>
        <v/>
      </c>
      <c r="H80" s="387" t="str">
        <f>IF($C80="","",'סיכום לועדה- הזנת נתונים'!H80)</f>
        <v/>
      </c>
      <c r="I80" s="388" t="str">
        <f>IF($C80="","",'סיכום לועדה- הזנת נתונים'!I80)</f>
        <v/>
      </c>
      <c r="J80" s="388" t="str">
        <f>IF($C80="","",'סיכום לועדה- הזנת נתונים'!J80)</f>
        <v/>
      </c>
      <c r="K80" s="388" t="str">
        <f>IF($C80="","",'סיכום לועדה- הזנת נתונים'!P80)</f>
        <v/>
      </c>
      <c r="L80" s="388" t="str">
        <f>IF($C80="","",'סיכום לועדה- הזנת נתונים'!Q80)</f>
        <v/>
      </c>
      <c r="M80" s="389" t="str">
        <f>IF($C80="","",'סיכום לועדה- הזנת נתונים'!R80)</f>
        <v/>
      </c>
      <c r="N80" s="390" t="str">
        <f>IF($C80="","",'סיכום לועדה- הזנת נתונים'!S80)</f>
        <v/>
      </c>
      <c r="O80" s="390" t="str">
        <f>IF($C80="","",'סיכום לועדה- הזנת נתונים'!T80)</f>
        <v/>
      </c>
      <c r="P80" s="390" t="str">
        <f>IF($C80="","",'סיכום לועדה- הזנת נתונים'!U80)</f>
        <v/>
      </c>
      <c r="Q80" s="390" t="str">
        <f>IF($C80="","",'סיכום לועדה- הזנת נתונים'!V80)</f>
        <v/>
      </c>
      <c r="R80" s="387" t="str">
        <f>IF($C80="","",'סיכום לועדה- הזנת נתונים'!K80)</f>
        <v/>
      </c>
      <c r="S80" s="387" t="str">
        <f>IF($C80="","",'סיכום לועדה- הזנת נתונים'!L80)</f>
        <v/>
      </c>
      <c r="T80" s="387" t="str">
        <f>IF($C80="","",'סיכום לועדה- הזנת נתונים'!M80)</f>
        <v/>
      </c>
      <c r="U80" s="387" t="str">
        <f>IF($C80="","",'סיכום לועדה- הזנת נתונים'!N80)</f>
        <v/>
      </c>
      <c r="V80" s="29" t="str">
        <f>IF($C80="","",'סיכום לועדה- הזנת נתונים'!O80)</f>
        <v/>
      </c>
      <c r="W80" s="23"/>
      <c r="X80" s="24"/>
      <c r="Y80" s="26"/>
      <c r="Z80" s="26"/>
      <c r="AA80" s="25"/>
      <c r="AX80" s="26"/>
      <c r="AY80" s="26"/>
      <c r="AZ80" s="27"/>
    </row>
    <row r="81" spans="2:52">
      <c r="B81" s="28" t="str">
        <f t="shared" si="0"/>
        <v/>
      </c>
      <c r="C81" s="387" t="str">
        <f>'סיכום לועדה- הזנת נתונים'!C81</f>
        <v/>
      </c>
      <c r="D81" s="387" t="str">
        <f>IF($C81="","",'סיכום לועדה- הזנת נתונים'!D81)</f>
        <v/>
      </c>
      <c r="E81" s="387" t="str">
        <f>IF($C81="","",'סיכום לועדה- הזנת נתונים'!E81)</f>
        <v/>
      </c>
      <c r="F81" s="387" t="str">
        <f>IF($C81="","",'סיכום לועדה- הזנת נתונים'!F81)</f>
        <v/>
      </c>
      <c r="G81" s="387" t="str">
        <f>IF($C81="","",'סיכום לועדה- הזנת נתונים'!G81)</f>
        <v/>
      </c>
      <c r="H81" s="387" t="str">
        <f>IF($C81="","",'סיכום לועדה- הזנת נתונים'!H81)</f>
        <v/>
      </c>
      <c r="I81" s="388" t="str">
        <f>IF($C81="","",'סיכום לועדה- הזנת נתונים'!I81)</f>
        <v/>
      </c>
      <c r="J81" s="388" t="str">
        <f>IF($C81="","",'סיכום לועדה- הזנת נתונים'!J81)</f>
        <v/>
      </c>
      <c r="K81" s="388" t="str">
        <f>IF($C81="","",'סיכום לועדה- הזנת נתונים'!P81)</f>
        <v/>
      </c>
      <c r="L81" s="388" t="str">
        <f>IF($C81="","",'סיכום לועדה- הזנת נתונים'!Q81)</f>
        <v/>
      </c>
      <c r="M81" s="389" t="str">
        <f>IF($C81="","",'סיכום לועדה- הזנת נתונים'!R81)</f>
        <v/>
      </c>
      <c r="N81" s="390" t="str">
        <f>IF($C81="","",'סיכום לועדה- הזנת נתונים'!S81)</f>
        <v/>
      </c>
      <c r="O81" s="390" t="str">
        <f>IF($C81="","",'סיכום לועדה- הזנת נתונים'!T81)</f>
        <v/>
      </c>
      <c r="P81" s="390" t="str">
        <f>IF($C81="","",'סיכום לועדה- הזנת נתונים'!U81)</f>
        <v/>
      </c>
      <c r="Q81" s="390" t="str">
        <f>IF($C81="","",'סיכום לועדה- הזנת נתונים'!V81)</f>
        <v/>
      </c>
      <c r="R81" s="387" t="str">
        <f>IF($C81="","",'סיכום לועדה- הזנת נתונים'!K81)</f>
        <v/>
      </c>
      <c r="S81" s="387" t="str">
        <f>IF($C81="","",'סיכום לועדה- הזנת נתונים'!L81)</f>
        <v/>
      </c>
      <c r="T81" s="387" t="str">
        <f>IF($C81="","",'סיכום לועדה- הזנת נתונים'!M81)</f>
        <v/>
      </c>
      <c r="U81" s="387" t="str">
        <f>IF($C81="","",'סיכום לועדה- הזנת נתונים'!N81)</f>
        <v/>
      </c>
      <c r="V81" s="29" t="str">
        <f>IF($C81="","",'סיכום לועדה- הזנת נתונים'!O81)</f>
        <v/>
      </c>
      <c r="W81" s="23"/>
      <c r="X81" s="24"/>
      <c r="Y81" s="26"/>
      <c r="Z81" s="26"/>
      <c r="AA81" s="25"/>
      <c r="AX81" s="26"/>
      <c r="AY81" s="26"/>
      <c r="AZ81" s="27"/>
    </row>
    <row r="82" spans="2:52">
      <c r="B82" s="28" t="str">
        <f t="shared" si="0"/>
        <v/>
      </c>
      <c r="C82" s="387" t="str">
        <f>'סיכום לועדה- הזנת נתונים'!C82</f>
        <v/>
      </c>
      <c r="D82" s="387" t="str">
        <f>IF($C82="","",'סיכום לועדה- הזנת נתונים'!D82)</f>
        <v/>
      </c>
      <c r="E82" s="387" t="str">
        <f>IF($C82="","",'סיכום לועדה- הזנת נתונים'!E82)</f>
        <v/>
      </c>
      <c r="F82" s="387" t="str">
        <f>IF($C82="","",'סיכום לועדה- הזנת נתונים'!F82)</f>
        <v/>
      </c>
      <c r="G82" s="387" t="str">
        <f>IF($C82="","",'סיכום לועדה- הזנת נתונים'!G82)</f>
        <v/>
      </c>
      <c r="H82" s="387" t="str">
        <f>IF($C82="","",'סיכום לועדה- הזנת נתונים'!H82)</f>
        <v/>
      </c>
      <c r="I82" s="388" t="str">
        <f>IF($C82="","",'סיכום לועדה- הזנת נתונים'!I82)</f>
        <v/>
      </c>
      <c r="J82" s="388" t="str">
        <f>IF($C82="","",'סיכום לועדה- הזנת נתונים'!J82)</f>
        <v/>
      </c>
      <c r="K82" s="388" t="str">
        <f>IF($C82="","",'סיכום לועדה- הזנת נתונים'!P82)</f>
        <v/>
      </c>
      <c r="L82" s="388" t="str">
        <f>IF($C82="","",'סיכום לועדה- הזנת נתונים'!Q82)</f>
        <v/>
      </c>
      <c r="M82" s="389" t="str">
        <f>IF($C82="","",'סיכום לועדה- הזנת נתונים'!R82)</f>
        <v/>
      </c>
      <c r="N82" s="390" t="str">
        <f>IF($C82="","",'סיכום לועדה- הזנת נתונים'!S82)</f>
        <v/>
      </c>
      <c r="O82" s="390" t="str">
        <f>IF($C82="","",'סיכום לועדה- הזנת נתונים'!T82)</f>
        <v/>
      </c>
      <c r="P82" s="390" t="str">
        <f>IF($C82="","",'סיכום לועדה- הזנת נתונים'!U82)</f>
        <v/>
      </c>
      <c r="Q82" s="390" t="str">
        <f>IF($C82="","",'סיכום לועדה- הזנת נתונים'!V82)</f>
        <v/>
      </c>
      <c r="R82" s="387" t="str">
        <f>IF($C82="","",'סיכום לועדה- הזנת נתונים'!K82)</f>
        <v/>
      </c>
      <c r="S82" s="387" t="str">
        <f>IF($C82="","",'סיכום לועדה- הזנת נתונים'!L82)</f>
        <v/>
      </c>
      <c r="T82" s="387" t="str">
        <f>IF($C82="","",'סיכום לועדה- הזנת נתונים'!M82)</f>
        <v/>
      </c>
      <c r="U82" s="387" t="str">
        <f>IF($C82="","",'סיכום לועדה- הזנת נתונים'!N82)</f>
        <v/>
      </c>
      <c r="V82" s="29" t="str">
        <f>IF($C82="","",'סיכום לועדה- הזנת נתונים'!O82)</f>
        <v/>
      </c>
      <c r="W82" s="23"/>
      <c r="X82" s="24"/>
      <c r="Y82" s="26"/>
      <c r="Z82" s="26"/>
      <c r="AA82" s="25"/>
      <c r="AX82" s="26"/>
      <c r="AY82" s="26"/>
      <c r="AZ82" s="27"/>
    </row>
    <row r="83" spans="2:52">
      <c r="B83" s="28" t="str">
        <f t="shared" si="0"/>
        <v/>
      </c>
      <c r="C83" s="387" t="str">
        <f>'סיכום לועדה- הזנת נתונים'!C83</f>
        <v/>
      </c>
      <c r="D83" s="387" t="str">
        <f>IF($C83="","",'סיכום לועדה- הזנת נתונים'!D83)</f>
        <v/>
      </c>
      <c r="E83" s="387" t="str">
        <f>IF($C83="","",'סיכום לועדה- הזנת נתונים'!E83)</f>
        <v/>
      </c>
      <c r="F83" s="387" t="str">
        <f>IF($C83="","",'סיכום לועדה- הזנת נתונים'!F83)</f>
        <v/>
      </c>
      <c r="G83" s="387" t="str">
        <f>IF($C83="","",'סיכום לועדה- הזנת נתונים'!G83)</f>
        <v/>
      </c>
      <c r="H83" s="387" t="str">
        <f>IF($C83="","",'סיכום לועדה- הזנת נתונים'!H83)</f>
        <v/>
      </c>
      <c r="I83" s="388" t="str">
        <f>IF($C83="","",'סיכום לועדה- הזנת נתונים'!I83)</f>
        <v/>
      </c>
      <c r="J83" s="388" t="str">
        <f>IF($C83="","",'סיכום לועדה- הזנת נתונים'!J83)</f>
        <v/>
      </c>
      <c r="K83" s="388" t="str">
        <f>IF($C83="","",'סיכום לועדה- הזנת נתונים'!P83)</f>
        <v/>
      </c>
      <c r="L83" s="388" t="str">
        <f>IF($C83="","",'סיכום לועדה- הזנת נתונים'!Q83)</f>
        <v/>
      </c>
      <c r="M83" s="389" t="str">
        <f>IF($C83="","",'סיכום לועדה- הזנת נתונים'!R83)</f>
        <v/>
      </c>
      <c r="N83" s="390" t="str">
        <f>IF($C83="","",'סיכום לועדה- הזנת נתונים'!S83)</f>
        <v/>
      </c>
      <c r="O83" s="390" t="str">
        <f>IF($C83="","",'סיכום לועדה- הזנת נתונים'!T83)</f>
        <v/>
      </c>
      <c r="P83" s="390" t="str">
        <f>IF($C83="","",'סיכום לועדה- הזנת נתונים'!U83)</f>
        <v/>
      </c>
      <c r="Q83" s="390" t="str">
        <f>IF($C83="","",'סיכום לועדה- הזנת נתונים'!V83)</f>
        <v/>
      </c>
      <c r="R83" s="387" t="str">
        <f>IF($C83="","",'סיכום לועדה- הזנת נתונים'!K83)</f>
        <v/>
      </c>
      <c r="S83" s="387" t="str">
        <f>IF($C83="","",'סיכום לועדה- הזנת נתונים'!L83)</f>
        <v/>
      </c>
      <c r="T83" s="387" t="str">
        <f>IF($C83="","",'סיכום לועדה- הזנת נתונים'!M83)</f>
        <v/>
      </c>
      <c r="U83" s="387" t="str">
        <f>IF($C83="","",'סיכום לועדה- הזנת נתונים'!N83)</f>
        <v/>
      </c>
      <c r="V83" s="29" t="str">
        <f>IF($C83="","",'סיכום לועדה- הזנת נתונים'!O83)</f>
        <v/>
      </c>
      <c r="W83" s="23"/>
      <c r="X83" s="24"/>
      <c r="Y83" s="26"/>
      <c r="Z83" s="26"/>
      <c r="AA83" s="25"/>
      <c r="AX83" s="26"/>
      <c r="AY83" s="26"/>
      <c r="AZ83" s="27"/>
    </row>
    <row r="84" spans="2:52">
      <c r="B84" s="28" t="str">
        <f t="shared" si="0"/>
        <v/>
      </c>
      <c r="C84" s="387" t="str">
        <f>'סיכום לועדה- הזנת נתונים'!C84</f>
        <v/>
      </c>
      <c r="D84" s="387" t="str">
        <f>IF($C84="","",'סיכום לועדה- הזנת נתונים'!D84)</f>
        <v/>
      </c>
      <c r="E84" s="387" t="str">
        <f>IF($C84="","",'סיכום לועדה- הזנת נתונים'!E84)</f>
        <v/>
      </c>
      <c r="F84" s="387" t="str">
        <f>IF($C84="","",'סיכום לועדה- הזנת נתונים'!F84)</f>
        <v/>
      </c>
      <c r="G84" s="387" t="str">
        <f>IF($C84="","",'סיכום לועדה- הזנת נתונים'!G84)</f>
        <v/>
      </c>
      <c r="H84" s="387" t="str">
        <f>IF($C84="","",'סיכום לועדה- הזנת נתונים'!H84)</f>
        <v/>
      </c>
      <c r="I84" s="388" t="str">
        <f>IF($C84="","",'סיכום לועדה- הזנת נתונים'!I84)</f>
        <v/>
      </c>
      <c r="J84" s="388" t="str">
        <f>IF($C84="","",'סיכום לועדה- הזנת נתונים'!J84)</f>
        <v/>
      </c>
      <c r="K84" s="388" t="str">
        <f>IF($C84="","",'סיכום לועדה- הזנת נתונים'!P84)</f>
        <v/>
      </c>
      <c r="L84" s="388" t="str">
        <f>IF($C84="","",'סיכום לועדה- הזנת נתונים'!Q84)</f>
        <v/>
      </c>
      <c r="M84" s="389" t="str">
        <f>IF($C84="","",'סיכום לועדה- הזנת נתונים'!R84)</f>
        <v/>
      </c>
      <c r="N84" s="390" t="str">
        <f>IF($C84="","",'סיכום לועדה- הזנת נתונים'!S84)</f>
        <v/>
      </c>
      <c r="O84" s="390" t="str">
        <f>IF($C84="","",'סיכום לועדה- הזנת נתונים'!T84)</f>
        <v/>
      </c>
      <c r="P84" s="390" t="str">
        <f>IF($C84="","",'סיכום לועדה- הזנת נתונים'!U84)</f>
        <v/>
      </c>
      <c r="Q84" s="390" t="str">
        <f>IF($C84="","",'סיכום לועדה- הזנת נתונים'!V84)</f>
        <v/>
      </c>
      <c r="R84" s="387" t="str">
        <f>IF($C84="","",'סיכום לועדה- הזנת נתונים'!K84)</f>
        <v/>
      </c>
      <c r="S84" s="387" t="str">
        <f>IF($C84="","",'סיכום לועדה- הזנת נתונים'!L84)</f>
        <v/>
      </c>
      <c r="T84" s="387" t="str">
        <f>IF($C84="","",'סיכום לועדה- הזנת נתונים'!M84)</f>
        <v/>
      </c>
      <c r="U84" s="387" t="str">
        <f>IF($C84="","",'סיכום לועדה- הזנת נתונים'!N84)</f>
        <v/>
      </c>
      <c r="V84" s="29" t="str">
        <f>IF($C84="","",'סיכום לועדה- הזנת נתונים'!O84)</f>
        <v/>
      </c>
      <c r="W84" s="23"/>
      <c r="X84" s="24"/>
      <c r="Y84" s="26"/>
      <c r="Z84" s="26"/>
      <c r="AA84" s="25"/>
      <c r="AX84" s="26"/>
      <c r="AY84" s="26"/>
      <c r="AZ84" s="27"/>
    </row>
    <row r="85" spans="2:52">
      <c r="B85" s="28" t="str">
        <f t="shared" si="0"/>
        <v/>
      </c>
      <c r="C85" s="387" t="str">
        <f>'סיכום לועדה- הזנת נתונים'!C85</f>
        <v/>
      </c>
      <c r="D85" s="387" t="str">
        <f>IF($C85="","",'סיכום לועדה- הזנת נתונים'!D85)</f>
        <v/>
      </c>
      <c r="E85" s="387" t="str">
        <f>IF($C85="","",'סיכום לועדה- הזנת נתונים'!E85)</f>
        <v/>
      </c>
      <c r="F85" s="387" t="str">
        <f>IF($C85="","",'סיכום לועדה- הזנת נתונים'!F85)</f>
        <v/>
      </c>
      <c r="G85" s="387" t="str">
        <f>IF($C85="","",'סיכום לועדה- הזנת נתונים'!G85)</f>
        <v/>
      </c>
      <c r="H85" s="387" t="str">
        <f>IF($C85="","",'סיכום לועדה- הזנת נתונים'!H85)</f>
        <v/>
      </c>
      <c r="I85" s="388" t="str">
        <f>IF($C85="","",'סיכום לועדה- הזנת נתונים'!I85)</f>
        <v/>
      </c>
      <c r="J85" s="388" t="str">
        <f>IF($C85="","",'סיכום לועדה- הזנת נתונים'!J85)</f>
        <v/>
      </c>
      <c r="K85" s="388" t="str">
        <f>IF($C85="","",'סיכום לועדה- הזנת נתונים'!P85)</f>
        <v/>
      </c>
      <c r="L85" s="388" t="str">
        <f>IF($C85="","",'סיכום לועדה- הזנת נתונים'!Q85)</f>
        <v/>
      </c>
      <c r="M85" s="389" t="str">
        <f>IF($C85="","",'סיכום לועדה- הזנת נתונים'!R85)</f>
        <v/>
      </c>
      <c r="N85" s="390" t="str">
        <f>IF($C85="","",'סיכום לועדה- הזנת נתונים'!S85)</f>
        <v/>
      </c>
      <c r="O85" s="390" t="str">
        <f>IF($C85="","",'סיכום לועדה- הזנת נתונים'!T85)</f>
        <v/>
      </c>
      <c r="P85" s="390" t="str">
        <f>IF($C85="","",'סיכום לועדה- הזנת נתונים'!U85)</f>
        <v/>
      </c>
      <c r="Q85" s="390" t="str">
        <f>IF($C85="","",'סיכום לועדה- הזנת נתונים'!V85)</f>
        <v/>
      </c>
      <c r="R85" s="387" t="str">
        <f>IF($C85="","",'סיכום לועדה- הזנת נתונים'!K85)</f>
        <v/>
      </c>
      <c r="S85" s="387" t="str">
        <f>IF($C85="","",'סיכום לועדה- הזנת נתונים'!L85)</f>
        <v/>
      </c>
      <c r="T85" s="387" t="str">
        <f>IF($C85="","",'סיכום לועדה- הזנת נתונים'!M85)</f>
        <v/>
      </c>
      <c r="U85" s="387" t="str">
        <f>IF($C85="","",'סיכום לועדה- הזנת נתונים'!N85)</f>
        <v/>
      </c>
      <c r="V85" s="29" t="str">
        <f>IF($C85="","",'סיכום לועדה- הזנת נתונים'!O85)</f>
        <v/>
      </c>
      <c r="W85" s="23"/>
      <c r="X85" s="24"/>
      <c r="Y85" s="26"/>
      <c r="Z85" s="26"/>
      <c r="AA85" s="25"/>
      <c r="AX85" s="26"/>
      <c r="AY85" s="26"/>
      <c r="AZ85" s="27"/>
    </row>
    <row r="86" spans="2:52">
      <c r="B86" s="28" t="str">
        <f t="shared" si="0"/>
        <v/>
      </c>
      <c r="C86" s="387" t="str">
        <f>'סיכום לועדה- הזנת נתונים'!C86</f>
        <v/>
      </c>
      <c r="D86" s="387" t="str">
        <f>IF($C86="","",'סיכום לועדה- הזנת נתונים'!D86)</f>
        <v/>
      </c>
      <c r="E86" s="387" t="str">
        <f>IF($C86="","",'סיכום לועדה- הזנת נתונים'!E86)</f>
        <v/>
      </c>
      <c r="F86" s="387" t="str">
        <f>IF($C86="","",'סיכום לועדה- הזנת נתונים'!F86)</f>
        <v/>
      </c>
      <c r="G86" s="387" t="str">
        <f>IF($C86="","",'סיכום לועדה- הזנת נתונים'!G86)</f>
        <v/>
      </c>
      <c r="H86" s="387" t="str">
        <f>IF($C86="","",'סיכום לועדה- הזנת נתונים'!H86)</f>
        <v/>
      </c>
      <c r="I86" s="388" t="str">
        <f>IF($C86="","",'סיכום לועדה- הזנת נתונים'!I86)</f>
        <v/>
      </c>
      <c r="J86" s="388" t="str">
        <f>IF($C86="","",'סיכום לועדה- הזנת נתונים'!J86)</f>
        <v/>
      </c>
      <c r="K86" s="388" t="str">
        <f>IF($C86="","",'סיכום לועדה- הזנת נתונים'!P86)</f>
        <v/>
      </c>
      <c r="L86" s="388" t="str">
        <f>IF($C86="","",'סיכום לועדה- הזנת נתונים'!Q86)</f>
        <v/>
      </c>
      <c r="M86" s="389" t="str">
        <f>IF($C86="","",'סיכום לועדה- הזנת נתונים'!R86)</f>
        <v/>
      </c>
      <c r="N86" s="390" t="str">
        <f>IF($C86="","",'סיכום לועדה- הזנת נתונים'!S86)</f>
        <v/>
      </c>
      <c r="O86" s="390" t="str">
        <f>IF($C86="","",'סיכום לועדה- הזנת נתונים'!T86)</f>
        <v/>
      </c>
      <c r="P86" s="390" t="str">
        <f>IF($C86="","",'סיכום לועדה- הזנת נתונים'!U86)</f>
        <v/>
      </c>
      <c r="Q86" s="390" t="str">
        <f>IF($C86="","",'סיכום לועדה- הזנת נתונים'!V86)</f>
        <v/>
      </c>
      <c r="R86" s="387" t="str">
        <f>IF($C86="","",'סיכום לועדה- הזנת נתונים'!K86)</f>
        <v/>
      </c>
      <c r="S86" s="387" t="str">
        <f>IF($C86="","",'סיכום לועדה- הזנת נתונים'!L86)</f>
        <v/>
      </c>
      <c r="T86" s="387" t="str">
        <f>IF($C86="","",'סיכום לועדה- הזנת נתונים'!M86)</f>
        <v/>
      </c>
      <c r="U86" s="387" t="str">
        <f>IF($C86="","",'סיכום לועדה- הזנת נתונים'!N86)</f>
        <v/>
      </c>
      <c r="V86" s="29" t="str">
        <f>IF($C86="","",'סיכום לועדה- הזנת נתונים'!O86)</f>
        <v/>
      </c>
      <c r="W86" s="23"/>
      <c r="X86" s="24"/>
      <c r="Y86" s="26"/>
      <c r="Z86" s="26"/>
      <c r="AA86" s="25"/>
      <c r="AX86" s="26"/>
      <c r="AY86" s="26"/>
      <c r="AZ86" s="27"/>
    </row>
    <row r="87" spans="2:52">
      <c r="B87" s="28" t="str">
        <f t="shared" si="0"/>
        <v/>
      </c>
      <c r="C87" s="387" t="str">
        <f>'סיכום לועדה- הזנת נתונים'!C87</f>
        <v/>
      </c>
      <c r="D87" s="387" t="str">
        <f>IF($C87="","",'סיכום לועדה- הזנת נתונים'!D87)</f>
        <v/>
      </c>
      <c r="E87" s="387" t="str">
        <f>IF($C87="","",'סיכום לועדה- הזנת נתונים'!E87)</f>
        <v/>
      </c>
      <c r="F87" s="387" t="str">
        <f>IF($C87="","",'סיכום לועדה- הזנת נתונים'!F87)</f>
        <v/>
      </c>
      <c r="G87" s="387" t="str">
        <f>IF($C87="","",'סיכום לועדה- הזנת נתונים'!G87)</f>
        <v/>
      </c>
      <c r="H87" s="387" t="str">
        <f>IF($C87="","",'סיכום לועדה- הזנת נתונים'!H87)</f>
        <v/>
      </c>
      <c r="I87" s="388" t="str">
        <f>IF($C87="","",'סיכום לועדה- הזנת נתונים'!I87)</f>
        <v/>
      </c>
      <c r="J87" s="388" t="str">
        <f>IF($C87="","",'סיכום לועדה- הזנת נתונים'!J87)</f>
        <v/>
      </c>
      <c r="K87" s="388" t="str">
        <f>IF($C87="","",'סיכום לועדה- הזנת נתונים'!P87)</f>
        <v/>
      </c>
      <c r="L87" s="388" t="str">
        <f>IF($C87="","",'סיכום לועדה- הזנת נתונים'!Q87)</f>
        <v/>
      </c>
      <c r="M87" s="389" t="str">
        <f>IF($C87="","",'סיכום לועדה- הזנת נתונים'!R87)</f>
        <v/>
      </c>
      <c r="N87" s="390" t="str">
        <f>IF($C87="","",'סיכום לועדה- הזנת נתונים'!S87)</f>
        <v/>
      </c>
      <c r="O87" s="390" t="str">
        <f>IF($C87="","",'סיכום לועדה- הזנת נתונים'!T87)</f>
        <v/>
      </c>
      <c r="P87" s="390" t="str">
        <f>IF($C87="","",'סיכום לועדה- הזנת נתונים'!U87)</f>
        <v/>
      </c>
      <c r="Q87" s="390" t="str">
        <f>IF($C87="","",'סיכום לועדה- הזנת נתונים'!V87)</f>
        <v/>
      </c>
      <c r="R87" s="387" t="str">
        <f>IF($C87="","",'סיכום לועדה- הזנת נתונים'!K87)</f>
        <v/>
      </c>
      <c r="S87" s="387" t="str">
        <f>IF($C87="","",'סיכום לועדה- הזנת נתונים'!L87)</f>
        <v/>
      </c>
      <c r="T87" s="387" t="str">
        <f>IF($C87="","",'סיכום לועדה- הזנת נתונים'!M87)</f>
        <v/>
      </c>
      <c r="U87" s="387" t="str">
        <f>IF($C87="","",'סיכום לועדה- הזנת נתונים'!N87)</f>
        <v/>
      </c>
      <c r="V87" s="29" t="str">
        <f>IF($C87="","",'סיכום לועדה- הזנת נתונים'!O87)</f>
        <v/>
      </c>
      <c r="W87" s="23"/>
      <c r="X87" s="24"/>
      <c r="Y87" s="26"/>
      <c r="Z87" s="26"/>
      <c r="AA87" s="25"/>
      <c r="AX87" s="26"/>
      <c r="AY87" s="26"/>
      <c r="AZ87" s="27"/>
    </row>
    <row r="88" spans="2:52">
      <c r="B88" s="28" t="str">
        <f t="shared" si="0"/>
        <v/>
      </c>
      <c r="C88" s="387" t="str">
        <f>'סיכום לועדה- הזנת נתונים'!C88</f>
        <v/>
      </c>
      <c r="D88" s="387" t="str">
        <f>IF($C88="","",'סיכום לועדה- הזנת נתונים'!D88)</f>
        <v/>
      </c>
      <c r="E88" s="387" t="str">
        <f>IF($C88="","",'סיכום לועדה- הזנת נתונים'!E88)</f>
        <v/>
      </c>
      <c r="F88" s="387" t="str">
        <f>IF($C88="","",'סיכום לועדה- הזנת נתונים'!F88)</f>
        <v/>
      </c>
      <c r="G88" s="387" t="str">
        <f>IF($C88="","",'סיכום לועדה- הזנת נתונים'!G88)</f>
        <v/>
      </c>
      <c r="H88" s="387" t="str">
        <f>IF($C88="","",'סיכום לועדה- הזנת נתונים'!H88)</f>
        <v/>
      </c>
      <c r="I88" s="388" t="str">
        <f>IF($C88="","",'סיכום לועדה- הזנת נתונים'!I88)</f>
        <v/>
      </c>
      <c r="J88" s="388" t="str">
        <f>IF($C88="","",'סיכום לועדה- הזנת נתונים'!J88)</f>
        <v/>
      </c>
      <c r="K88" s="388" t="str">
        <f>IF($C88="","",'סיכום לועדה- הזנת נתונים'!P88)</f>
        <v/>
      </c>
      <c r="L88" s="388" t="str">
        <f>IF($C88="","",'סיכום לועדה- הזנת נתונים'!Q88)</f>
        <v/>
      </c>
      <c r="M88" s="389" t="str">
        <f>IF($C88="","",'סיכום לועדה- הזנת נתונים'!R88)</f>
        <v/>
      </c>
      <c r="N88" s="390" t="str">
        <f>IF($C88="","",'סיכום לועדה- הזנת נתונים'!S88)</f>
        <v/>
      </c>
      <c r="O88" s="390" t="str">
        <f>IF($C88="","",'סיכום לועדה- הזנת נתונים'!T88)</f>
        <v/>
      </c>
      <c r="P88" s="390" t="str">
        <f>IF($C88="","",'סיכום לועדה- הזנת נתונים'!U88)</f>
        <v/>
      </c>
      <c r="Q88" s="390" t="str">
        <f>IF($C88="","",'סיכום לועדה- הזנת נתונים'!V88)</f>
        <v/>
      </c>
      <c r="R88" s="387" t="str">
        <f>IF($C88="","",'סיכום לועדה- הזנת נתונים'!K88)</f>
        <v/>
      </c>
      <c r="S88" s="387" t="str">
        <f>IF($C88="","",'סיכום לועדה- הזנת נתונים'!L88)</f>
        <v/>
      </c>
      <c r="T88" s="387" t="str">
        <f>IF($C88="","",'סיכום לועדה- הזנת נתונים'!M88)</f>
        <v/>
      </c>
      <c r="U88" s="387" t="str">
        <f>IF($C88="","",'סיכום לועדה- הזנת נתונים'!N88)</f>
        <v/>
      </c>
      <c r="V88" s="29" t="str">
        <f>IF($C88="","",'סיכום לועדה- הזנת נתונים'!O88)</f>
        <v/>
      </c>
      <c r="W88" s="23"/>
      <c r="X88" s="24"/>
      <c r="Y88" s="26"/>
      <c r="Z88" s="26"/>
      <c r="AA88" s="25"/>
      <c r="AX88" s="26"/>
      <c r="AY88" s="26"/>
      <c r="AZ88" s="27"/>
    </row>
    <row r="89" spans="2:52">
      <c r="B89" s="28" t="str">
        <f t="shared" si="0"/>
        <v/>
      </c>
      <c r="C89" s="387" t="str">
        <f>'סיכום לועדה- הזנת נתונים'!C89</f>
        <v/>
      </c>
      <c r="D89" s="387" t="str">
        <f>IF($C89="","",'סיכום לועדה- הזנת נתונים'!D89)</f>
        <v/>
      </c>
      <c r="E89" s="387" t="str">
        <f>IF($C89="","",'סיכום לועדה- הזנת נתונים'!E89)</f>
        <v/>
      </c>
      <c r="F89" s="387" t="str">
        <f>IF($C89="","",'סיכום לועדה- הזנת נתונים'!F89)</f>
        <v/>
      </c>
      <c r="G89" s="387" t="str">
        <f>IF($C89="","",'סיכום לועדה- הזנת נתונים'!G89)</f>
        <v/>
      </c>
      <c r="H89" s="387" t="str">
        <f>IF($C89="","",'סיכום לועדה- הזנת נתונים'!H89)</f>
        <v/>
      </c>
      <c r="I89" s="388" t="str">
        <f>IF($C89="","",'סיכום לועדה- הזנת נתונים'!I89)</f>
        <v/>
      </c>
      <c r="J89" s="388" t="str">
        <f>IF($C89="","",'סיכום לועדה- הזנת נתונים'!J89)</f>
        <v/>
      </c>
      <c r="K89" s="388" t="str">
        <f>IF($C89="","",'סיכום לועדה- הזנת נתונים'!P89)</f>
        <v/>
      </c>
      <c r="L89" s="388" t="str">
        <f>IF($C89="","",'סיכום לועדה- הזנת נתונים'!Q89)</f>
        <v/>
      </c>
      <c r="M89" s="389" t="str">
        <f>IF($C89="","",'סיכום לועדה- הזנת נתונים'!R89)</f>
        <v/>
      </c>
      <c r="N89" s="390" t="str">
        <f>IF($C89="","",'סיכום לועדה- הזנת נתונים'!S89)</f>
        <v/>
      </c>
      <c r="O89" s="390" t="str">
        <f>IF($C89="","",'סיכום לועדה- הזנת נתונים'!T89)</f>
        <v/>
      </c>
      <c r="P89" s="390" t="str">
        <f>IF($C89="","",'סיכום לועדה- הזנת נתונים'!U89)</f>
        <v/>
      </c>
      <c r="Q89" s="390" t="str">
        <f>IF($C89="","",'סיכום לועדה- הזנת נתונים'!V89)</f>
        <v/>
      </c>
      <c r="R89" s="387" t="str">
        <f>IF($C89="","",'סיכום לועדה- הזנת נתונים'!K89)</f>
        <v/>
      </c>
      <c r="S89" s="387" t="str">
        <f>IF($C89="","",'סיכום לועדה- הזנת נתונים'!L89)</f>
        <v/>
      </c>
      <c r="T89" s="387" t="str">
        <f>IF($C89="","",'סיכום לועדה- הזנת נתונים'!M89)</f>
        <v/>
      </c>
      <c r="U89" s="387" t="str">
        <f>IF($C89="","",'סיכום לועדה- הזנת נתונים'!N89)</f>
        <v/>
      </c>
      <c r="V89" s="29" t="str">
        <f>IF($C89="","",'סיכום לועדה- הזנת נתונים'!O89)</f>
        <v/>
      </c>
      <c r="W89" s="23"/>
      <c r="X89" s="24"/>
      <c r="Y89" s="26"/>
      <c r="Z89" s="26"/>
      <c r="AA89" s="25"/>
      <c r="AX89" s="26"/>
      <c r="AY89" s="26"/>
      <c r="AZ89" s="27"/>
    </row>
    <row r="90" spans="2:52">
      <c r="B90" s="28" t="str">
        <f t="shared" si="0"/>
        <v/>
      </c>
      <c r="C90" s="387" t="str">
        <f>'סיכום לועדה- הזנת נתונים'!C90</f>
        <v/>
      </c>
      <c r="D90" s="387" t="str">
        <f>IF($C90="","",'סיכום לועדה- הזנת נתונים'!D90)</f>
        <v/>
      </c>
      <c r="E90" s="387" t="str">
        <f>IF($C90="","",'סיכום לועדה- הזנת נתונים'!E90)</f>
        <v/>
      </c>
      <c r="F90" s="387" t="str">
        <f>IF($C90="","",'סיכום לועדה- הזנת נתונים'!F90)</f>
        <v/>
      </c>
      <c r="G90" s="387" t="str">
        <f>IF($C90="","",'סיכום לועדה- הזנת נתונים'!G90)</f>
        <v/>
      </c>
      <c r="H90" s="387" t="str">
        <f>IF($C90="","",'סיכום לועדה- הזנת נתונים'!H90)</f>
        <v/>
      </c>
      <c r="I90" s="388" t="str">
        <f>IF($C90="","",'סיכום לועדה- הזנת נתונים'!I90)</f>
        <v/>
      </c>
      <c r="J90" s="388" t="str">
        <f>IF($C90="","",'סיכום לועדה- הזנת נתונים'!J90)</f>
        <v/>
      </c>
      <c r="K90" s="388" t="str">
        <f>IF($C90="","",'סיכום לועדה- הזנת נתונים'!P90)</f>
        <v/>
      </c>
      <c r="L90" s="388" t="str">
        <f>IF($C90="","",'סיכום לועדה- הזנת נתונים'!Q90)</f>
        <v/>
      </c>
      <c r="M90" s="389" t="str">
        <f>IF($C90="","",'סיכום לועדה- הזנת נתונים'!R90)</f>
        <v/>
      </c>
      <c r="N90" s="390" t="str">
        <f>IF($C90="","",'סיכום לועדה- הזנת נתונים'!S90)</f>
        <v/>
      </c>
      <c r="O90" s="390" t="str">
        <f>IF($C90="","",'סיכום לועדה- הזנת נתונים'!T90)</f>
        <v/>
      </c>
      <c r="P90" s="390" t="str">
        <f>IF($C90="","",'סיכום לועדה- הזנת נתונים'!U90)</f>
        <v/>
      </c>
      <c r="Q90" s="390" t="str">
        <f>IF($C90="","",'סיכום לועדה- הזנת נתונים'!V90)</f>
        <v/>
      </c>
      <c r="R90" s="387" t="str">
        <f>IF($C90="","",'סיכום לועדה- הזנת נתונים'!K90)</f>
        <v/>
      </c>
      <c r="S90" s="387" t="str">
        <f>IF($C90="","",'סיכום לועדה- הזנת נתונים'!L90)</f>
        <v/>
      </c>
      <c r="T90" s="387" t="str">
        <f>IF($C90="","",'סיכום לועדה- הזנת נתונים'!M90)</f>
        <v/>
      </c>
      <c r="U90" s="387" t="str">
        <f>IF($C90="","",'סיכום לועדה- הזנת נתונים'!N90)</f>
        <v/>
      </c>
      <c r="V90" s="29" t="str">
        <f>IF($C90="","",'סיכום לועדה- הזנת נתונים'!O90)</f>
        <v/>
      </c>
      <c r="W90" s="23"/>
      <c r="X90" s="24"/>
      <c r="Y90" s="26"/>
      <c r="Z90" s="26"/>
      <c r="AA90" s="25"/>
      <c r="AX90" s="26"/>
      <c r="AY90" s="26"/>
      <c r="AZ90" s="27"/>
    </row>
    <row r="91" spans="2:52">
      <c r="B91" s="28" t="str">
        <f t="shared" si="0"/>
        <v/>
      </c>
      <c r="C91" s="387" t="str">
        <f>'סיכום לועדה- הזנת נתונים'!C91</f>
        <v/>
      </c>
      <c r="D91" s="387" t="str">
        <f>IF($C91="","",'סיכום לועדה- הזנת נתונים'!D91)</f>
        <v/>
      </c>
      <c r="E91" s="387" t="str">
        <f>IF($C91="","",'סיכום לועדה- הזנת נתונים'!E91)</f>
        <v/>
      </c>
      <c r="F91" s="387" t="str">
        <f>IF($C91="","",'סיכום לועדה- הזנת נתונים'!F91)</f>
        <v/>
      </c>
      <c r="G91" s="387" t="str">
        <f>IF($C91="","",'סיכום לועדה- הזנת נתונים'!G91)</f>
        <v/>
      </c>
      <c r="H91" s="387" t="str">
        <f>IF($C91="","",'סיכום לועדה- הזנת נתונים'!H91)</f>
        <v/>
      </c>
      <c r="I91" s="388" t="str">
        <f>IF($C91="","",'סיכום לועדה- הזנת נתונים'!I91)</f>
        <v/>
      </c>
      <c r="J91" s="388" t="str">
        <f>IF($C91="","",'סיכום לועדה- הזנת נתונים'!J91)</f>
        <v/>
      </c>
      <c r="K91" s="388" t="str">
        <f>IF($C91="","",'סיכום לועדה- הזנת נתונים'!P91)</f>
        <v/>
      </c>
      <c r="L91" s="388" t="str">
        <f>IF($C91="","",'סיכום לועדה- הזנת נתונים'!Q91)</f>
        <v/>
      </c>
      <c r="M91" s="389" t="str">
        <f>IF($C91="","",'סיכום לועדה- הזנת נתונים'!R91)</f>
        <v/>
      </c>
      <c r="N91" s="390" t="str">
        <f>IF($C91="","",'סיכום לועדה- הזנת נתונים'!S91)</f>
        <v/>
      </c>
      <c r="O91" s="390" t="str">
        <f>IF($C91="","",'סיכום לועדה- הזנת נתונים'!T91)</f>
        <v/>
      </c>
      <c r="P91" s="390" t="str">
        <f>IF($C91="","",'סיכום לועדה- הזנת נתונים'!U91)</f>
        <v/>
      </c>
      <c r="Q91" s="390" t="str">
        <f>IF($C91="","",'סיכום לועדה- הזנת נתונים'!V91)</f>
        <v/>
      </c>
      <c r="R91" s="387" t="str">
        <f>IF($C91="","",'סיכום לועדה- הזנת נתונים'!K91)</f>
        <v/>
      </c>
      <c r="S91" s="387" t="str">
        <f>IF($C91="","",'סיכום לועדה- הזנת נתונים'!L91)</f>
        <v/>
      </c>
      <c r="T91" s="387" t="str">
        <f>IF($C91="","",'סיכום לועדה- הזנת נתונים'!M91)</f>
        <v/>
      </c>
      <c r="U91" s="387" t="str">
        <f>IF($C91="","",'סיכום לועדה- הזנת נתונים'!N91)</f>
        <v/>
      </c>
      <c r="V91" s="29" t="str">
        <f>IF($C91="","",'סיכום לועדה- הזנת נתונים'!O91)</f>
        <v/>
      </c>
      <c r="W91" s="23"/>
      <c r="X91" s="24"/>
      <c r="Y91" s="26"/>
      <c r="Z91" s="26"/>
      <c r="AA91" s="25"/>
      <c r="AX91" s="26"/>
      <c r="AY91" s="26"/>
      <c r="AZ91" s="27"/>
    </row>
    <row r="92" spans="2:52">
      <c r="B92" s="28" t="str">
        <f t="shared" si="0"/>
        <v/>
      </c>
      <c r="C92" s="387" t="str">
        <f>'סיכום לועדה- הזנת נתונים'!C92</f>
        <v/>
      </c>
      <c r="D92" s="387" t="str">
        <f>IF($C92="","",'סיכום לועדה- הזנת נתונים'!D92)</f>
        <v/>
      </c>
      <c r="E92" s="387" t="str">
        <f>IF($C92="","",'סיכום לועדה- הזנת נתונים'!E92)</f>
        <v/>
      </c>
      <c r="F92" s="387" t="str">
        <f>IF($C92="","",'סיכום לועדה- הזנת נתונים'!F92)</f>
        <v/>
      </c>
      <c r="G92" s="387" t="str">
        <f>IF($C92="","",'סיכום לועדה- הזנת נתונים'!G92)</f>
        <v/>
      </c>
      <c r="H92" s="387" t="str">
        <f>IF($C92="","",'סיכום לועדה- הזנת נתונים'!H92)</f>
        <v/>
      </c>
      <c r="I92" s="388" t="str">
        <f>IF($C92="","",'סיכום לועדה- הזנת נתונים'!I92)</f>
        <v/>
      </c>
      <c r="J92" s="388" t="str">
        <f>IF($C92="","",'סיכום לועדה- הזנת נתונים'!J92)</f>
        <v/>
      </c>
      <c r="K92" s="388" t="str">
        <f>IF($C92="","",'סיכום לועדה- הזנת נתונים'!P92)</f>
        <v/>
      </c>
      <c r="L92" s="388" t="str">
        <f>IF($C92="","",'סיכום לועדה- הזנת נתונים'!Q92)</f>
        <v/>
      </c>
      <c r="M92" s="389" t="str">
        <f>IF($C92="","",'סיכום לועדה- הזנת נתונים'!R92)</f>
        <v/>
      </c>
      <c r="N92" s="390" t="str">
        <f>IF($C92="","",'סיכום לועדה- הזנת נתונים'!S92)</f>
        <v/>
      </c>
      <c r="O92" s="390" t="str">
        <f>IF($C92="","",'סיכום לועדה- הזנת נתונים'!T92)</f>
        <v/>
      </c>
      <c r="P92" s="390" t="str">
        <f>IF($C92="","",'סיכום לועדה- הזנת נתונים'!U92)</f>
        <v/>
      </c>
      <c r="Q92" s="390" t="str">
        <f>IF($C92="","",'סיכום לועדה- הזנת נתונים'!V92)</f>
        <v/>
      </c>
      <c r="R92" s="387" t="str">
        <f>IF($C92="","",'סיכום לועדה- הזנת נתונים'!K92)</f>
        <v/>
      </c>
      <c r="S92" s="387" t="str">
        <f>IF($C92="","",'סיכום לועדה- הזנת נתונים'!L92)</f>
        <v/>
      </c>
      <c r="T92" s="387" t="str">
        <f>IF($C92="","",'סיכום לועדה- הזנת נתונים'!M92)</f>
        <v/>
      </c>
      <c r="U92" s="387" t="str">
        <f>IF($C92="","",'סיכום לועדה- הזנת נתונים'!N92)</f>
        <v/>
      </c>
      <c r="V92" s="29" t="str">
        <f>IF($C92="","",'סיכום לועדה- הזנת נתונים'!O92)</f>
        <v/>
      </c>
      <c r="W92" s="23"/>
      <c r="X92" s="24"/>
      <c r="Y92" s="26"/>
      <c r="Z92" s="26"/>
      <c r="AA92" s="25"/>
      <c r="AX92" s="26"/>
      <c r="AY92" s="26"/>
      <c r="AZ92" s="27"/>
    </row>
    <row r="93" spans="2:52">
      <c r="B93" s="28" t="str">
        <f t="shared" si="0"/>
        <v/>
      </c>
      <c r="C93" s="387" t="str">
        <f>'סיכום לועדה- הזנת נתונים'!C93</f>
        <v/>
      </c>
      <c r="D93" s="387" t="str">
        <f>IF($C93="","",'סיכום לועדה- הזנת נתונים'!D93)</f>
        <v/>
      </c>
      <c r="E93" s="387" t="str">
        <f>IF($C93="","",'סיכום לועדה- הזנת נתונים'!E93)</f>
        <v/>
      </c>
      <c r="F93" s="387" t="str">
        <f>IF($C93="","",'סיכום לועדה- הזנת נתונים'!F93)</f>
        <v/>
      </c>
      <c r="G93" s="387" t="str">
        <f>IF($C93="","",'סיכום לועדה- הזנת נתונים'!G93)</f>
        <v/>
      </c>
      <c r="H93" s="387" t="str">
        <f>IF($C93="","",'סיכום לועדה- הזנת נתונים'!H93)</f>
        <v/>
      </c>
      <c r="I93" s="388" t="str">
        <f>IF($C93="","",'סיכום לועדה- הזנת נתונים'!I93)</f>
        <v/>
      </c>
      <c r="J93" s="388" t="str">
        <f>IF($C93="","",'סיכום לועדה- הזנת נתונים'!J93)</f>
        <v/>
      </c>
      <c r="K93" s="388" t="str">
        <f>IF($C93="","",'סיכום לועדה- הזנת נתונים'!P93)</f>
        <v/>
      </c>
      <c r="L93" s="388" t="str">
        <f>IF($C93="","",'סיכום לועדה- הזנת נתונים'!Q93)</f>
        <v/>
      </c>
      <c r="M93" s="389" t="str">
        <f>IF($C93="","",'סיכום לועדה- הזנת נתונים'!R93)</f>
        <v/>
      </c>
      <c r="N93" s="390" t="str">
        <f>IF($C93="","",'סיכום לועדה- הזנת נתונים'!S93)</f>
        <v/>
      </c>
      <c r="O93" s="390" t="str">
        <f>IF($C93="","",'סיכום לועדה- הזנת נתונים'!T93)</f>
        <v/>
      </c>
      <c r="P93" s="390" t="str">
        <f>IF($C93="","",'סיכום לועדה- הזנת נתונים'!U93)</f>
        <v/>
      </c>
      <c r="Q93" s="390" t="str">
        <f>IF($C93="","",'סיכום לועדה- הזנת נתונים'!V93)</f>
        <v/>
      </c>
      <c r="R93" s="387" t="str">
        <f>IF($C93="","",'סיכום לועדה- הזנת נתונים'!K93)</f>
        <v/>
      </c>
      <c r="S93" s="387" t="str">
        <f>IF($C93="","",'סיכום לועדה- הזנת נתונים'!L93)</f>
        <v/>
      </c>
      <c r="T93" s="387" t="str">
        <f>IF($C93="","",'סיכום לועדה- הזנת נתונים'!M93)</f>
        <v/>
      </c>
      <c r="U93" s="387" t="str">
        <f>IF($C93="","",'סיכום לועדה- הזנת נתונים'!N93)</f>
        <v/>
      </c>
      <c r="V93" s="29" t="str">
        <f>IF($C93="","",'סיכום לועדה- הזנת נתונים'!O93)</f>
        <v/>
      </c>
      <c r="W93" s="23"/>
      <c r="X93" s="24"/>
      <c r="Y93" s="26"/>
      <c r="Z93" s="26"/>
      <c r="AA93" s="25"/>
      <c r="AX93" s="26"/>
      <c r="AY93" s="26"/>
      <c r="AZ93" s="27"/>
    </row>
    <row r="94" spans="2:52">
      <c r="B94" s="28" t="str">
        <f t="shared" si="0"/>
        <v/>
      </c>
      <c r="C94" s="387" t="str">
        <f>'סיכום לועדה- הזנת נתונים'!C94</f>
        <v/>
      </c>
      <c r="D94" s="387" t="str">
        <f>IF($C94="","",'סיכום לועדה- הזנת נתונים'!D94)</f>
        <v/>
      </c>
      <c r="E94" s="387" t="str">
        <f>IF($C94="","",'סיכום לועדה- הזנת נתונים'!E94)</f>
        <v/>
      </c>
      <c r="F94" s="387" t="str">
        <f>IF($C94="","",'סיכום לועדה- הזנת נתונים'!F94)</f>
        <v/>
      </c>
      <c r="G94" s="387" t="str">
        <f>IF($C94="","",'סיכום לועדה- הזנת נתונים'!G94)</f>
        <v/>
      </c>
      <c r="H94" s="387" t="str">
        <f>IF($C94="","",'סיכום לועדה- הזנת נתונים'!H94)</f>
        <v/>
      </c>
      <c r="I94" s="388" t="str">
        <f>IF($C94="","",'סיכום לועדה- הזנת נתונים'!I94)</f>
        <v/>
      </c>
      <c r="J94" s="388" t="str">
        <f>IF($C94="","",'סיכום לועדה- הזנת נתונים'!J94)</f>
        <v/>
      </c>
      <c r="K94" s="388" t="str">
        <f>IF($C94="","",'סיכום לועדה- הזנת נתונים'!P94)</f>
        <v/>
      </c>
      <c r="L94" s="388" t="str">
        <f>IF($C94="","",'סיכום לועדה- הזנת נתונים'!Q94)</f>
        <v/>
      </c>
      <c r="M94" s="389" t="str">
        <f>IF($C94="","",'סיכום לועדה- הזנת נתונים'!R94)</f>
        <v/>
      </c>
      <c r="N94" s="390" t="str">
        <f>IF($C94="","",'סיכום לועדה- הזנת נתונים'!S94)</f>
        <v/>
      </c>
      <c r="O94" s="390" t="str">
        <f>IF($C94="","",'סיכום לועדה- הזנת נתונים'!T94)</f>
        <v/>
      </c>
      <c r="P94" s="390" t="str">
        <f>IF($C94="","",'סיכום לועדה- הזנת נתונים'!U94)</f>
        <v/>
      </c>
      <c r="Q94" s="390" t="str">
        <f>IF($C94="","",'סיכום לועדה- הזנת נתונים'!V94)</f>
        <v/>
      </c>
      <c r="R94" s="387" t="str">
        <f>IF($C94="","",'סיכום לועדה- הזנת נתונים'!K94)</f>
        <v/>
      </c>
      <c r="S94" s="387" t="str">
        <f>IF($C94="","",'סיכום לועדה- הזנת נתונים'!L94)</f>
        <v/>
      </c>
      <c r="T94" s="387" t="str">
        <f>IF($C94="","",'סיכום לועדה- הזנת נתונים'!M94)</f>
        <v/>
      </c>
      <c r="U94" s="387" t="str">
        <f>IF($C94="","",'סיכום לועדה- הזנת נתונים'!N94)</f>
        <v/>
      </c>
      <c r="V94" s="29" t="str">
        <f>IF($C94="","",'סיכום לועדה- הזנת נתונים'!O94)</f>
        <v/>
      </c>
      <c r="W94" s="23"/>
      <c r="X94" s="24"/>
      <c r="Y94" s="26"/>
      <c r="Z94" s="26"/>
      <c r="AA94" s="25"/>
      <c r="AX94" s="26"/>
      <c r="AY94" s="26"/>
      <c r="AZ94" s="27"/>
    </row>
    <row r="95" spans="2:52">
      <c r="B95" s="28" t="str">
        <f t="shared" ref="B95:B130" si="1">IF(C95="","",ROW()-30)</f>
        <v/>
      </c>
      <c r="C95" s="387" t="str">
        <f>'סיכום לועדה- הזנת נתונים'!C95</f>
        <v/>
      </c>
      <c r="D95" s="387" t="str">
        <f>IF($C95="","",'סיכום לועדה- הזנת נתונים'!D95)</f>
        <v/>
      </c>
      <c r="E95" s="387" t="str">
        <f>IF($C95="","",'סיכום לועדה- הזנת נתונים'!E95)</f>
        <v/>
      </c>
      <c r="F95" s="387" t="str">
        <f>IF($C95="","",'סיכום לועדה- הזנת נתונים'!F95)</f>
        <v/>
      </c>
      <c r="G95" s="387" t="str">
        <f>IF($C95="","",'סיכום לועדה- הזנת נתונים'!G95)</f>
        <v/>
      </c>
      <c r="H95" s="387" t="str">
        <f>IF($C95="","",'סיכום לועדה- הזנת נתונים'!H95)</f>
        <v/>
      </c>
      <c r="I95" s="388" t="str">
        <f>IF($C95="","",'סיכום לועדה- הזנת נתונים'!I95)</f>
        <v/>
      </c>
      <c r="J95" s="388" t="str">
        <f>IF($C95="","",'סיכום לועדה- הזנת נתונים'!J95)</f>
        <v/>
      </c>
      <c r="K95" s="388" t="str">
        <f>IF($C95="","",'סיכום לועדה- הזנת נתונים'!P95)</f>
        <v/>
      </c>
      <c r="L95" s="388" t="str">
        <f>IF($C95="","",'סיכום לועדה- הזנת נתונים'!Q95)</f>
        <v/>
      </c>
      <c r="M95" s="389" t="str">
        <f>IF($C95="","",'סיכום לועדה- הזנת נתונים'!R95)</f>
        <v/>
      </c>
      <c r="N95" s="390" t="str">
        <f>IF($C95="","",'סיכום לועדה- הזנת נתונים'!S95)</f>
        <v/>
      </c>
      <c r="O95" s="390" t="str">
        <f>IF($C95="","",'סיכום לועדה- הזנת נתונים'!T95)</f>
        <v/>
      </c>
      <c r="P95" s="390" t="str">
        <f>IF($C95="","",'סיכום לועדה- הזנת נתונים'!U95)</f>
        <v/>
      </c>
      <c r="Q95" s="390" t="str">
        <f>IF($C95="","",'סיכום לועדה- הזנת נתונים'!V95)</f>
        <v/>
      </c>
      <c r="R95" s="387" t="str">
        <f>IF($C95="","",'סיכום לועדה- הזנת נתונים'!K95)</f>
        <v/>
      </c>
      <c r="S95" s="387" t="str">
        <f>IF($C95="","",'סיכום לועדה- הזנת נתונים'!L95)</f>
        <v/>
      </c>
      <c r="T95" s="387" t="str">
        <f>IF($C95="","",'סיכום לועדה- הזנת נתונים'!M95)</f>
        <v/>
      </c>
      <c r="U95" s="387" t="str">
        <f>IF($C95="","",'סיכום לועדה- הזנת נתונים'!N95)</f>
        <v/>
      </c>
      <c r="V95" s="29" t="str">
        <f>IF($C95="","",'סיכום לועדה- הזנת נתונים'!O95)</f>
        <v/>
      </c>
      <c r="W95" s="23"/>
      <c r="X95" s="24"/>
      <c r="Y95" s="26"/>
      <c r="Z95" s="26"/>
      <c r="AA95" s="25"/>
      <c r="AX95" s="26"/>
      <c r="AY95" s="26"/>
      <c r="AZ95" s="27"/>
    </row>
    <row r="96" spans="2:52">
      <c r="B96" s="28" t="str">
        <f t="shared" si="1"/>
        <v/>
      </c>
      <c r="C96" s="387" t="str">
        <f>'סיכום לועדה- הזנת נתונים'!C96</f>
        <v/>
      </c>
      <c r="D96" s="387" t="str">
        <f>IF($C96="","",'סיכום לועדה- הזנת נתונים'!D96)</f>
        <v/>
      </c>
      <c r="E96" s="387" t="str">
        <f>IF($C96="","",'סיכום לועדה- הזנת נתונים'!E96)</f>
        <v/>
      </c>
      <c r="F96" s="387" t="str">
        <f>IF($C96="","",'סיכום לועדה- הזנת נתונים'!F96)</f>
        <v/>
      </c>
      <c r="G96" s="387" t="str">
        <f>IF($C96="","",'סיכום לועדה- הזנת נתונים'!G96)</f>
        <v/>
      </c>
      <c r="H96" s="387" t="str">
        <f>IF($C96="","",'סיכום לועדה- הזנת נתונים'!H96)</f>
        <v/>
      </c>
      <c r="I96" s="388" t="str">
        <f>IF($C96="","",'סיכום לועדה- הזנת נתונים'!I96)</f>
        <v/>
      </c>
      <c r="J96" s="388" t="str">
        <f>IF($C96="","",'סיכום לועדה- הזנת נתונים'!J96)</f>
        <v/>
      </c>
      <c r="K96" s="388" t="str">
        <f>IF($C96="","",'סיכום לועדה- הזנת נתונים'!P96)</f>
        <v/>
      </c>
      <c r="L96" s="388" t="str">
        <f>IF($C96="","",'סיכום לועדה- הזנת נתונים'!Q96)</f>
        <v/>
      </c>
      <c r="M96" s="389" t="str">
        <f>IF($C96="","",'סיכום לועדה- הזנת נתונים'!R96)</f>
        <v/>
      </c>
      <c r="N96" s="390" t="str">
        <f>IF($C96="","",'סיכום לועדה- הזנת נתונים'!S96)</f>
        <v/>
      </c>
      <c r="O96" s="390" t="str">
        <f>IF($C96="","",'סיכום לועדה- הזנת נתונים'!T96)</f>
        <v/>
      </c>
      <c r="P96" s="390" t="str">
        <f>IF($C96="","",'סיכום לועדה- הזנת נתונים'!U96)</f>
        <v/>
      </c>
      <c r="Q96" s="390" t="str">
        <f>IF($C96="","",'סיכום לועדה- הזנת נתונים'!V96)</f>
        <v/>
      </c>
      <c r="R96" s="387" t="str">
        <f>IF($C96="","",'סיכום לועדה- הזנת נתונים'!K96)</f>
        <v/>
      </c>
      <c r="S96" s="387" t="str">
        <f>IF($C96="","",'סיכום לועדה- הזנת נתונים'!L96)</f>
        <v/>
      </c>
      <c r="T96" s="387" t="str">
        <f>IF($C96="","",'סיכום לועדה- הזנת נתונים'!M96)</f>
        <v/>
      </c>
      <c r="U96" s="387" t="str">
        <f>IF($C96="","",'סיכום לועדה- הזנת נתונים'!N96)</f>
        <v/>
      </c>
      <c r="V96" s="29" t="str">
        <f>IF($C96="","",'סיכום לועדה- הזנת נתונים'!O96)</f>
        <v/>
      </c>
      <c r="W96" s="23"/>
      <c r="X96" s="24"/>
      <c r="Y96" s="26"/>
      <c r="Z96" s="26"/>
      <c r="AA96" s="25"/>
      <c r="AX96" s="26"/>
      <c r="AY96" s="26"/>
      <c r="AZ96" s="27"/>
    </row>
    <row r="97" spans="2:52">
      <c r="B97" s="28" t="str">
        <f t="shared" si="1"/>
        <v/>
      </c>
      <c r="C97" s="387" t="str">
        <f>'סיכום לועדה- הזנת נתונים'!C97</f>
        <v/>
      </c>
      <c r="D97" s="387" t="str">
        <f>IF($C97="","",'סיכום לועדה- הזנת נתונים'!D97)</f>
        <v/>
      </c>
      <c r="E97" s="387" t="str">
        <f>IF($C97="","",'סיכום לועדה- הזנת נתונים'!E97)</f>
        <v/>
      </c>
      <c r="F97" s="387" t="str">
        <f>IF($C97="","",'סיכום לועדה- הזנת נתונים'!F97)</f>
        <v/>
      </c>
      <c r="G97" s="387" t="str">
        <f>IF($C97="","",'סיכום לועדה- הזנת נתונים'!G97)</f>
        <v/>
      </c>
      <c r="H97" s="387" t="str">
        <f>IF($C97="","",'סיכום לועדה- הזנת נתונים'!H97)</f>
        <v/>
      </c>
      <c r="I97" s="388" t="str">
        <f>IF($C97="","",'סיכום לועדה- הזנת נתונים'!I97)</f>
        <v/>
      </c>
      <c r="J97" s="388" t="str">
        <f>IF($C97="","",'סיכום לועדה- הזנת נתונים'!J97)</f>
        <v/>
      </c>
      <c r="K97" s="388" t="str">
        <f>IF($C97="","",'סיכום לועדה- הזנת נתונים'!P97)</f>
        <v/>
      </c>
      <c r="L97" s="388" t="str">
        <f>IF($C97="","",'סיכום לועדה- הזנת נתונים'!Q97)</f>
        <v/>
      </c>
      <c r="M97" s="389" t="str">
        <f>IF($C97="","",'סיכום לועדה- הזנת נתונים'!R97)</f>
        <v/>
      </c>
      <c r="N97" s="390" t="str">
        <f>IF($C97="","",'סיכום לועדה- הזנת נתונים'!S97)</f>
        <v/>
      </c>
      <c r="O97" s="390" t="str">
        <f>IF($C97="","",'סיכום לועדה- הזנת נתונים'!T97)</f>
        <v/>
      </c>
      <c r="P97" s="390" t="str">
        <f>IF($C97="","",'סיכום לועדה- הזנת נתונים'!U97)</f>
        <v/>
      </c>
      <c r="Q97" s="390" t="str">
        <f>IF($C97="","",'סיכום לועדה- הזנת נתונים'!V97)</f>
        <v/>
      </c>
      <c r="R97" s="387" t="str">
        <f>IF($C97="","",'סיכום לועדה- הזנת נתונים'!K97)</f>
        <v/>
      </c>
      <c r="S97" s="387" t="str">
        <f>IF($C97="","",'סיכום לועדה- הזנת נתונים'!L97)</f>
        <v/>
      </c>
      <c r="T97" s="387" t="str">
        <f>IF($C97="","",'סיכום לועדה- הזנת נתונים'!M97)</f>
        <v/>
      </c>
      <c r="U97" s="387" t="str">
        <f>IF($C97="","",'סיכום לועדה- הזנת נתונים'!N97)</f>
        <v/>
      </c>
      <c r="V97" s="29" t="str">
        <f>IF($C97="","",'סיכום לועדה- הזנת נתונים'!O97)</f>
        <v/>
      </c>
      <c r="W97" s="23"/>
      <c r="X97" s="24"/>
      <c r="Y97" s="26"/>
      <c r="Z97" s="26"/>
      <c r="AA97" s="25"/>
      <c r="AX97" s="26"/>
      <c r="AY97" s="26"/>
      <c r="AZ97" s="27"/>
    </row>
    <row r="98" spans="2:52">
      <c r="B98" s="28" t="str">
        <f t="shared" si="1"/>
        <v/>
      </c>
      <c r="C98" s="387" t="str">
        <f>'סיכום לועדה- הזנת נתונים'!C98</f>
        <v/>
      </c>
      <c r="D98" s="387" t="str">
        <f>IF($C98="","",'סיכום לועדה- הזנת נתונים'!D98)</f>
        <v/>
      </c>
      <c r="E98" s="387" t="str">
        <f>IF($C98="","",'סיכום לועדה- הזנת נתונים'!E98)</f>
        <v/>
      </c>
      <c r="F98" s="387" t="str">
        <f>IF($C98="","",'סיכום לועדה- הזנת נתונים'!F98)</f>
        <v/>
      </c>
      <c r="G98" s="387" t="str">
        <f>IF($C98="","",'סיכום לועדה- הזנת נתונים'!G98)</f>
        <v/>
      </c>
      <c r="H98" s="387" t="str">
        <f>IF($C98="","",'סיכום לועדה- הזנת נתונים'!H98)</f>
        <v/>
      </c>
      <c r="I98" s="388" t="str">
        <f>IF($C98="","",'סיכום לועדה- הזנת נתונים'!I98)</f>
        <v/>
      </c>
      <c r="J98" s="388" t="str">
        <f>IF($C98="","",'סיכום לועדה- הזנת נתונים'!J98)</f>
        <v/>
      </c>
      <c r="K98" s="388" t="str">
        <f>IF($C98="","",'סיכום לועדה- הזנת נתונים'!P98)</f>
        <v/>
      </c>
      <c r="L98" s="388" t="str">
        <f>IF($C98="","",'סיכום לועדה- הזנת נתונים'!Q98)</f>
        <v/>
      </c>
      <c r="M98" s="389" t="str">
        <f>IF($C98="","",'סיכום לועדה- הזנת נתונים'!R98)</f>
        <v/>
      </c>
      <c r="N98" s="390" t="str">
        <f>IF($C98="","",'סיכום לועדה- הזנת נתונים'!S98)</f>
        <v/>
      </c>
      <c r="O98" s="390" t="str">
        <f>IF($C98="","",'סיכום לועדה- הזנת נתונים'!T98)</f>
        <v/>
      </c>
      <c r="P98" s="390" t="str">
        <f>IF($C98="","",'סיכום לועדה- הזנת נתונים'!U98)</f>
        <v/>
      </c>
      <c r="Q98" s="390" t="str">
        <f>IF($C98="","",'סיכום לועדה- הזנת נתונים'!V98)</f>
        <v/>
      </c>
      <c r="R98" s="387" t="str">
        <f>IF($C98="","",'סיכום לועדה- הזנת נתונים'!K98)</f>
        <v/>
      </c>
      <c r="S98" s="387" t="str">
        <f>IF($C98="","",'סיכום לועדה- הזנת נתונים'!L98)</f>
        <v/>
      </c>
      <c r="T98" s="387" t="str">
        <f>IF($C98="","",'סיכום לועדה- הזנת נתונים'!M98)</f>
        <v/>
      </c>
      <c r="U98" s="387" t="str">
        <f>IF($C98="","",'סיכום לועדה- הזנת נתונים'!N98)</f>
        <v/>
      </c>
      <c r="V98" s="29" t="str">
        <f>IF($C98="","",'סיכום לועדה- הזנת נתונים'!O98)</f>
        <v/>
      </c>
      <c r="W98" s="23"/>
      <c r="X98" s="24"/>
      <c r="Y98" s="26"/>
      <c r="Z98" s="26"/>
      <c r="AA98" s="25"/>
      <c r="AX98" s="26"/>
      <c r="AY98" s="26"/>
      <c r="AZ98" s="27"/>
    </row>
    <row r="99" spans="2:52">
      <c r="B99" s="28" t="str">
        <f t="shared" si="1"/>
        <v/>
      </c>
      <c r="C99" s="387" t="str">
        <f>'סיכום לועדה- הזנת נתונים'!C99</f>
        <v/>
      </c>
      <c r="D99" s="387" t="str">
        <f>IF($C99="","",'סיכום לועדה- הזנת נתונים'!D99)</f>
        <v/>
      </c>
      <c r="E99" s="387" t="str">
        <f>IF($C99="","",'סיכום לועדה- הזנת נתונים'!E99)</f>
        <v/>
      </c>
      <c r="F99" s="387" t="str">
        <f>IF($C99="","",'סיכום לועדה- הזנת נתונים'!F99)</f>
        <v/>
      </c>
      <c r="G99" s="387" t="str">
        <f>IF($C99="","",'סיכום לועדה- הזנת נתונים'!G99)</f>
        <v/>
      </c>
      <c r="H99" s="387" t="str">
        <f>IF($C99="","",'סיכום לועדה- הזנת נתונים'!H99)</f>
        <v/>
      </c>
      <c r="I99" s="388" t="str">
        <f>IF($C99="","",'סיכום לועדה- הזנת נתונים'!I99)</f>
        <v/>
      </c>
      <c r="J99" s="388" t="str">
        <f>IF($C99="","",'סיכום לועדה- הזנת נתונים'!J99)</f>
        <v/>
      </c>
      <c r="K99" s="388" t="str">
        <f>IF($C99="","",'סיכום לועדה- הזנת נתונים'!P99)</f>
        <v/>
      </c>
      <c r="L99" s="388" t="str">
        <f>IF($C99="","",'סיכום לועדה- הזנת נתונים'!Q99)</f>
        <v/>
      </c>
      <c r="M99" s="389" t="str">
        <f>IF($C99="","",'סיכום לועדה- הזנת נתונים'!R99)</f>
        <v/>
      </c>
      <c r="N99" s="390" t="str">
        <f>IF($C99="","",'סיכום לועדה- הזנת נתונים'!S99)</f>
        <v/>
      </c>
      <c r="O99" s="390" t="str">
        <f>IF($C99="","",'סיכום לועדה- הזנת נתונים'!T99)</f>
        <v/>
      </c>
      <c r="P99" s="390" t="str">
        <f>IF($C99="","",'סיכום לועדה- הזנת נתונים'!U99)</f>
        <v/>
      </c>
      <c r="Q99" s="390" t="str">
        <f>IF($C99="","",'סיכום לועדה- הזנת נתונים'!V99)</f>
        <v/>
      </c>
      <c r="R99" s="387" t="str">
        <f>IF($C99="","",'סיכום לועדה- הזנת נתונים'!K99)</f>
        <v/>
      </c>
      <c r="S99" s="387" t="str">
        <f>IF($C99="","",'סיכום לועדה- הזנת נתונים'!L99)</f>
        <v/>
      </c>
      <c r="T99" s="387" t="str">
        <f>IF($C99="","",'סיכום לועדה- הזנת נתונים'!M99)</f>
        <v/>
      </c>
      <c r="U99" s="387" t="str">
        <f>IF($C99="","",'סיכום לועדה- הזנת נתונים'!N99)</f>
        <v/>
      </c>
      <c r="V99" s="29" t="str">
        <f>IF($C99="","",'סיכום לועדה- הזנת נתונים'!O99)</f>
        <v/>
      </c>
      <c r="W99" s="23"/>
      <c r="X99" s="24"/>
      <c r="Y99" s="26"/>
      <c r="Z99" s="26"/>
      <c r="AA99" s="25"/>
      <c r="AX99" s="26"/>
      <c r="AY99" s="26"/>
      <c r="AZ99" s="27"/>
    </row>
    <row r="100" spans="2:52">
      <c r="B100" s="28" t="str">
        <f t="shared" si="1"/>
        <v/>
      </c>
      <c r="C100" s="387" t="str">
        <f>'סיכום לועדה- הזנת נתונים'!C100</f>
        <v/>
      </c>
      <c r="D100" s="387" t="str">
        <f>IF($C100="","",'סיכום לועדה- הזנת נתונים'!D100)</f>
        <v/>
      </c>
      <c r="E100" s="387" t="str">
        <f>IF($C100="","",'סיכום לועדה- הזנת נתונים'!E100)</f>
        <v/>
      </c>
      <c r="F100" s="387" t="str">
        <f>IF($C100="","",'סיכום לועדה- הזנת נתונים'!F100)</f>
        <v/>
      </c>
      <c r="G100" s="387" t="str">
        <f>IF($C100="","",'סיכום לועדה- הזנת נתונים'!G100)</f>
        <v/>
      </c>
      <c r="H100" s="387" t="str">
        <f>IF($C100="","",'סיכום לועדה- הזנת נתונים'!H100)</f>
        <v/>
      </c>
      <c r="I100" s="388" t="str">
        <f>IF($C100="","",'סיכום לועדה- הזנת נתונים'!I100)</f>
        <v/>
      </c>
      <c r="J100" s="388" t="str">
        <f>IF($C100="","",'סיכום לועדה- הזנת נתונים'!J100)</f>
        <v/>
      </c>
      <c r="K100" s="388" t="str">
        <f>IF($C100="","",'סיכום לועדה- הזנת נתונים'!P100)</f>
        <v/>
      </c>
      <c r="L100" s="388" t="str">
        <f>IF($C100="","",'סיכום לועדה- הזנת נתונים'!Q100)</f>
        <v/>
      </c>
      <c r="M100" s="389" t="str">
        <f>IF($C100="","",'סיכום לועדה- הזנת נתונים'!R100)</f>
        <v/>
      </c>
      <c r="N100" s="390" t="str">
        <f>IF($C100="","",'סיכום לועדה- הזנת נתונים'!S100)</f>
        <v/>
      </c>
      <c r="O100" s="390" t="str">
        <f>IF($C100="","",'סיכום לועדה- הזנת נתונים'!T100)</f>
        <v/>
      </c>
      <c r="P100" s="390" t="str">
        <f>IF($C100="","",'סיכום לועדה- הזנת נתונים'!U100)</f>
        <v/>
      </c>
      <c r="Q100" s="390" t="str">
        <f>IF($C100="","",'סיכום לועדה- הזנת נתונים'!V100)</f>
        <v/>
      </c>
      <c r="R100" s="387" t="str">
        <f>IF($C100="","",'סיכום לועדה- הזנת נתונים'!K100)</f>
        <v/>
      </c>
      <c r="S100" s="387" t="str">
        <f>IF($C100="","",'סיכום לועדה- הזנת נתונים'!L100)</f>
        <v/>
      </c>
      <c r="T100" s="387" t="str">
        <f>IF($C100="","",'סיכום לועדה- הזנת נתונים'!M100)</f>
        <v/>
      </c>
      <c r="U100" s="387" t="str">
        <f>IF($C100="","",'סיכום לועדה- הזנת נתונים'!N100)</f>
        <v/>
      </c>
      <c r="V100" s="29" t="str">
        <f>IF($C100="","",'סיכום לועדה- הזנת נתונים'!O100)</f>
        <v/>
      </c>
      <c r="W100" s="23"/>
      <c r="X100" s="24"/>
      <c r="Y100" s="26"/>
      <c r="Z100" s="26"/>
      <c r="AA100" s="25"/>
      <c r="AX100" s="26"/>
      <c r="AY100" s="26"/>
      <c r="AZ100" s="27"/>
    </row>
    <row r="101" spans="2:52">
      <c r="B101" s="28" t="str">
        <f t="shared" si="1"/>
        <v/>
      </c>
      <c r="C101" s="387" t="str">
        <f>'סיכום לועדה- הזנת נתונים'!C101</f>
        <v/>
      </c>
      <c r="D101" s="387" t="str">
        <f>IF($C101="","",'סיכום לועדה- הזנת נתונים'!D101)</f>
        <v/>
      </c>
      <c r="E101" s="387" t="str">
        <f>IF($C101="","",'סיכום לועדה- הזנת נתונים'!E101)</f>
        <v/>
      </c>
      <c r="F101" s="387" t="str">
        <f>IF($C101="","",'סיכום לועדה- הזנת נתונים'!F101)</f>
        <v/>
      </c>
      <c r="G101" s="387" t="str">
        <f>IF($C101="","",'סיכום לועדה- הזנת נתונים'!G101)</f>
        <v/>
      </c>
      <c r="H101" s="387" t="str">
        <f>IF($C101="","",'סיכום לועדה- הזנת נתונים'!H101)</f>
        <v/>
      </c>
      <c r="I101" s="388" t="str">
        <f>IF($C101="","",'סיכום לועדה- הזנת נתונים'!I101)</f>
        <v/>
      </c>
      <c r="J101" s="388" t="str">
        <f>IF($C101="","",'סיכום לועדה- הזנת נתונים'!J101)</f>
        <v/>
      </c>
      <c r="K101" s="388" t="str">
        <f>IF($C101="","",'סיכום לועדה- הזנת נתונים'!P101)</f>
        <v/>
      </c>
      <c r="L101" s="388" t="str">
        <f>IF($C101="","",'סיכום לועדה- הזנת נתונים'!Q101)</f>
        <v/>
      </c>
      <c r="M101" s="389" t="str">
        <f>IF($C101="","",'סיכום לועדה- הזנת נתונים'!R101)</f>
        <v/>
      </c>
      <c r="N101" s="390" t="str">
        <f>IF($C101="","",'סיכום לועדה- הזנת נתונים'!S101)</f>
        <v/>
      </c>
      <c r="O101" s="390" t="str">
        <f>IF($C101="","",'סיכום לועדה- הזנת נתונים'!T101)</f>
        <v/>
      </c>
      <c r="P101" s="390" t="str">
        <f>IF($C101="","",'סיכום לועדה- הזנת נתונים'!U101)</f>
        <v/>
      </c>
      <c r="Q101" s="390" t="str">
        <f>IF($C101="","",'סיכום לועדה- הזנת נתונים'!V101)</f>
        <v/>
      </c>
      <c r="R101" s="387" t="str">
        <f>IF($C101="","",'סיכום לועדה- הזנת נתונים'!K101)</f>
        <v/>
      </c>
      <c r="S101" s="387" t="str">
        <f>IF($C101="","",'סיכום לועדה- הזנת נתונים'!L101)</f>
        <v/>
      </c>
      <c r="T101" s="387" t="str">
        <f>IF($C101="","",'סיכום לועדה- הזנת נתונים'!M101)</f>
        <v/>
      </c>
      <c r="U101" s="387" t="str">
        <f>IF($C101="","",'סיכום לועדה- הזנת נתונים'!N101)</f>
        <v/>
      </c>
      <c r="V101" s="29" t="str">
        <f>IF($C101="","",'סיכום לועדה- הזנת נתונים'!O101)</f>
        <v/>
      </c>
      <c r="W101" s="23"/>
      <c r="X101" s="24"/>
      <c r="Y101" s="26"/>
      <c r="Z101" s="26"/>
      <c r="AA101" s="25"/>
      <c r="AX101" s="26"/>
      <c r="AY101" s="26"/>
      <c r="AZ101" s="27"/>
    </row>
    <row r="102" spans="2:52">
      <c r="B102" s="28" t="str">
        <f t="shared" si="1"/>
        <v/>
      </c>
      <c r="C102" s="387" t="str">
        <f>'סיכום לועדה- הזנת נתונים'!C102</f>
        <v/>
      </c>
      <c r="D102" s="387" t="str">
        <f>IF($C102="","",'סיכום לועדה- הזנת נתונים'!D102)</f>
        <v/>
      </c>
      <c r="E102" s="387" t="str">
        <f>IF($C102="","",'סיכום לועדה- הזנת נתונים'!E102)</f>
        <v/>
      </c>
      <c r="F102" s="387" t="str">
        <f>IF($C102="","",'סיכום לועדה- הזנת נתונים'!F102)</f>
        <v/>
      </c>
      <c r="G102" s="387" t="str">
        <f>IF($C102="","",'סיכום לועדה- הזנת נתונים'!G102)</f>
        <v/>
      </c>
      <c r="H102" s="387" t="str">
        <f>IF($C102="","",'סיכום לועדה- הזנת נתונים'!H102)</f>
        <v/>
      </c>
      <c r="I102" s="388" t="str">
        <f>IF($C102="","",'סיכום לועדה- הזנת נתונים'!I102)</f>
        <v/>
      </c>
      <c r="J102" s="388" t="str">
        <f>IF($C102="","",'סיכום לועדה- הזנת נתונים'!J102)</f>
        <v/>
      </c>
      <c r="K102" s="388" t="str">
        <f>IF($C102="","",'סיכום לועדה- הזנת נתונים'!P102)</f>
        <v/>
      </c>
      <c r="L102" s="388" t="str">
        <f>IF($C102="","",'סיכום לועדה- הזנת נתונים'!Q102)</f>
        <v/>
      </c>
      <c r="M102" s="389" t="str">
        <f>IF($C102="","",'סיכום לועדה- הזנת נתונים'!R102)</f>
        <v/>
      </c>
      <c r="N102" s="390" t="str">
        <f>IF($C102="","",'סיכום לועדה- הזנת נתונים'!S102)</f>
        <v/>
      </c>
      <c r="O102" s="390" t="str">
        <f>IF($C102="","",'סיכום לועדה- הזנת נתונים'!T102)</f>
        <v/>
      </c>
      <c r="P102" s="390" t="str">
        <f>IF($C102="","",'סיכום לועדה- הזנת נתונים'!U102)</f>
        <v/>
      </c>
      <c r="Q102" s="390" t="str">
        <f>IF($C102="","",'סיכום לועדה- הזנת נתונים'!V102)</f>
        <v/>
      </c>
      <c r="R102" s="387" t="str">
        <f>IF($C102="","",'סיכום לועדה- הזנת נתונים'!K102)</f>
        <v/>
      </c>
      <c r="S102" s="387" t="str">
        <f>IF($C102="","",'סיכום לועדה- הזנת נתונים'!L102)</f>
        <v/>
      </c>
      <c r="T102" s="387" t="str">
        <f>IF($C102="","",'סיכום לועדה- הזנת נתונים'!M102)</f>
        <v/>
      </c>
      <c r="U102" s="387" t="str">
        <f>IF($C102="","",'סיכום לועדה- הזנת נתונים'!N102)</f>
        <v/>
      </c>
      <c r="V102" s="29" t="str">
        <f>IF($C102="","",'סיכום לועדה- הזנת נתונים'!O102)</f>
        <v/>
      </c>
      <c r="W102" s="23"/>
      <c r="X102" s="24"/>
      <c r="Y102" s="26"/>
      <c r="Z102" s="26"/>
      <c r="AA102" s="25"/>
      <c r="AX102" s="26"/>
      <c r="AY102" s="26"/>
      <c r="AZ102" s="27"/>
    </row>
    <row r="103" spans="2:52">
      <c r="B103" s="28" t="str">
        <f t="shared" si="1"/>
        <v/>
      </c>
      <c r="C103" s="387" t="str">
        <f>'סיכום לועדה- הזנת נתונים'!C103</f>
        <v/>
      </c>
      <c r="D103" s="387" t="str">
        <f>IF($C103="","",'סיכום לועדה- הזנת נתונים'!D103)</f>
        <v/>
      </c>
      <c r="E103" s="387" t="str">
        <f>IF($C103="","",'סיכום לועדה- הזנת נתונים'!E103)</f>
        <v/>
      </c>
      <c r="F103" s="387" t="str">
        <f>IF($C103="","",'סיכום לועדה- הזנת נתונים'!F103)</f>
        <v/>
      </c>
      <c r="G103" s="387" t="str">
        <f>IF($C103="","",'סיכום לועדה- הזנת נתונים'!G103)</f>
        <v/>
      </c>
      <c r="H103" s="387" t="str">
        <f>IF($C103="","",'סיכום לועדה- הזנת נתונים'!H103)</f>
        <v/>
      </c>
      <c r="I103" s="388" t="str">
        <f>IF($C103="","",'סיכום לועדה- הזנת נתונים'!I103)</f>
        <v/>
      </c>
      <c r="J103" s="388" t="str">
        <f>IF($C103="","",'סיכום לועדה- הזנת נתונים'!J103)</f>
        <v/>
      </c>
      <c r="K103" s="388" t="str">
        <f>IF($C103="","",'סיכום לועדה- הזנת נתונים'!P103)</f>
        <v/>
      </c>
      <c r="L103" s="388" t="str">
        <f>IF($C103="","",'סיכום לועדה- הזנת נתונים'!Q103)</f>
        <v/>
      </c>
      <c r="M103" s="389" t="str">
        <f>IF($C103="","",'סיכום לועדה- הזנת נתונים'!R103)</f>
        <v/>
      </c>
      <c r="N103" s="390" t="str">
        <f>IF($C103="","",'סיכום לועדה- הזנת נתונים'!S103)</f>
        <v/>
      </c>
      <c r="O103" s="390" t="str">
        <f>IF($C103="","",'סיכום לועדה- הזנת נתונים'!T103)</f>
        <v/>
      </c>
      <c r="P103" s="390" t="str">
        <f>IF($C103="","",'סיכום לועדה- הזנת נתונים'!U103)</f>
        <v/>
      </c>
      <c r="Q103" s="390" t="str">
        <f>IF($C103="","",'סיכום לועדה- הזנת נתונים'!V103)</f>
        <v/>
      </c>
      <c r="R103" s="387" t="str">
        <f>IF($C103="","",'סיכום לועדה- הזנת נתונים'!K103)</f>
        <v/>
      </c>
      <c r="S103" s="387" t="str">
        <f>IF($C103="","",'סיכום לועדה- הזנת נתונים'!L103)</f>
        <v/>
      </c>
      <c r="T103" s="387" t="str">
        <f>IF($C103="","",'סיכום לועדה- הזנת נתונים'!M103)</f>
        <v/>
      </c>
      <c r="U103" s="387" t="str">
        <f>IF($C103="","",'סיכום לועדה- הזנת נתונים'!N103)</f>
        <v/>
      </c>
      <c r="V103" s="29" t="str">
        <f>IF($C103="","",'סיכום לועדה- הזנת נתונים'!O103)</f>
        <v/>
      </c>
      <c r="W103" s="23"/>
      <c r="X103" s="24"/>
      <c r="Y103" s="26"/>
      <c r="Z103" s="26"/>
      <c r="AA103" s="25"/>
      <c r="AX103" s="26"/>
      <c r="AY103" s="26"/>
      <c r="AZ103" s="27"/>
    </row>
    <row r="104" spans="2:52">
      <c r="B104" s="28" t="str">
        <f t="shared" si="1"/>
        <v/>
      </c>
      <c r="C104" s="387" t="str">
        <f>'סיכום לועדה- הזנת נתונים'!C104</f>
        <v/>
      </c>
      <c r="D104" s="387" t="str">
        <f>IF($C104="","",'סיכום לועדה- הזנת נתונים'!D104)</f>
        <v/>
      </c>
      <c r="E104" s="387" t="str">
        <f>IF($C104="","",'סיכום לועדה- הזנת נתונים'!E104)</f>
        <v/>
      </c>
      <c r="F104" s="387" t="str">
        <f>IF($C104="","",'סיכום לועדה- הזנת נתונים'!F104)</f>
        <v/>
      </c>
      <c r="G104" s="387" t="str">
        <f>IF($C104="","",'סיכום לועדה- הזנת נתונים'!G104)</f>
        <v/>
      </c>
      <c r="H104" s="387" t="str">
        <f>IF($C104="","",'סיכום לועדה- הזנת נתונים'!H104)</f>
        <v/>
      </c>
      <c r="I104" s="388" t="str">
        <f>IF($C104="","",'סיכום לועדה- הזנת נתונים'!I104)</f>
        <v/>
      </c>
      <c r="J104" s="388" t="str">
        <f>IF($C104="","",'סיכום לועדה- הזנת נתונים'!J104)</f>
        <v/>
      </c>
      <c r="K104" s="388" t="str">
        <f>IF($C104="","",'סיכום לועדה- הזנת נתונים'!P104)</f>
        <v/>
      </c>
      <c r="L104" s="388" t="str">
        <f>IF($C104="","",'סיכום לועדה- הזנת נתונים'!Q104)</f>
        <v/>
      </c>
      <c r="M104" s="389" t="str">
        <f>IF($C104="","",'סיכום לועדה- הזנת נתונים'!R104)</f>
        <v/>
      </c>
      <c r="N104" s="390" t="str">
        <f>IF($C104="","",'סיכום לועדה- הזנת נתונים'!S104)</f>
        <v/>
      </c>
      <c r="O104" s="390" t="str">
        <f>IF($C104="","",'סיכום לועדה- הזנת נתונים'!T104)</f>
        <v/>
      </c>
      <c r="P104" s="390" t="str">
        <f>IF($C104="","",'סיכום לועדה- הזנת נתונים'!U104)</f>
        <v/>
      </c>
      <c r="Q104" s="390" t="str">
        <f>IF($C104="","",'סיכום לועדה- הזנת נתונים'!V104)</f>
        <v/>
      </c>
      <c r="R104" s="387" t="str">
        <f>IF($C104="","",'סיכום לועדה- הזנת נתונים'!K104)</f>
        <v/>
      </c>
      <c r="S104" s="387" t="str">
        <f>IF($C104="","",'סיכום לועדה- הזנת נתונים'!L104)</f>
        <v/>
      </c>
      <c r="T104" s="387" t="str">
        <f>IF($C104="","",'סיכום לועדה- הזנת נתונים'!M104)</f>
        <v/>
      </c>
      <c r="U104" s="387" t="str">
        <f>IF($C104="","",'סיכום לועדה- הזנת נתונים'!N104)</f>
        <v/>
      </c>
      <c r="V104" s="29" t="str">
        <f>IF($C104="","",'סיכום לועדה- הזנת נתונים'!O104)</f>
        <v/>
      </c>
      <c r="W104" s="23"/>
      <c r="X104" s="24"/>
      <c r="Y104" s="26"/>
      <c r="Z104" s="26"/>
      <c r="AA104" s="25"/>
      <c r="AX104" s="26"/>
      <c r="AY104" s="26"/>
      <c r="AZ104" s="27"/>
    </row>
    <row r="105" spans="2:52">
      <c r="B105" s="28" t="str">
        <f t="shared" si="1"/>
        <v/>
      </c>
      <c r="C105" s="387" t="str">
        <f>'סיכום לועדה- הזנת נתונים'!C105</f>
        <v/>
      </c>
      <c r="D105" s="387" t="str">
        <f>IF($C105="","",'סיכום לועדה- הזנת נתונים'!D105)</f>
        <v/>
      </c>
      <c r="E105" s="387" t="str">
        <f>IF($C105="","",'סיכום לועדה- הזנת נתונים'!E105)</f>
        <v/>
      </c>
      <c r="F105" s="387" t="str">
        <f>IF($C105="","",'סיכום לועדה- הזנת נתונים'!F105)</f>
        <v/>
      </c>
      <c r="G105" s="387" t="str">
        <f>IF($C105="","",'סיכום לועדה- הזנת נתונים'!G105)</f>
        <v/>
      </c>
      <c r="H105" s="387" t="str">
        <f>IF($C105="","",'סיכום לועדה- הזנת נתונים'!H105)</f>
        <v/>
      </c>
      <c r="I105" s="388" t="str">
        <f>IF($C105="","",'סיכום לועדה- הזנת נתונים'!I105)</f>
        <v/>
      </c>
      <c r="J105" s="388" t="str">
        <f>IF($C105="","",'סיכום לועדה- הזנת נתונים'!J105)</f>
        <v/>
      </c>
      <c r="K105" s="388" t="str">
        <f>IF($C105="","",'סיכום לועדה- הזנת נתונים'!P105)</f>
        <v/>
      </c>
      <c r="L105" s="388" t="str">
        <f>IF($C105="","",'סיכום לועדה- הזנת נתונים'!Q105)</f>
        <v/>
      </c>
      <c r="M105" s="389" t="str">
        <f>IF($C105="","",'סיכום לועדה- הזנת נתונים'!R105)</f>
        <v/>
      </c>
      <c r="N105" s="390" t="str">
        <f>IF($C105="","",'סיכום לועדה- הזנת נתונים'!S105)</f>
        <v/>
      </c>
      <c r="O105" s="390" t="str">
        <f>IF($C105="","",'סיכום לועדה- הזנת נתונים'!T105)</f>
        <v/>
      </c>
      <c r="P105" s="390" t="str">
        <f>IF($C105="","",'סיכום לועדה- הזנת נתונים'!U105)</f>
        <v/>
      </c>
      <c r="Q105" s="390" t="str">
        <f>IF($C105="","",'סיכום לועדה- הזנת נתונים'!V105)</f>
        <v/>
      </c>
      <c r="R105" s="387" t="str">
        <f>IF($C105="","",'סיכום לועדה- הזנת נתונים'!K105)</f>
        <v/>
      </c>
      <c r="S105" s="387" t="str">
        <f>IF($C105="","",'סיכום לועדה- הזנת נתונים'!L105)</f>
        <v/>
      </c>
      <c r="T105" s="387" t="str">
        <f>IF($C105="","",'סיכום לועדה- הזנת נתונים'!M105)</f>
        <v/>
      </c>
      <c r="U105" s="387" t="str">
        <f>IF($C105="","",'סיכום לועדה- הזנת נתונים'!N105)</f>
        <v/>
      </c>
      <c r="V105" s="29" t="str">
        <f>IF($C105="","",'סיכום לועדה- הזנת נתונים'!O105)</f>
        <v/>
      </c>
      <c r="W105" s="23"/>
      <c r="X105" s="24"/>
      <c r="Y105" s="26"/>
      <c r="Z105" s="26"/>
      <c r="AA105" s="25"/>
      <c r="AX105" s="26"/>
      <c r="AY105" s="26"/>
      <c r="AZ105" s="27"/>
    </row>
    <row r="106" spans="2:52">
      <c r="B106" s="28" t="str">
        <f t="shared" si="1"/>
        <v/>
      </c>
      <c r="C106" s="387" t="str">
        <f>'סיכום לועדה- הזנת נתונים'!C106</f>
        <v/>
      </c>
      <c r="D106" s="387" t="str">
        <f>IF($C106="","",'סיכום לועדה- הזנת נתונים'!D106)</f>
        <v/>
      </c>
      <c r="E106" s="387" t="str">
        <f>IF($C106="","",'סיכום לועדה- הזנת נתונים'!E106)</f>
        <v/>
      </c>
      <c r="F106" s="387" t="str">
        <f>IF($C106="","",'סיכום לועדה- הזנת נתונים'!F106)</f>
        <v/>
      </c>
      <c r="G106" s="387" t="str">
        <f>IF($C106="","",'סיכום לועדה- הזנת נתונים'!G106)</f>
        <v/>
      </c>
      <c r="H106" s="387" t="str">
        <f>IF($C106="","",'סיכום לועדה- הזנת נתונים'!H106)</f>
        <v/>
      </c>
      <c r="I106" s="388" t="str">
        <f>IF($C106="","",'סיכום לועדה- הזנת נתונים'!I106)</f>
        <v/>
      </c>
      <c r="J106" s="388" t="str">
        <f>IF($C106="","",'סיכום לועדה- הזנת נתונים'!J106)</f>
        <v/>
      </c>
      <c r="K106" s="388" t="str">
        <f>IF($C106="","",'סיכום לועדה- הזנת נתונים'!P106)</f>
        <v/>
      </c>
      <c r="L106" s="388" t="str">
        <f>IF($C106="","",'סיכום לועדה- הזנת נתונים'!Q106)</f>
        <v/>
      </c>
      <c r="M106" s="389" t="str">
        <f>IF($C106="","",'סיכום לועדה- הזנת נתונים'!R106)</f>
        <v/>
      </c>
      <c r="N106" s="390" t="str">
        <f>IF($C106="","",'סיכום לועדה- הזנת נתונים'!S106)</f>
        <v/>
      </c>
      <c r="O106" s="390" t="str">
        <f>IF($C106="","",'סיכום לועדה- הזנת נתונים'!T106)</f>
        <v/>
      </c>
      <c r="P106" s="390" t="str">
        <f>IF($C106="","",'סיכום לועדה- הזנת נתונים'!U106)</f>
        <v/>
      </c>
      <c r="Q106" s="390" t="str">
        <f>IF($C106="","",'סיכום לועדה- הזנת נתונים'!V106)</f>
        <v/>
      </c>
      <c r="R106" s="387" t="str">
        <f>IF($C106="","",'סיכום לועדה- הזנת נתונים'!K106)</f>
        <v/>
      </c>
      <c r="S106" s="387" t="str">
        <f>IF($C106="","",'סיכום לועדה- הזנת נתונים'!L106)</f>
        <v/>
      </c>
      <c r="T106" s="387" t="str">
        <f>IF($C106="","",'סיכום לועדה- הזנת נתונים'!M106)</f>
        <v/>
      </c>
      <c r="U106" s="387" t="str">
        <f>IF($C106="","",'סיכום לועדה- הזנת נתונים'!N106)</f>
        <v/>
      </c>
      <c r="V106" s="29" t="str">
        <f>IF($C106="","",'סיכום לועדה- הזנת נתונים'!O106)</f>
        <v/>
      </c>
      <c r="W106" s="23"/>
      <c r="X106" s="24"/>
      <c r="Y106" s="26"/>
      <c r="Z106" s="26"/>
      <c r="AA106" s="25"/>
      <c r="AX106" s="26"/>
      <c r="AY106" s="26"/>
      <c r="AZ106" s="27"/>
    </row>
    <row r="107" spans="2:52">
      <c r="B107" s="28" t="str">
        <f t="shared" si="1"/>
        <v/>
      </c>
      <c r="C107" s="387" t="str">
        <f>'סיכום לועדה- הזנת נתונים'!C107</f>
        <v/>
      </c>
      <c r="D107" s="387" t="str">
        <f>IF($C107="","",'סיכום לועדה- הזנת נתונים'!D107)</f>
        <v/>
      </c>
      <c r="E107" s="387" t="str">
        <f>IF($C107="","",'סיכום לועדה- הזנת נתונים'!E107)</f>
        <v/>
      </c>
      <c r="F107" s="387" t="str">
        <f>IF($C107="","",'סיכום לועדה- הזנת נתונים'!F107)</f>
        <v/>
      </c>
      <c r="G107" s="387" t="str">
        <f>IF($C107="","",'סיכום לועדה- הזנת נתונים'!G107)</f>
        <v/>
      </c>
      <c r="H107" s="387" t="str">
        <f>IF($C107="","",'סיכום לועדה- הזנת נתונים'!H107)</f>
        <v/>
      </c>
      <c r="I107" s="388" t="str">
        <f>IF($C107="","",'סיכום לועדה- הזנת נתונים'!I107)</f>
        <v/>
      </c>
      <c r="J107" s="388" t="str">
        <f>IF($C107="","",'סיכום לועדה- הזנת נתונים'!J107)</f>
        <v/>
      </c>
      <c r="K107" s="388" t="str">
        <f>IF($C107="","",'סיכום לועדה- הזנת נתונים'!P107)</f>
        <v/>
      </c>
      <c r="L107" s="388" t="str">
        <f>IF($C107="","",'סיכום לועדה- הזנת נתונים'!Q107)</f>
        <v/>
      </c>
      <c r="M107" s="389" t="str">
        <f>IF($C107="","",'סיכום לועדה- הזנת נתונים'!R107)</f>
        <v/>
      </c>
      <c r="N107" s="390" t="str">
        <f>IF($C107="","",'סיכום לועדה- הזנת נתונים'!S107)</f>
        <v/>
      </c>
      <c r="O107" s="390" t="str">
        <f>IF($C107="","",'סיכום לועדה- הזנת נתונים'!T107)</f>
        <v/>
      </c>
      <c r="P107" s="390" t="str">
        <f>IF($C107="","",'סיכום לועדה- הזנת נתונים'!U107)</f>
        <v/>
      </c>
      <c r="Q107" s="390" t="str">
        <f>IF($C107="","",'סיכום לועדה- הזנת נתונים'!V107)</f>
        <v/>
      </c>
      <c r="R107" s="387" t="str">
        <f>IF($C107="","",'סיכום לועדה- הזנת נתונים'!K107)</f>
        <v/>
      </c>
      <c r="S107" s="387" t="str">
        <f>IF($C107="","",'סיכום לועדה- הזנת נתונים'!L107)</f>
        <v/>
      </c>
      <c r="T107" s="387" t="str">
        <f>IF($C107="","",'סיכום לועדה- הזנת נתונים'!M107)</f>
        <v/>
      </c>
      <c r="U107" s="387" t="str">
        <f>IF($C107="","",'סיכום לועדה- הזנת נתונים'!N107)</f>
        <v/>
      </c>
      <c r="V107" s="29" t="str">
        <f>IF($C107="","",'סיכום לועדה- הזנת נתונים'!O107)</f>
        <v/>
      </c>
      <c r="W107" s="23"/>
      <c r="X107" s="24"/>
      <c r="Y107" s="26"/>
      <c r="Z107" s="26"/>
      <c r="AA107" s="25"/>
      <c r="AX107" s="26"/>
      <c r="AY107" s="26"/>
      <c r="AZ107" s="27"/>
    </row>
    <row r="108" spans="2:52">
      <c r="B108" s="28" t="str">
        <f t="shared" si="1"/>
        <v/>
      </c>
      <c r="C108" s="387" t="str">
        <f>'סיכום לועדה- הזנת נתונים'!C108</f>
        <v/>
      </c>
      <c r="D108" s="387" t="str">
        <f>IF($C108="","",'סיכום לועדה- הזנת נתונים'!D108)</f>
        <v/>
      </c>
      <c r="E108" s="387" t="str">
        <f>IF($C108="","",'סיכום לועדה- הזנת נתונים'!E108)</f>
        <v/>
      </c>
      <c r="F108" s="387" t="str">
        <f>IF($C108="","",'סיכום לועדה- הזנת נתונים'!F108)</f>
        <v/>
      </c>
      <c r="G108" s="387" t="str">
        <f>IF($C108="","",'סיכום לועדה- הזנת נתונים'!G108)</f>
        <v/>
      </c>
      <c r="H108" s="387" t="str">
        <f>IF($C108="","",'סיכום לועדה- הזנת נתונים'!H108)</f>
        <v/>
      </c>
      <c r="I108" s="388" t="str">
        <f>IF($C108="","",'סיכום לועדה- הזנת נתונים'!I108)</f>
        <v/>
      </c>
      <c r="J108" s="388" t="str">
        <f>IF($C108="","",'סיכום לועדה- הזנת נתונים'!J108)</f>
        <v/>
      </c>
      <c r="K108" s="388" t="str">
        <f>IF($C108="","",'סיכום לועדה- הזנת נתונים'!P108)</f>
        <v/>
      </c>
      <c r="L108" s="388" t="str">
        <f>IF($C108="","",'סיכום לועדה- הזנת נתונים'!Q108)</f>
        <v/>
      </c>
      <c r="M108" s="389" t="str">
        <f>IF($C108="","",'סיכום לועדה- הזנת נתונים'!R108)</f>
        <v/>
      </c>
      <c r="N108" s="390" t="str">
        <f>IF($C108="","",'סיכום לועדה- הזנת נתונים'!S108)</f>
        <v/>
      </c>
      <c r="O108" s="390" t="str">
        <f>IF($C108="","",'סיכום לועדה- הזנת נתונים'!T108)</f>
        <v/>
      </c>
      <c r="P108" s="390" t="str">
        <f>IF($C108="","",'סיכום לועדה- הזנת נתונים'!U108)</f>
        <v/>
      </c>
      <c r="Q108" s="390" t="str">
        <f>IF($C108="","",'סיכום לועדה- הזנת נתונים'!V108)</f>
        <v/>
      </c>
      <c r="R108" s="387" t="str">
        <f>IF($C108="","",'סיכום לועדה- הזנת נתונים'!K108)</f>
        <v/>
      </c>
      <c r="S108" s="387" t="str">
        <f>IF($C108="","",'סיכום לועדה- הזנת נתונים'!L108)</f>
        <v/>
      </c>
      <c r="T108" s="387" t="str">
        <f>IF($C108="","",'סיכום לועדה- הזנת נתונים'!M108)</f>
        <v/>
      </c>
      <c r="U108" s="387" t="str">
        <f>IF($C108="","",'סיכום לועדה- הזנת נתונים'!N108)</f>
        <v/>
      </c>
      <c r="V108" s="29" t="str">
        <f>IF($C108="","",'סיכום לועדה- הזנת נתונים'!O108)</f>
        <v/>
      </c>
      <c r="W108" s="23"/>
      <c r="X108" s="24"/>
      <c r="Y108" s="26"/>
      <c r="Z108" s="26"/>
      <c r="AA108" s="25"/>
      <c r="AX108" s="26"/>
      <c r="AY108" s="26"/>
      <c r="AZ108" s="27"/>
    </row>
    <row r="109" spans="2:52">
      <c r="B109" s="28" t="str">
        <f t="shared" si="1"/>
        <v/>
      </c>
      <c r="C109" s="387" t="str">
        <f>'סיכום לועדה- הזנת נתונים'!C109</f>
        <v/>
      </c>
      <c r="D109" s="387" t="str">
        <f>IF($C109="","",'סיכום לועדה- הזנת נתונים'!D109)</f>
        <v/>
      </c>
      <c r="E109" s="387" t="str">
        <f>IF($C109="","",'סיכום לועדה- הזנת נתונים'!E109)</f>
        <v/>
      </c>
      <c r="F109" s="387" t="str">
        <f>IF($C109="","",'סיכום לועדה- הזנת נתונים'!F109)</f>
        <v/>
      </c>
      <c r="G109" s="387" t="str">
        <f>IF($C109="","",'סיכום לועדה- הזנת נתונים'!G109)</f>
        <v/>
      </c>
      <c r="H109" s="387" t="str">
        <f>IF($C109="","",'סיכום לועדה- הזנת נתונים'!H109)</f>
        <v/>
      </c>
      <c r="I109" s="388" t="str">
        <f>IF($C109="","",'סיכום לועדה- הזנת נתונים'!I109)</f>
        <v/>
      </c>
      <c r="J109" s="388" t="str">
        <f>IF($C109="","",'סיכום לועדה- הזנת נתונים'!J109)</f>
        <v/>
      </c>
      <c r="K109" s="388" t="str">
        <f>IF($C109="","",'סיכום לועדה- הזנת נתונים'!P109)</f>
        <v/>
      </c>
      <c r="L109" s="388" t="str">
        <f>IF($C109="","",'סיכום לועדה- הזנת נתונים'!Q109)</f>
        <v/>
      </c>
      <c r="M109" s="389" t="str">
        <f>IF($C109="","",'סיכום לועדה- הזנת נתונים'!R109)</f>
        <v/>
      </c>
      <c r="N109" s="390" t="str">
        <f>IF($C109="","",'סיכום לועדה- הזנת נתונים'!S109)</f>
        <v/>
      </c>
      <c r="O109" s="390" t="str">
        <f>IF($C109="","",'סיכום לועדה- הזנת נתונים'!T109)</f>
        <v/>
      </c>
      <c r="P109" s="390" t="str">
        <f>IF($C109="","",'סיכום לועדה- הזנת נתונים'!U109)</f>
        <v/>
      </c>
      <c r="Q109" s="390" t="str">
        <f>IF($C109="","",'סיכום לועדה- הזנת נתונים'!V109)</f>
        <v/>
      </c>
      <c r="R109" s="387" t="str">
        <f>IF($C109="","",'סיכום לועדה- הזנת נתונים'!K109)</f>
        <v/>
      </c>
      <c r="S109" s="387" t="str">
        <f>IF($C109="","",'סיכום לועדה- הזנת נתונים'!L109)</f>
        <v/>
      </c>
      <c r="T109" s="387" t="str">
        <f>IF($C109="","",'סיכום לועדה- הזנת נתונים'!M109)</f>
        <v/>
      </c>
      <c r="U109" s="387" t="str">
        <f>IF($C109="","",'סיכום לועדה- הזנת נתונים'!N109)</f>
        <v/>
      </c>
      <c r="V109" s="29" t="str">
        <f>IF($C109="","",'סיכום לועדה- הזנת נתונים'!O109)</f>
        <v/>
      </c>
      <c r="W109" s="23"/>
      <c r="X109" s="24"/>
      <c r="Y109" s="26"/>
      <c r="Z109" s="26"/>
      <c r="AA109" s="25"/>
      <c r="AX109" s="26"/>
      <c r="AY109" s="26"/>
      <c r="AZ109" s="27"/>
    </row>
    <row r="110" spans="2:52">
      <c r="B110" s="28" t="str">
        <f t="shared" si="1"/>
        <v/>
      </c>
      <c r="C110" s="387" t="str">
        <f>'סיכום לועדה- הזנת נתונים'!C110</f>
        <v/>
      </c>
      <c r="D110" s="387" t="str">
        <f>IF($C110="","",'סיכום לועדה- הזנת נתונים'!D110)</f>
        <v/>
      </c>
      <c r="E110" s="387" t="str">
        <f>IF($C110="","",'סיכום לועדה- הזנת נתונים'!E110)</f>
        <v/>
      </c>
      <c r="F110" s="387" t="str">
        <f>IF($C110="","",'סיכום לועדה- הזנת נתונים'!F110)</f>
        <v/>
      </c>
      <c r="G110" s="387" t="str">
        <f>IF($C110="","",'סיכום לועדה- הזנת נתונים'!G110)</f>
        <v/>
      </c>
      <c r="H110" s="387" t="str">
        <f>IF($C110="","",'סיכום לועדה- הזנת נתונים'!H110)</f>
        <v/>
      </c>
      <c r="I110" s="388" t="str">
        <f>IF($C110="","",'סיכום לועדה- הזנת נתונים'!I110)</f>
        <v/>
      </c>
      <c r="J110" s="388" t="str">
        <f>IF($C110="","",'סיכום לועדה- הזנת נתונים'!J110)</f>
        <v/>
      </c>
      <c r="K110" s="388" t="str">
        <f>IF($C110="","",'סיכום לועדה- הזנת נתונים'!P110)</f>
        <v/>
      </c>
      <c r="L110" s="388" t="str">
        <f>IF($C110="","",'סיכום לועדה- הזנת נתונים'!Q110)</f>
        <v/>
      </c>
      <c r="M110" s="389" t="str">
        <f>IF($C110="","",'סיכום לועדה- הזנת נתונים'!R110)</f>
        <v/>
      </c>
      <c r="N110" s="390" t="str">
        <f>IF($C110="","",'סיכום לועדה- הזנת נתונים'!S110)</f>
        <v/>
      </c>
      <c r="O110" s="390" t="str">
        <f>IF($C110="","",'סיכום לועדה- הזנת נתונים'!T110)</f>
        <v/>
      </c>
      <c r="P110" s="390" t="str">
        <f>IF($C110="","",'סיכום לועדה- הזנת נתונים'!U110)</f>
        <v/>
      </c>
      <c r="Q110" s="390" t="str">
        <f>IF($C110="","",'סיכום לועדה- הזנת נתונים'!V110)</f>
        <v/>
      </c>
      <c r="R110" s="387" t="str">
        <f>IF($C110="","",'סיכום לועדה- הזנת נתונים'!K110)</f>
        <v/>
      </c>
      <c r="S110" s="387" t="str">
        <f>IF($C110="","",'סיכום לועדה- הזנת נתונים'!L110)</f>
        <v/>
      </c>
      <c r="T110" s="387" t="str">
        <f>IF($C110="","",'סיכום לועדה- הזנת נתונים'!M110)</f>
        <v/>
      </c>
      <c r="U110" s="387" t="str">
        <f>IF($C110="","",'סיכום לועדה- הזנת נתונים'!N110)</f>
        <v/>
      </c>
      <c r="V110" s="29" t="str">
        <f>IF($C110="","",'סיכום לועדה- הזנת נתונים'!O110)</f>
        <v/>
      </c>
      <c r="W110" s="23"/>
      <c r="X110" s="24"/>
      <c r="Y110" s="26"/>
      <c r="Z110" s="26"/>
      <c r="AA110" s="25"/>
      <c r="AX110" s="26"/>
      <c r="AY110" s="26"/>
      <c r="AZ110" s="27"/>
    </row>
    <row r="111" spans="2:52">
      <c r="B111" s="28" t="str">
        <f t="shared" si="1"/>
        <v/>
      </c>
      <c r="C111" s="387" t="str">
        <f>'סיכום לועדה- הזנת נתונים'!C111</f>
        <v/>
      </c>
      <c r="D111" s="387" t="str">
        <f>IF($C111="","",'סיכום לועדה- הזנת נתונים'!D111)</f>
        <v/>
      </c>
      <c r="E111" s="387" t="str">
        <f>IF($C111="","",'סיכום לועדה- הזנת נתונים'!E111)</f>
        <v/>
      </c>
      <c r="F111" s="387" t="str">
        <f>IF($C111="","",'סיכום לועדה- הזנת נתונים'!F111)</f>
        <v/>
      </c>
      <c r="G111" s="387" t="str">
        <f>IF($C111="","",'סיכום לועדה- הזנת נתונים'!G111)</f>
        <v/>
      </c>
      <c r="H111" s="387" t="str">
        <f>IF($C111="","",'סיכום לועדה- הזנת נתונים'!H111)</f>
        <v/>
      </c>
      <c r="I111" s="388" t="str">
        <f>IF($C111="","",'סיכום לועדה- הזנת נתונים'!I111)</f>
        <v/>
      </c>
      <c r="J111" s="388" t="str">
        <f>IF($C111="","",'סיכום לועדה- הזנת נתונים'!J111)</f>
        <v/>
      </c>
      <c r="K111" s="388" t="str">
        <f>IF($C111="","",'סיכום לועדה- הזנת נתונים'!P111)</f>
        <v/>
      </c>
      <c r="L111" s="388" t="str">
        <f>IF($C111="","",'סיכום לועדה- הזנת נתונים'!Q111)</f>
        <v/>
      </c>
      <c r="M111" s="389" t="str">
        <f>IF($C111="","",'סיכום לועדה- הזנת נתונים'!R111)</f>
        <v/>
      </c>
      <c r="N111" s="390" t="str">
        <f>IF($C111="","",'סיכום לועדה- הזנת נתונים'!S111)</f>
        <v/>
      </c>
      <c r="O111" s="390" t="str">
        <f>IF($C111="","",'סיכום לועדה- הזנת נתונים'!T111)</f>
        <v/>
      </c>
      <c r="P111" s="390" t="str">
        <f>IF($C111="","",'סיכום לועדה- הזנת נתונים'!U111)</f>
        <v/>
      </c>
      <c r="Q111" s="390" t="str">
        <f>IF($C111="","",'סיכום לועדה- הזנת נתונים'!V111)</f>
        <v/>
      </c>
      <c r="R111" s="387" t="str">
        <f>IF($C111="","",'סיכום לועדה- הזנת נתונים'!K111)</f>
        <v/>
      </c>
      <c r="S111" s="387" t="str">
        <f>IF($C111="","",'סיכום לועדה- הזנת נתונים'!L111)</f>
        <v/>
      </c>
      <c r="T111" s="387" t="str">
        <f>IF($C111="","",'סיכום לועדה- הזנת נתונים'!M111)</f>
        <v/>
      </c>
      <c r="U111" s="387" t="str">
        <f>IF($C111="","",'סיכום לועדה- הזנת נתונים'!N111)</f>
        <v/>
      </c>
      <c r="V111" s="29" t="str">
        <f>IF($C111="","",'סיכום לועדה- הזנת נתונים'!O111)</f>
        <v/>
      </c>
      <c r="W111" s="23"/>
      <c r="X111" s="24"/>
      <c r="Y111" s="26"/>
      <c r="Z111" s="26"/>
      <c r="AA111" s="25"/>
      <c r="AX111" s="26"/>
      <c r="AY111" s="26"/>
      <c r="AZ111" s="27"/>
    </row>
    <row r="112" spans="2:52">
      <c r="B112" s="28" t="str">
        <f t="shared" si="1"/>
        <v/>
      </c>
      <c r="C112" s="387" t="str">
        <f>'סיכום לועדה- הזנת נתונים'!C112</f>
        <v/>
      </c>
      <c r="D112" s="387" t="str">
        <f>IF($C112="","",'סיכום לועדה- הזנת נתונים'!D112)</f>
        <v/>
      </c>
      <c r="E112" s="387" t="str">
        <f>IF($C112="","",'סיכום לועדה- הזנת נתונים'!E112)</f>
        <v/>
      </c>
      <c r="F112" s="387" t="str">
        <f>IF($C112="","",'סיכום לועדה- הזנת נתונים'!F112)</f>
        <v/>
      </c>
      <c r="G112" s="387" t="str">
        <f>IF($C112="","",'סיכום לועדה- הזנת נתונים'!G112)</f>
        <v/>
      </c>
      <c r="H112" s="387" t="str">
        <f>IF($C112="","",'סיכום לועדה- הזנת נתונים'!H112)</f>
        <v/>
      </c>
      <c r="I112" s="388" t="str">
        <f>IF($C112="","",'סיכום לועדה- הזנת נתונים'!I112)</f>
        <v/>
      </c>
      <c r="J112" s="388" t="str">
        <f>IF($C112="","",'סיכום לועדה- הזנת נתונים'!J112)</f>
        <v/>
      </c>
      <c r="K112" s="388" t="str">
        <f>IF($C112="","",'סיכום לועדה- הזנת נתונים'!P112)</f>
        <v/>
      </c>
      <c r="L112" s="388" t="str">
        <f>IF($C112="","",'סיכום לועדה- הזנת נתונים'!Q112)</f>
        <v/>
      </c>
      <c r="M112" s="389" t="str">
        <f>IF($C112="","",'סיכום לועדה- הזנת נתונים'!R112)</f>
        <v/>
      </c>
      <c r="N112" s="390" t="str">
        <f>IF($C112="","",'סיכום לועדה- הזנת נתונים'!S112)</f>
        <v/>
      </c>
      <c r="O112" s="390" t="str">
        <f>IF($C112="","",'סיכום לועדה- הזנת נתונים'!T112)</f>
        <v/>
      </c>
      <c r="P112" s="390" t="str">
        <f>IF($C112="","",'סיכום לועדה- הזנת נתונים'!U112)</f>
        <v/>
      </c>
      <c r="Q112" s="390" t="str">
        <f>IF($C112="","",'סיכום לועדה- הזנת נתונים'!V112)</f>
        <v/>
      </c>
      <c r="R112" s="387" t="str">
        <f>IF($C112="","",'סיכום לועדה- הזנת נתונים'!K112)</f>
        <v/>
      </c>
      <c r="S112" s="387" t="str">
        <f>IF($C112="","",'סיכום לועדה- הזנת נתונים'!L112)</f>
        <v/>
      </c>
      <c r="T112" s="387" t="str">
        <f>IF($C112="","",'סיכום לועדה- הזנת נתונים'!M112)</f>
        <v/>
      </c>
      <c r="U112" s="387" t="str">
        <f>IF($C112="","",'סיכום לועדה- הזנת נתונים'!N112)</f>
        <v/>
      </c>
      <c r="V112" s="29" t="str">
        <f>IF($C112="","",'סיכום לועדה- הזנת נתונים'!O112)</f>
        <v/>
      </c>
      <c r="W112" s="23"/>
      <c r="X112" s="24"/>
      <c r="Y112" s="26"/>
      <c r="Z112" s="26"/>
      <c r="AA112" s="25"/>
      <c r="AX112" s="26"/>
      <c r="AY112" s="26"/>
      <c r="AZ112" s="27"/>
    </row>
    <row r="113" spans="2:52">
      <c r="B113" s="28" t="str">
        <f t="shared" si="1"/>
        <v/>
      </c>
      <c r="C113" s="387" t="str">
        <f>'סיכום לועדה- הזנת נתונים'!C113</f>
        <v/>
      </c>
      <c r="D113" s="387" t="str">
        <f>IF($C113="","",'סיכום לועדה- הזנת נתונים'!D113)</f>
        <v/>
      </c>
      <c r="E113" s="387" t="str">
        <f>IF($C113="","",'סיכום לועדה- הזנת נתונים'!E113)</f>
        <v/>
      </c>
      <c r="F113" s="387" t="str">
        <f>IF($C113="","",'סיכום לועדה- הזנת נתונים'!F113)</f>
        <v/>
      </c>
      <c r="G113" s="387" t="str">
        <f>IF($C113="","",'סיכום לועדה- הזנת נתונים'!G113)</f>
        <v/>
      </c>
      <c r="H113" s="387" t="str">
        <f>IF($C113="","",'סיכום לועדה- הזנת נתונים'!H113)</f>
        <v/>
      </c>
      <c r="I113" s="388" t="str">
        <f>IF($C113="","",'סיכום לועדה- הזנת נתונים'!I113)</f>
        <v/>
      </c>
      <c r="J113" s="388" t="str">
        <f>IF($C113="","",'סיכום לועדה- הזנת נתונים'!J113)</f>
        <v/>
      </c>
      <c r="K113" s="388" t="str">
        <f>IF($C113="","",'סיכום לועדה- הזנת נתונים'!P113)</f>
        <v/>
      </c>
      <c r="L113" s="388" t="str">
        <f>IF($C113="","",'סיכום לועדה- הזנת נתונים'!Q113)</f>
        <v/>
      </c>
      <c r="M113" s="389" t="str">
        <f>IF($C113="","",'סיכום לועדה- הזנת נתונים'!R113)</f>
        <v/>
      </c>
      <c r="N113" s="390" t="str">
        <f>IF($C113="","",'סיכום לועדה- הזנת נתונים'!S113)</f>
        <v/>
      </c>
      <c r="O113" s="390" t="str">
        <f>IF($C113="","",'סיכום לועדה- הזנת נתונים'!T113)</f>
        <v/>
      </c>
      <c r="P113" s="390" t="str">
        <f>IF($C113="","",'סיכום לועדה- הזנת נתונים'!U113)</f>
        <v/>
      </c>
      <c r="Q113" s="390" t="str">
        <f>IF($C113="","",'סיכום לועדה- הזנת נתונים'!V113)</f>
        <v/>
      </c>
      <c r="R113" s="387" t="str">
        <f>IF($C113="","",'סיכום לועדה- הזנת נתונים'!K113)</f>
        <v/>
      </c>
      <c r="S113" s="387" t="str">
        <f>IF($C113="","",'סיכום לועדה- הזנת נתונים'!L113)</f>
        <v/>
      </c>
      <c r="T113" s="387" t="str">
        <f>IF($C113="","",'סיכום לועדה- הזנת נתונים'!M113)</f>
        <v/>
      </c>
      <c r="U113" s="387" t="str">
        <f>IF($C113="","",'סיכום לועדה- הזנת נתונים'!N113)</f>
        <v/>
      </c>
      <c r="V113" s="29" t="str">
        <f>IF($C113="","",'סיכום לועדה- הזנת נתונים'!O113)</f>
        <v/>
      </c>
      <c r="W113" s="23"/>
      <c r="X113" s="24"/>
      <c r="Y113" s="26"/>
      <c r="Z113" s="26"/>
      <c r="AA113" s="25"/>
      <c r="AX113" s="26"/>
      <c r="AY113" s="26"/>
      <c r="AZ113" s="27"/>
    </row>
    <row r="114" spans="2:52">
      <c r="B114" s="28" t="str">
        <f t="shared" si="1"/>
        <v/>
      </c>
      <c r="C114" s="387" t="str">
        <f>'סיכום לועדה- הזנת נתונים'!C114</f>
        <v/>
      </c>
      <c r="D114" s="387" t="str">
        <f>IF($C114="","",'סיכום לועדה- הזנת נתונים'!D114)</f>
        <v/>
      </c>
      <c r="E114" s="387" t="str">
        <f>IF($C114="","",'סיכום לועדה- הזנת נתונים'!E114)</f>
        <v/>
      </c>
      <c r="F114" s="387" t="str">
        <f>IF($C114="","",'סיכום לועדה- הזנת נתונים'!F114)</f>
        <v/>
      </c>
      <c r="G114" s="387" t="str">
        <f>IF($C114="","",'סיכום לועדה- הזנת נתונים'!G114)</f>
        <v/>
      </c>
      <c r="H114" s="387" t="str">
        <f>IF($C114="","",'סיכום לועדה- הזנת נתונים'!H114)</f>
        <v/>
      </c>
      <c r="I114" s="388" t="str">
        <f>IF($C114="","",'סיכום לועדה- הזנת נתונים'!I114)</f>
        <v/>
      </c>
      <c r="J114" s="388" t="str">
        <f>IF($C114="","",'סיכום לועדה- הזנת נתונים'!J114)</f>
        <v/>
      </c>
      <c r="K114" s="388" t="str">
        <f>IF($C114="","",'סיכום לועדה- הזנת נתונים'!P114)</f>
        <v/>
      </c>
      <c r="L114" s="388" t="str">
        <f>IF($C114="","",'סיכום לועדה- הזנת נתונים'!Q114)</f>
        <v/>
      </c>
      <c r="M114" s="389" t="str">
        <f>IF($C114="","",'סיכום לועדה- הזנת נתונים'!R114)</f>
        <v/>
      </c>
      <c r="N114" s="390" t="str">
        <f>IF($C114="","",'סיכום לועדה- הזנת נתונים'!S114)</f>
        <v/>
      </c>
      <c r="O114" s="390" t="str">
        <f>IF($C114="","",'סיכום לועדה- הזנת נתונים'!T114)</f>
        <v/>
      </c>
      <c r="P114" s="390" t="str">
        <f>IF($C114="","",'סיכום לועדה- הזנת נתונים'!U114)</f>
        <v/>
      </c>
      <c r="Q114" s="390" t="str">
        <f>IF($C114="","",'סיכום לועדה- הזנת נתונים'!V114)</f>
        <v/>
      </c>
      <c r="R114" s="387" t="str">
        <f>IF($C114="","",'סיכום לועדה- הזנת נתונים'!K114)</f>
        <v/>
      </c>
      <c r="S114" s="387" t="str">
        <f>IF($C114="","",'סיכום לועדה- הזנת נתונים'!L114)</f>
        <v/>
      </c>
      <c r="T114" s="387" t="str">
        <f>IF($C114="","",'סיכום לועדה- הזנת נתונים'!M114)</f>
        <v/>
      </c>
      <c r="U114" s="387" t="str">
        <f>IF($C114="","",'סיכום לועדה- הזנת נתונים'!N114)</f>
        <v/>
      </c>
      <c r="V114" s="29" t="str">
        <f>IF($C114="","",'סיכום לועדה- הזנת נתונים'!O114)</f>
        <v/>
      </c>
      <c r="W114" s="23"/>
      <c r="X114" s="24"/>
      <c r="Y114" s="26"/>
      <c r="Z114" s="26"/>
      <c r="AA114" s="25"/>
      <c r="AX114" s="26"/>
      <c r="AY114" s="26"/>
      <c r="AZ114" s="27"/>
    </row>
    <row r="115" spans="2:52">
      <c r="B115" s="28" t="str">
        <f t="shared" si="1"/>
        <v/>
      </c>
      <c r="C115" s="387" t="str">
        <f>'סיכום לועדה- הזנת נתונים'!C115</f>
        <v/>
      </c>
      <c r="D115" s="387" t="str">
        <f>IF($C115="","",'סיכום לועדה- הזנת נתונים'!D115)</f>
        <v/>
      </c>
      <c r="E115" s="387" t="str">
        <f>IF($C115="","",'סיכום לועדה- הזנת נתונים'!E115)</f>
        <v/>
      </c>
      <c r="F115" s="387" t="str">
        <f>IF($C115="","",'סיכום לועדה- הזנת נתונים'!F115)</f>
        <v/>
      </c>
      <c r="G115" s="387" t="str">
        <f>IF($C115="","",'סיכום לועדה- הזנת נתונים'!G115)</f>
        <v/>
      </c>
      <c r="H115" s="387" t="str">
        <f>IF($C115="","",'סיכום לועדה- הזנת נתונים'!H115)</f>
        <v/>
      </c>
      <c r="I115" s="388" t="str">
        <f>IF($C115="","",'סיכום לועדה- הזנת נתונים'!I115)</f>
        <v/>
      </c>
      <c r="J115" s="388" t="str">
        <f>IF($C115="","",'סיכום לועדה- הזנת נתונים'!J115)</f>
        <v/>
      </c>
      <c r="K115" s="388" t="str">
        <f>IF($C115="","",'סיכום לועדה- הזנת נתונים'!P115)</f>
        <v/>
      </c>
      <c r="L115" s="388" t="str">
        <f>IF($C115="","",'סיכום לועדה- הזנת נתונים'!Q115)</f>
        <v/>
      </c>
      <c r="M115" s="389" t="str">
        <f>IF($C115="","",'סיכום לועדה- הזנת נתונים'!R115)</f>
        <v/>
      </c>
      <c r="N115" s="390" t="str">
        <f>IF($C115="","",'סיכום לועדה- הזנת נתונים'!S115)</f>
        <v/>
      </c>
      <c r="O115" s="390" t="str">
        <f>IF($C115="","",'סיכום לועדה- הזנת נתונים'!T115)</f>
        <v/>
      </c>
      <c r="P115" s="390" t="str">
        <f>IF($C115="","",'סיכום לועדה- הזנת נתונים'!U115)</f>
        <v/>
      </c>
      <c r="Q115" s="390" t="str">
        <f>IF($C115="","",'סיכום לועדה- הזנת נתונים'!V115)</f>
        <v/>
      </c>
      <c r="R115" s="387" t="str">
        <f>IF($C115="","",'סיכום לועדה- הזנת נתונים'!K115)</f>
        <v/>
      </c>
      <c r="S115" s="387" t="str">
        <f>IF($C115="","",'סיכום לועדה- הזנת נתונים'!L115)</f>
        <v/>
      </c>
      <c r="T115" s="387" t="str">
        <f>IF($C115="","",'סיכום לועדה- הזנת נתונים'!M115)</f>
        <v/>
      </c>
      <c r="U115" s="387" t="str">
        <f>IF($C115="","",'סיכום לועדה- הזנת נתונים'!N115)</f>
        <v/>
      </c>
      <c r="V115" s="29" t="str">
        <f>IF($C115="","",'סיכום לועדה- הזנת נתונים'!O115)</f>
        <v/>
      </c>
      <c r="W115" s="23"/>
      <c r="X115" s="24"/>
      <c r="Y115" s="26"/>
      <c r="Z115" s="26"/>
      <c r="AA115" s="25"/>
      <c r="AX115" s="26"/>
      <c r="AY115" s="26"/>
      <c r="AZ115" s="27"/>
    </row>
    <row r="116" spans="2:52">
      <c r="B116" s="28" t="str">
        <f t="shared" si="1"/>
        <v/>
      </c>
      <c r="C116" s="387" t="str">
        <f>'סיכום לועדה- הזנת נתונים'!C116</f>
        <v/>
      </c>
      <c r="D116" s="387" t="str">
        <f>IF($C116="","",'סיכום לועדה- הזנת נתונים'!D116)</f>
        <v/>
      </c>
      <c r="E116" s="387" t="str">
        <f>IF($C116="","",'סיכום לועדה- הזנת נתונים'!E116)</f>
        <v/>
      </c>
      <c r="F116" s="387" t="str">
        <f>IF($C116="","",'סיכום לועדה- הזנת נתונים'!F116)</f>
        <v/>
      </c>
      <c r="G116" s="387" t="str">
        <f>IF($C116="","",'סיכום לועדה- הזנת נתונים'!G116)</f>
        <v/>
      </c>
      <c r="H116" s="387" t="str">
        <f>IF($C116="","",'סיכום לועדה- הזנת נתונים'!H116)</f>
        <v/>
      </c>
      <c r="I116" s="388" t="str">
        <f>IF($C116="","",'סיכום לועדה- הזנת נתונים'!I116)</f>
        <v/>
      </c>
      <c r="J116" s="388" t="str">
        <f>IF($C116="","",'סיכום לועדה- הזנת נתונים'!J116)</f>
        <v/>
      </c>
      <c r="K116" s="388" t="str">
        <f>IF($C116="","",'סיכום לועדה- הזנת נתונים'!P116)</f>
        <v/>
      </c>
      <c r="L116" s="388" t="str">
        <f>IF($C116="","",'סיכום לועדה- הזנת נתונים'!Q116)</f>
        <v/>
      </c>
      <c r="M116" s="389" t="str">
        <f>IF($C116="","",'סיכום לועדה- הזנת נתונים'!R116)</f>
        <v/>
      </c>
      <c r="N116" s="390" t="str">
        <f>IF($C116="","",'סיכום לועדה- הזנת נתונים'!S116)</f>
        <v/>
      </c>
      <c r="O116" s="390" t="str">
        <f>IF($C116="","",'סיכום לועדה- הזנת נתונים'!T116)</f>
        <v/>
      </c>
      <c r="P116" s="390" t="str">
        <f>IF($C116="","",'סיכום לועדה- הזנת נתונים'!U116)</f>
        <v/>
      </c>
      <c r="Q116" s="390" t="str">
        <f>IF($C116="","",'סיכום לועדה- הזנת נתונים'!V116)</f>
        <v/>
      </c>
      <c r="R116" s="387" t="str">
        <f>IF($C116="","",'סיכום לועדה- הזנת נתונים'!K116)</f>
        <v/>
      </c>
      <c r="S116" s="387" t="str">
        <f>IF($C116="","",'סיכום לועדה- הזנת נתונים'!L116)</f>
        <v/>
      </c>
      <c r="T116" s="387" t="str">
        <f>IF($C116="","",'סיכום לועדה- הזנת נתונים'!M116)</f>
        <v/>
      </c>
      <c r="U116" s="387" t="str">
        <f>IF($C116="","",'סיכום לועדה- הזנת נתונים'!N116)</f>
        <v/>
      </c>
      <c r="V116" s="29" t="str">
        <f>IF($C116="","",'סיכום לועדה- הזנת נתונים'!O116)</f>
        <v/>
      </c>
      <c r="W116" s="23"/>
      <c r="X116" s="24"/>
      <c r="Y116" s="26"/>
      <c r="Z116" s="26"/>
      <c r="AA116" s="25"/>
      <c r="AX116" s="26"/>
      <c r="AY116" s="26"/>
      <c r="AZ116" s="27"/>
    </row>
    <row r="117" spans="2:52">
      <c r="B117" s="28" t="str">
        <f t="shared" si="1"/>
        <v/>
      </c>
      <c r="C117" s="387" t="str">
        <f>'סיכום לועדה- הזנת נתונים'!C117</f>
        <v/>
      </c>
      <c r="D117" s="387" t="str">
        <f>IF($C117="","",'סיכום לועדה- הזנת נתונים'!D117)</f>
        <v/>
      </c>
      <c r="E117" s="387" t="str">
        <f>IF($C117="","",'סיכום לועדה- הזנת נתונים'!E117)</f>
        <v/>
      </c>
      <c r="F117" s="387" t="str">
        <f>IF($C117="","",'סיכום לועדה- הזנת נתונים'!F117)</f>
        <v/>
      </c>
      <c r="G117" s="387" t="str">
        <f>IF($C117="","",'סיכום לועדה- הזנת נתונים'!G117)</f>
        <v/>
      </c>
      <c r="H117" s="387" t="str">
        <f>IF($C117="","",'סיכום לועדה- הזנת נתונים'!H117)</f>
        <v/>
      </c>
      <c r="I117" s="388" t="str">
        <f>IF($C117="","",'סיכום לועדה- הזנת נתונים'!I117)</f>
        <v/>
      </c>
      <c r="J117" s="388" t="str">
        <f>IF($C117="","",'סיכום לועדה- הזנת נתונים'!J117)</f>
        <v/>
      </c>
      <c r="K117" s="388" t="str">
        <f>IF($C117="","",'סיכום לועדה- הזנת נתונים'!P117)</f>
        <v/>
      </c>
      <c r="L117" s="388" t="str">
        <f>IF($C117="","",'סיכום לועדה- הזנת נתונים'!Q117)</f>
        <v/>
      </c>
      <c r="M117" s="389" t="str">
        <f>IF($C117="","",'סיכום לועדה- הזנת נתונים'!R117)</f>
        <v/>
      </c>
      <c r="N117" s="390" t="str">
        <f>IF($C117="","",'סיכום לועדה- הזנת נתונים'!S117)</f>
        <v/>
      </c>
      <c r="O117" s="390" t="str">
        <f>IF($C117="","",'סיכום לועדה- הזנת נתונים'!T117)</f>
        <v/>
      </c>
      <c r="P117" s="390" t="str">
        <f>IF($C117="","",'סיכום לועדה- הזנת נתונים'!U117)</f>
        <v/>
      </c>
      <c r="Q117" s="390" t="str">
        <f>IF($C117="","",'סיכום לועדה- הזנת נתונים'!V117)</f>
        <v/>
      </c>
      <c r="R117" s="387" t="str">
        <f>IF($C117="","",'סיכום לועדה- הזנת נתונים'!K117)</f>
        <v/>
      </c>
      <c r="S117" s="387" t="str">
        <f>IF($C117="","",'סיכום לועדה- הזנת נתונים'!L117)</f>
        <v/>
      </c>
      <c r="T117" s="387" t="str">
        <f>IF($C117="","",'סיכום לועדה- הזנת נתונים'!M117)</f>
        <v/>
      </c>
      <c r="U117" s="387" t="str">
        <f>IF($C117="","",'סיכום לועדה- הזנת נתונים'!N117)</f>
        <v/>
      </c>
      <c r="V117" s="29" t="str">
        <f>IF($C117="","",'סיכום לועדה- הזנת נתונים'!O117)</f>
        <v/>
      </c>
      <c r="W117" s="23"/>
      <c r="X117" s="24"/>
      <c r="Y117" s="26"/>
      <c r="Z117" s="26"/>
      <c r="AA117" s="25"/>
      <c r="AX117" s="26"/>
      <c r="AY117" s="26"/>
      <c r="AZ117" s="27"/>
    </row>
    <row r="118" spans="2:52">
      <c r="B118" s="28" t="str">
        <f t="shared" si="1"/>
        <v/>
      </c>
      <c r="C118" s="387" t="str">
        <f>'סיכום לועדה- הזנת נתונים'!C118</f>
        <v/>
      </c>
      <c r="D118" s="387" t="str">
        <f>IF($C118="","",'סיכום לועדה- הזנת נתונים'!D118)</f>
        <v/>
      </c>
      <c r="E118" s="387" t="str">
        <f>IF($C118="","",'סיכום לועדה- הזנת נתונים'!E118)</f>
        <v/>
      </c>
      <c r="F118" s="387" t="str">
        <f>IF($C118="","",'סיכום לועדה- הזנת נתונים'!F118)</f>
        <v/>
      </c>
      <c r="G118" s="387" t="str">
        <f>IF($C118="","",'סיכום לועדה- הזנת נתונים'!G118)</f>
        <v/>
      </c>
      <c r="H118" s="387" t="str">
        <f>IF($C118="","",'סיכום לועדה- הזנת נתונים'!H118)</f>
        <v/>
      </c>
      <c r="I118" s="388" t="str">
        <f>IF($C118="","",'סיכום לועדה- הזנת נתונים'!I118)</f>
        <v/>
      </c>
      <c r="J118" s="388" t="str">
        <f>IF($C118="","",'סיכום לועדה- הזנת נתונים'!J118)</f>
        <v/>
      </c>
      <c r="K118" s="388" t="str">
        <f>IF($C118="","",'סיכום לועדה- הזנת נתונים'!P118)</f>
        <v/>
      </c>
      <c r="L118" s="388" t="str">
        <f>IF($C118="","",'סיכום לועדה- הזנת נתונים'!Q118)</f>
        <v/>
      </c>
      <c r="M118" s="389" t="str">
        <f>IF($C118="","",'סיכום לועדה- הזנת נתונים'!R118)</f>
        <v/>
      </c>
      <c r="N118" s="390" t="str">
        <f>IF($C118="","",'סיכום לועדה- הזנת נתונים'!S118)</f>
        <v/>
      </c>
      <c r="O118" s="390" t="str">
        <f>IF($C118="","",'סיכום לועדה- הזנת נתונים'!T118)</f>
        <v/>
      </c>
      <c r="P118" s="390" t="str">
        <f>IF($C118="","",'סיכום לועדה- הזנת נתונים'!U118)</f>
        <v/>
      </c>
      <c r="Q118" s="390" t="str">
        <f>IF($C118="","",'סיכום לועדה- הזנת נתונים'!V118)</f>
        <v/>
      </c>
      <c r="R118" s="387" t="str">
        <f>IF($C118="","",'סיכום לועדה- הזנת נתונים'!K118)</f>
        <v/>
      </c>
      <c r="S118" s="387" t="str">
        <f>IF($C118="","",'סיכום לועדה- הזנת נתונים'!L118)</f>
        <v/>
      </c>
      <c r="T118" s="387" t="str">
        <f>IF($C118="","",'סיכום לועדה- הזנת נתונים'!M118)</f>
        <v/>
      </c>
      <c r="U118" s="387" t="str">
        <f>IF($C118="","",'סיכום לועדה- הזנת נתונים'!N118)</f>
        <v/>
      </c>
      <c r="V118" s="29" t="str">
        <f>IF($C118="","",'סיכום לועדה- הזנת נתונים'!O118)</f>
        <v/>
      </c>
      <c r="W118" s="23"/>
      <c r="X118" s="24"/>
      <c r="Y118" s="26"/>
      <c r="Z118" s="26"/>
      <c r="AA118" s="25"/>
      <c r="AX118" s="26"/>
      <c r="AY118" s="26"/>
      <c r="AZ118" s="27"/>
    </row>
    <row r="119" spans="2:52">
      <c r="B119" s="28" t="str">
        <f t="shared" si="1"/>
        <v/>
      </c>
      <c r="C119" s="387" t="str">
        <f>'סיכום לועדה- הזנת נתונים'!C119</f>
        <v/>
      </c>
      <c r="D119" s="387" t="str">
        <f>IF($C119="","",'סיכום לועדה- הזנת נתונים'!D119)</f>
        <v/>
      </c>
      <c r="E119" s="387" t="str">
        <f>IF($C119="","",'סיכום לועדה- הזנת נתונים'!E119)</f>
        <v/>
      </c>
      <c r="F119" s="387" t="str">
        <f>IF($C119="","",'סיכום לועדה- הזנת נתונים'!F119)</f>
        <v/>
      </c>
      <c r="G119" s="387" t="str">
        <f>IF($C119="","",'סיכום לועדה- הזנת נתונים'!G119)</f>
        <v/>
      </c>
      <c r="H119" s="387" t="str">
        <f>IF($C119="","",'סיכום לועדה- הזנת נתונים'!H119)</f>
        <v/>
      </c>
      <c r="I119" s="388" t="str">
        <f>IF($C119="","",'סיכום לועדה- הזנת נתונים'!I119)</f>
        <v/>
      </c>
      <c r="J119" s="388" t="str">
        <f>IF($C119="","",'סיכום לועדה- הזנת נתונים'!J119)</f>
        <v/>
      </c>
      <c r="K119" s="388" t="str">
        <f>IF($C119="","",'סיכום לועדה- הזנת נתונים'!P119)</f>
        <v/>
      </c>
      <c r="L119" s="388" t="str">
        <f>IF($C119="","",'סיכום לועדה- הזנת נתונים'!Q119)</f>
        <v/>
      </c>
      <c r="M119" s="389" t="str">
        <f>IF($C119="","",'סיכום לועדה- הזנת נתונים'!R119)</f>
        <v/>
      </c>
      <c r="N119" s="390" t="str">
        <f>IF($C119="","",'סיכום לועדה- הזנת נתונים'!S119)</f>
        <v/>
      </c>
      <c r="O119" s="390" t="str">
        <f>IF($C119="","",'סיכום לועדה- הזנת נתונים'!T119)</f>
        <v/>
      </c>
      <c r="P119" s="390" t="str">
        <f>IF($C119="","",'סיכום לועדה- הזנת נתונים'!U119)</f>
        <v/>
      </c>
      <c r="Q119" s="390" t="str">
        <f>IF($C119="","",'סיכום לועדה- הזנת נתונים'!V119)</f>
        <v/>
      </c>
      <c r="R119" s="387" t="str">
        <f>IF($C119="","",'סיכום לועדה- הזנת נתונים'!K119)</f>
        <v/>
      </c>
      <c r="S119" s="387" t="str">
        <f>IF($C119="","",'סיכום לועדה- הזנת נתונים'!L119)</f>
        <v/>
      </c>
      <c r="T119" s="387" t="str">
        <f>IF($C119="","",'סיכום לועדה- הזנת נתונים'!M119)</f>
        <v/>
      </c>
      <c r="U119" s="387" t="str">
        <f>IF($C119="","",'סיכום לועדה- הזנת נתונים'!N119)</f>
        <v/>
      </c>
      <c r="V119" s="29" t="str">
        <f>IF($C119="","",'סיכום לועדה- הזנת נתונים'!O119)</f>
        <v/>
      </c>
      <c r="W119" s="23"/>
      <c r="X119" s="24"/>
      <c r="Y119" s="26"/>
      <c r="Z119" s="26"/>
      <c r="AA119" s="25"/>
      <c r="AX119" s="26"/>
      <c r="AY119" s="26"/>
      <c r="AZ119" s="27"/>
    </row>
    <row r="120" spans="2:52">
      <c r="B120" s="28" t="str">
        <f t="shared" si="1"/>
        <v/>
      </c>
      <c r="C120" s="387" t="str">
        <f>'סיכום לועדה- הזנת נתונים'!C120</f>
        <v/>
      </c>
      <c r="D120" s="387" t="str">
        <f>IF($C120="","",'סיכום לועדה- הזנת נתונים'!D120)</f>
        <v/>
      </c>
      <c r="E120" s="387" t="str">
        <f>IF($C120="","",'סיכום לועדה- הזנת נתונים'!E120)</f>
        <v/>
      </c>
      <c r="F120" s="387" t="str">
        <f>IF($C120="","",'סיכום לועדה- הזנת נתונים'!F120)</f>
        <v/>
      </c>
      <c r="G120" s="387" t="str">
        <f>IF($C120="","",'סיכום לועדה- הזנת נתונים'!G120)</f>
        <v/>
      </c>
      <c r="H120" s="387" t="str">
        <f>IF($C120="","",'סיכום לועדה- הזנת נתונים'!H120)</f>
        <v/>
      </c>
      <c r="I120" s="388" t="str">
        <f>IF($C120="","",'סיכום לועדה- הזנת נתונים'!I120)</f>
        <v/>
      </c>
      <c r="J120" s="388" t="str">
        <f>IF($C120="","",'סיכום לועדה- הזנת נתונים'!J120)</f>
        <v/>
      </c>
      <c r="K120" s="388" t="str">
        <f>IF($C120="","",'סיכום לועדה- הזנת נתונים'!P120)</f>
        <v/>
      </c>
      <c r="L120" s="388" t="str">
        <f>IF($C120="","",'סיכום לועדה- הזנת נתונים'!Q120)</f>
        <v/>
      </c>
      <c r="M120" s="389" t="str">
        <f>IF($C120="","",'סיכום לועדה- הזנת נתונים'!R120)</f>
        <v/>
      </c>
      <c r="N120" s="390" t="str">
        <f>IF($C120="","",'סיכום לועדה- הזנת נתונים'!S120)</f>
        <v/>
      </c>
      <c r="O120" s="390" t="str">
        <f>IF($C120="","",'סיכום לועדה- הזנת נתונים'!T120)</f>
        <v/>
      </c>
      <c r="P120" s="390" t="str">
        <f>IF($C120="","",'סיכום לועדה- הזנת נתונים'!U120)</f>
        <v/>
      </c>
      <c r="Q120" s="390" t="str">
        <f>IF($C120="","",'סיכום לועדה- הזנת נתונים'!V120)</f>
        <v/>
      </c>
      <c r="R120" s="387" t="str">
        <f>IF($C120="","",'סיכום לועדה- הזנת נתונים'!K120)</f>
        <v/>
      </c>
      <c r="S120" s="387" t="str">
        <f>IF($C120="","",'סיכום לועדה- הזנת נתונים'!L120)</f>
        <v/>
      </c>
      <c r="T120" s="387" t="str">
        <f>IF($C120="","",'סיכום לועדה- הזנת נתונים'!M120)</f>
        <v/>
      </c>
      <c r="U120" s="387" t="str">
        <f>IF($C120="","",'סיכום לועדה- הזנת נתונים'!N120)</f>
        <v/>
      </c>
      <c r="V120" s="29" t="str">
        <f>IF($C120="","",'סיכום לועדה- הזנת נתונים'!O120)</f>
        <v/>
      </c>
      <c r="W120" s="23"/>
      <c r="X120" s="24"/>
      <c r="Y120" s="26"/>
      <c r="Z120" s="26"/>
      <c r="AA120" s="25"/>
      <c r="AX120" s="26"/>
      <c r="AY120" s="26"/>
      <c r="AZ120" s="27"/>
    </row>
    <row r="121" spans="2:52">
      <c r="B121" s="28" t="str">
        <f t="shared" si="1"/>
        <v/>
      </c>
      <c r="C121" s="387" t="str">
        <f>'סיכום לועדה- הזנת נתונים'!C121</f>
        <v/>
      </c>
      <c r="D121" s="387" t="str">
        <f>IF($C121="","",'סיכום לועדה- הזנת נתונים'!D121)</f>
        <v/>
      </c>
      <c r="E121" s="387" t="str">
        <f>IF($C121="","",'סיכום לועדה- הזנת נתונים'!E121)</f>
        <v/>
      </c>
      <c r="F121" s="387" t="str">
        <f>IF($C121="","",'סיכום לועדה- הזנת נתונים'!F121)</f>
        <v/>
      </c>
      <c r="G121" s="387" t="str">
        <f>IF($C121="","",'סיכום לועדה- הזנת נתונים'!G121)</f>
        <v/>
      </c>
      <c r="H121" s="387" t="str">
        <f>IF($C121="","",'סיכום לועדה- הזנת נתונים'!H121)</f>
        <v/>
      </c>
      <c r="I121" s="388" t="str">
        <f>IF($C121="","",'סיכום לועדה- הזנת נתונים'!I121)</f>
        <v/>
      </c>
      <c r="J121" s="388" t="str">
        <f>IF($C121="","",'סיכום לועדה- הזנת נתונים'!J121)</f>
        <v/>
      </c>
      <c r="K121" s="388" t="str">
        <f>IF($C121="","",'סיכום לועדה- הזנת נתונים'!P121)</f>
        <v/>
      </c>
      <c r="L121" s="388" t="str">
        <f>IF($C121="","",'סיכום לועדה- הזנת נתונים'!Q121)</f>
        <v/>
      </c>
      <c r="M121" s="389" t="str">
        <f>IF($C121="","",'סיכום לועדה- הזנת נתונים'!R121)</f>
        <v/>
      </c>
      <c r="N121" s="390" t="str">
        <f>IF($C121="","",'סיכום לועדה- הזנת נתונים'!S121)</f>
        <v/>
      </c>
      <c r="O121" s="390" t="str">
        <f>IF($C121="","",'סיכום לועדה- הזנת נתונים'!T121)</f>
        <v/>
      </c>
      <c r="P121" s="390" t="str">
        <f>IF($C121="","",'סיכום לועדה- הזנת נתונים'!U121)</f>
        <v/>
      </c>
      <c r="Q121" s="390" t="str">
        <f>IF($C121="","",'סיכום לועדה- הזנת נתונים'!V121)</f>
        <v/>
      </c>
      <c r="R121" s="387" t="str">
        <f>IF($C121="","",'סיכום לועדה- הזנת נתונים'!K121)</f>
        <v/>
      </c>
      <c r="S121" s="387" t="str">
        <f>IF($C121="","",'סיכום לועדה- הזנת נתונים'!L121)</f>
        <v/>
      </c>
      <c r="T121" s="387" t="str">
        <f>IF($C121="","",'סיכום לועדה- הזנת נתונים'!M121)</f>
        <v/>
      </c>
      <c r="U121" s="387" t="str">
        <f>IF($C121="","",'סיכום לועדה- הזנת נתונים'!N121)</f>
        <v/>
      </c>
      <c r="V121" s="29" t="str">
        <f>IF($C121="","",'סיכום לועדה- הזנת נתונים'!O121)</f>
        <v/>
      </c>
      <c r="W121" s="23"/>
      <c r="X121" s="24"/>
      <c r="Y121" s="26"/>
      <c r="Z121" s="26"/>
      <c r="AA121" s="25"/>
      <c r="AX121" s="26"/>
      <c r="AY121" s="26"/>
      <c r="AZ121" s="27"/>
    </row>
    <row r="122" spans="2:52">
      <c r="B122" s="28" t="str">
        <f t="shared" si="1"/>
        <v/>
      </c>
      <c r="C122" s="387" t="str">
        <f>'סיכום לועדה- הזנת נתונים'!C122</f>
        <v/>
      </c>
      <c r="D122" s="387" t="str">
        <f>IF($C122="","",'סיכום לועדה- הזנת נתונים'!D122)</f>
        <v/>
      </c>
      <c r="E122" s="387" t="str">
        <f>IF($C122="","",'סיכום לועדה- הזנת נתונים'!E122)</f>
        <v/>
      </c>
      <c r="F122" s="387" t="str">
        <f>IF($C122="","",'סיכום לועדה- הזנת נתונים'!F122)</f>
        <v/>
      </c>
      <c r="G122" s="387" t="str">
        <f>IF($C122="","",'סיכום לועדה- הזנת נתונים'!G122)</f>
        <v/>
      </c>
      <c r="H122" s="387" t="str">
        <f>IF($C122="","",'סיכום לועדה- הזנת נתונים'!H122)</f>
        <v/>
      </c>
      <c r="I122" s="388" t="str">
        <f>IF($C122="","",'סיכום לועדה- הזנת נתונים'!I122)</f>
        <v/>
      </c>
      <c r="J122" s="388" t="str">
        <f>IF($C122="","",'סיכום לועדה- הזנת נתונים'!J122)</f>
        <v/>
      </c>
      <c r="K122" s="388" t="str">
        <f>IF($C122="","",'סיכום לועדה- הזנת נתונים'!P122)</f>
        <v/>
      </c>
      <c r="L122" s="388" t="str">
        <f>IF($C122="","",'סיכום לועדה- הזנת נתונים'!Q122)</f>
        <v/>
      </c>
      <c r="M122" s="389" t="str">
        <f>IF($C122="","",'סיכום לועדה- הזנת נתונים'!R122)</f>
        <v/>
      </c>
      <c r="N122" s="390" t="str">
        <f>IF($C122="","",'סיכום לועדה- הזנת נתונים'!S122)</f>
        <v/>
      </c>
      <c r="O122" s="390" t="str">
        <f>IF($C122="","",'סיכום לועדה- הזנת נתונים'!T122)</f>
        <v/>
      </c>
      <c r="P122" s="390" t="str">
        <f>IF($C122="","",'סיכום לועדה- הזנת נתונים'!U122)</f>
        <v/>
      </c>
      <c r="Q122" s="390" t="str">
        <f>IF($C122="","",'סיכום לועדה- הזנת נתונים'!V122)</f>
        <v/>
      </c>
      <c r="R122" s="387" t="str">
        <f>IF($C122="","",'סיכום לועדה- הזנת נתונים'!K122)</f>
        <v/>
      </c>
      <c r="S122" s="387" t="str">
        <f>IF($C122="","",'סיכום לועדה- הזנת נתונים'!L122)</f>
        <v/>
      </c>
      <c r="T122" s="387" t="str">
        <f>IF($C122="","",'סיכום לועדה- הזנת נתונים'!M122)</f>
        <v/>
      </c>
      <c r="U122" s="387" t="str">
        <f>IF($C122="","",'סיכום לועדה- הזנת נתונים'!N122)</f>
        <v/>
      </c>
      <c r="V122" s="29" t="str">
        <f>IF($C122="","",'סיכום לועדה- הזנת נתונים'!O122)</f>
        <v/>
      </c>
      <c r="W122" s="23"/>
      <c r="X122" s="24"/>
      <c r="Y122" s="26"/>
      <c r="Z122" s="26"/>
      <c r="AA122" s="25"/>
      <c r="AX122" s="26"/>
      <c r="AY122" s="26"/>
      <c r="AZ122" s="27"/>
    </row>
    <row r="123" spans="2:52">
      <c r="B123" s="28" t="str">
        <f t="shared" si="1"/>
        <v/>
      </c>
      <c r="C123" s="387" t="str">
        <f>'סיכום לועדה- הזנת נתונים'!C123</f>
        <v/>
      </c>
      <c r="D123" s="387" t="str">
        <f>IF($C123="","",'סיכום לועדה- הזנת נתונים'!D123)</f>
        <v/>
      </c>
      <c r="E123" s="387" t="str">
        <f>IF($C123="","",'סיכום לועדה- הזנת נתונים'!E123)</f>
        <v/>
      </c>
      <c r="F123" s="387" t="str">
        <f>IF($C123="","",'סיכום לועדה- הזנת נתונים'!F123)</f>
        <v/>
      </c>
      <c r="G123" s="387" t="str">
        <f>IF($C123="","",'סיכום לועדה- הזנת נתונים'!G123)</f>
        <v/>
      </c>
      <c r="H123" s="387" t="str">
        <f>IF($C123="","",'סיכום לועדה- הזנת נתונים'!H123)</f>
        <v/>
      </c>
      <c r="I123" s="388" t="str">
        <f>IF($C123="","",'סיכום לועדה- הזנת נתונים'!I123)</f>
        <v/>
      </c>
      <c r="J123" s="388" t="str">
        <f>IF($C123="","",'סיכום לועדה- הזנת נתונים'!J123)</f>
        <v/>
      </c>
      <c r="K123" s="388" t="str">
        <f>IF($C123="","",'סיכום לועדה- הזנת נתונים'!P123)</f>
        <v/>
      </c>
      <c r="L123" s="388" t="str">
        <f>IF($C123="","",'סיכום לועדה- הזנת נתונים'!Q123)</f>
        <v/>
      </c>
      <c r="M123" s="389" t="str">
        <f>IF($C123="","",'סיכום לועדה- הזנת נתונים'!R123)</f>
        <v/>
      </c>
      <c r="N123" s="390" t="str">
        <f>IF($C123="","",'סיכום לועדה- הזנת נתונים'!S123)</f>
        <v/>
      </c>
      <c r="O123" s="390" t="str">
        <f>IF($C123="","",'סיכום לועדה- הזנת נתונים'!T123)</f>
        <v/>
      </c>
      <c r="P123" s="390" t="str">
        <f>IF($C123="","",'סיכום לועדה- הזנת נתונים'!U123)</f>
        <v/>
      </c>
      <c r="Q123" s="390" t="str">
        <f>IF($C123="","",'סיכום לועדה- הזנת נתונים'!V123)</f>
        <v/>
      </c>
      <c r="R123" s="387" t="str">
        <f>IF($C123="","",'סיכום לועדה- הזנת נתונים'!K123)</f>
        <v/>
      </c>
      <c r="S123" s="387" t="str">
        <f>IF($C123="","",'סיכום לועדה- הזנת נתונים'!L123)</f>
        <v/>
      </c>
      <c r="T123" s="387" t="str">
        <f>IF($C123="","",'סיכום לועדה- הזנת נתונים'!M123)</f>
        <v/>
      </c>
      <c r="U123" s="387" t="str">
        <f>IF($C123="","",'סיכום לועדה- הזנת נתונים'!N123)</f>
        <v/>
      </c>
      <c r="V123" s="29" t="str">
        <f>IF($C123="","",'סיכום לועדה- הזנת נתונים'!O123)</f>
        <v/>
      </c>
      <c r="W123" s="23"/>
      <c r="X123" s="24"/>
      <c r="Y123" s="26"/>
      <c r="Z123" s="26"/>
      <c r="AA123" s="25"/>
      <c r="AX123" s="26"/>
      <c r="AY123" s="26"/>
      <c r="AZ123" s="27"/>
    </row>
    <row r="124" spans="2:52">
      <c r="B124" s="28" t="str">
        <f t="shared" si="1"/>
        <v/>
      </c>
      <c r="C124" s="387" t="str">
        <f>'סיכום לועדה- הזנת נתונים'!C124</f>
        <v/>
      </c>
      <c r="D124" s="387" t="str">
        <f>IF($C124="","",'סיכום לועדה- הזנת נתונים'!D124)</f>
        <v/>
      </c>
      <c r="E124" s="387" t="str">
        <f>IF($C124="","",'סיכום לועדה- הזנת נתונים'!E124)</f>
        <v/>
      </c>
      <c r="F124" s="387" t="str">
        <f>IF($C124="","",'סיכום לועדה- הזנת נתונים'!F124)</f>
        <v/>
      </c>
      <c r="G124" s="387" t="str">
        <f>IF($C124="","",'סיכום לועדה- הזנת נתונים'!G124)</f>
        <v/>
      </c>
      <c r="H124" s="387" t="str">
        <f>IF($C124="","",'סיכום לועדה- הזנת נתונים'!H124)</f>
        <v/>
      </c>
      <c r="I124" s="388" t="str">
        <f>IF($C124="","",'סיכום לועדה- הזנת נתונים'!I124)</f>
        <v/>
      </c>
      <c r="J124" s="388" t="str">
        <f>IF($C124="","",'סיכום לועדה- הזנת נתונים'!J124)</f>
        <v/>
      </c>
      <c r="K124" s="388" t="str">
        <f>IF($C124="","",'סיכום לועדה- הזנת נתונים'!P124)</f>
        <v/>
      </c>
      <c r="L124" s="388" t="str">
        <f>IF($C124="","",'סיכום לועדה- הזנת נתונים'!Q124)</f>
        <v/>
      </c>
      <c r="M124" s="389" t="str">
        <f>IF($C124="","",'סיכום לועדה- הזנת נתונים'!R124)</f>
        <v/>
      </c>
      <c r="N124" s="390" t="str">
        <f>IF($C124="","",'סיכום לועדה- הזנת נתונים'!S124)</f>
        <v/>
      </c>
      <c r="O124" s="390" t="str">
        <f>IF($C124="","",'סיכום לועדה- הזנת נתונים'!T124)</f>
        <v/>
      </c>
      <c r="P124" s="390" t="str">
        <f>IF($C124="","",'סיכום לועדה- הזנת נתונים'!U124)</f>
        <v/>
      </c>
      <c r="Q124" s="390" t="str">
        <f>IF($C124="","",'סיכום לועדה- הזנת נתונים'!V124)</f>
        <v/>
      </c>
      <c r="R124" s="387" t="str">
        <f>IF($C124="","",'סיכום לועדה- הזנת נתונים'!K124)</f>
        <v/>
      </c>
      <c r="S124" s="387" t="str">
        <f>IF($C124="","",'סיכום לועדה- הזנת נתונים'!L124)</f>
        <v/>
      </c>
      <c r="T124" s="387" t="str">
        <f>IF($C124="","",'סיכום לועדה- הזנת נתונים'!M124)</f>
        <v/>
      </c>
      <c r="U124" s="387" t="str">
        <f>IF($C124="","",'סיכום לועדה- הזנת נתונים'!N124)</f>
        <v/>
      </c>
      <c r="V124" s="29" t="str">
        <f>IF($C124="","",'סיכום לועדה- הזנת נתונים'!O124)</f>
        <v/>
      </c>
      <c r="W124" s="23"/>
      <c r="X124" s="24"/>
      <c r="Y124" s="26"/>
      <c r="Z124" s="26"/>
      <c r="AA124" s="25"/>
      <c r="AX124" s="26"/>
      <c r="AY124" s="26"/>
      <c r="AZ124" s="27"/>
    </row>
    <row r="125" spans="2:52">
      <c r="B125" s="28" t="str">
        <f t="shared" si="1"/>
        <v/>
      </c>
      <c r="C125" s="387" t="str">
        <f>'סיכום לועדה- הזנת נתונים'!C125</f>
        <v/>
      </c>
      <c r="D125" s="387" t="str">
        <f>IF($C125="","",'סיכום לועדה- הזנת נתונים'!D125)</f>
        <v/>
      </c>
      <c r="E125" s="387" t="str">
        <f>IF($C125="","",'סיכום לועדה- הזנת נתונים'!E125)</f>
        <v/>
      </c>
      <c r="F125" s="387" t="str">
        <f>IF($C125="","",'סיכום לועדה- הזנת נתונים'!F125)</f>
        <v/>
      </c>
      <c r="G125" s="387" t="str">
        <f>IF($C125="","",'סיכום לועדה- הזנת נתונים'!G125)</f>
        <v/>
      </c>
      <c r="H125" s="387" t="str">
        <f>IF($C125="","",'סיכום לועדה- הזנת נתונים'!H125)</f>
        <v/>
      </c>
      <c r="I125" s="388" t="str">
        <f>IF($C125="","",'סיכום לועדה- הזנת נתונים'!I125)</f>
        <v/>
      </c>
      <c r="J125" s="388" t="str">
        <f>IF($C125="","",'סיכום לועדה- הזנת נתונים'!J125)</f>
        <v/>
      </c>
      <c r="K125" s="388" t="str">
        <f>IF($C125="","",'סיכום לועדה- הזנת נתונים'!P125)</f>
        <v/>
      </c>
      <c r="L125" s="388" t="str">
        <f>IF($C125="","",'סיכום לועדה- הזנת נתונים'!Q125)</f>
        <v/>
      </c>
      <c r="M125" s="389" t="str">
        <f>IF($C125="","",'סיכום לועדה- הזנת נתונים'!R125)</f>
        <v/>
      </c>
      <c r="N125" s="390" t="str">
        <f>IF($C125="","",'סיכום לועדה- הזנת נתונים'!S125)</f>
        <v/>
      </c>
      <c r="O125" s="390" t="str">
        <f>IF($C125="","",'סיכום לועדה- הזנת נתונים'!T125)</f>
        <v/>
      </c>
      <c r="P125" s="390" t="str">
        <f>IF($C125="","",'סיכום לועדה- הזנת נתונים'!U125)</f>
        <v/>
      </c>
      <c r="Q125" s="390" t="str">
        <f>IF($C125="","",'סיכום לועדה- הזנת נתונים'!V125)</f>
        <v/>
      </c>
      <c r="R125" s="387" t="str">
        <f>IF($C125="","",'סיכום לועדה- הזנת נתונים'!K125)</f>
        <v/>
      </c>
      <c r="S125" s="387" t="str">
        <f>IF($C125="","",'סיכום לועדה- הזנת נתונים'!L125)</f>
        <v/>
      </c>
      <c r="T125" s="387" t="str">
        <f>IF($C125="","",'סיכום לועדה- הזנת נתונים'!M125)</f>
        <v/>
      </c>
      <c r="U125" s="387" t="str">
        <f>IF($C125="","",'סיכום לועדה- הזנת נתונים'!N125)</f>
        <v/>
      </c>
      <c r="V125" s="29" t="str">
        <f>IF($C125="","",'סיכום לועדה- הזנת נתונים'!O125)</f>
        <v/>
      </c>
      <c r="W125" s="23"/>
      <c r="X125" s="24"/>
      <c r="Y125" s="26"/>
      <c r="Z125" s="26"/>
      <c r="AA125" s="25"/>
      <c r="AX125" s="26"/>
      <c r="AY125" s="26"/>
      <c r="AZ125" s="27"/>
    </row>
    <row r="126" spans="2:52">
      <c r="B126" s="28" t="str">
        <f t="shared" si="1"/>
        <v/>
      </c>
      <c r="C126" s="387" t="str">
        <f>'סיכום לועדה- הזנת נתונים'!C126</f>
        <v/>
      </c>
      <c r="D126" s="387" t="str">
        <f>IF($C126="","",'סיכום לועדה- הזנת נתונים'!D126)</f>
        <v/>
      </c>
      <c r="E126" s="387" t="str">
        <f>IF($C126="","",'סיכום לועדה- הזנת נתונים'!E126)</f>
        <v/>
      </c>
      <c r="F126" s="387" t="str">
        <f>IF($C126="","",'סיכום לועדה- הזנת נתונים'!F126)</f>
        <v/>
      </c>
      <c r="G126" s="387" t="str">
        <f>IF($C126="","",'סיכום לועדה- הזנת נתונים'!G126)</f>
        <v/>
      </c>
      <c r="H126" s="387" t="str">
        <f>IF($C126="","",'סיכום לועדה- הזנת נתונים'!H126)</f>
        <v/>
      </c>
      <c r="I126" s="388" t="str">
        <f>IF($C126="","",'סיכום לועדה- הזנת נתונים'!I126)</f>
        <v/>
      </c>
      <c r="J126" s="388" t="str">
        <f>IF($C126="","",'סיכום לועדה- הזנת נתונים'!J126)</f>
        <v/>
      </c>
      <c r="K126" s="388" t="str">
        <f>IF($C126="","",'סיכום לועדה- הזנת נתונים'!P126)</f>
        <v/>
      </c>
      <c r="L126" s="388" t="str">
        <f>IF($C126="","",'סיכום לועדה- הזנת נתונים'!Q126)</f>
        <v/>
      </c>
      <c r="M126" s="389" t="str">
        <f>IF($C126="","",'סיכום לועדה- הזנת נתונים'!R126)</f>
        <v/>
      </c>
      <c r="N126" s="390" t="str">
        <f>IF($C126="","",'סיכום לועדה- הזנת נתונים'!S126)</f>
        <v/>
      </c>
      <c r="O126" s="390" t="str">
        <f>IF($C126="","",'סיכום לועדה- הזנת נתונים'!T126)</f>
        <v/>
      </c>
      <c r="P126" s="390" t="str">
        <f>IF($C126="","",'סיכום לועדה- הזנת נתונים'!U126)</f>
        <v/>
      </c>
      <c r="Q126" s="390" t="str">
        <f>IF($C126="","",'סיכום לועדה- הזנת נתונים'!V126)</f>
        <v/>
      </c>
      <c r="R126" s="387" t="str">
        <f>IF($C126="","",'סיכום לועדה- הזנת נתונים'!K126)</f>
        <v/>
      </c>
      <c r="S126" s="387" t="str">
        <f>IF($C126="","",'סיכום לועדה- הזנת נתונים'!L126)</f>
        <v/>
      </c>
      <c r="T126" s="387" t="str">
        <f>IF($C126="","",'סיכום לועדה- הזנת נתונים'!M126)</f>
        <v/>
      </c>
      <c r="U126" s="387" t="str">
        <f>IF($C126="","",'סיכום לועדה- הזנת נתונים'!N126)</f>
        <v/>
      </c>
      <c r="V126" s="29" t="str">
        <f>IF($C126="","",'סיכום לועדה- הזנת נתונים'!O126)</f>
        <v/>
      </c>
      <c r="W126" s="23"/>
      <c r="X126" s="24"/>
      <c r="Y126" s="26"/>
      <c r="Z126" s="26"/>
      <c r="AA126" s="25"/>
      <c r="AX126" s="26"/>
      <c r="AY126" s="26"/>
      <c r="AZ126" s="27"/>
    </row>
    <row r="127" spans="2:52">
      <c r="B127" s="28" t="str">
        <f t="shared" si="1"/>
        <v/>
      </c>
      <c r="C127" s="387" t="str">
        <f>'סיכום לועדה- הזנת נתונים'!C127</f>
        <v/>
      </c>
      <c r="D127" s="387" t="str">
        <f>IF($C127="","",'סיכום לועדה- הזנת נתונים'!D127)</f>
        <v/>
      </c>
      <c r="E127" s="387" t="str">
        <f>IF($C127="","",'סיכום לועדה- הזנת נתונים'!E127)</f>
        <v/>
      </c>
      <c r="F127" s="387" t="str">
        <f>IF($C127="","",'סיכום לועדה- הזנת נתונים'!F127)</f>
        <v/>
      </c>
      <c r="G127" s="387" t="str">
        <f>IF($C127="","",'סיכום לועדה- הזנת נתונים'!G127)</f>
        <v/>
      </c>
      <c r="H127" s="387" t="str">
        <f>IF($C127="","",'סיכום לועדה- הזנת נתונים'!H127)</f>
        <v/>
      </c>
      <c r="I127" s="388" t="str">
        <f>IF($C127="","",'סיכום לועדה- הזנת נתונים'!I127)</f>
        <v/>
      </c>
      <c r="J127" s="388" t="str">
        <f>IF($C127="","",'סיכום לועדה- הזנת נתונים'!J127)</f>
        <v/>
      </c>
      <c r="K127" s="388" t="str">
        <f>IF($C127="","",'סיכום לועדה- הזנת נתונים'!P127)</f>
        <v/>
      </c>
      <c r="L127" s="388" t="str">
        <f>IF($C127="","",'סיכום לועדה- הזנת נתונים'!Q127)</f>
        <v/>
      </c>
      <c r="M127" s="389" t="str">
        <f>IF($C127="","",'סיכום לועדה- הזנת נתונים'!R127)</f>
        <v/>
      </c>
      <c r="N127" s="390" t="str">
        <f>IF($C127="","",'סיכום לועדה- הזנת נתונים'!S127)</f>
        <v/>
      </c>
      <c r="O127" s="390" t="str">
        <f>IF($C127="","",'סיכום לועדה- הזנת נתונים'!T127)</f>
        <v/>
      </c>
      <c r="P127" s="390" t="str">
        <f>IF($C127="","",'סיכום לועדה- הזנת נתונים'!U127)</f>
        <v/>
      </c>
      <c r="Q127" s="390" t="str">
        <f>IF($C127="","",'סיכום לועדה- הזנת נתונים'!V127)</f>
        <v/>
      </c>
      <c r="R127" s="387" t="str">
        <f>IF($C127="","",'סיכום לועדה- הזנת נתונים'!K127)</f>
        <v/>
      </c>
      <c r="S127" s="387" t="str">
        <f>IF($C127="","",'סיכום לועדה- הזנת נתונים'!L127)</f>
        <v/>
      </c>
      <c r="T127" s="387" t="str">
        <f>IF($C127="","",'סיכום לועדה- הזנת נתונים'!M127)</f>
        <v/>
      </c>
      <c r="U127" s="387" t="str">
        <f>IF($C127="","",'סיכום לועדה- הזנת נתונים'!N127)</f>
        <v/>
      </c>
      <c r="V127" s="29" t="str">
        <f>IF($C127="","",'סיכום לועדה- הזנת נתונים'!O127)</f>
        <v/>
      </c>
      <c r="W127" s="23"/>
      <c r="X127" s="24"/>
      <c r="Y127" s="26"/>
      <c r="Z127" s="26"/>
      <c r="AA127" s="25"/>
      <c r="AX127" s="26"/>
      <c r="AY127" s="26"/>
      <c r="AZ127" s="27"/>
    </row>
    <row r="128" spans="2:52">
      <c r="B128" s="28" t="str">
        <f t="shared" si="1"/>
        <v/>
      </c>
      <c r="C128" s="387" t="str">
        <f>'סיכום לועדה- הזנת נתונים'!C128</f>
        <v/>
      </c>
      <c r="D128" s="387" t="str">
        <f>IF($C128="","",'סיכום לועדה- הזנת נתונים'!D128)</f>
        <v/>
      </c>
      <c r="E128" s="387" t="str">
        <f>IF($C128="","",'סיכום לועדה- הזנת נתונים'!E128)</f>
        <v/>
      </c>
      <c r="F128" s="387" t="str">
        <f>IF($C128="","",'סיכום לועדה- הזנת נתונים'!F128)</f>
        <v/>
      </c>
      <c r="G128" s="387" t="str">
        <f>IF($C128="","",'סיכום לועדה- הזנת נתונים'!G128)</f>
        <v/>
      </c>
      <c r="H128" s="387" t="str">
        <f>IF($C128="","",'סיכום לועדה- הזנת נתונים'!H128)</f>
        <v/>
      </c>
      <c r="I128" s="388" t="str">
        <f>IF($C128="","",'סיכום לועדה- הזנת נתונים'!I128)</f>
        <v/>
      </c>
      <c r="J128" s="388" t="str">
        <f>IF($C128="","",'סיכום לועדה- הזנת נתונים'!J128)</f>
        <v/>
      </c>
      <c r="K128" s="388" t="str">
        <f>IF($C128="","",'סיכום לועדה- הזנת נתונים'!P128)</f>
        <v/>
      </c>
      <c r="L128" s="388" t="str">
        <f>IF($C128="","",'סיכום לועדה- הזנת נתונים'!Q128)</f>
        <v/>
      </c>
      <c r="M128" s="389" t="str">
        <f>IF($C128="","",'סיכום לועדה- הזנת נתונים'!R128)</f>
        <v/>
      </c>
      <c r="N128" s="390" t="str">
        <f>IF($C128="","",'סיכום לועדה- הזנת נתונים'!S128)</f>
        <v/>
      </c>
      <c r="O128" s="390" t="str">
        <f>IF($C128="","",'סיכום לועדה- הזנת נתונים'!T128)</f>
        <v/>
      </c>
      <c r="P128" s="390" t="str">
        <f>IF($C128="","",'סיכום לועדה- הזנת נתונים'!U128)</f>
        <v/>
      </c>
      <c r="Q128" s="390" t="str">
        <f>IF($C128="","",'סיכום לועדה- הזנת נתונים'!V128)</f>
        <v/>
      </c>
      <c r="R128" s="387" t="str">
        <f>IF($C128="","",'סיכום לועדה- הזנת נתונים'!K128)</f>
        <v/>
      </c>
      <c r="S128" s="387" t="str">
        <f>IF($C128="","",'סיכום לועדה- הזנת נתונים'!L128)</f>
        <v/>
      </c>
      <c r="T128" s="387" t="str">
        <f>IF($C128="","",'סיכום לועדה- הזנת נתונים'!M128)</f>
        <v/>
      </c>
      <c r="U128" s="387" t="str">
        <f>IF($C128="","",'סיכום לועדה- הזנת נתונים'!N128)</f>
        <v/>
      </c>
      <c r="V128" s="29" t="str">
        <f>IF($C128="","",'סיכום לועדה- הזנת נתונים'!O128)</f>
        <v/>
      </c>
      <c r="W128" s="23"/>
      <c r="X128" s="24"/>
      <c r="Y128" s="26"/>
      <c r="Z128" s="26"/>
      <c r="AA128" s="25"/>
      <c r="AX128" s="26"/>
      <c r="AY128" s="26"/>
      <c r="AZ128" s="27"/>
    </row>
    <row r="129" spans="2:52">
      <c r="B129" s="28" t="str">
        <f t="shared" si="1"/>
        <v/>
      </c>
      <c r="C129" s="387" t="str">
        <f>'סיכום לועדה- הזנת נתונים'!C129</f>
        <v/>
      </c>
      <c r="D129" s="387" t="str">
        <f>IF($C129="","",'סיכום לועדה- הזנת נתונים'!D129)</f>
        <v/>
      </c>
      <c r="E129" s="387" t="str">
        <f>IF($C129="","",'סיכום לועדה- הזנת נתונים'!E129)</f>
        <v/>
      </c>
      <c r="F129" s="387" t="str">
        <f>IF($C129="","",'סיכום לועדה- הזנת נתונים'!F129)</f>
        <v/>
      </c>
      <c r="G129" s="387" t="str">
        <f>IF($C129="","",'סיכום לועדה- הזנת נתונים'!G129)</f>
        <v/>
      </c>
      <c r="H129" s="387" t="str">
        <f>IF($C129="","",'סיכום לועדה- הזנת נתונים'!H129)</f>
        <v/>
      </c>
      <c r="I129" s="388" t="str">
        <f>IF($C129="","",'סיכום לועדה- הזנת נתונים'!I129)</f>
        <v/>
      </c>
      <c r="J129" s="388" t="str">
        <f>IF($C129="","",'סיכום לועדה- הזנת נתונים'!J129)</f>
        <v/>
      </c>
      <c r="K129" s="388" t="str">
        <f>IF($C129="","",'סיכום לועדה- הזנת נתונים'!P129)</f>
        <v/>
      </c>
      <c r="L129" s="388" t="str">
        <f>IF($C129="","",'סיכום לועדה- הזנת נתונים'!Q129)</f>
        <v/>
      </c>
      <c r="M129" s="389" t="str">
        <f>IF($C129="","",'סיכום לועדה- הזנת נתונים'!R129)</f>
        <v/>
      </c>
      <c r="N129" s="390" t="str">
        <f>IF($C129="","",'סיכום לועדה- הזנת נתונים'!S129)</f>
        <v/>
      </c>
      <c r="O129" s="390" t="str">
        <f>IF($C129="","",'סיכום לועדה- הזנת נתונים'!T129)</f>
        <v/>
      </c>
      <c r="P129" s="390" t="str">
        <f>IF($C129="","",'סיכום לועדה- הזנת נתונים'!U129)</f>
        <v/>
      </c>
      <c r="Q129" s="390" t="str">
        <f>IF($C129="","",'סיכום לועדה- הזנת נתונים'!V129)</f>
        <v/>
      </c>
      <c r="R129" s="387" t="str">
        <f>IF($C129="","",'סיכום לועדה- הזנת נתונים'!K129)</f>
        <v/>
      </c>
      <c r="S129" s="387" t="str">
        <f>IF($C129="","",'סיכום לועדה- הזנת נתונים'!L129)</f>
        <v/>
      </c>
      <c r="T129" s="387" t="str">
        <f>IF($C129="","",'סיכום לועדה- הזנת נתונים'!M129)</f>
        <v/>
      </c>
      <c r="U129" s="387" t="str">
        <f>IF($C129="","",'סיכום לועדה- הזנת נתונים'!N129)</f>
        <v/>
      </c>
      <c r="V129" s="29" t="str">
        <f>IF($C129="","",'סיכום לועדה- הזנת נתונים'!O129)</f>
        <v/>
      </c>
      <c r="W129" s="23"/>
      <c r="X129" s="24"/>
      <c r="Y129" s="26"/>
      <c r="Z129" s="26"/>
      <c r="AA129" s="25"/>
      <c r="AX129" s="26"/>
      <c r="AY129" s="26"/>
      <c r="AZ129" s="27"/>
    </row>
    <row r="130" spans="2:52" ht="16.5" thickBot="1">
      <c r="B130" s="30" t="str">
        <f t="shared" si="1"/>
        <v/>
      </c>
      <c r="C130" s="31" t="str">
        <f>'סיכום לועדה- הזנת נתונים'!C130</f>
        <v/>
      </c>
      <c r="D130" s="31" t="str">
        <f>IF($C130="","",'סיכום לועדה- הזנת נתונים'!D130)</f>
        <v/>
      </c>
      <c r="E130" s="31" t="str">
        <f>IF($C130="","",'סיכום לועדה- הזנת נתונים'!E130)</f>
        <v/>
      </c>
      <c r="F130" s="31" t="str">
        <f>IF($C130="","",'סיכום לועדה- הזנת נתונים'!F130)</f>
        <v/>
      </c>
      <c r="G130" s="31" t="str">
        <f>IF($C130="","",'סיכום לועדה- הזנת נתונים'!G130)</f>
        <v/>
      </c>
      <c r="H130" s="31" t="str">
        <f>IF($C130="","",'סיכום לועדה- הזנת נתונים'!H130)</f>
        <v/>
      </c>
      <c r="I130" s="32" t="str">
        <f>IF($C130="","",'סיכום לועדה- הזנת נתונים'!I130)</f>
        <v/>
      </c>
      <c r="J130" s="32" t="str">
        <f>IF($C130="","",'סיכום לועדה- הזנת נתונים'!J130)</f>
        <v/>
      </c>
      <c r="K130" s="32" t="str">
        <f>IF($C130="","",'סיכום לועדה- הזנת נתונים'!P130)</f>
        <v/>
      </c>
      <c r="L130" s="32" t="str">
        <f>IF($C130="","",'סיכום לועדה- הזנת נתונים'!Q130)</f>
        <v/>
      </c>
      <c r="M130" s="33" t="str">
        <f>IF($C130="","",'סיכום לועדה- הזנת נתונים'!R130)</f>
        <v/>
      </c>
      <c r="N130" s="34" t="str">
        <f>IF($C130="","",'סיכום לועדה- הזנת נתונים'!S130)</f>
        <v/>
      </c>
      <c r="O130" s="34" t="str">
        <f>IF($C130="","",'סיכום לועדה- הזנת נתונים'!T130)</f>
        <v/>
      </c>
      <c r="P130" s="34" t="str">
        <f>IF($C130="","",'סיכום לועדה- הזנת נתונים'!U130)</f>
        <v/>
      </c>
      <c r="Q130" s="34" t="str">
        <f>IF($C130="","",'סיכום לועדה- הזנת נתונים'!V130)</f>
        <v/>
      </c>
      <c r="R130" s="31" t="str">
        <f>IF($C130="","",'סיכום לועדה- הזנת נתונים'!K130)</f>
        <v/>
      </c>
      <c r="S130" s="31" t="str">
        <f>IF($C130="","",'סיכום לועדה- הזנת נתונים'!L130)</f>
        <v/>
      </c>
      <c r="T130" s="31" t="str">
        <f>IF($C130="","",'סיכום לועדה- הזנת נתונים'!M130)</f>
        <v/>
      </c>
      <c r="U130" s="31" t="str">
        <f>IF($C130="","",'סיכום לועדה- הזנת נתונים'!N130)</f>
        <v/>
      </c>
      <c r="V130" s="35" t="str">
        <f>IF($C130="","",'סיכום לועדה- הזנת נתונים'!O130)</f>
        <v/>
      </c>
      <c r="W130" s="23"/>
      <c r="X130" s="24"/>
      <c r="Y130" s="26"/>
      <c r="Z130" s="26"/>
      <c r="AA130" s="25"/>
      <c r="AX130" s="26"/>
      <c r="AY130" s="26"/>
      <c r="AZ130" s="27"/>
    </row>
    <row r="131" spans="2:52" ht="19.5" thickBot="1">
      <c r="B131" s="514" t="s">
        <v>49</v>
      </c>
      <c r="C131" s="515"/>
      <c r="D131" s="36"/>
      <c r="E131" s="36"/>
      <c r="F131" s="36"/>
      <c r="G131" s="36"/>
      <c r="H131" s="36"/>
      <c r="I131" s="36">
        <f ca="1">SUM(I30:I130)</f>
        <v>2026364</v>
      </c>
      <c r="J131" s="36">
        <f ca="1">SUM(J30:J130)</f>
        <v>2026364</v>
      </c>
      <c r="K131" s="36">
        <f ca="1">SUM(K30:K130)</f>
        <v>10260000</v>
      </c>
      <c r="L131" s="36">
        <f t="shared" ref="L131:Q131" ca="1" si="2">SUM(L30:L130)</f>
        <v>4026034</v>
      </c>
      <c r="M131" s="37">
        <f t="shared" ca="1" si="2"/>
        <v>17.418208714490476</v>
      </c>
      <c r="N131" s="36">
        <f t="shared" ca="1" si="2"/>
        <v>0</v>
      </c>
      <c r="O131" s="36">
        <f t="shared" ca="1" si="2"/>
        <v>0</v>
      </c>
      <c r="P131" s="36">
        <f t="shared" ca="1" si="2"/>
        <v>4026034</v>
      </c>
      <c r="Q131" s="36">
        <f t="shared" ca="1" si="2"/>
        <v>4026034</v>
      </c>
      <c r="R131" s="274"/>
      <c r="S131" s="274"/>
      <c r="T131" s="274"/>
      <c r="U131" s="275"/>
      <c r="V131" s="38" t="str">
        <f>IF(U131="","",'סיכום לועדה- הזנת נתונים'!O131)</f>
        <v/>
      </c>
      <c r="W131" s="23"/>
      <c r="X131" s="24"/>
      <c r="AA131" s="25"/>
      <c r="AX131" s="26"/>
      <c r="AY131" s="26"/>
      <c r="AZ131" s="27"/>
    </row>
  </sheetData>
  <sheetProtection algorithmName="SHA-512" hashValue="w3kQoANkXDCJMsPAq3HrtzlLkiRiaspNvOjbDel4rZxEHu5OwDGWf510iNAujLanL+EEFOF6g64moDreqHkqXw==" saltValue="6lVCXYFH1i2+VQZBP3OV3A==" spinCount="100000" sheet="1" scenarios="1" formatColumns="0" formatRows="0"/>
  <mergeCells count="1">
    <mergeCell ref="B131:C131"/>
  </mergeCells>
  <conditionalFormatting sqref="B31:V130 V131">
    <cfRule type="containsBlanks" dxfId="98" priority="3">
      <formula>LEN(TRIM(B31))=0</formula>
    </cfRule>
  </conditionalFormatting>
  <conditionalFormatting sqref="C1:C2 D28:E28">
    <cfRule type="containsBlanks" dxfId="97" priority="1">
      <formula>LEN(TRIM(C1))=0</formula>
    </cfRule>
  </conditionalFormatting>
  <printOptions horizontalCentered="1"/>
  <pageMargins left="0.15748031496062992" right="0.15748031496062992" top="0.74803149606299213" bottom="0.62992125984251968" header="0.31496062992125984" footer="0.31496062992125984"/>
  <pageSetup paperSize="9" scale="32" fitToWidth="2" fitToHeight="3" orientation="landscape" r:id="rId1"/>
  <headerFooter>
    <oddHeader>&amp;C&amp;Uמבחנים לתמיכה של משרד התרבות והספורט</oddHeader>
    <oddFooter>&amp;Lא. חפץ ושות'
יעוץ כלכלי&amp;C&amp;P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Worksheet______1">
    <tabColor rgb="FFFFFF00"/>
  </sheetPr>
  <dimension ref="A1:BJ131"/>
  <sheetViews>
    <sheetView rightToLeft="1" view="pageBreakPreview" topLeftCell="B1" zoomScaleNormal="100" zoomScaleSheetLayoutView="100" workbookViewId="0">
      <selection sqref="A1:Y1"/>
    </sheetView>
  </sheetViews>
  <sheetFormatPr defaultColWidth="9.140625" defaultRowHeight="15.75"/>
  <cols>
    <col min="1" max="1" width="9.140625" style="172" hidden="1" customWidth="1"/>
    <col min="2" max="2" width="6.7109375" style="172" customWidth="1"/>
    <col min="3" max="5" width="10.42578125" style="172" hidden="1" customWidth="1"/>
    <col min="6" max="6" width="41.85546875" style="172" customWidth="1"/>
    <col min="7" max="8" width="14.140625" style="172" customWidth="1"/>
    <col min="9" max="25" width="10" style="172" hidden="1" customWidth="1"/>
    <col min="26" max="26" width="10" style="172" customWidth="1"/>
    <col min="27" max="29" width="9.140625" style="172" hidden="1" customWidth="1"/>
    <col min="30" max="30" width="11.85546875" style="172" hidden="1" customWidth="1"/>
    <col min="31" max="32" width="9.140625" style="172" hidden="1" customWidth="1"/>
    <col min="33" max="33" width="10.140625" style="172" hidden="1" customWidth="1"/>
    <col min="34" max="34" width="16.7109375" style="172" hidden="1" customWidth="1"/>
    <col min="35" max="35" width="8.85546875" style="172" hidden="1" customWidth="1"/>
    <col min="36" max="36" width="11.85546875" style="172" hidden="1" customWidth="1"/>
    <col min="37" max="37" width="17.7109375" style="172" hidden="1" customWidth="1"/>
    <col min="38" max="48" width="9.140625" style="172" hidden="1" customWidth="1"/>
    <col min="49" max="49" width="10.7109375" style="172" hidden="1" customWidth="1"/>
    <col min="50" max="62" width="9.140625" style="172" hidden="1" customWidth="1"/>
    <col min="63" max="16384" width="9.140625" style="172"/>
  </cols>
  <sheetData>
    <row r="1" spans="1:52" ht="25.5" customHeight="1" thickBot="1">
      <c r="A1" s="520" t="str">
        <f ca="1">MID(CELL("filename",AC2),FIND("]",CELL("filename",AC2),1)+1,99)</f>
        <v>ריכוז גיליונות עזר</v>
      </c>
      <c r="B1" s="521"/>
      <c r="C1" s="521"/>
      <c r="D1" s="521"/>
      <c r="E1" s="521"/>
      <c r="F1" s="521"/>
      <c r="G1" s="521"/>
      <c r="H1" s="521"/>
      <c r="I1" s="521"/>
      <c r="J1" s="521"/>
      <c r="K1" s="521"/>
      <c r="L1" s="521"/>
      <c r="M1" s="521"/>
      <c r="N1" s="521"/>
      <c r="O1" s="521"/>
      <c r="P1" s="521"/>
      <c r="Q1" s="521"/>
      <c r="R1" s="521"/>
      <c r="S1" s="521"/>
      <c r="T1" s="521"/>
      <c r="U1" s="521"/>
      <c r="V1" s="521"/>
      <c r="W1" s="521"/>
      <c r="X1" s="521"/>
      <c r="Y1" s="521"/>
      <c r="AB1" s="172" t="s">
        <v>89</v>
      </c>
      <c r="AD1" s="188" t="s">
        <v>90</v>
      </c>
      <c r="AE1" s="188" t="s">
        <v>91</v>
      </c>
      <c r="AF1" s="189" t="s">
        <v>92</v>
      </c>
      <c r="AG1" s="189" t="s">
        <v>93</v>
      </c>
      <c r="AH1" s="189" t="s">
        <v>94</v>
      </c>
      <c r="AI1" s="189" t="s">
        <v>95</v>
      </c>
      <c r="AJ1" s="189" t="s">
        <v>96</v>
      </c>
      <c r="AK1" s="189" t="s">
        <v>97</v>
      </c>
      <c r="AL1" s="189" t="s">
        <v>98</v>
      </c>
      <c r="AM1" s="189" t="s">
        <v>99</v>
      </c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90"/>
    </row>
    <row r="2" spans="1:52" ht="20.25" hidden="1" customHeight="1">
      <c r="AE2" s="172">
        <f ca="1">IF(ISNA(MATCH(G31,$AB$30:$AC$30,0)),0,1)</f>
        <v>0</v>
      </c>
      <c r="AF2" s="172">
        <f ca="1">IF(IFERROR(G31*1,"bad")="bad",0,1)</f>
        <v>1</v>
      </c>
      <c r="AG2" s="172">
        <f ca="1">IF(IFERROR(IF(G31=TRUNC(G31),1,"bad"),"bad")="bad",0,1)</f>
        <v>1</v>
      </c>
      <c r="AH2" s="172">
        <f ca="1">IF(AND(IF(IFERROR(G31*1,"bad")="bad",0,1)=1,G31&gt;=0),1,0)</f>
        <v>1</v>
      </c>
      <c r="AI2" s="172">
        <f ca="1">IF(AND(IF(IFERROR(IF(G31=TRUNC(G31),1,"bad"),"bad")="bad",0,1)=1,G31&gt;=0),1,0)</f>
        <v>1</v>
      </c>
      <c r="AJ2" s="172">
        <f ca="1">IF(AND(IF(IFERROR(G31*1,"bad")="bad",0,1)=1,G31&gt;0),1,0)</f>
        <v>1</v>
      </c>
      <c r="AK2" s="172">
        <f ca="1">IF(AND(IF(IFERROR(IF(G31=TRUNC(G31),1,"bad"),"bad")="bad",0,1)=1,G31&gt;0),1,0)</f>
        <v>1</v>
      </c>
      <c r="AL2" s="172">
        <v>1</v>
      </c>
      <c r="AM2" s="172">
        <f ca="1">IF(IFERROR(HLOOKUP(G31,$BA$30:$BK$30,1,0),"bad")="bad",0,1)</f>
        <v>0</v>
      </c>
    </row>
    <row r="3" spans="1:52" ht="16.5" hidden="1" thickBot="1">
      <c r="AC3" s="172">
        <f>IF(G$30="",1,IF(G31="",0,IF(G$30=$AE$1,11,IF(G$30=$AF$1,12,IF(G$30=$AEG1,13,IF(G$30=$AH$1,14,IF(G$30=$AI$1,15,IF(G$30=$AJ$1,16,IF(G$30=$AK$1,17,IF(G$30=$AL$1,18,IF(G$30=$AM$1,19,0)))))))))))</f>
        <v>1</v>
      </c>
      <c r="AD3" s="172" t="s">
        <v>101</v>
      </c>
      <c r="AE3" s="172">
        <v>1</v>
      </c>
      <c r="AF3" s="172">
        <v>2</v>
      </c>
      <c r="AG3" s="172">
        <v>3</v>
      </c>
      <c r="AH3" s="172">
        <v>4</v>
      </c>
      <c r="AI3" s="172">
        <v>5</v>
      </c>
      <c r="AJ3" s="172">
        <v>6</v>
      </c>
      <c r="AK3" s="172">
        <v>7</v>
      </c>
      <c r="AL3" s="172">
        <v>8</v>
      </c>
      <c r="AM3" s="172">
        <v>9</v>
      </c>
    </row>
    <row r="4" spans="1:52" ht="16.5" hidden="1" thickBot="1">
      <c r="AD4" s="172" t="s">
        <v>105</v>
      </c>
      <c r="AE4" s="188">
        <f t="array" ref="AE4:AN4">TRANSPOSE(F5:F14)</f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4">
        <v>0</v>
      </c>
    </row>
    <row r="5" spans="1:52" hidden="1"/>
    <row r="6" spans="1:52" hidden="1"/>
    <row r="7" spans="1:52" hidden="1"/>
    <row r="8" spans="1:52" hidden="1"/>
    <row r="9" spans="1:52" hidden="1"/>
    <row r="10" spans="1:52" hidden="1"/>
    <row r="11" spans="1:52" hidden="1"/>
    <row r="12" spans="1:52" hidden="1"/>
    <row r="13" spans="1:52" hidden="1"/>
    <row r="14" spans="1:52" hidden="1"/>
    <row r="15" spans="1:52" hidden="1"/>
    <row r="16" spans="1:52" hidden="1"/>
    <row r="17" spans="1:62" hidden="1"/>
    <row r="18" spans="1:62" hidden="1"/>
    <row r="19" spans="1:62" hidden="1"/>
    <row r="20" spans="1:62" hidden="1"/>
    <row r="21" spans="1:62" hidden="1"/>
    <row r="22" spans="1:62">
      <c r="G22" s="172">
        <f>COLUMN('מכון תא לחזנות'!Z6)</f>
        <v>26</v>
      </c>
    </row>
    <row r="23" spans="1:62" ht="16.5" thickBot="1">
      <c r="F23" s="172" t="s">
        <v>308</v>
      </c>
      <c r="G23" s="172">
        <v>6</v>
      </c>
      <c r="H23" s="172">
        <v>7</v>
      </c>
      <c r="I23" s="172">
        <v>8</v>
      </c>
      <c r="J23" s="172">
        <v>9</v>
      </c>
      <c r="K23" s="172">
        <v>10</v>
      </c>
      <c r="L23" s="172">
        <v>11</v>
      </c>
      <c r="M23" s="172">
        <v>12</v>
      </c>
      <c r="N23" s="172">
        <v>13</v>
      </c>
      <c r="O23" s="172">
        <v>14</v>
      </c>
      <c r="P23" s="172">
        <v>15</v>
      </c>
      <c r="Q23" s="172">
        <v>16</v>
      </c>
      <c r="R23" s="172">
        <v>17</v>
      </c>
      <c r="S23" s="172">
        <v>18</v>
      </c>
      <c r="T23" s="172">
        <v>19</v>
      </c>
      <c r="U23" s="172">
        <v>20</v>
      </c>
      <c r="V23" s="172">
        <v>21</v>
      </c>
      <c r="W23" s="172">
        <v>22</v>
      </c>
      <c r="X23" s="172">
        <v>23</v>
      </c>
      <c r="Y23" s="172">
        <v>24</v>
      </c>
    </row>
    <row r="24" spans="1:62" hidden="1">
      <c r="C24" s="192"/>
      <c r="D24" s="192"/>
      <c r="E24" s="192"/>
      <c r="F24" s="192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62" hidden="1"/>
    <row r="26" spans="1:62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62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62" ht="16.5" hidden="1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AA28" s="7"/>
    </row>
    <row r="29" spans="1:62" ht="35.25" customHeigh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429" t="s">
        <v>130</v>
      </c>
      <c r="G29" s="429" t="str">
        <f>INDEX('מכון תא לחזנות'!$Y$1:$Y$30,G23)</f>
        <v>סה"כ ניקוד מבצעים</v>
      </c>
      <c r="H29" s="429" t="str">
        <f>INDEX('מכון תא לחזנות'!$Y$1:$Y$30,H23)</f>
        <v>סה"כ ניקוד קונצרטים</v>
      </c>
      <c r="I29" s="518">
        <f>INDEX('מכון תא לחזנות'!$Y$1:$Y$30,I23)</f>
        <v>0</v>
      </c>
      <c r="J29" s="518">
        <f>INDEX('מכון תא לחזנות'!$Y$1:$Y$30,J23)</f>
        <v>0</v>
      </c>
      <c r="K29" s="518">
        <f>INDEX('מכון תא לחזנות'!$Y$1:$Y$30,K23)</f>
        <v>0</v>
      </c>
      <c r="L29" s="518">
        <f>INDEX('מכון תא לחזנות'!$Y$1:$Y$30,L23)</f>
        <v>0</v>
      </c>
      <c r="M29" s="518">
        <f>INDEX('מכון תא לחזנות'!$Y$1:$Y$30,M23)</f>
        <v>0</v>
      </c>
      <c r="N29" s="518">
        <f>INDEX('מכון תא לחזנות'!$Y$1:$Y$30,N23)</f>
        <v>0</v>
      </c>
      <c r="O29" s="518">
        <f>INDEX('מכון תא לחזנות'!$Y$1:$Y$30,O23)</f>
        <v>0</v>
      </c>
      <c r="P29" s="518">
        <f>INDEX('מכון תא לחזנות'!$Y$1:$Y$30,P23)</f>
        <v>0</v>
      </c>
      <c r="Q29" s="518">
        <f>INDEX('מכון תא לחזנות'!$Y$1:$Y$30,Q23)</f>
        <v>0</v>
      </c>
      <c r="R29" s="518">
        <f>INDEX('מכון תא לחזנות'!$Y$1:$Y$30,R23)</f>
        <v>0</v>
      </c>
      <c r="S29" s="518">
        <f>INDEX('מכון תא לחזנות'!$Y$1:$Y$30,S23)</f>
        <v>0</v>
      </c>
      <c r="T29" s="518">
        <f>INDEX('מכון תא לחזנות'!$Y$1:$Y$30,T23)</f>
        <v>0</v>
      </c>
      <c r="U29" s="518">
        <f>INDEX('מכון תא לחזנות'!$Y$1:$Y$30,U23)</f>
        <v>0</v>
      </c>
      <c r="V29" s="518">
        <f>INDEX('מכון תא לחזנות'!$Y$1:$Y$30,V23)</f>
        <v>0</v>
      </c>
      <c r="W29" s="518">
        <f>INDEX('מכון תא לחזנות'!$Y$1:$Y$30,W23)</f>
        <v>0</v>
      </c>
      <c r="X29" s="518">
        <f>INDEX('מכון תא לחזנות'!$Y$1:$Y$30,X23)</f>
        <v>0</v>
      </c>
      <c r="Y29" s="516">
        <f>INDEX('מכון תא לחזנות'!$Y$1:$Y$30,Y23)</f>
        <v>0</v>
      </c>
      <c r="AA29" s="203" t="s">
        <v>161</v>
      </c>
      <c r="AD29" s="172" t="str">
        <f>"בקרת "&amp;G29</f>
        <v>בקרת סה"כ ניקוד מבצעים</v>
      </c>
      <c r="AE29" s="172" t="str">
        <f t="shared" ref="AE29:AV29" si="0">"בקרת "&amp;H29</f>
        <v>בקרת סה"כ ניקוד קונצרטים</v>
      </c>
      <c r="AF29" s="172" t="str">
        <f t="shared" si="0"/>
        <v>בקרת 0</v>
      </c>
      <c r="AG29" s="172" t="str">
        <f t="shared" si="0"/>
        <v>בקרת 0</v>
      </c>
      <c r="AH29" s="172" t="str">
        <f t="shared" si="0"/>
        <v>בקרת 0</v>
      </c>
      <c r="AI29" s="172" t="str">
        <f t="shared" si="0"/>
        <v>בקרת 0</v>
      </c>
      <c r="AJ29" s="172" t="str">
        <f t="shared" si="0"/>
        <v>בקרת 0</v>
      </c>
      <c r="AK29" s="172" t="str">
        <f t="shared" si="0"/>
        <v>בקרת 0</v>
      </c>
      <c r="AL29" s="172" t="str">
        <f t="shared" si="0"/>
        <v>בקרת 0</v>
      </c>
      <c r="AM29" s="172" t="str">
        <f t="shared" si="0"/>
        <v>בקרת 0</v>
      </c>
      <c r="AN29" s="172" t="str">
        <f t="shared" si="0"/>
        <v>בקרת 0</v>
      </c>
      <c r="AO29" s="172" t="str">
        <f t="shared" si="0"/>
        <v>בקרת 0</v>
      </c>
      <c r="AP29" s="172" t="str">
        <f t="shared" si="0"/>
        <v>בקרת 0</v>
      </c>
      <c r="AQ29" s="172" t="str">
        <f t="shared" si="0"/>
        <v>בקרת 0</v>
      </c>
      <c r="AR29" s="172" t="str">
        <f t="shared" si="0"/>
        <v>בקרת 0</v>
      </c>
      <c r="AS29" s="172" t="str">
        <f t="shared" si="0"/>
        <v>בקרת 0</v>
      </c>
      <c r="AT29" s="172" t="str">
        <f t="shared" si="0"/>
        <v>בקרת 0</v>
      </c>
      <c r="AU29" s="172" t="str">
        <f t="shared" si="0"/>
        <v>בקרת 0</v>
      </c>
      <c r="AV29" s="172" t="str">
        <f t="shared" si="0"/>
        <v>בקרת 0</v>
      </c>
      <c r="BA29" s="172" t="s">
        <v>105</v>
      </c>
    </row>
    <row r="30" spans="1:62" ht="35.25" customHeight="1" thickBot="1">
      <c r="A30" s="204"/>
      <c r="B30" s="432"/>
      <c r="C30" s="434"/>
      <c r="D30" s="434"/>
      <c r="E30" s="434"/>
      <c r="F30" s="430"/>
      <c r="G30" s="437"/>
      <c r="H30" s="437"/>
      <c r="I30" s="519"/>
      <c r="J30" s="519"/>
      <c r="K30" s="519"/>
      <c r="L30" s="519"/>
      <c r="M30" s="519"/>
      <c r="N30" s="519"/>
      <c r="O30" s="519"/>
      <c r="P30" s="519"/>
      <c r="Q30" s="519"/>
      <c r="R30" s="519"/>
      <c r="S30" s="519"/>
      <c r="T30" s="519"/>
      <c r="U30" s="519"/>
      <c r="V30" s="519"/>
      <c r="W30" s="519"/>
      <c r="X30" s="519"/>
      <c r="Y30" s="517"/>
      <c r="AB30" s="172">
        <v>0</v>
      </c>
      <c r="AC30" s="172">
        <v>1</v>
      </c>
      <c r="AD30" s="172">
        <f>G30</f>
        <v>0</v>
      </c>
      <c r="AE30" s="172">
        <f t="shared" ref="AE30:AV30" si="1">H30</f>
        <v>0</v>
      </c>
      <c r="AF30" s="172">
        <f t="shared" si="1"/>
        <v>0</v>
      </c>
      <c r="AG30" s="172">
        <f t="shared" si="1"/>
        <v>0</v>
      </c>
      <c r="AH30" s="172">
        <f t="shared" si="1"/>
        <v>0</v>
      </c>
      <c r="AI30" s="172">
        <f t="shared" si="1"/>
        <v>0</v>
      </c>
      <c r="AJ30" s="172">
        <f t="shared" si="1"/>
        <v>0</v>
      </c>
      <c r="AK30" s="172">
        <f t="shared" si="1"/>
        <v>0</v>
      </c>
      <c r="AL30" s="172">
        <f t="shared" si="1"/>
        <v>0</v>
      </c>
      <c r="AM30" s="172">
        <f t="shared" si="1"/>
        <v>0</v>
      </c>
      <c r="AN30" s="172">
        <f t="shared" si="1"/>
        <v>0</v>
      </c>
      <c r="AO30" s="172">
        <f t="shared" si="1"/>
        <v>0</v>
      </c>
      <c r="AP30" s="172">
        <f t="shared" si="1"/>
        <v>0</v>
      </c>
      <c r="AQ30" s="172">
        <f t="shared" si="1"/>
        <v>0</v>
      </c>
      <c r="AR30" s="172">
        <f t="shared" si="1"/>
        <v>0</v>
      </c>
      <c r="AS30" s="172">
        <f t="shared" si="1"/>
        <v>0</v>
      </c>
      <c r="AT30" s="172">
        <f t="shared" si="1"/>
        <v>0</v>
      </c>
      <c r="AU30" s="172">
        <f t="shared" si="1"/>
        <v>0</v>
      </c>
      <c r="AV30" s="172">
        <f t="shared" si="1"/>
        <v>0</v>
      </c>
      <c r="BA30" s="172">
        <f>AE4</f>
        <v>0</v>
      </c>
      <c r="BB30" s="172">
        <f t="shared" ref="BB30:BJ30" si="2">AF4</f>
        <v>0</v>
      </c>
      <c r="BC30" s="172">
        <f t="shared" si="2"/>
        <v>0</v>
      </c>
      <c r="BD30" s="172">
        <f t="shared" si="2"/>
        <v>0</v>
      </c>
      <c r="BE30" s="172">
        <f t="shared" si="2"/>
        <v>0</v>
      </c>
      <c r="BF30" s="172">
        <f t="shared" si="2"/>
        <v>0</v>
      </c>
      <c r="BG30" s="172">
        <f t="shared" si="2"/>
        <v>0</v>
      </c>
      <c r="BH30" s="172">
        <f t="shared" si="2"/>
        <v>0</v>
      </c>
      <c r="BI30" s="172">
        <f t="shared" si="2"/>
        <v>0</v>
      </c>
      <c r="BJ30" s="172">
        <f t="shared" si="2"/>
        <v>0</v>
      </c>
    </row>
    <row r="31" spans="1:62">
      <c r="A31" s="10"/>
      <c r="B31" s="10">
        <f ca="1">IF(F31="","",ROW()-30)</f>
        <v>1</v>
      </c>
      <c r="C31" s="209"/>
      <c r="D31" s="209"/>
      <c r="E31" s="209"/>
      <c r="F31" s="13" t="str">
        <f ca="1">IF('תנאי סף'!F31="","",'תנאי סף'!F31)</f>
        <v>מכון תא לחזנות</v>
      </c>
      <c r="G31" s="11">
        <f t="shared" ref="G31:G47" ca="1" si="3">IF($F31="","",INDIRECT("'"&amp;SUBSTITUTE($F31,"'","''")&amp;"'"&amp;"!R"&amp;G$23&amp;"C"&amp;$G$22,0))</f>
        <v>69</v>
      </c>
      <c r="H31" s="11">
        <f t="shared" ref="H31:W46" ca="1" si="4">IF($F31="","",INDIRECT("'"&amp;SUBSTITUTE($F31,"'","''")&amp;"'"&amp;"!R"&amp;H$23&amp;"C"&amp;$G$22,0))</f>
        <v>3.3101250000000002</v>
      </c>
      <c r="I31" s="11">
        <f t="shared" ca="1" si="4"/>
        <v>0</v>
      </c>
      <c r="J31" s="11">
        <f t="shared" ca="1" si="4"/>
        <v>0</v>
      </c>
      <c r="K31" s="11">
        <f t="shared" ca="1" si="4"/>
        <v>0</v>
      </c>
      <c r="L31" s="11">
        <f t="shared" ca="1" si="4"/>
        <v>0</v>
      </c>
      <c r="M31" s="11">
        <f t="shared" ca="1" si="4"/>
        <v>0</v>
      </c>
      <c r="N31" s="11">
        <f t="shared" ca="1" si="4"/>
        <v>0</v>
      </c>
      <c r="O31" s="11">
        <f t="shared" ca="1" si="4"/>
        <v>0</v>
      </c>
      <c r="P31" s="11">
        <f t="shared" ca="1" si="4"/>
        <v>0</v>
      </c>
      <c r="Q31" s="11">
        <f t="shared" ca="1" si="4"/>
        <v>0</v>
      </c>
      <c r="R31" s="11">
        <f t="shared" ca="1" si="4"/>
        <v>0</v>
      </c>
      <c r="S31" s="11">
        <f t="shared" ca="1" si="4"/>
        <v>0</v>
      </c>
      <c r="T31" s="11">
        <f t="shared" ca="1" si="4"/>
        <v>0</v>
      </c>
      <c r="U31" s="11">
        <f t="shared" ca="1" si="4"/>
        <v>0</v>
      </c>
      <c r="V31" s="11">
        <f t="shared" ca="1" si="4"/>
        <v>0</v>
      </c>
      <c r="W31" s="11">
        <f t="shared" ca="1" si="4"/>
        <v>0</v>
      </c>
      <c r="X31" s="11">
        <f t="shared" ref="X31:Y50" ca="1" si="5">IF($F31="","",INDIRECT("'"&amp;SUBSTITUTE($F31,"'","''")&amp;"'"&amp;"!R"&amp;X$23&amp;"C"&amp;$G$22,0))</f>
        <v>0</v>
      </c>
      <c r="Y31" s="11">
        <f t="shared" ca="1" si="5"/>
        <v>0</v>
      </c>
      <c r="AA31" s="172">
        <f>IF(SUM(AD31:AV31)=COUNT(AD31:AV31),1,0)</f>
        <v>1</v>
      </c>
      <c r="AB31" s="172">
        <f ca="1">IF($F31="","",AB$30)</f>
        <v>0</v>
      </c>
      <c r="AC31" s="172">
        <f ca="1">IF($F31="","",AC$30)</f>
        <v>1</v>
      </c>
      <c r="AD31" s="172">
        <f>IF(G$30="",1,IF(G31="",0,IF(G$30=$AE$1,IF(ISNA(MATCH(G31,$AB$30:$AC$30,0)),0,1),IF(G$30=$AF$1,IF(IFERROR(G31*1,"bad")="bad",0,1),IF(G$30=$AG$1,IF(IFERROR(IF(G31=TRUNC(G31),1,"bad"),"bad")="bad",0,1),IF(G$30=$AH$1,IF(AND(IF(IFERROR(G31*1,"bad")="bad",0,1)=1,G31&gt;=0),1,0),IF(G$30=$AI$1,IF(AND(IF(IFERROR(IF(G31=TRUNC(G31),1,"bad"),"bad")="bad",0,1)=1,G31&gt;=0),1,0),IF(G$30=$AJ$1,IF(AND(IF(IFERROR(G31*1,"bad")="bad",0,1)=1,G31&gt;0),1,0),IF(G$30=$AK$1,IF(AND(IF(IFERROR(IF(G31=TRUNC(G31),1,"bad"),"bad")="bad",0,1)=1,G31&gt;0),1,0),IF(G$30=$AL$1,1,IF(G$30=$AM$1,IF(IFERROR(HLOOKUP(G31,$AE$4:$AN$4,1,0),"bad")="bad",0,1),0)))))))))))</f>
        <v>1</v>
      </c>
      <c r="AE31" s="172">
        <f t="shared" ref="AE31:AT46" si="6">IF(H$30="",1,IF(H31="",0,IF(H$30=$AE$1,IF(ISNA(MATCH(H31,$AB$30:$AC$30,0)),0,1),IF(H$30=$AF$1,IF(IFERROR(H31*1,"bad")="bad",0,1),IF(H$30=$AG$1,IF(IFERROR(IF(H31=TRUNC(H31),1,"bad"),"bad")="bad",0,1),IF(H$30=$AH$1,IF(AND(IF(IFERROR(H31*1,"bad")="bad",0,1)=1,H31&gt;=0),1,0),IF(H$30=$AI$1,IF(AND(IF(IFERROR(IF(H31=TRUNC(H31),1,"bad"),"bad")="bad",0,1)=1,H31&gt;=0),1,0),IF(H$30=$AJ$1,IF(AND(IF(IFERROR(H31*1,"bad")="bad",0,1)=1,H31&gt;0),1,0),IF(H$30=$AK$1,IF(AND(IF(IFERROR(IF(H31=TRUNC(H31),1,"bad"),"bad")="bad",0,1)=1,H31&gt;0),1,0),IF(H$30=$AL$1,1,IF(H$30=$AM$1,IF(IFERROR(HLOOKUP(H31,$AE$4:$AN$4,1,0),"bad")="bad",0,1),0)))))))))))</f>
        <v>1</v>
      </c>
      <c r="AF31" s="172">
        <f t="shared" si="6"/>
        <v>1</v>
      </c>
      <c r="AG31" s="172">
        <f t="shared" si="6"/>
        <v>1</v>
      </c>
      <c r="AH31" s="172">
        <f t="shared" si="6"/>
        <v>1</v>
      </c>
      <c r="AI31" s="172">
        <f t="shared" si="6"/>
        <v>1</v>
      </c>
      <c r="AJ31" s="172">
        <f t="shared" si="6"/>
        <v>1</v>
      </c>
      <c r="AK31" s="172">
        <f t="shared" si="6"/>
        <v>1</v>
      </c>
      <c r="AL31" s="172">
        <f t="shared" si="6"/>
        <v>1</v>
      </c>
      <c r="AM31" s="172">
        <f t="shared" si="6"/>
        <v>1</v>
      </c>
      <c r="AN31" s="172">
        <f t="shared" si="6"/>
        <v>1</v>
      </c>
      <c r="AO31" s="172">
        <f t="shared" si="6"/>
        <v>1</v>
      </c>
      <c r="AP31" s="172">
        <f t="shared" si="6"/>
        <v>1</v>
      </c>
      <c r="AQ31" s="172">
        <f t="shared" si="6"/>
        <v>1</v>
      </c>
      <c r="AR31" s="172">
        <f t="shared" si="6"/>
        <v>1</v>
      </c>
      <c r="AS31" s="172">
        <f t="shared" si="6"/>
        <v>1</v>
      </c>
      <c r="AT31" s="172">
        <f t="shared" si="6"/>
        <v>1</v>
      </c>
      <c r="AU31" s="172">
        <f t="shared" ref="AU31:AV46" si="7">IF(X$30="",1,IF(X31="",0,IF(X$30=$AE$1,IF(ISNA(MATCH(X31,$AB$30:$AC$30,0)),0,1),IF(X$30=$AF$1,IF(IFERROR(X31*1,"bad")="bad",0,1),IF(X$30=$AG$1,IF(IFERROR(IF(X31=TRUNC(X31),1,"bad"),"bad")="bad",0,1),IF(X$30=$AH$1,IF(AND(IF(IFERROR(X31*1,"bad")="bad",0,1)=1,X31&gt;=0),1,0),IF(X$30=$AI$1,IF(AND(IF(IFERROR(IF(X31=TRUNC(X31),1,"bad"),"bad")="bad",0,1)=1,X31&gt;=0),1,0),IF(X$30=$AJ$1,IF(AND(IF(IFERROR(X31*1,"bad")="bad",0,1)=1,X31&gt;0),1,0),IF(X$30=$AK$1,IF(AND(IF(IFERROR(IF(X31=TRUNC(X31),1,"bad"),"bad")="bad",0,1)=1,X31&gt;0),1,0),IF(X$30=$AL$1,1,IF(X$30=$AM$1,IF(IFERROR(HLOOKUP(X31,$AE$4:$AN$4,1,0),"bad")="bad",0,1),0)))))))))))</f>
        <v>1</v>
      </c>
      <c r="AV31" s="172">
        <f t="shared" si="7"/>
        <v>1</v>
      </c>
      <c r="BA31" s="172">
        <f ca="1">IF($F31="","",BA$30)</f>
        <v>0</v>
      </c>
      <c r="BB31" s="172">
        <f t="shared" ref="BB31:BJ46" ca="1" si="8">IF($F31="","",BB$30)</f>
        <v>0</v>
      </c>
      <c r="BC31" s="172">
        <f t="shared" ca="1" si="8"/>
        <v>0</v>
      </c>
      <c r="BD31" s="172">
        <f t="shared" ca="1" si="8"/>
        <v>0</v>
      </c>
      <c r="BE31" s="172">
        <f t="shared" ca="1" si="8"/>
        <v>0</v>
      </c>
      <c r="BF31" s="172">
        <f t="shared" ca="1" si="8"/>
        <v>0</v>
      </c>
      <c r="BG31" s="172">
        <f t="shared" ca="1" si="8"/>
        <v>0</v>
      </c>
      <c r="BH31" s="172">
        <f t="shared" ca="1" si="8"/>
        <v>0</v>
      </c>
      <c r="BI31" s="172">
        <f t="shared" ca="1" si="8"/>
        <v>0</v>
      </c>
      <c r="BJ31" s="172">
        <f t="shared" ca="1" si="8"/>
        <v>0</v>
      </c>
    </row>
    <row r="32" spans="1:62">
      <c r="A32" s="10"/>
      <c r="B32" s="10">
        <f t="shared" ref="B32:B95" ca="1" si="9">IF(F32="","",ROW()-30)</f>
        <v>2</v>
      </c>
      <c r="C32" s="209"/>
      <c r="D32" s="209"/>
      <c r="E32" s="209"/>
      <c r="F32" s="13" t="str">
        <f ca="1">IF('תנאי סף'!F32="","",'תנאי סף'!F32)</f>
        <v>המרכז לתרבות אנדלוסית ולפיוט</v>
      </c>
      <c r="G32" s="11">
        <f t="shared" ca="1" si="3"/>
        <v>1370</v>
      </c>
      <c r="H32" s="11">
        <f t="shared" ca="1" si="4"/>
        <v>52.142257610156257</v>
      </c>
      <c r="I32" s="11">
        <f t="shared" ca="1" si="4"/>
        <v>0</v>
      </c>
      <c r="J32" s="11">
        <f t="shared" ca="1" si="4"/>
        <v>0</v>
      </c>
      <c r="K32" s="11">
        <f t="shared" ca="1" si="4"/>
        <v>0</v>
      </c>
      <c r="L32" s="11">
        <f t="shared" ca="1" si="4"/>
        <v>0</v>
      </c>
      <c r="M32" s="11">
        <f t="shared" ca="1" si="4"/>
        <v>0</v>
      </c>
      <c r="N32" s="11">
        <f t="shared" ca="1" si="4"/>
        <v>0</v>
      </c>
      <c r="O32" s="11">
        <f t="shared" ca="1" si="4"/>
        <v>0</v>
      </c>
      <c r="P32" s="11">
        <f t="shared" ca="1" si="4"/>
        <v>0</v>
      </c>
      <c r="Q32" s="11">
        <f t="shared" ca="1" si="4"/>
        <v>0</v>
      </c>
      <c r="R32" s="11">
        <f t="shared" ca="1" si="4"/>
        <v>0</v>
      </c>
      <c r="S32" s="11">
        <f t="shared" ca="1" si="4"/>
        <v>0</v>
      </c>
      <c r="T32" s="11">
        <f t="shared" ca="1" si="4"/>
        <v>0</v>
      </c>
      <c r="U32" s="11">
        <f t="shared" ca="1" si="4"/>
        <v>0</v>
      </c>
      <c r="V32" s="11">
        <f t="shared" ca="1" si="4"/>
        <v>0</v>
      </c>
      <c r="W32" s="11">
        <f t="shared" ca="1" si="4"/>
        <v>0</v>
      </c>
      <c r="X32" s="11">
        <f t="shared" ca="1" si="5"/>
        <v>0</v>
      </c>
      <c r="Y32" s="11">
        <f t="shared" ca="1" si="5"/>
        <v>0</v>
      </c>
      <c r="AA32" s="172">
        <f t="shared" ref="AA32:AA95" si="10">IF(SUM(AD32:AV32)=COUNT(AD32:AV32),1,0)</f>
        <v>1</v>
      </c>
      <c r="AB32" s="172">
        <f t="shared" ref="AB32:AC63" ca="1" si="11">IF($F32="","",AB$30)</f>
        <v>0</v>
      </c>
      <c r="AC32" s="172">
        <f t="shared" ca="1" si="11"/>
        <v>1</v>
      </c>
      <c r="AD32" s="172">
        <f t="shared" ref="AD32:AS61" si="12">IF(G$30="",1,IF(G32="",0,IF(G$30=$AE$1,IF(ISNA(MATCH(G32,$AB$30:$AC$30,0)),0,1),IF(G$30=$AF$1,IF(IFERROR(G32*1,"bad")="bad",0,1),IF(G$30=$AG$1,IF(IFERROR(IF(G32=TRUNC(G32),1,"bad"),"bad")="bad",0,1),IF(G$30=$AH$1,IF(AND(IF(IFERROR(G32*1,"bad")="bad",0,1)=1,G32&gt;=0),1,0),IF(G$30=$AI$1,IF(AND(IF(IFERROR(IF(G32=TRUNC(G32),1,"bad"),"bad")="bad",0,1)=1,G32&gt;=0),1,0),IF(G$30=$AJ$1,IF(AND(IF(IFERROR(G32*1,"bad")="bad",0,1)=1,G32&gt;0),1,0),IF(G$30=$AK$1,IF(AND(IF(IFERROR(IF(G32=TRUNC(G32),1,"bad"),"bad")="bad",0,1)=1,G32&gt;0),1,0),IF(G$30=$AL$1,1,IF(G$30=$AM$1,IF(IFERROR(HLOOKUP(G32,$AE$4:$AN$4,1,0),"bad")="bad",0,1),0)))))))))))</f>
        <v>1</v>
      </c>
      <c r="AE32" s="172">
        <f t="shared" si="6"/>
        <v>1</v>
      </c>
      <c r="AF32" s="172">
        <f t="shared" si="6"/>
        <v>1</v>
      </c>
      <c r="AG32" s="172">
        <f t="shared" si="6"/>
        <v>1</v>
      </c>
      <c r="AH32" s="172">
        <f t="shared" si="6"/>
        <v>1</v>
      </c>
      <c r="AI32" s="172">
        <f t="shared" si="6"/>
        <v>1</v>
      </c>
      <c r="AJ32" s="172">
        <f t="shared" si="6"/>
        <v>1</v>
      </c>
      <c r="AK32" s="172">
        <f t="shared" si="6"/>
        <v>1</v>
      </c>
      <c r="AL32" s="172">
        <f t="shared" si="6"/>
        <v>1</v>
      </c>
      <c r="AM32" s="172">
        <f t="shared" si="6"/>
        <v>1</v>
      </c>
      <c r="AN32" s="172">
        <f t="shared" si="6"/>
        <v>1</v>
      </c>
      <c r="AO32" s="172">
        <f t="shared" si="6"/>
        <v>1</v>
      </c>
      <c r="AP32" s="172">
        <f t="shared" si="6"/>
        <v>1</v>
      </c>
      <c r="AQ32" s="172">
        <f t="shared" si="6"/>
        <v>1</v>
      </c>
      <c r="AR32" s="172">
        <f t="shared" si="6"/>
        <v>1</v>
      </c>
      <c r="AS32" s="172">
        <f t="shared" si="6"/>
        <v>1</v>
      </c>
      <c r="AT32" s="172">
        <f t="shared" si="6"/>
        <v>1</v>
      </c>
      <c r="AU32" s="172">
        <f t="shared" si="7"/>
        <v>1</v>
      </c>
      <c r="AV32" s="172">
        <f t="shared" si="7"/>
        <v>1</v>
      </c>
      <c r="BA32" s="172">
        <f t="shared" ref="BA32:BJ63" ca="1" si="13">IF($F32="","",BA$30)</f>
        <v>0</v>
      </c>
      <c r="BB32" s="172">
        <f t="shared" ca="1" si="8"/>
        <v>0</v>
      </c>
      <c r="BC32" s="172">
        <f t="shared" ca="1" si="8"/>
        <v>0</v>
      </c>
      <c r="BD32" s="172">
        <f t="shared" ca="1" si="8"/>
        <v>0</v>
      </c>
      <c r="BE32" s="172">
        <f t="shared" ca="1" si="8"/>
        <v>0</v>
      </c>
      <c r="BF32" s="172">
        <f t="shared" ca="1" si="8"/>
        <v>0</v>
      </c>
      <c r="BG32" s="172">
        <f t="shared" ca="1" si="8"/>
        <v>0</v>
      </c>
      <c r="BH32" s="172">
        <f t="shared" ca="1" si="8"/>
        <v>0</v>
      </c>
      <c r="BI32" s="172">
        <f t="shared" ca="1" si="8"/>
        <v>0</v>
      </c>
      <c r="BJ32" s="172">
        <f t="shared" ca="1" si="8"/>
        <v>0</v>
      </c>
    </row>
    <row r="33" spans="1:62">
      <c r="A33" s="10"/>
      <c r="B33" s="10">
        <f t="shared" ca="1" si="9"/>
        <v>3</v>
      </c>
      <c r="C33" s="209"/>
      <c r="D33" s="209"/>
      <c r="E33" s="209"/>
      <c r="F33" s="13" t="str">
        <f ca="1">IF('תנאי סף'!F33="","",'תנאי סף'!F33)</f>
        <v>מקהלת החזנים הירושלמית</v>
      </c>
      <c r="G33" s="11">
        <f t="shared" ca="1" si="3"/>
        <v>595</v>
      </c>
      <c r="H33" s="11">
        <f t="shared" ca="1" si="4"/>
        <v>19.293749999999999</v>
      </c>
      <c r="I33" s="11">
        <f t="shared" ca="1" si="4"/>
        <v>0</v>
      </c>
      <c r="J33" s="11">
        <f t="shared" ca="1" si="4"/>
        <v>0</v>
      </c>
      <c r="K33" s="11">
        <f t="shared" ca="1" si="4"/>
        <v>0</v>
      </c>
      <c r="L33" s="11">
        <f t="shared" ca="1" si="4"/>
        <v>0</v>
      </c>
      <c r="M33" s="11">
        <f t="shared" ca="1" si="4"/>
        <v>0</v>
      </c>
      <c r="N33" s="11">
        <f t="shared" ca="1" si="4"/>
        <v>0</v>
      </c>
      <c r="O33" s="11">
        <f t="shared" ca="1" si="4"/>
        <v>0</v>
      </c>
      <c r="P33" s="11">
        <f t="shared" ca="1" si="4"/>
        <v>0</v>
      </c>
      <c r="Q33" s="11">
        <f t="shared" ca="1" si="4"/>
        <v>0</v>
      </c>
      <c r="R33" s="11">
        <f t="shared" ca="1" si="4"/>
        <v>0</v>
      </c>
      <c r="S33" s="11">
        <f t="shared" ca="1" si="4"/>
        <v>0</v>
      </c>
      <c r="T33" s="11">
        <f t="shared" ca="1" si="4"/>
        <v>0</v>
      </c>
      <c r="U33" s="11">
        <f t="shared" ca="1" si="4"/>
        <v>0</v>
      </c>
      <c r="V33" s="11">
        <f t="shared" ca="1" si="4"/>
        <v>0</v>
      </c>
      <c r="W33" s="11">
        <f t="shared" ca="1" si="4"/>
        <v>0</v>
      </c>
      <c r="X33" s="11">
        <f t="shared" ca="1" si="5"/>
        <v>0</v>
      </c>
      <c r="Y33" s="11">
        <f t="shared" ca="1" si="5"/>
        <v>0</v>
      </c>
      <c r="AA33" s="172">
        <f t="shared" si="10"/>
        <v>1</v>
      </c>
      <c r="AB33" s="172">
        <f t="shared" ca="1" si="11"/>
        <v>0</v>
      </c>
      <c r="AC33" s="172">
        <f t="shared" ca="1" si="11"/>
        <v>1</v>
      </c>
      <c r="AD33" s="172">
        <f t="shared" si="12"/>
        <v>1</v>
      </c>
      <c r="AE33" s="172">
        <f t="shared" si="6"/>
        <v>1</v>
      </c>
      <c r="AF33" s="172">
        <f t="shared" si="6"/>
        <v>1</v>
      </c>
      <c r="AG33" s="172">
        <f t="shared" si="6"/>
        <v>1</v>
      </c>
      <c r="AH33" s="172">
        <f t="shared" si="6"/>
        <v>1</v>
      </c>
      <c r="AI33" s="172">
        <f t="shared" si="6"/>
        <v>1</v>
      </c>
      <c r="AJ33" s="172">
        <f t="shared" si="6"/>
        <v>1</v>
      </c>
      <c r="AK33" s="172">
        <f t="shared" si="6"/>
        <v>1</v>
      </c>
      <c r="AL33" s="172">
        <f t="shared" si="6"/>
        <v>1</v>
      </c>
      <c r="AM33" s="172">
        <f t="shared" si="6"/>
        <v>1</v>
      </c>
      <c r="AN33" s="172">
        <f t="shared" si="6"/>
        <v>1</v>
      </c>
      <c r="AO33" s="172">
        <f t="shared" si="6"/>
        <v>1</v>
      </c>
      <c r="AP33" s="172">
        <f t="shared" si="6"/>
        <v>1</v>
      </c>
      <c r="AQ33" s="172">
        <f t="shared" si="6"/>
        <v>1</v>
      </c>
      <c r="AR33" s="172">
        <f t="shared" si="6"/>
        <v>1</v>
      </c>
      <c r="AS33" s="172">
        <f t="shared" si="6"/>
        <v>1</v>
      </c>
      <c r="AT33" s="172">
        <f t="shared" si="6"/>
        <v>1</v>
      </c>
      <c r="AU33" s="172">
        <f t="shared" si="7"/>
        <v>1</v>
      </c>
      <c r="AV33" s="172">
        <f t="shared" si="7"/>
        <v>1</v>
      </c>
      <c r="BA33" s="172">
        <f t="shared" ca="1" si="13"/>
        <v>0</v>
      </c>
      <c r="BB33" s="172">
        <f t="shared" ca="1" si="8"/>
        <v>0</v>
      </c>
      <c r="BC33" s="172">
        <f t="shared" ca="1" si="8"/>
        <v>0</v>
      </c>
      <c r="BD33" s="172">
        <f t="shared" ca="1" si="8"/>
        <v>0</v>
      </c>
      <c r="BE33" s="172">
        <f t="shared" ca="1" si="8"/>
        <v>0</v>
      </c>
      <c r="BF33" s="172">
        <f t="shared" ca="1" si="8"/>
        <v>0</v>
      </c>
      <c r="BG33" s="172">
        <f t="shared" ca="1" si="8"/>
        <v>0</v>
      </c>
      <c r="BH33" s="172">
        <f t="shared" ca="1" si="8"/>
        <v>0</v>
      </c>
      <c r="BI33" s="172">
        <f t="shared" ca="1" si="8"/>
        <v>0</v>
      </c>
      <c r="BJ33" s="172">
        <f t="shared" ca="1" si="8"/>
        <v>0</v>
      </c>
    </row>
    <row r="34" spans="1:62">
      <c r="A34" s="10"/>
      <c r="B34" s="10">
        <f t="shared" ca="1" si="9"/>
        <v>4</v>
      </c>
      <c r="C34" s="209"/>
      <c r="D34" s="209"/>
      <c r="E34" s="209"/>
      <c r="F34" s="13" t="str">
        <f ca="1">IF('תנאי סף'!F34="","",'תנאי סף'!F34)</f>
        <v>קהילות שרות פיוט וניגון</v>
      </c>
      <c r="G34" s="11">
        <f t="shared" ca="1" si="3"/>
        <v>606</v>
      </c>
      <c r="H34" s="11">
        <f t="shared" ca="1" si="4"/>
        <v>59.327455443789042</v>
      </c>
      <c r="I34" s="11">
        <f t="shared" ca="1" si="4"/>
        <v>0</v>
      </c>
      <c r="J34" s="11">
        <f t="shared" ca="1" si="4"/>
        <v>0</v>
      </c>
      <c r="K34" s="11">
        <f t="shared" ca="1" si="4"/>
        <v>0</v>
      </c>
      <c r="L34" s="11">
        <f t="shared" ca="1" si="4"/>
        <v>0</v>
      </c>
      <c r="M34" s="11">
        <f t="shared" ca="1" si="4"/>
        <v>0</v>
      </c>
      <c r="N34" s="11">
        <f t="shared" ca="1" si="4"/>
        <v>0</v>
      </c>
      <c r="O34" s="11">
        <f t="shared" ca="1" si="4"/>
        <v>0</v>
      </c>
      <c r="P34" s="11">
        <f t="shared" ca="1" si="4"/>
        <v>0</v>
      </c>
      <c r="Q34" s="11">
        <f t="shared" ca="1" si="4"/>
        <v>0</v>
      </c>
      <c r="R34" s="11">
        <f t="shared" ca="1" si="4"/>
        <v>0</v>
      </c>
      <c r="S34" s="11">
        <f t="shared" ca="1" si="4"/>
        <v>0</v>
      </c>
      <c r="T34" s="11">
        <f t="shared" ca="1" si="4"/>
        <v>0</v>
      </c>
      <c r="U34" s="11">
        <f t="shared" ca="1" si="4"/>
        <v>0</v>
      </c>
      <c r="V34" s="11">
        <f t="shared" ca="1" si="4"/>
        <v>0</v>
      </c>
      <c r="W34" s="11">
        <f t="shared" ca="1" si="4"/>
        <v>0</v>
      </c>
      <c r="X34" s="11">
        <f t="shared" ca="1" si="5"/>
        <v>0</v>
      </c>
      <c r="Y34" s="11">
        <f t="shared" ca="1" si="5"/>
        <v>0</v>
      </c>
      <c r="AA34" s="172">
        <f t="shared" si="10"/>
        <v>1</v>
      </c>
      <c r="AB34" s="172">
        <f t="shared" ca="1" si="11"/>
        <v>0</v>
      </c>
      <c r="AC34" s="172">
        <f t="shared" ca="1" si="11"/>
        <v>1</v>
      </c>
      <c r="AD34" s="172">
        <f t="shared" si="12"/>
        <v>1</v>
      </c>
      <c r="AE34" s="172">
        <f t="shared" si="6"/>
        <v>1</v>
      </c>
      <c r="AF34" s="172">
        <f t="shared" si="6"/>
        <v>1</v>
      </c>
      <c r="AG34" s="172">
        <f t="shared" si="6"/>
        <v>1</v>
      </c>
      <c r="AH34" s="172">
        <f t="shared" si="6"/>
        <v>1</v>
      </c>
      <c r="AI34" s="172">
        <f t="shared" si="6"/>
        <v>1</v>
      </c>
      <c r="AJ34" s="172">
        <f t="shared" si="6"/>
        <v>1</v>
      </c>
      <c r="AK34" s="172">
        <f t="shared" si="6"/>
        <v>1</v>
      </c>
      <c r="AL34" s="172">
        <f t="shared" si="6"/>
        <v>1</v>
      </c>
      <c r="AM34" s="172">
        <f t="shared" si="6"/>
        <v>1</v>
      </c>
      <c r="AN34" s="172">
        <f t="shared" si="6"/>
        <v>1</v>
      </c>
      <c r="AO34" s="172">
        <f t="shared" si="6"/>
        <v>1</v>
      </c>
      <c r="AP34" s="172">
        <f t="shared" si="6"/>
        <v>1</v>
      </c>
      <c r="AQ34" s="172">
        <f t="shared" si="6"/>
        <v>1</v>
      </c>
      <c r="AR34" s="172">
        <f t="shared" si="6"/>
        <v>1</v>
      </c>
      <c r="AS34" s="172">
        <f t="shared" si="6"/>
        <v>1</v>
      </c>
      <c r="AT34" s="172">
        <f t="shared" si="6"/>
        <v>1</v>
      </c>
      <c r="AU34" s="172">
        <f t="shared" si="7"/>
        <v>1</v>
      </c>
      <c r="AV34" s="172">
        <f t="shared" si="7"/>
        <v>1</v>
      </c>
      <c r="BA34" s="172">
        <f t="shared" ca="1" si="13"/>
        <v>0</v>
      </c>
      <c r="BB34" s="172">
        <f t="shared" ca="1" si="8"/>
        <v>0</v>
      </c>
      <c r="BC34" s="172">
        <f t="shared" ca="1" si="8"/>
        <v>0</v>
      </c>
      <c r="BD34" s="172">
        <f t="shared" ca="1" si="8"/>
        <v>0</v>
      </c>
      <c r="BE34" s="172">
        <f t="shared" ca="1" si="8"/>
        <v>0</v>
      </c>
      <c r="BF34" s="172">
        <f t="shared" ca="1" si="8"/>
        <v>0</v>
      </c>
      <c r="BG34" s="172">
        <f t="shared" ca="1" si="8"/>
        <v>0</v>
      </c>
      <c r="BH34" s="172">
        <f t="shared" ca="1" si="8"/>
        <v>0</v>
      </c>
      <c r="BI34" s="172">
        <f t="shared" ca="1" si="8"/>
        <v>0</v>
      </c>
      <c r="BJ34" s="172">
        <f t="shared" ca="1" si="8"/>
        <v>0</v>
      </c>
    </row>
    <row r="35" spans="1:62">
      <c r="A35" s="10"/>
      <c r="B35" s="10">
        <f t="shared" ca="1" si="9"/>
        <v>5</v>
      </c>
      <c r="C35" s="209"/>
      <c r="D35" s="209"/>
      <c r="E35" s="209"/>
      <c r="F35" s="13" t="str">
        <f ca="1">IF('תנאי סף'!F35="","",'תנאי סף'!F35)</f>
        <v>רננות- המכון למוסיקה יהודית</v>
      </c>
      <c r="G35" s="11">
        <f t="shared" ca="1" si="3"/>
        <v>203</v>
      </c>
      <c r="H35" s="11">
        <f t="shared" ca="1" si="4"/>
        <v>13.736281562499997</v>
      </c>
      <c r="I35" s="11">
        <f t="shared" ca="1" si="4"/>
        <v>0</v>
      </c>
      <c r="J35" s="11">
        <f t="shared" ca="1" si="4"/>
        <v>0</v>
      </c>
      <c r="K35" s="11">
        <f t="shared" ca="1" si="4"/>
        <v>0</v>
      </c>
      <c r="L35" s="11">
        <f t="shared" ca="1" si="4"/>
        <v>0</v>
      </c>
      <c r="M35" s="11">
        <f t="shared" ca="1" si="4"/>
        <v>0</v>
      </c>
      <c r="N35" s="11">
        <f t="shared" ca="1" si="4"/>
        <v>0</v>
      </c>
      <c r="O35" s="11">
        <f t="shared" ca="1" si="4"/>
        <v>0</v>
      </c>
      <c r="P35" s="11">
        <f t="shared" ca="1" si="4"/>
        <v>0</v>
      </c>
      <c r="Q35" s="11">
        <f t="shared" ca="1" si="4"/>
        <v>0</v>
      </c>
      <c r="R35" s="11">
        <f t="shared" ca="1" si="4"/>
        <v>0</v>
      </c>
      <c r="S35" s="11">
        <f t="shared" ca="1" si="4"/>
        <v>0</v>
      </c>
      <c r="T35" s="11">
        <f t="shared" ca="1" si="4"/>
        <v>0</v>
      </c>
      <c r="U35" s="11">
        <f t="shared" ca="1" si="4"/>
        <v>0</v>
      </c>
      <c r="V35" s="11">
        <f t="shared" ca="1" si="4"/>
        <v>0</v>
      </c>
      <c r="W35" s="11">
        <f t="shared" ca="1" si="4"/>
        <v>0</v>
      </c>
      <c r="X35" s="11">
        <f t="shared" ca="1" si="5"/>
        <v>0</v>
      </c>
      <c r="Y35" s="11">
        <f t="shared" ca="1" si="5"/>
        <v>0</v>
      </c>
      <c r="AA35" s="172">
        <f t="shared" si="10"/>
        <v>1</v>
      </c>
      <c r="AB35" s="172">
        <f t="shared" ca="1" si="11"/>
        <v>0</v>
      </c>
      <c r="AC35" s="172">
        <f t="shared" ca="1" si="11"/>
        <v>1</v>
      </c>
      <c r="AD35" s="172">
        <f t="shared" si="12"/>
        <v>1</v>
      </c>
      <c r="AE35" s="172">
        <f t="shared" si="6"/>
        <v>1</v>
      </c>
      <c r="AF35" s="172">
        <f t="shared" si="6"/>
        <v>1</v>
      </c>
      <c r="AG35" s="172">
        <f t="shared" si="6"/>
        <v>1</v>
      </c>
      <c r="AH35" s="172">
        <f t="shared" si="6"/>
        <v>1</v>
      </c>
      <c r="AI35" s="172">
        <f t="shared" si="6"/>
        <v>1</v>
      </c>
      <c r="AJ35" s="172">
        <f t="shared" si="6"/>
        <v>1</v>
      </c>
      <c r="AK35" s="172">
        <f t="shared" si="6"/>
        <v>1</v>
      </c>
      <c r="AL35" s="172">
        <f t="shared" si="6"/>
        <v>1</v>
      </c>
      <c r="AM35" s="172">
        <f t="shared" si="6"/>
        <v>1</v>
      </c>
      <c r="AN35" s="172">
        <f t="shared" si="6"/>
        <v>1</v>
      </c>
      <c r="AO35" s="172">
        <f t="shared" si="6"/>
        <v>1</v>
      </c>
      <c r="AP35" s="172">
        <f t="shared" si="6"/>
        <v>1</v>
      </c>
      <c r="AQ35" s="172">
        <f t="shared" si="6"/>
        <v>1</v>
      </c>
      <c r="AR35" s="172">
        <f t="shared" si="6"/>
        <v>1</v>
      </c>
      <c r="AS35" s="172">
        <f t="shared" si="6"/>
        <v>1</v>
      </c>
      <c r="AT35" s="172">
        <f t="shared" si="6"/>
        <v>1</v>
      </c>
      <c r="AU35" s="172">
        <f t="shared" si="7"/>
        <v>1</v>
      </c>
      <c r="AV35" s="172">
        <f t="shared" si="7"/>
        <v>1</v>
      </c>
      <c r="BA35" s="172">
        <f t="shared" ca="1" si="13"/>
        <v>0</v>
      </c>
      <c r="BB35" s="172">
        <f t="shared" ca="1" si="8"/>
        <v>0</v>
      </c>
      <c r="BC35" s="172">
        <f t="shared" ca="1" si="8"/>
        <v>0</v>
      </c>
      <c r="BD35" s="172">
        <f t="shared" ca="1" si="8"/>
        <v>0</v>
      </c>
      <c r="BE35" s="172">
        <f t="shared" ca="1" si="8"/>
        <v>0</v>
      </c>
      <c r="BF35" s="172">
        <f t="shared" ca="1" si="8"/>
        <v>0</v>
      </c>
      <c r="BG35" s="172">
        <f t="shared" ca="1" si="8"/>
        <v>0</v>
      </c>
      <c r="BH35" s="172">
        <f t="shared" ca="1" si="8"/>
        <v>0</v>
      </c>
      <c r="BI35" s="172">
        <f t="shared" ca="1" si="8"/>
        <v>0</v>
      </c>
      <c r="BJ35" s="172">
        <f t="shared" ca="1" si="8"/>
        <v>0</v>
      </c>
    </row>
    <row r="36" spans="1:62">
      <c r="A36" s="10"/>
      <c r="B36" s="10">
        <f t="shared" ca="1" si="9"/>
        <v>6</v>
      </c>
      <c r="C36" s="209"/>
      <c r="D36" s="209"/>
      <c r="E36" s="209"/>
      <c r="F36" s="13" t="str">
        <f ca="1">IF('תנאי סף'!F36="","",'תנאי סף'!F36)</f>
        <v>מקהלת זמרתיה</v>
      </c>
      <c r="G36" s="11">
        <f t="shared" ca="1" si="3"/>
        <v>270</v>
      </c>
      <c r="H36" s="11">
        <f t="shared" ca="1" si="4"/>
        <v>5.5899913313671883</v>
      </c>
      <c r="I36" s="11">
        <f t="shared" ca="1" si="4"/>
        <v>0</v>
      </c>
      <c r="J36" s="11">
        <f t="shared" ca="1" si="4"/>
        <v>0</v>
      </c>
      <c r="K36" s="11">
        <f t="shared" ca="1" si="4"/>
        <v>0</v>
      </c>
      <c r="L36" s="11">
        <f t="shared" ca="1" si="4"/>
        <v>0</v>
      </c>
      <c r="M36" s="11">
        <f t="shared" ca="1" si="4"/>
        <v>0</v>
      </c>
      <c r="N36" s="11">
        <f t="shared" ca="1" si="4"/>
        <v>0</v>
      </c>
      <c r="O36" s="11">
        <f t="shared" ca="1" si="4"/>
        <v>0</v>
      </c>
      <c r="P36" s="11">
        <f t="shared" ca="1" si="4"/>
        <v>0</v>
      </c>
      <c r="Q36" s="11">
        <f t="shared" ca="1" si="4"/>
        <v>0</v>
      </c>
      <c r="R36" s="11">
        <f t="shared" ca="1" si="4"/>
        <v>0</v>
      </c>
      <c r="S36" s="11">
        <f t="shared" ca="1" si="4"/>
        <v>0</v>
      </c>
      <c r="T36" s="11">
        <f t="shared" ca="1" si="4"/>
        <v>0</v>
      </c>
      <c r="U36" s="11">
        <f t="shared" ca="1" si="4"/>
        <v>0</v>
      </c>
      <c r="V36" s="11">
        <f t="shared" ca="1" si="4"/>
        <v>0</v>
      </c>
      <c r="W36" s="11">
        <f t="shared" ca="1" si="4"/>
        <v>0</v>
      </c>
      <c r="X36" s="11">
        <f t="shared" ca="1" si="5"/>
        <v>0</v>
      </c>
      <c r="Y36" s="11">
        <f t="shared" ca="1" si="5"/>
        <v>0</v>
      </c>
      <c r="AA36" s="172">
        <f t="shared" si="10"/>
        <v>1</v>
      </c>
      <c r="AB36" s="172">
        <f t="shared" ca="1" si="11"/>
        <v>0</v>
      </c>
      <c r="AC36" s="172">
        <f t="shared" ca="1" si="11"/>
        <v>1</v>
      </c>
      <c r="AD36" s="172">
        <f t="shared" si="12"/>
        <v>1</v>
      </c>
      <c r="AE36" s="172">
        <f t="shared" si="6"/>
        <v>1</v>
      </c>
      <c r="AF36" s="172">
        <f t="shared" si="6"/>
        <v>1</v>
      </c>
      <c r="AG36" s="172">
        <f t="shared" si="6"/>
        <v>1</v>
      </c>
      <c r="AH36" s="172">
        <f t="shared" si="6"/>
        <v>1</v>
      </c>
      <c r="AI36" s="172">
        <f t="shared" si="6"/>
        <v>1</v>
      </c>
      <c r="AJ36" s="172">
        <f t="shared" si="6"/>
        <v>1</v>
      </c>
      <c r="AK36" s="172">
        <f t="shared" si="6"/>
        <v>1</v>
      </c>
      <c r="AL36" s="172">
        <f t="shared" si="6"/>
        <v>1</v>
      </c>
      <c r="AM36" s="172">
        <f t="shared" si="6"/>
        <v>1</v>
      </c>
      <c r="AN36" s="172">
        <f t="shared" si="6"/>
        <v>1</v>
      </c>
      <c r="AO36" s="172">
        <f t="shared" si="6"/>
        <v>1</v>
      </c>
      <c r="AP36" s="172">
        <f t="shared" si="6"/>
        <v>1</v>
      </c>
      <c r="AQ36" s="172">
        <f t="shared" si="6"/>
        <v>1</v>
      </c>
      <c r="AR36" s="172">
        <f t="shared" si="6"/>
        <v>1</v>
      </c>
      <c r="AS36" s="172">
        <f t="shared" si="6"/>
        <v>1</v>
      </c>
      <c r="AT36" s="172">
        <f t="shared" si="6"/>
        <v>1</v>
      </c>
      <c r="AU36" s="172">
        <f t="shared" si="7"/>
        <v>1</v>
      </c>
      <c r="AV36" s="172">
        <f t="shared" si="7"/>
        <v>1</v>
      </c>
      <c r="BA36" s="172">
        <f t="shared" ca="1" si="13"/>
        <v>0</v>
      </c>
      <c r="BB36" s="172">
        <f t="shared" ca="1" si="8"/>
        <v>0</v>
      </c>
      <c r="BC36" s="172">
        <f t="shared" ca="1" si="8"/>
        <v>0</v>
      </c>
      <c r="BD36" s="172">
        <f t="shared" ca="1" si="8"/>
        <v>0</v>
      </c>
      <c r="BE36" s="172">
        <f t="shared" ca="1" si="8"/>
        <v>0</v>
      </c>
      <c r="BF36" s="172">
        <f t="shared" ca="1" si="8"/>
        <v>0</v>
      </c>
      <c r="BG36" s="172">
        <f t="shared" ca="1" si="8"/>
        <v>0</v>
      </c>
      <c r="BH36" s="172">
        <f t="shared" ca="1" si="8"/>
        <v>0</v>
      </c>
      <c r="BI36" s="172">
        <f t="shared" ca="1" si="8"/>
        <v>0</v>
      </c>
      <c r="BJ36" s="172">
        <f t="shared" ca="1" si="8"/>
        <v>0</v>
      </c>
    </row>
    <row r="37" spans="1:62">
      <c r="A37" s="10"/>
      <c r="B37" s="10">
        <f t="shared" ca="1" si="9"/>
        <v>7</v>
      </c>
      <c r="C37" s="209"/>
      <c r="D37" s="209"/>
      <c r="E37" s="209"/>
      <c r="F37" s="13" t="str">
        <f ca="1">IF('תנאי סף'!F37="","",'תנאי סף'!F37)</f>
        <v>יובל - האנסמבל הישראלי לחזנות ו</v>
      </c>
      <c r="G37" s="11">
        <f t="shared" ca="1" si="3"/>
        <v>342</v>
      </c>
      <c r="H37" s="11">
        <f t="shared" ca="1" si="4"/>
        <v>6.9300869719921874</v>
      </c>
      <c r="I37" s="11">
        <f t="shared" ca="1" si="4"/>
        <v>0</v>
      </c>
      <c r="J37" s="11">
        <f t="shared" ca="1" si="4"/>
        <v>0</v>
      </c>
      <c r="K37" s="11">
        <f t="shared" ca="1" si="4"/>
        <v>0</v>
      </c>
      <c r="L37" s="11">
        <f t="shared" ca="1" si="4"/>
        <v>0</v>
      </c>
      <c r="M37" s="11">
        <f t="shared" ca="1" si="4"/>
        <v>0</v>
      </c>
      <c r="N37" s="11">
        <f t="shared" ca="1" si="4"/>
        <v>0</v>
      </c>
      <c r="O37" s="11">
        <f t="shared" ca="1" si="4"/>
        <v>0</v>
      </c>
      <c r="P37" s="11">
        <f t="shared" ca="1" si="4"/>
        <v>0</v>
      </c>
      <c r="Q37" s="11">
        <f t="shared" ca="1" si="4"/>
        <v>0</v>
      </c>
      <c r="R37" s="11">
        <f t="shared" ca="1" si="4"/>
        <v>0</v>
      </c>
      <c r="S37" s="11">
        <f t="shared" ca="1" si="4"/>
        <v>0</v>
      </c>
      <c r="T37" s="11">
        <f t="shared" ca="1" si="4"/>
        <v>0</v>
      </c>
      <c r="U37" s="11">
        <f t="shared" ca="1" si="4"/>
        <v>0</v>
      </c>
      <c r="V37" s="11">
        <f t="shared" ca="1" si="4"/>
        <v>0</v>
      </c>
      <c r="W37" s="11">
        <f t="shared" ca="1" si="4"/>
        <v>0</v>
      </c>
      <c r="X37" s="11">
        <f t="shared" ca="1" si="5"/>
        <v>0</v>
      </c>
      <c r="Y37" s="11">
        <f t="shared" ca="1" si="5"/>
        <v>0</v>
      </c>
      <c r="AA37" s="172">
        <f t="shared" si="10"/>
        <v>1</v>
      </c>
      <c r="AB37" s="172">
        <f t="shared" ca="1" si="11"/>
        <v>0</v>
      </c>
      <c r="AC37" s="172">
        <f t="shared" ca="1" si="11"/>
        <v>1</v>
      </c>
      <c r="AD37" s="172">
        <f t="shared" si="12"/>
        <v>1</v>
      </c>
      <c r="AE37" s="172">
        <f t="shared" si="6"/>
        <v>1</v>
      </c>
      <c r="AF37" s="172">
        <f t="shared" si="6"/>
        <v>1</v>
      </c>
      <c r="AG37" s="172">
        <f t="shared" si="6"/>
        <v>1</v>
      </c>
      <c r="AH37" s="172">
        <f t="shared" si="6"/>
        <v>1</v>
      </c>
      <c r="AI37" s="172">
        <f t="shared" si="6"/>
        <v>1</v>
      </c>
      <c r="AJ37" s="172">
        <f t="shared" si="6"/>
        <v>1</v>
      </c>
      <c r="AK37" s="172">
        <f t="shared" si="6"/>
        <v>1</v>
      </c>
      <c r="AL37" s="172">
        <f t="shared" si="6"/>
        <v>1</v>
      </c>
      <c r="AM37" s="172">
        <f t="shared" si="6"/>
        <v>1</v>
      </c>
      <c r="AN37" s="172">
        <f t="shared" si="6"/>
        <v>1</v>
      </c>
      <c r="AO37" s="172">
        <f t="shared" si="6"/>
        <v>1</v>
      </c>
      <c r="AP37" s="172">
        <f t="shared" si="6"/>
        <v>1</v>
      </c>
      <c r="AQ37" s="172">
        <f t="shared" si="6"/>
        <v>1</v>
      </c>
      <c r="AR37" s="172">
        <f t="shared" si="6"/>
        <v>1</v>
      </c>
      <c r="AS37" s="172">
        <f t="shared" si="6"/>
        <v>1</v>
      </c>
      <c r="AT37" s="172">
        <f t="shared" si="6"/>
        <v>1</v>
      </c>
      <c r="AU37" s="172">
        <f t="shared" si="7"/>
        <v>1</v>
      </c>
      <c r="AV37" s="172">
        <f t="shared" si="7"/>
        <v>1</v>
      </c>
      <c r="BA37" s="172">
        <f t="shared" ca="1" si="13"/>
        <v>0</v>
      </c>
      <c r="BB37" s="172">
        <f t="shared" ca="1" si="8"/>
        <v>0</v>
      </c>
      <c r="BC37" s="172">
        <f t="shared" ca="1" si="8"/>
        <v>0</v>
      </c>
      <c r="BD37" s="172">
        <f t="shared" ca="1" si="8"/>
        <v>0</v>
      </c>
      <c r="BE37" s="172">
        <f t="shared" ca="1" si="8"/>
        <v>0</v>
      </c>
      <c r="BF37" s="172">
        <f t="shared" ca="1" si="8"/>
        <v>0</v>
      </c>
      <c r="BG37" s="172">
        <f t="shared" ca="1" si="8"/>
        <v>0</v>
      </c>
      <c r="BH37" s="172">
        <f t="shared" ca="1" si="8"/>
        <v>0</v>
      </c>
      <c r="BI37" s="172">
        <f t="shared" ca="1" si="8"/>
        <v>0</v>
      </c>
      <c r="BJ37" s="172">
        <f t="shared" ca="1" si="8"/>
        <v>0</v>
      </c>
    </row>
    <row r="38" spans="1:62">
      <c r="A38" s="10"/>
      <c r="B38" s="10">
        <f t="shared" ca="1" si="9"/>
        <v>8</v>
      </c>
      <c r="C38" s="209"/>
      <c r="D38" s="209"/>
      <c r="E38" s="209"/>
      <c r="F38" s="13" t="str">
        <f ca="1">IF('תנאי סף'!F38="","",'תנאי סף'!F38)</f>
        <v>האגודה לטיפוח חברה ותרבות</v>
      </c>
      <c r="G38" s="11">
        <f t="shared" ca="1" si="3"/>
        <v>124</v>
      </c>
      <c r="H38" s="11">
        <f t="shared" ca="1" si="4"/>
        <v>14.300000000000004</v>
      </c>
      <c r="I38" s="11">
        <f t="shared" ca="1" si="4"/>
        <v>0</v>
      </c>
      <c r="J38" s="11">
        <f t="shared" ca="1" si="4"/>
        <v>0</v>
      </c>
      <c r="K38" s="11">
        <f t="shared" ca="1" si="4"/>
        <v>0</v>
      </c>
      <c r="L38" s="11">
        <f t="shared" ca="1" si="4"/>
        <v>0</v>
      </c>
      <c r="M38" s="11">
        <f t="shared" ca="1" si="4"/>
        <v>0</v>
      </c>
      <c r="N38" s="11">
        <f t="shared" ca="1" si="4"/>
        <v>0</v>
      </c>
      <c r="O38" s="11">
        <f t="shared" ca="1" si="4"/>
        <v>0</v>
      </c>
      <c r="P38" s="11">
        <f t="shared" ca="1" si="4"/>
        <v>0</v>
      </c>
      <c r="Q38" s="11">
        <f t="shared" ca="1" si="4"/>
        <v>0</v>
      </c>
      <c r="R38" s="11">
        <f t="shared" ca="1" si="4"/>
        <v>0</v>
      </c>
      <c r="S38" s="11">
        <f t="shared" ca="1" si="4"/>
        <v>0</v>
      </c>
      <c r="T38" s="11">
        <f t="shared" ca="1" si="4"/>
        <v>0</v>
      </c>
      <c r="U38" s="11">
        <f t="shared" ca="1" si="4"/>
        <v>0</v>
      </c>
      <c r="V38" s="11">
        <f t="shared" ca="1" si="4"/>
        <v>0</v>
      </c>
      <c r="W38" s="11">
        <f t="shared" ca="1" si="4"/>
        <v>0</v>
      </c>
      <c r="X38" s="11">
        <f t="shared" ca="1" si="5"/>
        <v>0</v>
      </c>
      <c r="Y38" s="11">
        <f t="shared" ca="1" si="5"/>
        <v>0</v>
      </c>
      <c r="AA38" s="172">
        <f t="shared" si="10"/>
        <v>1</v>
      </c>
      <c r="AB38" s="172">
        <f t="shared" ca="1" si="11"/>
        <v>0</v>
      </c>
      <c r="AC38" s="172">
        <f t="shared" ca="1" si="11"/>
        <v>1</v>
      </c>
      <c r="AD38" s="172">
        <f t="shared" si="12"/>
        <v>1</v>
      </c>
      <c r="AE38" s="172">
        <f t="shared" si="6"/>
        <v>1</v>
      </c>
      <c r="AF38" s="172">
        <f t="shared" si="6"/>
        <v>1</v>
      </c>
      <c r="AG38" s="172">
        <f t="shared" si="6"/>
        <v>1</v>
      </c>
      <c r="AH38" s="172">
        <f t="shared" si="6"/>
        <v>1</v>
      </c>
      <c r="AI38" s="172">
        <f t="shared" si="6"/>
        <v>1</v>
      </c>
      <c r="AJ38" s="172">
        <f t="shared" si="6"/>
        <v>1</v>
      </c>
      <c r="AK38" s="172">
        <f t="shared" si="6"/>
        <v>1</v>
      </c>
      <c r="AL38" s="172">
        <f t="shared" si="6"/>
        <v>1</v>
      </c>
      <c r="AM38" s="172">
        <f t="shared" si="6"/>
        <v>1</v>
      </c>
      <c r="AN38" s="172">
        <f t="shared" si="6"/>
        <v>1</v>
      </c>
      <c r="AO38" s="172">
        <f t="shared" si="6"/>
        <v>1</v>
      </c>
      <c r="AP38" s="172">
        <f t="shared" si="6"/>
        <v>1</v>
      </c>
      <c r="AQ38" s="172">
        <f t="shared" si="6"/>
        <v>1</v>
      </c>
      <c r="AR38" s="172">
        <f t="shared" si="6"/>
        <v>1</v>
      </c>
      <c r="AS38" s="172">
        <f t="shared" si="6"/>
        <v>1</v>
      </c>
      <c r="AT38" s="172">
        <f t="shared" si="6"/>
        <v>1</v>
      </c>
      <c r="AU38" s="172">
        <f t="shared" si="7"/>
        <v>1</v>
      </c>
      <c r="AV38" s="172">
        <f t="shared" si="7"/>
        <v>1</v>
      </c>
      <c r="BA38" s="172">
        <f t="shared" ca="1" si="13"/>
        <v>0</v>
      </c>
      <c r="BB38" s="172">
        <f t="shared" ca="1" si="8"/>
        <v>0</v>
      </c>
      <c r="BC38" s="172">
        <f t="shared" ca="1" si="8"/>
        <v>0</v>
      </c>
      <c r="BD38" s="172">
        <f t="shared" ca="1" si="8"/>
        <v>0</v>
      </c>
      <c r="BE38" s="172">
        <f t="shared" ca="1" si="8"/>
        <v>0</v>
      </c>
      <c r="BF38" s="172">
        <f t="shared" ca="1" si="8"/>
        <v>0</v>
      </c>
      <c r="BG38" s="172">
        <f t="shared" ca="1" si="8"/>
        <v>0</v>
      </c>
      <c r="BH38" s="172">
        <f t="shared" ca="1" si="8"/>
        <v>0</v>
      </c>
      <c r="BI38" s="172">
        <f t="shared" ca="1" si="8"/>
        <v>0</v>
      </c>
      <c r="BJ38" s="172">
        <f t="shared" ca="1" si="8"/>
        <v>0</v>
      </c>
    </row>
    <row r="39" spans="1:62">
      <c r="A39" s="10"/>
      <c r="B39" s="10">
        <f t="shared" ca="1" si="9"/>
        <v>9</v>
      </c>
      <c r="C39" s="209"/>
      <c r="D39" s="209"/>
      <c r="E39" s="209"/>
      <c r="F39" s="13" t="str">
        <f ca="1">IF('תנאי סף'!F39="","",'תנאי סף'!F39)</f>
        <v>אנסמבל הפיוט מכון בן צבי</v>
      </c>
      <c r="G39" s="11">
        <f t="shared" ca="1" si="3"/>
        <v>304</v>
      </c>
      <c r="H39" s="11">
        <f t="shared" ca="1" si="4"/>
        <v>17.44444444444445</v>
      </c>
      <c r="I39" s="11">
        <f t="shared" ca="1" si="4"/>
        <v>0</v>
      </c>
      <c r="J39" s="11">
        <f t="shared" ca="1" si="4"/>
        <v>0</v>
      </c>
      <c r="K39" s="11">
        <f t="shared" ca="1" si="4"/>
        <v>0</v>
      </c>
      <c r="L39" s="11">
        <f t="shared" ca="1" si="4"/>
        <v>0</v>
      </c>
      <c r="M39" s="11">
        <f t="shared" ca="1" si="4"/>
        <v>0</v>
      </c>
      <c r="N39" s="11">
        <f t="shared" ca="1" si="4"/>
        <v>0</v>
      </c>
      <c r="O39" s="11">
        <f t="shared" ca="1" si="4"/>
        <v>0</v>
      </c>
      <c r="P39" s="11">
        <f t="shared" ca="1" si="4"/>
        <v>0</v>
      </c>
      <c r="Q39" s="11">
        <f t="shared" ca="1" si="4"/>
        <v>0</v>
      </c>
      <c r="R39" s="11">
        <f t="shared" ca="1" si="4"/>
        <v>0</v>
      </c>
      <c r="S39" s="11">
        <f t="shared" ca="1" si="4"/>
        <v>0</v>
      </c>
      <c r="T39" s="11">
        <f t="shared" ca="1" si="4"/>
        <v>0</v>
      </c>
      <c r="U39" s="11">
        <f t="shared" ca="1" si="4"/>
        <v>0</v>
      </c>
      <c r="V39" s="11">
        <f t="shared" ca="1" si="4"/>
        <v>0</v>
      </c>
      <c r="W39" s="11">
        <f t="shared" ca="1" si="4"/>
        <v>0</v>
      </c>
      <c r="X39" s="11">
        <f t="shared" ca="1" si="5"/>
        <v>0</v>
      </c>
      <c r="Y39" s="11">
        <f t="shared" ca="1" si="5"/>
        <v>0</v>
      </c>
      <c r="AA39" s="172">
        <f t="shared" si="10"/>
        <v>1</v>
      </c>
      <c r="AB39" s="172">
        <f t="shared" ca="1" si="11"/>
        <v>0</v>
      </c>
      <c r="AC39" s="172">
        <f t="shared" ca="1" si="11"/>
        <v>1</v>
      </c>
      <c r="AD39" s="172">
        <f t="shared" si="12"/>
        <v>1</v>
      </c>
      <c r="AE39" s="172">
        <f t="shared" si="6"/>
        <v>1</v>
      </c>
      <c r="AF39" s="172">
        <f t="shared" si="6"/>
        <v>1</v>
      </c>
      <c r="AG39" s="172">
        <f t="shared" si="6"/>
        <v>1</v>
      </c>
      <c r="AH39" s="172">
        <f t="shared" si="6"/>
        <v>1</v>
      </c>
      <c r="AI39" s="172">
        <f t="shared" si="6"/>
        <v>1</v>
      </c>
      <c r="AJ39" s="172">
        <f t="shared" si="6"/>
        <v>1</v>
      </c>
      <c r="AK39" s="172">
        <f t="shared" si="6"/>
        <v>1</v>
      </c>
      <c r="AL39" s="172">
        <f t="shared" si="6"/>
        <v>1</v>
      </c>
      <c r="AM39" s="172">
        <f t="shared" si="6"/>
        <v>1</v>
      </c>
      <c r="AN39" s="172">
        <f t="shared" si="6"/>
        <v>1</v>
      </c>
      <c r="AO39" s="172">
        <f t="shared" si="6"/>
        <v>1</v>
      </c>
      <c r="AP39" s="172">
        <f t="shared" si="6"/>
        <v>1</v>
      </c>
      <c r="AQ39" s="172">
        <f t="shared" si="6"/>
        <v>1</v>
      </c>
      <c r="AR39" s="172">
        <f t="shared" si="6"/>
        <v>1</v>
      </c>
      <c r="AS39" s="172">
        <f t="shared" si="6"/>
        <v>1</v>
      </c>
      <c r="AT39" s="172">
        <f t="shared" si="6"/>
        <v>1</v>
      </c>
      <c r="AU39" s="172">
        <f t="shared" si="7"/>
        <v>1</v>
      </c>
      <c r="AV39" s="172">
        <f t="shared" si="7"/>
        <v>1</v>
      </c>
      <c r="BA39" s="172">
        <f t="shared" ca="1" si="13"/>
        <v>0</v>
      </c>
      <c r="BB39" s="172">
        <f t="shared" ca="1" si="8"/>
        <v>0</v>
      </c>
      <c r="BC39" s="172">
        <f t="shared" ca="1" si="8"/>
        <v>0</v>
      </c>
      <c r="BD39" s="172">
        <f t="shared" ca="1" si="8"/>
        <v>0</v>
      </c>
      <c r="BE39" s="172">
        <f t="shared" ca="1" si="8"/>
        <v>0</v>
      </c>
      <c r="BF39" s="172">
        <f t="shared" ca="1" si="8"/>
        <v>0</v>
      </c>
      <c r="BG39" s="172">
        <f t="shared" ca="1" si="8"/>
        <v>0</v>
      </c>
      <c r="BH39" s="172">
        <f t="shared" ca="1" si="8"/>
        <v>0</v>
      </c>
      <c r="BI39" s="172">
        <f t="shared" ca="1" si="8"/>
        <v>0</v>
      </c>
      <c r="BJ39" s="172">
        <f t="shared" ca="1" si="8"/>
        <v>0</v>
      </c>
    </row>
    <row r="40" spans="1:62">
      <c r="A40" s="10"/>
      <c r="B40" s="10">
        <f t="shared" ca="1" si="9"/>
        <v>10</v>
      </c>
      <c r="C40" s="209"/>
      <c r="D40" s="209"/>
      <c r="E40" s="209"/>
      <c r="F40" s="13" t="str">
        <f ca="1">IF('תנאי סף'!F40="","",'תנאי סף'!F40)</f>
        <v>עמותת תמיד</v>
      </c>
      <c r="G40" s="11">
        <f t="shared" ca="1" si="3"/>
        <v>248</v>
      </c>
      <c r="H40" s="11">
        <f t="shared" ca="1" si="4"/>
        <v>7.2710929437890623</v>
      </c>
      <c r="I40" s="11">
        <f t="shared" ca="1" si="4"/>
        <v>0</v>
      </c>
      <c r="J40" s="11">
        <f t="shared" ca="1" si="4"/>
        <v>0</v>
      </c>
      <c r="K40" s="11">
        <f t="shared" ca="1" si="4"/>
        <v>0</v>
      </c>
      <c r="L40" s="11">
        <f t="shared" ca="1" si="4"/>
        <v>0</v>
      </c>
      <c r="M40" s="11">
        <f t="shared" ca="1" si="4"/>
        <v>0</v>
      </c>
      <c r="N40" s="11">
        <f t="shared" ca="1" si="4"/>
        <v>0</v>
      </c>
      <c r="O40" s="11">
        <f t="shared" ca="1" si="4"/>
        <v>0</v>
      </c>
      <c r="P40" s="11">
        <f t="shared" ca="1" si="4"/>
        <v>0</v>
      </c>
      <c r="Q40" s="11">
        <f t="shared" ca="1" si="4"/>
        <v>0</v>
      </c>
      <c r="R40" s="11">
        <f t="shared" ca="1" si="4"/>
        <v>0</v>
      </c>
      <c r="S40" s="11">
        <f t="shared" ca="1" si="4"/>
        <v>0</v>
      </c>
      <c r="T40" s="11">
        <f t="shared" ca="1" si="4"/>
        <v>0</v>
      </c>
      <c r="U40" s="11">
        <f t="shared" ca="1" si="4"/>
        <v>0</v>
      </c>
      <c r="V40" s="11">
        <f t="shared" ca="1" si="4"/>
        <v>0</v>
      </c>
      <c r="W40" s="11">
        <f t="shared" ca="1" si="4"/>
        <v>0</v>
      </c>
      <c r="X40" s="11">
        <f t="shared" ca="1" si="5"/>
        <v>0</v>
      </c>
      <c r="Y40" s="11">
        <f t="shared" ca="1" si="5"/>
        <v>0</v>
      </c>
      <c r="AA40" s="172">
        <f t="shared" si="10"/>
        <v>1</v>
      </c>
      <c r="AB40" s="172">
        <f t="shared" ca="1" si="11"/>
        <v>0</v>
      </c>
      <c r="AC40" s="172">
        <f t="shared" ca="1" si="11"/>
        <v>1</v>
      </c>
      <c r="AD40" s="172">
        <f t="shared" si="12"/>
        <v>1</v>
      </c>
      <c r="AE40" s="172">
        <f t="shared" si="6"/>
        <v>1</v>
      </c>
      <c r="AF40" s="172">
        <f t="shared" si="6"/>
        <v>1</v>
      </c>
      <c r="AG40" s="172">
        <f t="shared" si="6"/>
        <v>1</v>
      </c>
      <c r="AH40" s="172">
        <f t="shared" si="6"/>
        <v>1</v>
      </c>
      <c r="AI40" s="172">
        <f t="shared" si="6"/>
        <v>1</v>
      </c>
      <c r="AJ40" s="172">
        <f t="shared" si="6"/>
        <v>1</v>
      </c>
      <c r="AK40" s="172">
        <f t="shared" si="6"/>
        <v>1</v>
      </c>
      <c r="AL40" s="172">
        <f t="shared" si="6"/>
        <v>1</v>
      </c>
      <c r="AM40" s="172">
        <f t="shared" si="6"/>
        <v>1</v>
      </c>
      <c r="AN40" s="172">
        <f t="shared" si="6"/>
        <v>1</v>
      </c>
      <c r="AO40" s="172">
        <f t="shared" si="6"/>
        <v>1</v>
      </c>
      <c r="AP40" s="172">
        <f t="shared" si="6"/>
        <v>1</v>
      </c>
      <c r="AQ40" s="172">
        <f t="shared" si="6"/>
        <v>1</v>
      </c>
      <c r="AR40" s="172">
        <f t="shared" si="6"/>
        <v>1</v>
      </c>
      <c r="AS40" s="172">
        <f t="shared" si="6"/>
        <v>1</v>
      </c>
      <c r="AT40" s="172">
        <f t="shared" si="6"/>
        <v>1</v>
      </c>
      <c r="AU40" s="172">
        <f t="shared" si="7"/>
        <v>1</v>
      </c>
      <c r="AV40" s="172">
        <f t="shared" si="7"/>
        <v>1</v>
      </c>
      <c r="BA40" s="172">
        <f t="shared" ca="1" si="13"/>
        <v>0</v>
      </c>
      <c r="BB40" s="172">
        <f t="shared" ca="1" si="8"/>
        <v>0</v>
      </c>
      <c r="BC40" s="172">
        <f t="shared" ca="1" si="8"/>
        <v>0</v>
      </c>
      <c r="BD40" s="172">
        <f t="shared" ca="1" si="8"/>
        <v>0</v>
      </c>
      <c r="BE40" s="172">
        <f t="shared" ca="1" si="8"/>
        <v>0</v>
      </c>
      <c r="BF40" s="172">
        <f t="shared" ca="1" si="8"/>
        <v>0</v>
      </c>
      <c r="BG40" s="172">
        <f t="shared" ca="1" si="8"/>
        <v>0</v>
      </c>
      <c r="BH40" s="172">
        <f t="shared" ca="1" si="8"/>
        <v>0</v>
      </c>
      <c r="BI40" s="172">
        <f t="shared" ca="1" si="8"/>
        <v>0</v>
      </c>
      <c r="BJ40" s="172">
        <f t="shared" ca="1" si="8"/>
        <v>0</v>
      </c>
    </row>
    <row r="41" spans="1:62">
      <c r="A41" s="10"/>
      <c r="B41" s="10">
        <f t="shared" ca="1" si="9"/>
        <v>11</v>
      </c>
      <c r="C41" s="209"/>
      <c r="D41" s="209"/>
      <c r="E41" s="209"/>
      <c r="F41" s="13" t="str">
        <f ca="1">IF('תנאי סף'!F41="","",'תנאי סף'!F41)</f>
        <v>מטרוז</v>
      </c>
      <c r="G41" s="11">
        <f t="shared" ca="1" si="3"/>
        <v>536</v>
      </c>
      <c r="H41" s="11">
        <f t="shared" ca="1" si="4"/>
        <v>44.879999999999981</v>
      </c>
      <c r="I41" s="11">
        <f t="shared" ca="1" si="4"/>
        <v>0</v>
      </c>
      <c r="J41" s="11">
        <f t="shared" ca="1" si="4"/>
        <v>0</v>
      </c>
      <c r="K41" s="11">
        <f t="shared" ca="1" si="4"/>
        <v>0</v>
      </c>
      <c r="L41" s="11">
        <f t="shared" ca="1" si="4"/>
        <v>0</v>
      </c>
      <c r="M41" s="11">
        <f t="shared" ca="1" si="4"/>
        <v>0</v>
      </c>
      <c r="N41" s="11">
        <f t="shared" ca="1" si="4"/>
        <v>0</v>
      </c>
      <c r="O41" s="11">
        <f t="shared" ca="1" si="4"/>
        <v>0</v>
      </c>
      <c r="P41" s="11">
        <f t="shared" ca="1" si="4"/>
        <v>0</v>
      </c>
      <c r="Q41" s="11">
        <f t="shared" ca="1" si="4"/>
        <v>0</v>
      </c>
      <c r="R41" s="11">
        <f t="shared" ca="1" si="4"/>
        <v>0</v>
      </c>
      <c r="S41" s="11">
        <f t="shared" ca="1" si="4"/>
        <v>0</v>
      </c>
      <c r="T41" s="11">
        <f t="shared" ca="1" si="4"/>
        <v>0</v>
      </c>
      <c r="U41" s="11">
        <f t="shared" ca="1" si="4"/>
        <v>0</v>
      </c>
      <c r="V41" s="11">
        <f t="shared" ca="1" si="4"/>
        <v>0</v>
      </c>
      <c r="W41" s="11">
        <f t="shared" ca="1" si="4"/>
        <v>0</v>
      </c>
      <c r="X41" s="11">
        <f t="shared" ca="1" si="5"/>
        <v>0</v>
      </c>
      <c r="Y41" s="11">
        <f t="shared" ca="1" si="5"/>
        <v>0</v>
      </c>
      <c r="AA41" s="172">
        <f t="shared" si="10"/>
        <v>1</v>
      </c>
      <c r="AB41" s="172">
        <f t="shared" ca="1" si="11"/>
        <v>0</v>
      </c>
      <c r="AC41" s="172">
        <f t="shared" ca="1" si="11"/>
        <v>1</v>
      </c>
      <c r="AD41" s="172">
        <f t="shared" si="12"/>
        <v>1</v>
      </c>
      <c r="AE41" s="172">
        <f t="shared" si="6"/>
        <v>1</v>
      </c>
      <c r="AF41" s="172">
        <f t="shared" si="6"/>
        <v>1</v>
      </c>
      <c r="AG41" s="172">
        <f t="shared" si="6"/>
        <v>1</v>
      </c>
      <c r="AH41" s="172">
        <f t="shared" si="6"/>
        <v>1</v>
      </c>
      <c r="AI41" s="172">
        <f t="shared" si="6"/>
        <v>1</v>
      </c>
      <c r="AJ41" s="172">
        <f t="shared" si="6"/>
        <v>1</v>
      </c>
      <c r="AK41" s="172">
        <f t="shared" si="6"/>
        <v>1</v>
      </c>
      <c r="AL41" s="172">
        <f t="shared" si="6"/>
        <v>1</v>
      </c>
      <c r="AM41" s="172">
        <f t="shared" si="6"/>
        <v>1</v>
      </c>
      <c r="AN41" s="172">
        <f t="shared" si="6"/>
        <v>1</v>
      </c>
      <c r="AO41" s="172">
        <f t="shared" si="6"/>
        <v>1</v>
      </c>
      <c r="AP41" s="172">
        <f t="shared" si="6"/>
        <v>1</v>
      </c>
      <c r="AQ41" s="172">
        <f t="shared" si="6"/>
        <v>1</v>
      </c>
      <c r="AR41" s="172">
        <f t="shared" si="6"/>
        <v>1</v>
      </c>
      <c r="AS41" s="172">
        <f t="shared" si="6"/>
        <v>1</v>
      </c>
      <c r="AT41" s="172">
        <f t="shared" si="6"/>
        <v>1</v>
      </c>
      <c r="AU41" s="172">
        <f t="shared" si="7"/>
        <v>1</v>
      </c>
      <c r="AV41" s="172">
        <f t="shared" si="7"/>
        <v>1</v>
      </c>
      <c r="BA41" s="172">
        <f t="shared" ca="1" si="13"/>
        <v>0</v>
      </c>
      <c r="BB41" s="172">
        <f t="shared" ca="1" si="8"/>
        <v>0</v>
      </c>
      <c r="BC41" s="172">
        <f t="shared" ca="1" si="8"/>
        <v>0</v>
      </c>
      <c r="BD41" s="172">
        <f t="shared" ca="1" si="8"/>
        <v>0</v>
      </c>
      <c r="BE41" s="172">
        <f t="shared" ca="1" si="8"/>
        <v>0</v>
      </c>
      <c r="BF41" s="172">
        <f t="shared" ca="1" si="8"/>
        <v>0</v>
      </c>
      <c r="BG41" s="172">
        <f t="shared" ca="1" si="8"/>
        <v>0</v>
      </c>
      <c r="BH41" s="172">
        <f t="shared" ca="1" si="8"/>
        <v>0</v>
      </c>
      <c r="BI41" s="172">
        <f t="shared" ca="1" si="8"/>
        <v>0</v>
      </c>
      <c r="BJ41" s="172">
        <f t="shared" ca="1" si="8"/>
        <v>0</v>
      </c>
    </row>
    <row r="42" spans="1:62">
      <c r="A42" s="10"/>
      <c r="B42" s="10" t="str">
        <f t="shared" si="9"/>
        <v/>
      </c>
      <c r="C42" s="209"/>
      <c r="D42" s="209"/>
      <c r="E42" s="209"/>
      <c r="F42" s="13" t="str">
        <f>IF('תנאי סף'!F42="","",'תנאי סף'!F42)</f>
        <v/>
      </c>
      <c r="G42" s="11" t="str">
        <f t="shared" ca="1" si="3"/>
        <v/>
      </c>
      <c r="H42" s="11" t="str">
        <f t="shared" ca="1" si="4"/>
        <v/>
      </c>
      <c r="I42" s="11" t="str">
        <f t="shared" ca="1" si="4"/>
        <v/>
      </c>
      <c r="J42" s="11" t="str">
        <f t="shared" ca="1" si="4"/>
        <v/>
      </c>
      <c r="K42" s="11" t="str">
        <f t="shared" ca="1" si="4"/>
        <v/>
      </c>
      <c r="L42" s="11" t="str">
        <f t="shared" ca="1" si="4"/>
        <v/>
      </c>
      <c r="M42" s="11" t="str">
        <f t="shared" ca="1" si="4"/>
        <v/>
      </c>
      <c r="N42" s="11" t="str">
        <f t="shared" ca="1" si="4"/>
        <v/>
      </c>
      <c r="O42" s="11" t="str">
        <f t="shared" ca="1" si="4"/>
        <v/>
      </c>
      <c r="P42" s="11" t="str">
        <f t="shared" ca="1" si="4"/>
        <v/>
      </c>
      <c r="Q42" s="11" t="str">
        <f t="shared" ca="1" si="4"/>
        <v/>
      </c>
      <c r="R42" s="11" t="str">
        <f t="shared" ca="1" si="4"/>
        <v/>
      </c>
      <c r="S42" s="11" t="str">
        <f t="shared" ca="1" si="4"/>
        <v/>
      </c>
      <c r="T42" s="11" t="str">
        <f t="shared" ca="1" si="4"/>
        <v/>
      </c>
      <c r="U42" s="11" t="str">
        <f t="shared" ca="1" si="4"/>
        <v/>
      </c>
      <c r="V42" s="11" t="str">
        <f t="shared" ca="1" si="4"/>
        <v/>
      </c>
      <c r="W42" s="11" t="str">
        <f t="shared" ca="1" si="4"/>
        <v/>
      </c>
      <c r="X42" s="11" t="str">
        <f t="shared" ca="1" si="5"/>
        <v/>
      </c>
      <c r="Y42" s="11" t="str">
        <f t="shared" ca="1" si="5"/>
        <v/>
      </c>
      <c r="AA42" s="172">
        <f t="shared" si="10"/>
        <v>1</v>
      </c>
      <c r="AB42" s="172" t="str">
        <f t="shared" si="11"/>
        <v/>
      </c>
      <c r="AC42" s="172" t="str">
        <f t="shared" si="11"/>
        <v/>
      </c>
      <c r="AD42" s="172">
        <f t="shared" si="12"/>
        <v>1</v>
      </c>
      <c r="AE42" s="172">
        <f t="shared" si="6"/>
        <v>1</v>
      </c>
      <c r="AF42" s="172">
        <f t="shared" si="6"/>
        <v>1</v>
      </c>
      <c r="AG42" s="172">
        <f t="shared" si="6"/>
        <v>1</v>
      </c>
      <c r="AH42" s="172">
        <f t="shared" si="6"/>
        <v>1</v>
      </c>
      <c r="AI42" s="172">
        <f t="shared" si="6"/>
        <v>1</v>
      </c>
      <c r="AJ42" s="172">
        <f t="shared" si="6"/>
        <v>1</v>
      </c>
      <c r="AK42" s="172">
        <f t="shared" si="6"/>
        <v>1</v>
      </c>
      <c r="AL42" s="172">
        <f t="shared" si="6"/>
        <v>1</v>
      </c>
      <c r="AM42" s="172">
        <f t="shared" si="6"/>
        <v>1</v>
      </c>
      <c r="AN42" s="172">
        <f t="shared" si="6"/>
        <v>1</v>
      </c>
      <c r="AO42" s="172">
        <f t="shared" si="6"/>
        <v>1</v>
      </c>
      <c r="AP42" s="172">
        <f t="shared" si="6"/>
        <v>1</v>
      </c>
      <c r="AQ42" s="172">
        <f t="shared" si="6"/>
        <v>1</v>
      </c>
      <c r="AR42" s="172">
        <f t="shared" si="6"/>
        <v>1</v>
      </c>
      <c r="AS42" s="172">
        <f t="shared" si="6"/>
        <v>1</v>
      </c>
      <c r="AT42" s="172">
        <f t="shared" si="6"/>
        <v>1</v>
      </c>
      <c r="AU42" s="172">
        <f t="shared" si="7"/>
        <v>1</v>
      </c>
      <c r="AV42" s="172">
        <f t="shared" si="7"/>
        <v>1</v>
      </c>
      <c r="BA42" s="172" t="str">
        <f t="shared" si="13"/>
        <v/>
      </c>
      <c r="BB42" s="172" t="str">
        <f t="shared" si="8"/>
        <v/>
      </c>
      <c r="BC42" s="172" t="str">
        <f t="shared" si="8"/>
        <v/>
      </c>
      <c r="BD42" s="172" t="str">
        <f t="shared" si="8"/>
        <v/>
      </c>
      <c r="BE42" s="172" t="str">
        <f t="shared" si="8"/>
        <v/>
      </c>
      <c r="BF42" s="172" t="str">
        <f t="shared" si="8"/>
        <v/>
      </c>
      <c r="BG42" s="172" t="str">
        <f t="shared" si="8"/>
        <v/>
      </c>
      <c r="BH42" s="172" t="str">
        <f t="shared" si="8"/>
        <v/>
      </c>
      <c r="BI42" s="172" t="str">
        <f t="shared" si="8"/>
        <v/>
      </c>
      <c r="BJ42" s="172" t="str">
        <f t="shared" si="8"/>
        <v/>
      </c>
    </row>
    <row r="43" spans="1:62">
      <c r="A43" s="10"/>
      <c r="B43" s="10" t="str">
        <f t="shared" si="9"/>
        <v/>
      </c>
      <c r="C43" s="209"/>
      <c r="D43" s="209"/>
      <c r="E43" s="209"/>
      <c r="F43" s="13" t="str">
        <f>IF('תנאי סף'!F43="","",'תנאי סף'!F43)</f>
        <v/>
      </c>
      <c r="G43" s="11" t="str">
        <f t="shared" ca="1" si="3"/>
        <v/>
      </c>
      <c r="H43" s="11" t="str">
        <f t="shared" ca="1" si="4"/>
        <v/>
      </c>
      <c r="I43" s="11" t="str">
        <f t="shared" ca="1" si="4"/>
        <v/>
      </c>
      <c r="J43" s="11" t="str">
        <f t="shared" ca="1" si="4"/>
        <v/>
      </c>
      <c r="K43" s="11" t="str">
        <f t="shared" ca="1" si="4"/>
        <v/>
      </c>
      <c r="L43" s="11" t="str">
        <f t="shared" ca="1" si="4"/>
        <v/>
      </c>
      <c r="M43" s="11" t="str">
        <f t="shared" ca="1" si="4"/>
        <v/>
      </c>
      <c r="N43" s="11" t="str">
        <f t="shared" ca="1" si="4"/>
        <v/>
      </c>
      <c r="O43" s="11" t="str">
        <f t="shared" ca="1" si="4"/>
        <v/>
      </c>
      <c r="P43" s="11" t="str">
        <f t="shared" ca="1" si="4"/>
        <v/>
      </c>
      <c r="Q43" s="11" t="str">
        <f t="shared" ca="1" si="4"/>
        <v/>
      </c>
      <c r="R43" s="11" t="str">
        <f t="shared" ca="1" si="4"/>
        <v/>
      </c>
      <c r="S43" s="11" t="str">
        <f t="shared" ca="1" si="4"/>
        <v/>
      </c>
      <c r="T43" s="11" t="str">
        <f t="shared" ca="1" si="4"/>
        <v/>
      </c>
      <c r="U43" s="11" t="str">
        <f t="shared" ca="1" si="4"/>
        <v/>
      </c>
      <c r="V43" s="11" t="str">
        <f t="shared" ca="1" si="4"/>
        <v/>
      </c>
      <c r="W43" s="11" t="str">
        <f t="shared" ca="1" si="4"/>
        <v/>
      </c>
      <c r="X43" s="11" t="str">
        <f t="shared" ca="1" si="5"/>
        <v/>
      </c>
      <c r="Y43" s="11" t="str">
        <f t="shared" ca="1" si="5"/>
        <v/>
      </c>
      <c r="AA43" s="172">
        <f t="shared" si="10"/>
        <v>1</v>
      </c>
      <c r="AB43" s="172" t="str">
        <f t="shared" si="11"/>
        <v/>
      </c>
      <c r="AC43" s="172" t="str">
        <f t="shared" si="11"/>
        <v/>
      </c>
      <c r="AD43" s="172">
        <f t="shared" si="12"/>
        <v>1</v>
      </c>
      <c r="AE43" s="172">
        <f t="shared" si="6"/>
        <v>1</v>
      </c>
      <c r="AF43" s="172">
        <f t="shared" si="6"/>
        <v>1</v>
      </c>
      <c r="AG43" s="172">
        <f t="shared" si="6"/>
        <v>1</v>
      </c>
      <c r="AH43" s="172">
        <f t="shared" si="6"/>
        <v>1</v>
      </c>
      <c r="AI43" s="172">
        <f t="shared" si="6"/>
        <v>1</v>
      </c>
      <c r="AJ43" s="172">
        <f t="shared" si="6"/>
        <v>1</v>
      </c>
      <c r="AK43" s="172">
        <f t="shared" si="6"/>
        <v>1</v>
      </c>
      <c r="AL43" s="172">
        <f t="shared" si="6"/>
        <v>1</v>
      </c>
      <c r="AM43" s="172">
        <f t="shared" si="6"/>
        <v>1</v>
      </c>
      <c r="AN43" s="172">
        <f t="shared" si="6"/>
        <v>1</v>
      </c>
      <c r="AO43" s="172">
        <f t="shared" si="6"/>
        <v>1</v>
      </c>
      <c r="AP43" s="172">
        <f t="shared" si="6"/>
        <v>1</v>
      </c>
      <c r="AQ43" s="172">
        <f t="shared" si="6"/>
        <v>1</v>
      </c>
      <c r="AR43" s="172">
        <f t="shared" si="6"/>
        <v>1</v>
      </c>
      <c r="AS43" s="172">
        <f t="shared" si="6"/>
        <v>1</v>
      </c>
      <c r="AT43" s="172">
        <f t="shared" si="6"/>
        <v>1</v>
      </c>
      <c r="AU43" s="172">
        <f t="shared" si="7"/>
        <v>1</v>
      </c>
      <c r="AV43" s="172">
        <f t="shared" si="7"/>
        <v>1</v>
      </c>
      <c r="BA43" s="172" t="str">
        <f t="shared" si="13"/>
        <v/>
      </c>
      <c r="BB43" s="172" t="str">
        <f t="shared" si="8"/>
        <v/>
      </c>
      <c r="BC43" s="172" t="str">
        <f t="shared" si="8"/>
        <v/>
      </c>
      <c r="BD43" s="172" t="str">
        <f t="shared" si="8"/>
        <v/>
      </c>
      <c r="BE43" s="172" t="str">
        <f t="shared" si="8"/>
        <v/>
      </c>
      <c r="BF43" s="172" t="str">
        <f t="shared" si="8"/>
        <v/>
      </c>
      <c r="BG43" s="172" t="str">
        <f t="shared" si="8"/>
        <v/>
      </c>
      <c r="BH43" s="172" t="str">
        <f t="shared" si="8"/>
        <v/>
      </c>
      <c r="BI43" s="172" t="str">
        <f t="shared" si="8"/>
        <v/>
      </c>
      <c r="BJ43" s="172" t="str">
        <f t="shared" si="8"/>
        <v/>
      </c>
    </row>
    <row r="44" spans="1:62">
      <c r="A44" s="10"/>
      <c r="B44" s="10" t="str">
        <f t="shared" si="9"/>
        <v/>
      </c>
      <c r="C44" s="209"/>
      <c r="D44" s="209"/>
      <c r="E44" s="209"/>
      <c r="F44" s="13" t="str">
        <f>IF('תנאי סף'!F44="","",'תנאי סף'!F44)</f>
        <v/>
      </c>
      <c r="G44" s="11" t="str">
        <f t="shared" ca="1" si="3"/>
        <v/>
      </c>
      <c r="H44" s="11" t="str">
        <f t="shared" ca="1" si="4"/>
        <v/>
      </c>
      <c r="I44" s="11" t="str">
        <f t="shared" ca="1" si="4"/>
        <v/>
      </c>
      <c r="J44" s="11" t="str">
        <f t="shared" ca="1" si="4"/>
        <v/>
      </c>
      <c r="K44" s="11" t="str">
        <f t="shared" ca="1" si="4"/>
        <v/>
      </c>
      <c r="L44" s="11" t="str">
        <f t="shared" ca="1" si="4"/>
        <v/>
      </c>
      <c r="M44" s="11" t="str">
        <f t="shared" ca="1" si="4"/>
        <v/>
      </c>
      <c r="N44" s="11" t="str">
        <f t="shared" ca="1" si="4"/>
        <v/>
      </c>
      <c r="O44" s="11" t="str">
        <f t="shared" ca="1" si="4"/>
        <v/>
      </c>
      <c r="P44" s="11" t="str">
        <f t="shared" ca="1" si="4"/>
        <v/>
      </c>
      <c r="Q44" s="11" t="str">
        <f t="shared" ca="1" si="4"/>
        <v/>
      </c>
      <c r="R44" s="11" t="str">
        <f t="shared" ca="1" si="4"/>
        <v/>
      </c>
      <c r="S44" s="11" t="str">
        <f t="shared" ca="1" si="4"/>
        <v/>
      </c>
      <c r="T44" s="11" t="str">
        <f t="shared" ca="1" si="4"/>
        <v/>
      </c>
      <c r="U44" s="11" t="str">
        <f t="shared" ca="1" si="4"/>
        <v/>
      </c>
      <c r="V44" s="11" t="str">
        <f t="shared" ca="1" si="4"/>
        <v/>
      </c>
      <c r="W44" s="11" t="str">
        <f t="shared" ca="1" si="4"/>
        <v/>
      </c>
      <c r="X44" s="11" t="str">
        <f t="shared" ca="1" si="5"/>
        <v/>
      </c>
      <c r="Y44" s="11" t="str">
        <f t="shared" ca="1" si="5"/>
        <v/>
      </c>
      <c r="AA44" s="172">
        <f t="shared" si="10"/>
        <v>1</v>
      </c>
      <c r="AB44" s="172" t="str">
        <f t="shared" si="11"/>
        <v/>
      </c>
      <c r="AC44" s="172" t="str">
        <f t="shared" si="11"/>
        <v/>
      </c>
      <c r="AD44" s="172">
        <f t="shared" si="12"/>
        <v>1</v>
      </c>
      <c r="AE44" s="172">
        <f t="shared" si="6"/>
        <v>1</v>
      </c>
      <c r="AF44" s="172">
        <f t="shared" si="6"/>
        <v>1</v>
      </c>
      <c r="AG44" s="172">
        <f t="shared" si="6"/>
        <v>1</v>
      </c>
      <c r="AH44" s="172">
        <f t="shared" si="6"/>
        <v>1</v>
      </c>
      <c r="AI44" s="172">
        <f t="shared" si="6"/>
        <v>1</v>
      </c>
      <c r="AJ44" s="172">
        <f t="shared" si="6"/>
        <v>1</v>
      </c>
      <c r="AK44" s="172">
        <f t="shared" si="6"/>
        <v>1</v>
      </c>
      <c r="AL44" s="172">
        <f t="shared" si="6"/>
        <v>1</v>
      </c>
      <c r="AM44" s="172">
        <f t="shared" si="6"/>
        <v>1</v>
      </c>
      <c r="AN44" s="172">
        <f t="shared" si="6"/>
        <v>1</v>
      </c>
      <c r="AO44" s="172">
        <f t="shared" si="6"/>
        <v>1</v>
      </c>
      <c r="AP44" s="172">
        <f t="shared" si="6"/>
        <v>1</v>
      </c>
      <c r="AQ44" s="172">
        <f t="shared" si="6"/>
        <v>1</v>
      </c>
      <c r="AR44" s="172">
        <f t="shared" si="6"/>
        <v>1</v>
      </c>
      <c r="AS44" s="172">
        <f t="shared" si="6"/>
        <v>1</v>
      </c>
      <c r="AT44" s="172">
        <f t="shared" si="6"/>
        <v>1</v>
      </c>
      <c r="AU44" s="172">
        <f t="shared" si="7"/>
        <v>1</v>
      </c>
      <c r="AV44" s="172">
        <f t="shared" si="7"/>
        <v>1</v>
      </c>
      <c r="BA44" s="172" t="str">
        <f t="shared" si="13"/>
        <v/>
      </c>
      <c r="BB44" s="172" t="str">
        <f t="shared" si="8"/>
        <v/>
      </c>
      <c r="BC44" s="172" t="str">
        <f t="shared" si="8"/>
        <v/>
      </c>
      <c r="BD44" s="172" t="str">
        <f t="shared" si="8"/>
        <v/>
      </c>
      <c r="BE44" s="172" t="str">
        <f t="shared" si="8"/>
        <v/>
      </c>
      <c r="BF44" s="172" t="str">
        <f t="shared" si="8"/>
        <v/>
      </c>
      <c r="BG44" s="172" t="str">
        <f t="shared" si="8"/>
        <v/>
      </c>
      <c r="BH44" s="172" t="str">
        <f t="shared" si="8"/>
        <v/>
      </c>
      <c r="BI44" s="172" t="str">
        <f t="shared" si="8"/>
        <v/>
      </c>
      <c r="BJ44" s="172" t="str">
        <f t="shared" si="8"/>
        <v/>
      </c>
    </row>
    <row r="45" spans="1:62">
      <c r="A45" s="10"/>
      <c r="B45" s="10" t="str">
        <f t="shared" si="9"/>
        <v/>
      </c>
      <c r="C45" s="209"/>
      <c r="D45" s="209"/>
      <c r="E45" s="209"/>
      <c r="F45" s="13" t="str">
        <f>IF('תנאי סף'!F45="","",'תנאי סף'!F45)</f>
        <v/>
      </c>
      <c r="G45" s="11" t="str">
        <f t="shared" ca="1" si="3"/>
        <v/>
      </c>
      <c r="H45" s="11" t="str">
        <f t="shared" ca="1" si="4"/>
        <v/>
      </c>
      <c r="I45" s="11" t="str">
        <f t="shared" ca="1" si="4"/>
        <v/>
      </c>
      <c r="J45" s="11" t="str">
        <f t="shared" ca="1" si="4"/>
        <v/>
      </c>
      <c r="K45" s="11" t="str">
        <f t="shared" ca="1" si="4"/>
        <v/>
      </c>
      <c r="L45" s="11" t="str">
        <f t="shared" ca="1" si="4"/>
        <v/>
      </c>
      <c r="M45" s="11" t="str">
        <f t="shared" ca="1" si="4"/>
        <v/>
      </c>
      <c r="N45" s="11" t="str">
        <f t="shared" ca="1" si="4"/>
        <v/>
      </c>
      <c r="O45" s="11" t="str">
        <f t="shared" ca="1" si="4"/>
        <v/>
      </c>
      <c r="P45" s="11" t="str">
        <f t="shared" ca="1" si="4"/>
        <v/>
      </c>
      <c r="Q45" s="11" t="str">
        <f t="shared" ca="1" si="4"/>
        <v/>
      </c>
      <c r="R45" s="11" t="str">
        <f t="shared" ca="1" si="4"/>
        <v/>
      </c>
      <c r="S45" s="11" t="str">
        <f t="shared" ca="1" si="4"/>
        <v/>
      </c>
      <c r="T45" s="11" t="str">
        <f t="shared" ca="1" si="4"/>
        <v/>
      </c>
      <c r="U45" s="11" t="str">
        <f t="shared" ca="1" si="4"/>
        <v/>
      </c>
      <c r="V45" s="11" t="str">
        <f t="shared" ca="1" si="4"/>
        <v/>
      </c>
      <c r="W45" s="11" t="str">
        <f t="shared" ca="1" si="4"/>
        <v/>
      </c>
      <c r="X45" s="11" t="str">
        <f t="shared" ca="1" si="5"/>
        <v/>
      </c>
      <c r="Y45" s="11" t="str">
        <f t="shared" ca="1" si="5"/>
        <v/>
      </c>
      <c r="AA45" s="172">
        <f t="shared" si="10"/>
        <v>1</v>
      </c>
      <c r="AB45" s="172" t="str">
        <f t="shared" si="11"/>
        <v/>
      </c>
      <c r="AC45" s="172" t="str">
        <f t="shared" si="11"/>
        <v/>
      </c>
      <c r="AD45" s="172">
        <f t="shared" si="12"/>
        <v>1</v>
      </c>
      <c r="AE45" s="172">
        <f t="shared" si="6"/>
        <v>1</v>
      </c>
      <c r="AF45" s="172">
        <f t="shared" si="6"/>
        <v>1</v>
      </c>
      <c r="AG45" s="172">
        <f t="shared" si="6"/>
        <v>1</v>
      </c>
      <c r="AH45" s="172">
        <f t="shared" si="6"/>
        <v>1</v>
      </c>
      <c r="AI45" s="172">
        <f t="shared" si="6"/>
        <v>1</v>
      </c>
      <c r="AJ45" s="172">
        <f t="shared" si="6"/>
        <v>1</v>
      </c>
      <c r="AK45" s="172">
        <f t="shared" si="6"/>
        <v>1</v>
      </c>
      <c r="AL45" s="172">
        <f t="shared" si="6"/>
        <v>1</v>
      </c>
      <c r="AM45" s="172">
        <f t="shared" si="6"/>
        <v>1</v>
      </c>
      <c r="AN45" s="172">
        <f t="shared" si="6"/>
        <v>1</v>
      </c>
      <c r="AO45" s="172">
        <f t="shared" si="6"/>
        <v>1</v>
      </c>
      <c r="AP45" s="172">
        <f t="shared" si="6"/>
        <v>1</v>
      </c>
      <c r="AQ45" s="172">
        <f t="shared" si="6"/>
        <v>1</v>
      </c>
      <c r="AR45" s="172">
        <f t="shared" si="6"/>
        <v>1</v>
      </c>
      <c r="AS45" s="172">
        <f t="shared" si="6"/>
        <v>1</v>
      </c>
      <c r="AT45" s="172">
        <f t="shared" si="6"/>
        <v>1</v>
      </c>
      <c r="AU45" s="172">
        <f t="shared" si="7"/>
        <v>1</v>
      </c>
      <c r="AV45" s="172">
        <f t="shared" si="7"/>
        <v>1</v>
      </c>
      <c r="BA45" s="172" t="str">
        <f t="shared" si="13"/>
        <v/>
      </c>
      <c r="BB45" s="172" t="str">
        <f t="shared" si="8"/>
        <v/>
      </c>
      <c r="BC45" s="172" t="str">
        <f t="shared" si="8"/>
        <v/>
      </c>
      <c r="BD45" s="172" t="str">
        <f t="shared" si="8"/>
        <v/>
      </c>
      <c r="BE45" s="172" t="str">
        <f t="shared" si="8"/>
        <v/>
      </c>
      <c r="BF45" s="172" t="str">
        <f t="shared" si="8"/>
        <v/>
      </c>
      <c r="BG45" s="172" t="str">
        <f t="shared" si="8"/>
        <v/>
      </c>
      <c r="BH45" s="172" t="str">
        <f t="shared" si="8"/>
        <v/>
      </c>
      <c r="BI45" s="172" t="str">
        <f t="shared" si="8"/>
        <v/>
      </c>
      <c r="BJ45" s="172" t="str">
        <f t="shared" si="8"/>
        <v/>
      </c>
    </row>
    <row r="46" spans="1:62">
      <c r="A46" s="10"/>
      <c r="B46" s="10" t="str">
        <f t="shared" si="9"/>
        <v/>
      </c>
      <c r="C46" s="209"/>
      <c r="D46" s="209"/>
      <c r="E46" s="209"/>
      <c r="F46" s="13" t="str">
        <f>IF('תנאי סף'!F46="","",'תנאי סף'!F46)</f>
        <v/>
      </c>
      <c r="G46" s="11" t="str">
        <f t="shared" ca="1" si="3"/>
        <v/>
      </c>
      <c r="H46" s="11" t="str">
        <f t="shared" ca="1" si="4"/>
        <v/>
      </c>
      <c r="I46" s="11" t="str">
        <f t="shared" ca="1" si="4"/>
        <v/>
      </c>
      <c r="J46" s="11" t="str">
        <f t="shared" ca="1" si="4"/>
        <v/>
      </c>
      <c r="K46" s="11" t="str">
        <f t="shared" ca="1" si="4"/>
        <v/>
      </c>
      <c r="L46" s="11" t="str">
        <f t="shared" ca="1" si="4"/>
        <v/>
      </c>
      <c r="M46" s="11" t="str">
        <f t="shared" ca="1" si="4"/>
        <v/>
      </c>
      <c r="N46" s="11" t="str">
        <f t="shared" ca="1" si="4"/>
        <v/>
      </c>
      <c r="O46" s="11" t="str">
        <f t="shared" ca="1" si="4"/>
        <v/>
      </c>
      <c r="P46" s="11" t="str">
        <f t="shared" ca="1" si="4"/>
        <v/>
      </c>
      <c r="Q46" s="11" t="str">
        <f t="shared" ca="1" si="4"/>
        <v/>
      </c>
      <c r="R46" s="11" t="str">
        <f t="shared" ca="1" si="4"/>
        <v/>
      </c>
      <c r="S46" s="11" t="str">
        <f t="shared" ca="1" si="4"/>
        <v/>
      </c>
      <c r="T46" s="11" t="str">
        <f t="shared" ca="1" si="4"/>
        <v/>
      </c>
      <c r="U46" s="11" t="str">
        <f t="shared" ca="1" si="4"/>
        <v/>
      </c>
      <c r="V46" s="11" t="str">
        <f t="shared" ca="1" si="4"/>
        <v/>
      </c>
      <c r="W46" s="11" t="str">
        <f t="shared" ref="W46:Y65" ca="1" si="14">IF($F46="","",INDIRECT("'"&amp;SUBSTITUTE($F46,"'","''")&amp;"'"&amp;"!R"&amp;W$23&amp;"C"&amp;$G$22,0))</f>
        <v/>
      </c>
      <c r="X46" s="11" t="str">
        <f t="shared" ca="1" si="5"/>
        <v/>
      </c>
      <c r="Y46" s="11" t="str">
        <f t="shared" ca="1" si="5"/>
        <v/>
      </c>
      <c r="AA46" s="172">
        <f t="shared" si="10"/>
        <v>1</v>
      </c>
      <c r="AB46" s="172" t="str">
        <f t="shared" si="11"/>
        <v/>
      </c>
      <c r="AC46" s="172" t="str">
        <f t="shared" si="11"/>
        <v/>
      </c>
      <c r="AD46" s="172">
        <f t="shared" si="12"/>
        <v>1</v>
      </c>
      <c r="AE46" s="172">
        <f t="shared" si="6"/>
        <v>1</v>
      </c>
      <c r="AF46" s="172">
        <f t="shared" si="6"/>
        <v>1</v>
      </c>
      <c r="AG46" s="172">
        <f t="shared" si="6"/>
        <v>1</v>
      </c>
      <c r="AH46" s="172">
        <f t="shared" si="6"/>
        <v>1</v>
      </c>
      <c r="AI46" s="172">
        <f t="shared" si="6"/>
        <v>1</v>
      </c>
      <c r="AJ46" s="172">
        <f t="shared" si="6"/>
        <v>1</v>
      </c>
      <c r="AK46" s="172">
        <f t="shared" si="6"/>
        <v>1</v>
      </c>
      <c r="AL46" s="172">
        <f t="shared" si="6"/>
        <v>1</v>
      </c>
      <c r="AM46" s="172">
        <f t="shared" si="6"/>
        <v>1</v>
      </c>
      <c r="AN46" s="172">
        <f t="shared" si="6"/>
        <v>1</v>
      </c>
      <c r="AO46" s="172">
        <f t="shared" si="6"/>
        <v>1</v>
      </c>
      <c r="AP46" s="172">
        <f t="shared" si="6"/>
        <v>1</v>
      </c>
      <c r="AQ46" s="172">
        <f t="shared" si="6"/>
        <v>1</v>
      </c>
      <c r="AR46" s="172">
        <f t="shared" si="6"/>
        <v>1</v>
      </c>
      <c r="AS46" s="172">
        <f t="shared" si="6"/>
        <v>1</v>
      </c>
      <c r="AT46" s="172">
        <f t="shared" ref="AT46:AV109" si="15">IF(W$30="",1,IF(W46="",0,IF(W$30=$AE$1,IF(ISNA(MATCH(W46,$AB$30:$AC$30,0)),0,1),IF(W$30=$AF$1,IF(IFERROR(W46*1,"bad")="bad",0,1),IF(W$30=$AG$1,IF(IFERROR(IF(W46=TRUNC(W46),1,"bad"),"bad")="bad",0,1),IF(W$30=$AH$1,IF(AND(IF(IFERROR(W46*1,"bad")="bad",0,1)=1,W46&gt;=0),1,0),IF(W$30=$AI$1,IF(AND(IF(IFERROR(IF(W46=TRUNC(W46),1,"bad"),"bad")="bad",0,1)=1,W46&gt;=0),1,0),IF(W$30=$AJ$1,IF(AND(IF(IFERROR(W46*1,"bad")="bad",0,1)=1,W46&gt;0),1,0),IF(W$30=$AK$1,IF(AND(IF(IFERROR(IF(W46=TRUNC(W46),1,"bad"),"bad")="bad",0,1)=1,W46&gt;0),1,0),IF(W$30=$AL$1,1,IF(W$30=$AM$1,IF(IFERROR(HLOOKUP(W46,$AE$4:$AN$4,1,0),"bad")="bad",0,1),0)))))))))))</f>
        <v>1</v>
      </c>
      <c r="AU46" s="172">
        <f t="shared" si="7"/>
        <v>1</v>
      </c>
      <c r="AV46" s="172">
        <f t="shared" si="7"/>
        <v>1</v>
      </c>
      <c r="BA46" s="172" t="str">
        <f t="shared" si="13"/>
        <v/>
      </c>
      <c r="BB46" s="172" t="str">
        <f t="shared" si="8"/>
        <v/>
      </c>
      <c r="BC46" s="172" t="str">
        <f t="shared" si="8"/>
        <v/>
      </c>
      <c r="BD46" s="172" t="str">
        <f t="shared" si="8"/>
        <v/>
      </c>
      <c r="BE46" s="172" t="str">
        <f t="shared" si="8"/>
        <v/>
      </c>
      <c r="BF46" s="172" t="str">
        <f t="shared" si="8"/>
        <v/>
      </c>
      <c r="BG46" s="172" t="str">
        <f t="shared" si="8"/>
        <v/>
      </c>
      <c r="BH46" s="172" t="str">
        <f t="shared" si="8"/>
        <v/>
      </c>
      <c r="BI46" s="172" t="str">
        <f t="shared" si="8"/>
        <v/>
      </c>
      <c r="BJ46" s="172" t="str">
        <f t="shared" si="8"/>
        <v/>
      </c>
    </row>
    <row r="47" spans="1:62">
      <c r="A47" s="10"/>
      <c r="B47" s="10" t="str">
        <f t="shared" si="9"/>
        <v/>
      </c>
      <c r="C47" s="209"/>
      <c r="D47" s="209"/>
      <c r="E47" s="209"/>
      <c r="F47" s="13" t="str">
        <f>IF('תנאי סף'!F47="","",'תנאי סף'!F47)</f>
        <v/>
      </c>
      <c r="G47" s="11" t="str">
        <f t="shared" ca="1" si="3"/>
        <v/>
      </c>
      <c r="H47" s="11" t="str">
        <f t="shared" ref="H47:V47" ca="1" si="16">IF($F47="","",INDIRECT("'"&amp;SUBSTITUTE($F47,"'","''")&amp;"'"&amp;"!R"&amp;H$23&amp;"C"&amp;$G$22,0))</f>
        <v/>
      </c>
      <c r="I47" s="11" t="str">
        <f t="shared" ca="1" si="16"/>
        <v/>
      </c>
      <c r="J47" s="11" t="str">
        <f t="shared" ca="1" si="16"/>
        <v/>
      </c>
      <c r="K47" s="11" t="str">
        <f t="shared" ca="1" si="16"/>
        <v/>
      </c>
      <c r="L47" s="11" t="str">
        <f t="shared" ca="1" si="16"/>
        <v/>
      </c>
      <c r="M47" s="11" t="str">
        <f t="shared" ca="1" si="16"/>
        <v/>
      </c>
      <c r="N47" s="11" t="str">
        <f t="shared" ca="1" si="16"/>
        <v/>
      </c>
      <c r="O47" s="11" t="str">
        <f t="shared" ca="1" si="16"/>
        <v/>
      </c>
      <c r="P47" s="11" t="str">
        <f t="shared" ca="1" si="16"/>
        <v/>
      </c>
      <c r="Q47" s="11" t="str">
        <f t="shared" ca="1" si="16"/>
        <v/>
      </c>
      <c r="R47" s="11" t="str">
        <f t="shared" ca="1" si="16"/>
        <v/>
      </c>
      <c r="S47" s="11" t="str">
        <f t="shared" ca="1" si="16"/>
        <v/>
      </c>
      <c r="T47" s="11" t="str">
        <f t="shared" ca="1" si="16"/>
        <v/>
      </c>
      <c r="U47" s="11" t="str">
        <f t="shared" ca="1" si="16"/>
        <v/>
      </c>
      <c r="V47" s="11" t="str">
        <f t="shared" ca="1" si="16"/>
        <v/>
      </c>
      <c r="W47" s="11" t="str">
        <f t="shared" ca="1" si="14"/>
        <v/>
      </c>
      <c r="X47" s="11" t="str">
        <f t="shared" ca="1" si="5"/>
        <v/>
      </c>
      <c r="Y47" s="11" t="str">
        <f t="shared" ca="1" si="5"/>
        <v/>
      </c>
      <c r="AA47" s="172">
        <f t="shared" si="10"/>
        <v>1</v>
      </c>
      <c r="AB47" s="172" t="str">
        <f t="shared" si="11"/>
        <v/>
      </c>
      <c r="AC47" s="172" t="str">
        <f t="shared" si="11"/>
        <v/>
      </c>
      <c r="AD47" s="172">
        <f t="shared" si="12"/>
        <v>1</v>
      </c>
      <c r="AE47" s="172">
        <f t="shared" si="12"/>
        <v>1</v>
      </c>
      <c r="AF47" s="172">
        <f t="shared" si="12"/>
        <v>1</v>
      </c>
      <c r="AG47" s="172">
        <f t="shared" si="12"/>
        <v>1</v>
      </c>
      <c r="AH47" s="172">
        <f t="shared" si="12"/>
        <v>1</v>
      </c>
      <c r="AI47" s="172">
        <f t="shared" si="12"/>
        <v>1</v>
      </c>
      <c r="AJ47" s="172">
        <f t="shared" si="12"/>
        <v>1</v>
      </c>
      <c r="AK47" s="172">
        <f t="shared" si="12"/>
        <v>1</v>
      </c>
      <c r="AL47" s="172">
        <f t="shared" si="12"/>
        <v>1</v>
      </c>
      <c r="AM47" s="172">
        <f t="shared" si="12"/>
        <v>1</v>
      </c>
      <c r="AN47" s="172">
        <f t="shared" si="12"/>
        <v>1</v>
      </c>
      <c r="AO47" s="172">
        <f t="shared" si="12"/>
        <v>1</v>
      </c>
      <c r="AP47" s="172">
        <f t="shared" si="12"/>
        <v>1</v>
      </c>
      <c r="AQ47" s="172">
        <f t="shared" si="12"/>
        <v>1</v>
      </c>
      <c r="AR47" s="172">
        <f t="shared" si="12"/>
        <v>1</v>
      </c>
      <c r="AS47" s="172">
        <f t="shared" si="12"/>
        <v>1</v>
      </c>
      <c r="AT47" s="172">
        <f t="shared" si="15"/>
        <v>1</v>
      </c>
      <c r="AU47" s="172">
        <f t="shared" si="15"/>
        <v>1</v>
      </c>
      <c r="AV47" s="172">
        <f t="shared" si="15"/>
        <v>1</v>
      </c>
      <c r="BA47" s="172" t="str">
        <f t="shared" si="13"/>
        <v/>
      </c>
      <c r="BB47" s="172" t="str">
        <f t="shared" si="13"/>
        <v/>
      </c>
      <c r="BC47" s="172" t="str">
        <f t="shared" si="13"/>
        <v/>
      </c>
      <c r="BD47" s="172" t="str">
        <f t="shared" si="13"/>
        <v/>
      </c>
      <c r="BE47" s="172" t="str">
        <f t="shared" si="13"/>
        <v/>
      </c>
      <c r="BF47" s="172" t="str">
        <f t="shared" si="13"/>
        <v/>
      </c>
      <c r="BG47" s="172" t="str">
        <f t="shared" si="13"/>
        <v/>
      </c>
      <c r="BH47" s="172" t="str">
        <f t="shared" si="13"/>
        <v/>
      </c>
      <c r="BI47" s="172" t="str">
        <f t="shared" si="13"/>
        <v/>
      </c>
      <c r="BJ47" s="172" t="str">
        <f t="shared" si="13"/>
        <v/>
      </c>
    </row>
    <row r="48" spans="1:62">
      <c r="A48" s="10"/>
      <c r="B48" s="10" t="str">
        <f t="shared" si="9"/>
        <v/>
      </c>
      <c r="C48" s="209"/>
      <c r="D48" s="209"/>
      <c r="E48" s="209"/>
      <c r="F48" s="13" t="str">
        <f>IF('תנאי סף'!F48="","",'תנאי סף'!F48)</f>
        <v/>
      </c>
      <c r="G48" s="11" t="str">
        <f t="shared" ref="G48:V63" ca="1" si="17">IF($F48="","",INDIRECT("'"&amp;SUBSTITUTE($F48,"'","''")&amp;"'"&amp;"!R"&amp;G$23&amp;"C"&amp;$G$22,0))</f>
        <v/>
      </c>
      <c r="H48" s="11" t="str">
        <f t="shared" ca="1" si="17"/>
        <v/>
      </c>
      <c r="I48" s="11" t="str">
        <f t="shared" ca="1" si="17"/>
        <v/>
      </c>
      <c r="J48" s="11" t="str">
        <f t="shared" ca="1" si="17"/>
        <v/>
      </c>
      <c r="K48" s="11" t="str">
        <f t="shared" ca="1" si="17"/>
        <v/>
      </c>
      <c r="L48" s="11" t="str">
        <f t="shared" ca="1" si="17"/>
        <v/>
      </c>
      <c r="M48" s="11" t="str">
        <f t="shared" ca="1" si="17"/>
        <v/>
      </c>
      <c r="N48" s="11" t="str">
        <f t="shared" ca="1" si="17"/>
        <v/>
      </c>
      <c r="O48" s="11" t="str">
        <f t="shared" ca="1" si="17"/>
        <v/>
      </c>
      <c r="P48" s="11" t="str">
        <f t="shared" ca="1" si="17"/>
        <v/>
      </c>
      <c r="Q48" s="11" t="str">
        <f t="shared" ca="1" si="17"/>
        <v/>
      </c>
      <c r="R48" s="11" t="str">
        <f t="shared" ca="1" si="17"/>
        <v/>
      </c>
      <c r="S48" s="11" t="str">
        <f t="shared" ca="1" si="17"/>
        <v/>
      </c>
      <c r="T48" s="11" t="str">
        <f t="shared" ca="1" si="17"/>
        <v/>
      </c>
      <c r="U48" s="11" t="str">
        <f t="shared" ca="1" si="17"/>
        <v/>
      </c>
      <c r="V48" s="11" t="str">
        <f t="shared" ca="1" si="17"/>
        <v/>
      </c>
      <c r="W48" s="11" t="str">
        <f t="shared" ca="1" si="14"/>
        <v/>
      </c>
      <c r="X48" s="11" t="str">
        <f t="shared" ca="1" si="5"/>
        <v/>
      </c>
      <c r="Y48" s="11" t="str">
        <f t="shared" ca="1" si="5"/>
        <v/>
      </c>
      <c r="AA48" s="172">
        <f t="shared" si="10"/>
        <v>1</v>
      </c>
      <c r="AB48" s="172" t="str">
        <f t="shared" si="11"/>
        <v/>
      </c>
      <c r="AC48" s="172" t="str">
        <f t="shared" si="11"/>
        <v/>
      </c>
      <c r="AD48" s="172">
        <f t="shared" si="12"/>
        <v>1</v>
      </c>
      <c r="AE48" s="172">
        <f t="shared" si="12"/>
        <v>1</v>
      </c>
      <c r="AF48" s="172">
        <f t="shared" si="12"/>
        <v>1</v>
      </c>
      <c r="AG48" s="172">
        <f t="shared" si="12"/>
        <v>1</v>
      </c>
      <c r="AH48" s="172">
        <f t="shared" si="12"/>
        <v>1</v>
      </c>
      <c r="AI48" s="172">
        <f t="shared" si="12"/>
        <v>1</v>
      </c>
      <c r="AJ48" s="172">
        <f t="shared" si="12"/>
        <v>1</v>
      </c>
      <c r="AK48" s="172">
        <f t="shared" si="12"/>
        <v>1</v>
      </c>
      <c r="AL48" s="172">
        <f t="shared" si="12"/>
        <v>1</v>
      </c>
      <c r="AM48" s="172">
        <f t="shared" si="12"/>
        <v>1</v>
      </c>
      <c r="AN48" s="172">
        <f t="shared" si="12"/>
        <v>1</v>
      </c>
      <c r="AO48" s="172">
        <f t="shared" si="12"/>
        <v>1</v>
      </c>
      <c r="AP48" s="172">
        <f t="shared" si="12"/>
        <v>1</v>
      </c>
      <c r="AQ48" s="172">
        <f t="shared" si="12"/>
        <v>1</v>
      </c>
      <c r="AR48" s="172">
        <f t="shared" si="12"/>
        <v>1</v>
      </c>
      <c r="AS48" s="172">
        <f t="shared" si="12"/>
        <v>1</v>
      </c>
      <c r="AT48" s="172">
        <f t="shared" si="15"/>
        <v>1</v>
      </c>
      <c r="AU48" s="172">
        <f t="shared" si="15"/>
        <v>1</v>
      </c>
      <c r="AV48" s="172">
        <f t="shared" si="15"/>
        <v>1</v>
      </c>
      <c r="BA48" s="172" t="str">
        <f t="shared" si="13"/>
        <v/>
      </c>
      <c r="BB48" s="172" t="str">
        <f t="shared" si="13"/>
        <v/>
      </c>
      <c r="BC48" s="172" t="str">
        <f t="shared" si="13"/>
        <v/>
      </c>
      <c r="BD48" s="172" t="str">
        <f t="shared" si="13"/>
        <v/>
      </c>
      <c r="BE48" s="172" t="str">
        <f t="shared" si="13"/>
        <v/>
      </c>
      <c r="BF48" s="172" t="str">
        <f t="shared" si="13"/>
        <v/>
      </c>
      <c r="BG48" s="172" t="str">
        <f t="shared" si="13"/>
        <v/>
      </c>
      <c r="BH48" s="172" t="str">
        <f t="shared" si="13"/>
        <v/>
      </c>
      <c r="BI48" s="172" t="str">
        <f t="shared" si="13"/>
        <v/>
      </c>
      <c r="BJ48" s="172" t="str">
        <f t="shared" si="13"/>
        <v/>
      </c>
    </row>
    <row r="49" spans="1:62">
      <c r="A49" s="10"/>
      <c r="B49" s="10" t="str">
        <f t="shared" si="9"/>
        <v/>
      </c>
      <c r="C49" s="209"/>
      <c r="D49" s="209"/>
      <c r="E49" s="209"/>
      <c r="F49" s="13" t="str">
        <f>IF('תנאי סף'!F49="","",'תנאי סף'!F49)</f>
        <v/>
      </c>
      <c r="G49" s="11" t="str">
        <f t="shared" ca="1" si="17"/>
        <v/>
      </c>
      <c r="H49" s="11" t="str">
        <f t="shared" ca="1" si="17"/>
        <v/>
      </c>
      <c r="I49" s="11" t="str">
        <f t="shared" ca="1" si="17"/>
        <v/>
      </c>
      <c r="J49" s="11" t="str">
        <f t="shared" ca="1" si="17"/>
        <v/>
      </c>
      <c r="K49" s="11" t="str">
        <f t="shared" ca="1" si="17"/>
        <v/>
      </c>
      <c r="L49" s="11" t="str">
        <f t="shared" ca="1" si="17"/>
        <v/>
      </c>
      <c r="M49" s="11" t="str">
        <f t="shared" ca="1" si="17"/>
        <v/>
      </c>
      <c r="N49" s="11" t="str">
        <f t="shared" ca="1" si="17"/>
        <v/>
      </c>
      <c r="O49" s="11" t="str">
        <f t="shared" ca="1" si="17"/>
        <v/>
      </c>
      <c r="P49" s="11" t="str">
        <f t="shared" ca="1" si="17"/>
        <v/>
      </c>
      <c r="Q49" s="11" t="str">
        <f t="shared" ca="1" si="17"/>
        <v/>
      </c>
      <c r="R49" s="11" t="str">
        <f t="shared" ca="1" si="17"/>
        <v/>
      </c>
      <c r="S49" s="11" t="str">
        <f t="shared" ca="1" si="17"/>
        <v/>
      </c>
      <c r="T49" s="11" t="str">
        <f t="shared" ca="1" si="17"/>
        <v/>
      </c>
      <c r="U49" s="11" t="str">
        <f t="shared" ca="1" si="17"/>
        <v/>
      </c>
      <c r="V49" s="11" t="str">
        <f t="shared" ca="1" si="17"/>
        <v/>
      </c>
      <c r="W49" s="11" t="str">
        <f t="shared" ca="1" si="14"/>
        <v/>
      </c>
      <c r="X49" s="11" t="str">
        <f t="shared" ca="1" si="5"/>
        <v/>
      </c>
      <c r="Y49" s="11" t="str">
        <f t="shared" ca="1" si="5"/>
        <v/>
      </c>
      <c r="AA49" s="172">
        <f t="shared" si="10"/>
        <v>1</v>
      </c>
      <c r="AB49" s="172" t="str">
        <f t="shared" si="11"/>
        <v/>
      </c>
      <c r="AC49" s="172" t="str">
        <f t="shared" si="11"/>
        <v/>
      </c>
      <c r="AD49" s="172">
        <f t="shared" si="12"/>
        <v>1</v>
      </c>
      <c r="AE49" s="172">
        <f t="shared" si="12"/>
        <v>1</v>
      </c>
      <c r="AF49" s="172">
        <f t="shared" si="12"/>
        <v>1</v>
      </c>
      <c r="AG49" s="172">
        <f t="shared" si="12"/>
        <v>1</v>
      </c>
      <c r="AH49" s="172">
        <f t="shared" si="12"/>
        <v>1</v>
      </c>
      <c r="AI49" s="172">
        <f t="shared" si="12"/>
        <v>1</v>
      </c>
      <c r="AJ49" s="172">
        <f t="shared" si="12"/>
        <v>1</v>
      </c>
      <c r="AK49" s="172">
        <f t="shared" si="12"/>
        <v>1</v>
      </c>
      <c r="AL49" s="172">
        <f t="shared" si="12"/>
        <v>1</v>
      </c>
      <c r="AM49" s="172">
        <f t="shared" si="12"/>
        <v>1</v>
      </c>
      <c r="AN49" s="172">
        <f t="shared" si="12"/>
        <v>1</v>
      </c>
      <c r="AO49" s="172">
        <f t="shared" si="12"/>
        <v>1</v>
      </c>
      <c r="AP49" s="172">
        <f t="shared" si="12"/>
        <v>1</v>
      </c>
      <c r="AQ49" s="172">
        <f t="shared" si="12"/>
        <v>1</v>
      </c>
      <c r="AR49" s="172">
        <f t="shared" si="12"/>
        <v>1</v>
      </c>
      <c r="AS49" s="172">
        <f t="shared" si="12"/>
        <v>1</v>
      </c>
      <c r="AT49" s="172">
        <f t="shared" si="15"/>
        <v>1</v>
      </c>
      <c r="AU49" s="172">
        <f t="shared" si="15"/>
        <v>1</v>
      </c>
      <c r="AV49" s="172">
        <f t="shared" si="15"/>
        <v>1</v>
      </c>
      <c r="BA49" s="172" t="str">
        <f t="shared" si="13"/>
        <v/>
      </c>
      <c r="BB49" s="172" t="str">
        <f t="shared" si="13"/>
        <v/>
      </c>
      <c r="BC49" s="172" t="str">
        <f t="shared" si="13"/>
        <v/>
      </c>
      <c r="BD49" s="172" t="str">
        <f t="shared" si="13"/>
        <v/>
      </c>
      <c r="BE49" s="172" t="str">
        <f t="shared" si="13"/>
        <v/>
      </c>
      <c r="BF49" s="172" t="str">
        <f t="shared" si="13"/>
        <v/>
      </c>
      <c r="BG49" s="172" t="str">
        <f t="shared" si="13"/>
        <v/>
      </c>
      <c r="BH49" s="172" t="str">
        <f t="shared" si="13"/>
        <v/>
      </c>
      <c r="BI49" s="172" t="str">
        <f t="shared" si="13"/>
        <v/>
      </c>
      <c r="BJ49" s="172" t="str">
        <f t="shared" si="13"/>
        <v/>
      </c>
    </row>
    <row r="50" spans="1:62">
      <c r="A50" s="10"/>
      <c r="B50" s="10" t="str">
        <f t="shared" si="9"/>
        <v/>
      </c>
      <c r="C50" s="209"/>
      <c r="D50" s="209"/>
      <c r="E50" s="209"/>
      <c r="F50" s="13" t="str">
        <f>IF('תנאי סף'!F50="","",'תנאי סף'!F50)</f>
        <v/>
      </c>
      <c r="G50" s="11" t="str">
        <f t="shared" ca="1" si="17"/>
        <v/>
      </c>
      <c r="H50" s="11" t="str">
        <f t="shared" ca="1" si="17"/>
        <v/>
      </c>
      <c r="I50" s="11" t="str">
        <f t="shared" ca="1" si="17"/>
        <v/>
      </c>
      <c r="J50" s="11" t="str">
        <f t="shared" ca="1" si="17"/>
        <v/>
      </c>
      <c r="K50" s="11" t="str">
        <f t="shared" ca="1" si="17"/>
        <v/>
      </c>
      <c r="L50" s="11" t="str">
        <f t="shared" ca="1" si="17"/>
        <v/>
      </c>
      <c r="M50" s="11" t="str">
        <f t="shared" ca="1" si="17"/>
        <v/>
      </c>
      <c r="N50" s="11" t="str">
        <f t="shared" ca="1" si="17"/>
        <v/>
      </c>
      <c r="O50" s="11" t="str">
        <f t="shared" ca="1" si="17"/>
        <v/>
      </c>
      <c r="P50" s="11" t="str">
        <f t="shared" ca="1" si="17"/>
        <v/>
      </c>
      <c r="Q50" s="11" t="str">
        <f t="shared" ca="1" si="17"/>
        <v/>
      </c>
      <c r="R50" s="11" t="str">
        <f t="shared" ca="1" si="17"/>
        <v/>
      </c>
      <c r="S50" s="11" t="str">
        <f t="shared" ca="1" si="17"/>
        <v/>
      </c>
      <c r="T50" s="11" t="str">
        <f t="shared" ca="1" si="17"/>
        <v/>
      </c>
      <c r="U50" s="11" t="str">
        <f t="shared" ca="1" si="17"/>
        <v/>
      </c>
      <c r="V50" s="11" t="str">
        <f t="shared" ca="1" si="17"/>
        <v/>
      </c>
      <c r="W50" s="11" t="str">
        <f t="shared" ca="1" si="14"/>
        <v/>
      </c>
      <c r="X50" s="11" t="str">
        <f t="shared" ca="1" si="5"/>
        <v/>
      </c>
      <c r="Y50" s="11" t="str">
        <f t="shared" ca="1" si="5"/>
        <v/>
      </c>
      <c r="AA50" s="172">
        <f t="shared" si="10"/>
        <v>1</v>
      </c>
      <c r="AB50" s="172" t="str">
        <f t="shared" si="11"/>
        <v/>
      </c>
      <c r="AC50" s="172" t="str">
        <f t="shared" si="11"/>
        <v/>
      </c>
      <c r="AD50" s="172">
        <f t="shared" si="12"/>
        <v>1</v>
      </c>
      <c r="AE50" s="172">
        <f t="shared" si="12"/>
        <v>1</v>
      </c>
      <c r="AF50" s="172">
        <f t="shared" si="12"/>
        <v>1</v>
      </c>
      <c r="AG50" s="172">
        <f t="shared" si="12"/>
        <v>1</v>
      </c>
      <c r="AH50" s="172">
        <f t="shared" si="12"/>
        <v>1</v>
      </c>
      <c r="AI50" s="172">
        <f t="shared" si="12"/>
        <v>1</v>
      </c>
      <c r="AJ50" s="172">
        <f t="shared" si="12"/>
        <v>1</v>
      </c>
      <c r="AK50" s="172">
        <f t="shared" si="12"/>
        <v>1</v>
      </c>
      <c r="AL50" s="172">
        <f t="shared" si="12"/>
        <v>1</v>
      </c>
      <c r="AM50" s="172">
        <f t="shared" si="12"/>
        <v>1</v>
      </c>
      <c r="AN50" s="172">
        <f t="shared" si="12"/>
        <v>1</v>
      </c>
      <c r="AO50" s="172">
        <f t="shared" si="12"/>
        <v>1</v>
      </c>
      <c r="AP50" s="172">
        <f t="shared" si="12"/>
        <v>1</v>
      </c>
      <c r="AQ50" s="172">
        <f t="shared" si="12"/>
        <v>1</v>
      </c>
      <c r="AR50" s="172">
        <f t="shared" si="12"/>
        <v>1</v>
      </c>
      <c r="AS50" s="172">
        <f t="shared" si="12"/>
        <v>1</v>
      </c>
      <c r="AT50" s="172">
        <f t="shared" si="15"/>
        <v>1</v>
      </c>
      <c r="AU50" s="172">
        <f t="shared" si="15"/>
        <v>1</v>
      </c>
      <c r="AV50" s="172">
        <f t="shared" si="15"/>
        <v>1</v>
      </c>
      <c r="BA50" s="172" t="str">
        <f t="shared" si="13"/>
        <v/>
      </c>
      <c r="BB50" s="172" t="str">
        <f t="shared" si="13"/>
        <v/>
      </c>
      <c r="BC50" s="172" t="str">
        <f t="shared" si="13"/>
        <v/>
      </c>
      <c r="BD50" s="172" t="str">
        <f t="shared" si="13"/>
        <v/>
      </c>
      <c r="BE50" s="172" t="str">
        <f t="shared" si="13"/>
        <v/>
      </c>
      <c r="BF50" s="172" t="str">
        <f t="shared" si="13"/>
        <v/>
      </c>
      <c r="BG50" s="172" t="str">
        <f t="shared" si="13"/>
        <v/>
      </c>
      <c r="BH50" s="172" t="str">
        <f t="shared" si="13"/>
        <v/>
      </c>
      <c r="BI50" s="172" t="str">
        <f t="shared" si="13"/>
        <v/>
      </c>
      <c r="BJ50" s="172" t="str">
        <f t="shared" si="13"/>
        <v/>
      </c>
    </row>
    <row r="51" spans="1:62">
      <c r="A51" s="10"/>
      <c r="B51" s="10" t="str">
        <f t="shared" si="9"/>
        <v/>
      </c>
      <c r="C51" s="209"/>
      <c r="D51" s="209"/>
      <c r="E51" s="209"/>
      <c r="F51" s="13" t="str">
        <f>IF('תנאי סף'!F51="","",'תנאי סף'!F51)</f>
        <v/>
      </c>
      <c r="G51" s="11" t="str">
        <f t="shared" ca="1" si="17"/>
        <v/>
      </c>
      <c r="H51" s="11" t="str">
        <f t="shared" ca="1" si="17"/>
        <v/>
      </c>
      <c r="I51" s="11" t="str">
        <f t="shared" ca="1" si="17"/>
        <v/>
      </c>
      <c r="J51" s="11" t="str">
        <f t="shared" ca="1" si="17"/>
        <v/>
      </c>
      <c r="K51" s="11" t="str">
        <f t="shared" ca="1" si="17"/>
        <v/>
      </c>
      <c r="L51" s="11" t="str">
        <f t="shared" ca="1" si="17"/>
        <v/>
      </c>
      <c r="M51" s="11" t="str">
        <f t="shared" ca="1" si="17"/>
        <v/>
      </c>
      <c r="N51" s="11" t="str">
        <f t="shared" ca="1" si="17"/>
        <v/>
      </c>
      <c r="O51" s="11" t="str">
        <f t="shared" ca="1" si="17"/>
        <v/>
      </c>
      <c r="P51" s="11" t="str">
        <f t="shared" ca="1" si="17"/>
        <v/>
      </c>
      <c r="Q51" s="11" t="str">
        <f t="shared" ca="1" si="17"/>
        <v/>
      </c>
      <c r="R51" s="11" t="str">
        <f t="shared" ca="1" si="17"/>
        <v/>
      </c>
      <c r="S51" s="11" t="str">
        <f t="shared" ca="1" si="17"/>
        <v/>
      </c>
      <c r="T51" s="11" t="str">
        <f t="shared" ca="1" si="17"/>
        <v/>
      </c>
      <c r="U51" s="11" t="str">
        <f t="shared" ca="1" si="17"/>
        <v/>
      </c>
      <c r="V51" s="11" t="str">
        <f t="shared" ca="1" si="17"/>
        <v/>
      </c>
      <c r="W51" s="11" t="str">
        <f t="shared" ca="1" si="14"/>
        <v/>
      </c>
      <c r="X51" s="11" t="str">
        <f t="shared" ca="1" si="14"/>
        <v/>
      </c>
      <c r="Y51" s="11" t="str">
        <f t="shared" ca="1" si="14"/>
        <v/>
      </c>
      <c r="AA51" s="172">
        <f t="shared" si="10"/>
        <v>1</v>
      </c>
      <c r="AB51" s="172" t="str">
        <f t="shared" si="11"/>
        <v/>
      </c>
      <c r="AC51" s="172" t="str">
        <f t="shared" si="11"/>
        <v/>
      </c>
      <c r="AD51" s="172">
        <f t="shared" si="12"/>
        <v>1</v>
      </c>
      <c r="AE51" s="172">
        <f t="shared" si="12"/>
        <v>1</v>
      </c>
      <c r="AF51" s="172">
        <f t="shared" si="12"/>
        <v>1</v>
      </c>
      <c r="AG51" s="172">
        <f t="shared" si="12"/>
        <v>1</v>
      </c>
      <c r="AH51" s="172">
        <f t="shared" si="12"/>
        <v>1</v>
      </c>
      <c r="AI51" s="172">
        <f t="shared" si="12"/>
        <v>1</v>
      </c>
      <c r="AJ51" s="172">
        <f t="shared" si="12"/>
        <v>1</v>
      </c>
      <c r="AK51" s="172">
        <f t="shared" si="12"/>
        <v>1</v>
      </c>
      <c r="AL51" s="172">
        <f t="shared" si="12"/>
        <v>1</v>
      </c>
      <c r="AM51" s="172">
        <f t="shared" si="12"/>
        <v>1</v>
      </c>
      <c r="AN51" s="172">
        <f t="shared" si="12"/>
        <v>1</v>
      </c>
      <c r="AO51" s="172">
        <f t="shared" si="12"/>
        <v>1</v>
      </c>
      <c r="AP51" s="172">
        <f t="shared" si="12"/>
        <v>1</v>
      </c>
      <c r="AQ51" s="172">
        <f t="shared" si="12"/>
        <v>1</v>
      </c>
      <c r="AR51" s="172">
        <f t="shared" si="12"/>
        <v>1</v>
      </c>
      <c r="AS51" s="172">
        <f t="shared" si="12"/>
        <v>1</v>
      </c>
      <c r="AT51" s="172">
        <f t="shared" si="15"/>
        <v>1</v>
      </c>
      <c r="AU51" s="172">
        <f t="shared" si="15"/>
        <v>1</v>
      </c>
      <c r="AV51" s="172">
        <f t="shared" si="15"/>
        <v>1</v>
      </c>
      <c r="BA51" s="172" t="str">
        <f t="shared" si="13"/>
        <v/>
      </c>
      <c r="BB51" s="172" t="str">
        <f t="shared" si="13"/>
        <v/>
      </c>
      <c r="BC51" s="172" t="str">
        <f t="shared" si="13"/>
        <v/>
      </c>
      <c r="BD51" s="172" t="str">
        <f t="shared" si="13"/>
        <v/>
      </c>
      <c r="BE51" s="172" t="str">
        <f t="shared" si="13"/>
        <v/>
      </c>
      <c r="BF51" s="172" t="str">
        <f t="shared" si="13"/>
        <v/>
      </c>
      <c r="BG51" s="172" t="str">
        <f t="shared" si="13"/>
        <v/>
      </c>
      <c r="BH51" s="172" t="str">
        <f t="shared" si="13"/>
        <v/>
      </c>
      <c r="BI51" s="172" t="str">
        <f t="shared" si="13"/>
        <v/>
      </c>
      <c r="BJ51" s="172" t="str">
        <f t="shared" si="13"/>
        <v/>
      </c>
    </row>
    <row r="52" spans="1:62">
      <c r="A52" s="10"/>
      <c r="B52" s="10" t="str">
        <f t="shared" si="9"/>
        <v/>
      </c>
      <c r="C52" s="209"/>
      <c r="D52" s="209"/>
      <c r="E52" s="209"/>
      <c r="F52" s="13" t="str">
        <f>IF('תנאי סף'!F52="","",'תנאי סף'!F52)</f>
        <v/>
      </c>
      <c r="G52" s="11" t="str">
        <f t="shared" ca="1" si="17"/>
        <v/>
      </c>
      <c r="H52" s="11" t="str">
        <f t="shared" ca="1" si="17"/>
        <v/>
      </c>
      <c r="I52" s="11" t="str">
        <f t="shared" ca="1" si="17"/>
        <v/>
      </c>
      <c r="J52" s="11" t="str">
        <f t="shared" ca="1" si="17"/>
        <v/>
      </c>
      <c r="K52" s="11" t="str">
        <f t="shared" ca="1" si="17"/>
        <v/>
      </c>
      <c r="L52" s="11" t="str">
        <f t="shared" ca="1" si="17"/>
        <v/>
      </c>
      <c r="M52" s="11" t="str">
        <f t="shared" ca="1" si="17"/>
        <v/>
      </c>
      <c r="N52" s="11" t="str">
        <f t="shared" ca="1" si="17"/>
        <v/>
      </c>
      <c r="O52" s="11" t="str">
        <f t="shared" ca="1" si="17"/>
        <v/>
      </c>
      <c r="P52" s="11" t="str">
        <f t="shared" ca="1" si="17"/>
        <v/>
      </c>
      <c r="Q52" s="11" t="str">
        <f t="shared" ca="1" si="17"/>
        <v/>
      </c>
      <c r="R52" s="11" t="str">
        <f t="shared" ca="1" si="17"/>
        <v/>
      </c>
      <c r="S52" s="11" t="str">
        <f t="shared" ca="1" si="17"/>
        <v/>
      </c>
      <c r="T52" s="11" t="str">
        <f t="shared" ca="1" si="17"/>
        <v/>
      </c>
      <c r="U52" s="11" t="str">
        <f t="shared" ca="1" si="17"/>
        <v/>
      </c>
      <c r="V52" s="11" t="str">
        <f t="shared" ca="1" si="17"/>
        <v/>
      </c>
      <c r="W52" s="11" t="str">
        <f t="shared" ca="1" si="14"/>
        <v/>
      </c>
      <c r="X52" s="11" t="str">
        <f t="shared" ca="1" si="14"/>
        <v/>
      </c>
      <c r="Y52" s="11" t="str">
        <f t="shared" ca="1" si="14"/>
        <v/>
      </c>
      <c r="AA52" s="172">
        <f t="shared" si="10"/>
        <v>1</v>
      </c>
      <c r="AB52" s="172" t="str">
        <f t="shared" si="11"/>
        <v/>
      </c>
      <c r="AC52" s="172" t="str">
        <f t="shared" si="11"/>
        <v/>
      </c>
      <c r="AD52" s="172">
        <f t="shared" si="12"/>
        <v>1</v>
      </c>
      <c r="AE52" s="172">
        <f t="shared" si="12"/>
        <v>1</v>
      </c>
      <c r="AF52" s="172">
        <f t="shared" si="12"/>
        <v>1</v>
      </c>
      <c r="AG52" s="172">
        <f t="shared" si="12"/>
        <v>1</v>
      </c>
      <c r="AH52" s="172">
        <f t="shared" si="12"/>
        <v>1</v>
      </c>
      <c r="AI52" s="172">
        <f t="shared" si="12"/>
        <v>1</v>
      </c>
      <c r="AJ52" s="172">
        <f t="shared" si="12"/>
        <v>1</v>
      </c>
      <c r="AK52" s="172">
        <f t="shared" si="12"/>
        <v>1</v>
      </c>
      <c r="AL52" s="172">
        <f t="shared" si="12"/>
        <v>1</v>
      </c>
      <c r="AM52" s="172">
        <f t="shared" si="12"/>
        <v>1</v>
      </c>
      <c r="AN52" s="172">
        <f t="shared" si="12"/>
        <v>1</v>
      </c>
      <c r="AO52" s="172">
        <f t="shared" si="12"/>
        <v>1</v>
      </c>
      <c r="AP52" s="172">
        <f t="shared" si="12"/>
        <v>1</v>
      </c>
      <c r="AQ52" s="172">
        <f t="shared" si="12"/>
        <v>1</v>
      </c>
      <c r="AR52" s="172">
        <f t="shared" si="12"/>
        <v>1</v>
      </c>
      <c r="AS52" s="172">
        <f t="shared" si="12"/>
        <v>1</v>
      </c>
      <c r="AT52" s="172">
        <f t="shared" si="15"/>
        <v>1</v>
      </c>
      <c r="AU52" s="172">
        <f t="shared" si="15"/>
        <v>1</v>
      </c>
      <c r="AV52" s="172">
        <f t="shared" si="15"/>
        <v>1</v>
      </c>
      <c r="BA52" s="172" t="str">
        <f t="shared" si="13"/>
        <v/>
      </c>
      <c r="BB52" s="172" t="str">
        <f t="shared" si="13"/>
        <v/>
      </c>
      <c r="BC52" s="172" t="str">
        <f t="shared" si="13"/>
        <v/>
      </c>
      <c r="BD52" s="172" t="str">
        <f t="shared" si="13"/>
        <v/>
      </c>
      <c r="BE52" s="172" t="str">
        <f t="shared" si="13"/>
        <v/>
      </c>
      <c r="BF52" s="172" t="str">
        <f t="shared" si="13"/>
        <v/>
      </c>
      <c r="BG52" s="172" t="str">
        <f t="shared" si="13"/>
        <v/>
      </c>
      <c r="BH52" s="172" t="str">
        <f t="shared" si="13"/>
        <v/>
      </c>
      <c r="BI52" s="172" t="str">
        <f t="shared" si="13"/>
        <v/>
      </c>
      <c r="BJ52" s="172" t="str">
        <f t="shared" si="13"/>
        <v/>
      </c>
    </row>
    <row r="53" spans="1:62">
      <c r="A53" s="10"/>
      <c r="B53" s="10" t="str">
        <f t="shared" si="9"/>
        <v/>
      </c>
      <c r="C53" s="209"/>
      <c r="D53" s="209"/>
      <c r="E53" s="209"/>
      <c r="F53" s="13" t="str">
        <f>IF('תנאי סף'!F53="","",'תנאי סף'!F53)</f>
        <v/>
      </c>
      <c r="G53" s="11" t="str">
        <f t="shared" ca="1" si="17"/>
        <v/>
      </c>
      <c r="H53" s="11" t="str">
        <f t="shared" ca="1" si="17"/>
        <v/>
      </c>
      <c r="I53" s="11" t="str">
        <f t="shared" ca="1" si="17"/>
        <v/>
      </c>
      <c r="J53" s="11" t="str">
        <f t="shared" ca="1" si="17"/>
        <v/>
      </c>
      <c r="K53" s="11" t="str">
        <f t="shared" ca="1" si="17"/>
        <v/>
      </c>
      <c r="L53" s="11" t="str">
        <f t="shared" ca="1" si="17"/>
        <v/>
      </c>
      <c r="M53" s="11" t="str">
        <f t="shared" ca="1" si="17"/>
        <v/>
      </c>
      <c r="N53" s="11" t="str">
        <f t="shared" ca="1" si="17"/>
        <v/>
      </c>
      <c r="O53" s="11" t="str">
        <f t="shared" ca="1" si="17"/>
        <v/>
      </c>
      <c r="P53" s="11" t="str">
        <f t="shared" ca="1" si="17"/>
        <v/>
      </c>
      <c r="Q53" s="11" t="str">
        <f t="shared" ca="1" si="17"/>
        <v/>
      </c>
      <c r="R53" s="11" t="str">
        <f t="shared" ca="1" si="17"/>
        <v/>
      </c>
      <c r="S53" s="11" t="str">
        <f t="shared" ca="1" si="17"/>
        <v/>
      </c>
      <c r="T53" s="11" t="str">
        <f t="shared" ca="1" si="17"/>
        <v/>
      </c>
      <c r="U53" s="11" t="str">
        <f t="shared" ca="1" si="17"/>
        <v/>
      </c>
      <c r="V53" s="11" t="str">
        <f t="shared" ca="1" si="17"/>
        <v/>
      </c>
      <c r="W53" s="11" t="str">
        <f t="shared" ca="1" si="14"/>
        <v/>
      </c>
      <c r="X53" s="11" t="str">
        <f t="shared" ca="1" si="14"/>
        <v/>
      </c>
      <c r="Y53" s="11" t="str">
        <f t="shared" ca="1" si="14"/>
        <v/>
      </c>
      <c r="AA53" s="172">
        <f t="shared" si="10"/>
        <v>1</v>
      </c>
      <c r="AB53" s="172" t="str">
        <f t="shared" si="11"/>
        <v/>
      </c>
      <c r="AC53" s="172" t="str">
        <f t="shared" si="11"/>
        <v/>
      </c>
      <c r="AD53" s="172">
        <f t="shared" si="12"/>
        <v>1</v>
      </c>
      <c r="AE53" s="172">
        <f t="shared" si="12"/>
        <v>1</v>
      </c>
      <c r="AF53" s="172">
        <f t="shared" si="12"/>
        <v>1</v>
      </c>
      <c r="AG53" s="172">
        <f t="shared" si="12"/>
        <v>1</v>
      </c>
      <c r="AH53" s="172">
        <f t="shared" si="12"/>
        <v>1</v>
      </c>
      <c r="AI53" s="172">
        <f t="shared" si="12"/>
        <v>1</v>
      </c>
      <c r="AJ53" s="172">
        <f t="shared" si="12"/>
        <v>1</v>
      </c>
      <c r="AK53" s="172">
        <f t="shared" si="12"/>
        <v>1</v>
      </c>
      <c r="AL53" s="172">
        <f t="shared" si="12"/>
        <v>1</v>
      </c>
      <c r="AM53" s="172">
        <f t="shared" si="12"/>
        <v>1</v>
      </c>
      <c r="AN53" s="172">
        <f t="shared" si="12"/>
        <v>1</v>
      </c>
      <c r="AO53" s="172">
        <f t="shared" si="12"/>
        <v>1</v>
      </c>
      <c r="AP53" s="172">
        <f t="shared" si="12"/>
        <v>1</v>
      </c>
      <c r="AQ53" s="172">
        <f t="shared" si="12"/>
        <v>1</v>
      </c>
      <c r="AR53" s="172">
        <f t="shared" si="12"/>
        <v>1</v>
      </c>
      <c r="AS53" s="172">
        <f t="shared" si="12"/>
        <v>1</v>
      </c>
      <c r="AT53" s="172">
        <f t="shared" si="15"/>
        <v>1</v>
      </c>
      <c r="AU53" s="172">
        <f t="shared" si="15"/>
        <v>1</v>
      </c>
      <c r="AV53" s="172">
        <f t="shared" si="15"/>
        <v>1</v>
      </c>
      <c r="BA53" s="172" t="str">
        <f t="shared" si="13"/>
        <v/>
      </c>
      <c r="BB53" s="172" t="str">
        <f t="shared" si="13"/>
        <v/>
      </c>
      <c r="BC53" s="172" t="str">
        <f t="shared" si="13"/>
        <v/>
      </c>
      <c r="BD53" s="172" t="str">
        <f t="shared" si="13"/>
        <v/>
      </c>
      <c r="BE53" s="172" t="str">
        <f t="shared" si="13"/>
        <v/>
      </c>
      <c r="BF53" s="172" t="str">
        <f t="shared" si="13"/>
        <v/>
      </c>
      <c r="BG53" s="172" t="str">
        <f t="shared" si="13"/>
        <v/>
      </c>
      <c r="BH53" s="172" t="str">
        <f t="shared" si="13"/>
        <v/>
      </c>
      <c r="BI53" s="172" t="str">
        <f t="shared" si="13"/>
        <v/>
      </c>
      <c r="BJ53" s="172" t="str">
        <f t="shared" si="13"/>
        <v/>
      </c>
    </row>
    <row r="54" spans="1:62">
      <c r="A54" s="10"/>
      <c r="B54" s="10" t="str">
        <f t="shared" si="9"/>
        <v/>
      </c>
      <c r="C54" s="209"/>
      <c r="D54" s="209"/>
      <c r="E54" s="209"/>
      <c r="F54" s="13" t="str">
        <f>IF('תנאי סף'!F54="","",'תנאי סף'!F54)</f>
        <v/>
      </c>
      <c r="G54" s="11" t="str">
        <f t="shared" ca="1" si="17"/>
        <v/>
      </c>
      <c r="H54" s="11" t="str">
        <f t="shared" ca="1" si="17"/>
        <v/>
      </c>
      <c r="I54" s="11" t="str">
        <f t="shared" ca="1" si="17"/>
        <v/>
      </c>
      <c r="J54" s="11" t="str">
        <f t="shared" ca="1" si="17"/>
        <v/>
      </c>
      <c r="K54" s="11" t="str">
        <f t="shared" ca="1" si="17"/>
        <v/>
      </c>
      <c r="L54" s="11" t="str">
        <f t="shared" ca="1" si="17"/>
        <v/>
      </c>
      <c r="M54" s="11" t="str">
        <f t="shared" ca="1" si="17"/>
        <v/>
      </c>
      <c r="N54" s="11" t="str">
        <f t="shared" ca="1" si="17"/>
        <v/>
      </c>
      <c r="O54" s="11" t="str">
        <f t="shared" ca="1" si="17"/>
        <v/>
      </c>
      <c r="P54" s="11" t="str">
        <f t="shared" ca="1" si="17"/>
        <v/>
      </c>
      <c r="Q54" s="11" t="str">
        <f t="shared" ca="1" si="17"/>
        <v/>
      </c>
      <c r="R54" s="11" t="str">
        <f t="shared" ca="1" si="17"/>
        <v/>
      </c>
      <c r="S54" s="11" t="str">
        <f t="shared" ca="1" si="17"/>
        <v/>
      </c>
      <c r="T54" s="11" t="str">
        <f t="shared" ca="1" si="17"/>
        <v/>
      </c>
      <c r="U54" s="11" t="str">
        <f t="shared" ca="1" si="17"/>
        <v/>
      </c>
      <c r="V54" s="11" t="str">
        <f t="shared" ca="1" si="17"/>
        <v/>
      </c>
      <c r="W54" s="11" t="str">
        <f t="shared" ca="1" si="14"/>
        <v/>
      </c>
      <c r="X54" s="11" t="str">
        <f t="shared" ca="1" si="14"/>
        <v/>
      </c>
      <c r="Y54" s="11" t="str">
        <f t="shared" ca="1" si="14"/>
        <v/>
      </c>
      <c r="AA54" s="172">
        <f t="shared" si="10"/>
        <v>1</v>
      </c>
      <c r="AB54" s="172" t="str">
        <f t="shared" si="11"/>
        <v/>
      </c>
      <c r="AC54" s="172" t="str">
        <f t="shared" si="11"/>
        <v/>
      </c>
      <c r="AD54" s="172">
        <f t="shared" si="12"/>
        <v>1</v>
      </c>
      <c r="AE54" s="172">
        <f t="shared" si="12"/>
        <v>1</v>
      </c>
      <c r="AF54" s="172">
        <f t="shared" si="12"/>
        <v>1</v>
      </c>
      <c r="AG54" s="172">
        <f t="shared" si="12"/>
        <v>1</v>
      </c>
      <c r="AH54" s="172">
        <f t="shared" si="12"/>
        <v>1</v>
      </c>
      <c r="AI54" s="172">
        <f t="shared" si="12"/>
        <v>1</v>
      </c>
      <c r="AJ54" s="172">
        <f t="shared" si="12"/>
        <v>1</v>
      </c>
      <c r="AK54" s="172">
        <f t="shared" si="12"/>
        <v>1</v>
      </c>
      <c r="AL54" s="172">
        <f t="shared" si="12"/>
        <v>1</v>
      </c>
      <c r="AM54" s="172">
        <f t="shared" si="12"/>
        <v>1</v>
      </c>
      <c r="AN54" s="172">
        <f t="shared" si="12"/>
        <v>1</v>
      </c>
      <c r="AO54" s="172">
        <f t="shared" si="12"/>
        <v>1</v>
      </c>
      <c r="AP54" s="172">
        <f t="shared" si="12"/>
        <v>1</v>
      </c>
      <c r="AQ54" s="172">
        <f t="shared" si="12"/>
        <v>1</v>
      </c>
      <c r="AR54" s="172">
        <f t="shared" si="12"/>
        <v>1</v>
      </c>
      <c r="AS54" s="172">
        <f t="shared" si="12"/>
        <v>1</v>
      </c>
      <c r="AT54" s="172">
        <f t="shared" si="15"/>
        <v>1</v>
      </c>
      <c r="AU54" s="172">
        <f t="shared" si="15"/>
        <v>1</v>
      </c>
      <c r="AV54" s="172">
        <f t="shared" si="15"/>
        <v>1</v>
      </c>
      <c r="BA54" s="172" t="str">
        <f t="shared" si="13"/>
        <v/>
      </c>
      <c r="BB54" s="172" t="str">
        <f t="shared" si="13"/>
        <v/>
      </c>
      <c r="BC54" s="172" t="str">
        <f t="shared" si="13"/>
        <v/>
      </c>
      <c r="BD54" s="172" t="str">
        <f t="shared" si="13"/>
        <v/>
      </c>
      <c r="BE54" s="172" t="str">
        <f t="shared" si="13"/>
        <v/>
      </c>
      <c r="BF54" s="172" t="str">
        <f t="shared" si="13"/>
        <v/>
      </c>
      <c r="BG54" s="172" t="str">
        <f t="shared" si="13"/>
        <v/>
      </c>
      <c r="BH54" s="172" t="str">
        <f t="shared" si="13"/>
        <v/>
      </c>
      <c r="BI54" s="172" t="str">
        <f t="shared" si="13"/>
        <v/>
      </c>
      <c r="BJ54" s="172" t="str">
        <f t="shared" si="13"/>
        <v/>
      </c>
    </row>
    <row r="55" spans="1:62">
      <c r="A55" s="10"/>
      <c r="B55" s="10" t="str">
        <f t="shared" si="9"/>
        <v/>
      </c>
      <c r="C55" s="209"/>
      <c r="D55" s="209"/>
      <c r="E55" s="209"/>
      <c r="F55" s="13" t="str">
        <f>IF('תנאי סף'!F55="","",'תנאי סף'!F55)</f>
        <v/>
      </c>
      <c r="G55" s="11" t="str">
        <f t="shared" ca="1" si="17"/>
        <v/>
      </c>
      <c r="H55" s="11" t="str">
        <f t="shared" ca="1" si="17"/>
        <v/>
      </c>
      <c r="I55" s="11" t="str">
        <f t="shared" ca="1" si="17"/>
        <v/>
      </c>
      <c r="J55" s="11" t="str">
        <f t="shared" ca="1" si="17"/>
        <v/>
      </c>
      <c r="K55" s="11" t="str">
        <f t="shared" ca="1" si="17"/>
        <v/>
      </c>
      <c r="L55" s="11" t="str">
        <f t="shared" ca="1" si="17"/>
        <v/>
      </c>
      <c r="M55" s="11" t="str">
        <f t="shared" ca="1" si="17"/>
        <v/>
      </c>
      <c r="N55" s="11" t="str">
        <f t="shared" ca="1" si="17"/>
        <v/>
      </c>
      <c r="O55" s="11" t="str">
        <f t="shared" ca="1" si="17"/>
        <v/>
      </c>
      <c r="P55" s="11" t="str">
        <f t="shared" ca="1" si="17"/>
        <v/>
      </c>
      <c r="Q55" s="11" t="str">
        <f t="shared" ca="1" si="17"/>
        <v/>
      </c>
      <c r="R55" s="11" t="str">
        <f t="shared" ca="1" si="17"/>
        <v/>
      </c>
      <c r="S55" s="11" t="str">
        <f t="shared" ca="1" si="17"/>
        <v/>
      </c>
      <c r="T55" s="11" t="str">
        <f t="shared" ca="1" si="17"/>
        <v/>
      </c>
      <c r="U55" s="11" t="str">
        <f t="shared" ca="1" si="17"/>
        <v/>
      </c>
      <c r="V55" s="11" t="str">
        <f t="shared" ca="1" si="17"/>
        <v/>
      </c>
      <c r="W55" s="11" t="str">
        <f t="shared" ca="1" si="14"/>
        <v/>
      </c>
      <c r="X55" s="11" t="str">
        <f t="shared" ca="1" si="14"/>
        <v/>
      </c>
      <c r="Y55" s="11" t="str">
        <f t="shared" ca="1" si="14"/>
        <v/>
      </c>
      <c r="AA55" s="172">
        <f t="shared" si="10"/>
        <v>1</v>
      </c>
      <c r="AB55" s="172" t="str">
        <f t="shared" si="11"/>
        <v/>
      </c>
      <c r="AC55" s="172" t="str">
        <f t="shared" si="11"/>
        <v/>
      </c>
      <c r="AD55" s="172">
        <f t="shared" si="12"/>
        <v>1</v>
      </c>
      <c r="AE55" s="172">
        <f t="shared" si="12"/>
        <v>1</v>
      </c>
      <c r="AF55" s="172">
        <f t="shared" si="12"/>
        <v>1</v>
      </c>
      <c r="AG55" s="172">
        <f t="shared" si="12"/>
        <v>1</v>
      </c>
      <c r="AH55" s="172">
        <f t="shared" si="12"/>
        <v>1</v>
      </c>
      <c r="AI55" s="172">
        <f t="shared" si="12"/>
        <v>1</v>
      </c>
      <c r="AJ55" s="172">
        <f t="shared" si="12"/>
        <v>1</v>
      </c>
      <c r="AK55" s="172">
        <f t="shared" si="12"/>
        <v>1</v>
      </c>
      <c r="AL55" s="172">
        <f t="shared" si="12"/>
        <v>1</v>
      </c>
      <c r="AM55" s="172">
        <f t="shared" si="12"/>
        <v>1</v>
      </c>
      <c r="AN55" s="172">
        <f t="shared" si="12"/>
        <v>1</v>
      </c>
      <c r="AO55" s="172">
        <f t="shared" si="12"/>
        <v>1</v>
      </c>
      <c r="AP55" s="172">
        <f t="shared" si="12"/>
        <v>1</v>
      </c>
      <c r="AQ55" s="172">
        <f t="shared" si="12"/>
        <v>1</v>
      </c>
      <c r="AR55" s="172">
        <f t="shared" si="12"/>
        <v>1</v>
      </c>
      <c r="AS55" s="172">
        <f t="shared" si="12"/>
        <v>1</v>
      </c>
      <c r="AT55" s="172">
        <f t="shared" si="15"/>
        <v>1</v>
      </c>
      <c r="AU55" s="172">
        <f t="shared" si="15"/>
        <v>1</v>
      </c>
      <c r="AV55" s="172">
        <f t="shared" si="15"/>
        <v>1</v>
      </c>
      <c r="BA55" s="172" t="str">
        <f t="shared" si="13"/>
        <v/>
      </c>
      <c r="BB55" s="172" t="str">
        <f t="shared" si="13"/>
        <v/>
      </c>
      <c r="BC55" s="172" t="str">
        <f t="shared" si="13"/>
        <v/>
      </c>
      <c r="BD55" s="172" t="str">
        <f t="shared" si="13"/>
        <v/>
      </c>
      <c r="BE55" s="172" t="str">
        <f t="shared" si="13"/>
        <v/>
      </c>
      <c r="BF55" s="172" t="str">
        <f t="shared" si="13"/>
        <v/>
      </c>
      <c r="BG55" s="172" t="str">
        <f t="shared" si="13"/>
        <v/>
      </c>
      <c r="BH55" s="172" t="str">
        <f t="shared" si="13"/>
        <v/>
      </c>
      <c r="BI55" s="172" t="str">
        <f t="shared" si="13"/>
        <v/>
      </c>
      <c r="BJ55" s="172" t="str">
        <f t="shared" si="13"/>
        <v/>
      </c>
    </row>
    <row r="56" spans="1:62">
      <c r="A56" s="10"/>
      <c r="B56" s="10" t="str">
        <f t="shared" si="9"/>
        <v/>
      </c>
      <c r="C56" s="209"/>
      <c r="D56" s="209"/>
      <c r="E56" s="209"/>
      <c r="F56" s="13" t="str">
        <f>IF('תנאי סף'!F56="","",'תנאי סף'!F56)</f>
        <v/>
      </c>
      <c r="G56" s="11" t="str">
        <f t="shared" ca="1" si="17"/>
        <v/>
      </c>
      <c r="H56" s="11" t="str">
        <f t="shared" ca="1" si="17"/>
        <v/>
      </c>
      <c r="I56" s="11" t="str">
        <f t="shared" ca="1" si="17"/>
        <v/>
      </c>
      <c r="J56" s="11" t="str">
        <f t="shared" ca="1" si="17"/>
        <v/>
      </c>
      <c r="K56" s="11" t="str">
        <f t="shared" ca="1" si="17"/>
        <v/>
      </c>
      <c r="L56" s="11" t="str">
        <f t="shared" ca="1" si="17"/>
        <v/>
      </c>
      <c r="M56" s="11" t="str">
        <f t="shared" ca="1" si="17"/>
        <v/>
      </c>
      <c r="N56" s="11" t="str">
        <f t="shared" ca="1" si="17"/>
        <v/>
      </c>
      <c r="O56" s="11" t="str">
        <f t="shared" ca="1" si="17"/>
        <v/>
      </c>
      <c r="P56" s="11" t="str">
        <f t="shared" ca="1" si="17"/>
        <v/>
      </c>
      <c r="Q56" s="11" t="str">
        <f t="shared" ca="1" si="17"/>
        <v/>
      </c>
      <c r="R56" s="11" t="str">
        <f t="shared" ca="1" si="17"/>
        <v/>
      </c>
      <c r="S56" s="11" t="str">
        <f t="shared" ca="1" si="17"/>
        <v/>
      </c>
      <c r="T56" s="11" t="str">
        <f t="shared" ca="1" si="17"/>
        <v/>
      </c>
      <c r="U56" s="11" t="str">
        <f t="shared" ca="1" si="17"/>
        <v/>
      </c>
      <c r="V56" s="11" t="str">
        <f t="shared" ca="1" si="17"/>
        <v/>
      </c>
      <c r="W56" s="11" t="str">
        <f t="shared" ca="1" si="14"/>
        <v/>
      </c>
      <c r="X56" s="11" t="str">
        <f t="shared" ca="1" si="14"/>
        <v/>
      </c>
      <c r="Y56" s="11" t="str">
        <f t="shared" ca="1" si="14"/>
        <v/>
      </c>
      <c r="AA56" s="172">
        <f t="shared" si="10"/>
        <v>1</v>
      </c>
      <c r="AB56" s="172" t="str">
        <f t="shared" si="11"/>
        <v/>
      </c>
      <c r="AC56" s="172" t="str">
        <f t="shared" si="11"/>
        <v/>
      </c>
      <c r="AD56" s="172">
        <f t="shared" si="12"/>
        <v>1</v>
      </c>
      <c r="AE56" s="172">
        <f t="shared" si="12"/>
        <v>1</v>
      </c>
      <c r="AF56" s="172">
        <f t="shared" si="12"/>
        <v>1</v>
      </c>
      <c r="AG56" s="172">
        <f t="shared" si="12"/>
        <v>1</v>
      </c>
      <c r="AH56" s="172">
        <f t="shared" si="12"/>
        <v>1</v>
      </c>
      <c r="AI56" s="172">
        <f t="shared" si="12"/>
        <v>1</v>
      </c>
      <c r="AJ56" s="172">
        <f t="shared" si="12"/>
        <v>1</v>
      </c>
      <c r="AK56" s="172">
        <f t="shared" si="12"/>
        <v>1</v>
      </c>
      <c r="AL56" s="172">
        <f t="shared" si="12"/>
        <v>1</v>
      </c>
      <c r="AM56" s="172">
        <f t="shared" si="12"/>
        <v>1</v>
      </c>
      <c r="AN56" s="172">
        <f t="shared" si="12"/>
        <v>1</v>
      </c>
      <c r="AO56" s="172">
        <f t="shared" si="12"/>
        <v>1</v>
      </c>
      <c r="AP56" s="172">
        <f t="shared" si="12"/>
        <v>1</v>
      </c>
      <c r="AQ56" s="172">
        <f t="shared" si="12"/>
        <v>1</v>
      </c>
      <c r="AR56" s="172">
        <f t="shared" si="12"/>
        <v>1</v>
      </c>
      <c r="AS56" s="172">
        <f t="shared" si="12"/>
        <v>1</v>
      </c>
      <c r="AT56" s="172">
        <f t="shared" si="15"/>
        <v>1</v>
      </c>
      <c r="AU56" s="172">
        <f t="shared" si="15"/>
        <v>1</v>
      </c>
      <c r="AV56" s="172">
        <f t="shared" si="15"/>
        <v>1</v>
      </c>
      <c r="BA56" s="172" t="str">
        <f t="shared" si="13"/>
        <v/>
      </c>
      <c r="BB56" s="172" t="str">
        <f t="shared" si="13"/>
        <v/>
      </c>
      <c r="BC56" s="172" t="str">
        <f t="shared" si="13"/>
        <v/>
      </c>
      <c r="BD56" s="172" t="str">
        <f t="shared" si="13"/>
        <v/>
      </c>
      <c r="BE56" s="172" t="str">
        <f t="shared" si="13"/>
        <v/>
      </c>
      <c r="BF56" s="172" t="str">
        <f t="shared" si="13"/>
        <v/>
      </c>
      <c r="BG56" s="172" t="str">
        <f t="shared" si="13"/>
        <v/>
      </c>
      <c r="BH56" s="172" t="str">
        <f t="shared" si="13"/>
        <v/>
      </c>
      <c r="BI56" s="172" t="str">
        <f t="shared" si="13"/>
        <v/>
      </c>
      <c r="BJ56" s="172" t="str">
        <f t="shared" si="13"/>
        <v/>
      </c>
    </row>
    <row r="57" spans="1:62">
      <c r="A57" s="10"/>
      <c r="B57" s="10" t="str">
        <f t="shared" si="9"/>
        <v/>
      </c>
      <c r="C57" s="209"/>
      <c r="D57" s="209"/>
      <c r="E57" s="209"/>
      <c r="F57" s="13" t="str">
        <f>IF('תנאי סף'!F57="","",'תנאי סף'!F57)</f>
        <v/>
      </c>
      <c r="G57" s="11" t="str">
        <f t="shared" ca="1" si="17"/>
        <v/>
      </c>
      <c r="H57" s="11" t="str">
        <f t="shared" ca="1" si="17"/>
        <v/>
      </c>
      <c r="I57" s="11" t="str">
        <f t="shared" ca="1" si="17"/>
        <v/>
      </c>
      <c r="J57" s="11" t="str">
        <f t="shared" ca="1" si="17"/>
        <v/>
      </c>
      <c r="K57" s="11" t="str">
        <f t="shared" ca="1" si="17"/>
        <v/>
      </c>
      <c r="L57" s="11" t="str">
        <f t="shared" ca="1" si="17"/>
        <v/>
      </c>
      <c r="M57" s="11" t="str">
        <f t="shared" ca="1" si="17"/>
        <v/>
      </c>
      <c r="N57" s="11" t="str">
        <f t="shared" ca="1" si="17"/>
        <v/>
      </c>
      <c r="O57" s="11" t="str">
        <f t="shared" ca="1" si="17"/>
        <v/>
      </c>
      <c r="P57" s="11" t="str">
        <f t="shared" ca="1" si="17"/>
        <v/>
      </c>
      <c r="Q57" s="11" t="str">
        <f t="shared" ca="1" si="17"/>
        <v/>
      </c>
      <c r="R57" s="11" t="str">
        <f t="shared" ca="1" si="17"/>
        <v/>
      </c>
      <c r="S57" s="11" t="str">
        <f t="shared" ca="1" si="17"/>
        <v/>
      </c>
      <c r="T57" s="11" t="str">
        <f t="shared" ca="1" si="17"/>
        <v/>
      </c>
      <c r="U57" s="11" t="str">
        <f t="shared" ca="1" si="17"/>
        <v/>
      </c>
      <c r="V57" s="11" t="str">
        <f t="shared" ca="1" si="17"/>
        <v/>
      </c>
      <c r="W57" s="11" t="str">
        <f t="shared" ca="1" si="14"/>
        <v/>
      </c>
      <c r="X57" s="11" t="str">
        <f t="shared" ca="1" si="14"/>
        <v/>
      </c>
      <c r="Y57" s="11" t="str">
        <f t="shared" ca="1" si="14"/>
        <v/>
      </c>
      <c r="AA57" s="172">
        <f t="shared" si="10"/>
        <v>1</v>
      </c>
      <c r="AB57" s="172" t="str">
        <f t="shared" si="11"/>
        <v/>
      </c>
      <c r="AC57" s="172" t="str">
        <f t="shared" si="11"/>
        <v/>
      </c>
      <c r="AD57" s="172">
        <f t="shared" si="12"/>
        <v>1</v>
      </c>
      <c r="AE57" s="172">
        <f t="shared" si="12"/>
        <v>1</v>
      </c>
      <c r="AF57" s="172">
        <f t="shared" si="12"/>
        <v>1</v>
      </c>
      <c r="AG57" s="172">
        <f t="shared" si="12"/>
        <v>1</v>
      </c>
      <c r="AH57" s="172">
        <f t="shared" si="12"/>
        <v>1</v>
      </c>
      <c r="AI57" s="172">
        <f t="shared" si="12"/>
        <v>1</v>
      </c>
      <c r="AJ57" s="172">
        <f t="shared" si="12"/>
        <v>1</v>
      </c>
      <c r="AK57" s="172">
        <f t="shared" si="12"/>
        <v>1</v>
      </c>
      <c r="AL57" s="172">
        <f t="shared" si="12"/>
        <v>1</v>
      </c>
      <c r="AM57" s="172">
        <f t="shared" si="12"/>
        <v>1</v>
      </c>
      <c r="AN57" s="172">
        <f t="shared" si="12"/>
        <v>1</v>
      </c>
      <c r="AO57" s="172">
        <f t="shared" si="12"/>
        <v>1</v>
      </c>
      <c r="AP57" s="172">
        <f t="shared" si="12"/>
        <v>1</v>
      </c>
      <c r="AQ57" s="172">
        <f t="shared" si="12"/>
        <v>1</v>
      </c>
      <c r="AR57" s="172">
        <f t="shared" si="12"/>
        <v>1</v>
      </c>
      <c r="AS57" s="172">
        <f t="shared" si="12"/>
        <v>1</v>
      </c>
      <c r="AT57" s="172">
        <f t="shared" si="15"/>
        <v>1</v>
      </c>
      <c r="AU57" s="172">
        <f t="shared" si="15"/>
        <v>1</v>
      </c>
      <c r="AV57" s="172">
        <f t="shared" si="15"/>
        <v>1</v>
      </c>
      <c r="BA57" s="172" t="str">
        <f t="shared" si="13"/>
        <v/>
      </c>
      <c r="BB57" s="172" t="str">
        <f t="shared" si="13"/>
        <v/>
      </c>
      <c r="BC57" s="172" t="str">
        <f t="shared" si="13"/>
        <v/>
      </c>
      <c r="BD57" s="172" t="str">
        <f t="shared" si="13"/>
        <v/>
      </c>
      <c r="BE57" s="172" t="str">
        <f t="shared" si="13"/>
        <v/>
      </c>
      <c r="BF57" s="172" t="str">
        <f t="shared" si="13"/>
        <v/>
      </c>
      <c r="BG57" s="172" t="str">
        <f t="shared" si="13"/>
        <v/>
      </c>
      <c r="BH57" s="172" t="str">
        <f t="shared" si="13"/>
        <v/>
      </c>
      <c r="BI57" s="172" t="str">
        <f t="shared" si="13"/>
        <v/>
      </c>
      <c r="BJ57" s="172" t="str">
        <f t="shared" si="13"/>
        <v/>
      </c>
    </row>
    <row r="58" spans="1:62">
      <c r="A58" s="10"/>
      <c r="B58" s="10" t="str">
        <f t="shared" si="9"/>
        <v/>
      </c>
      <c r="C58" s="209"/>
      <c r="D58" s="209"/>
      <c r="E58" s="209"/>
      <c r="F58" s="13" t="str">
        <f>IF('תנאי סף'!F58="","",'תנאי סף'!F58)</f>
        <v/>
      </c>
      <c r="G58" s="11" t="str">
        <f t="shared" ca="1" si="17"/>
        <v/>
      </c>
      <c r="H58" s="11" t="str">
        <f t="shared" ca="1" si="17"/>
        <v/>
      </c>
      <c r="I58" s="11" t="str">
        <f t="shared" ca="1" si="17"/>
        <v/>
      </c>
      <c r="J58" s="11" t="str">
        <f t="shared" ca="1" si="17"/>
        <v/>
      </c>
      <c r="K58" s="11" t="str">
        <f t="shared" ca="1" si="17"/>
        <v/>
      </c>
      <c r="L58" s="11" t="str">
        <f t="shared" ca="1" si="17"/>
        <v/>
      </c>
      <c r="M58" s="11" t="str">
        <f t="shared" ca="1" si="17"/>
        <v/>
      </c>
      <c r="N58" s="11" t="str">
        <f t="shared" ca="1" si="17"/>
        <v/>
      </c>
      <c r="O58" s="11" t="str">
        <f t="shared" ca="1" si="17"/>
        <v/>
      </c>
      <c r="P58" s="11" t="str">
        <f t="shared" ca="1" si="17"/>
        <v/>
      </c>
      <c r="Q58" s="11" t="str">
        <f t="shared" ca="1" si="17"/>
        <v/>
      </c>
      <c r="R58" s="11" t="str">
        <f t="shared" ca="1" si="17"/>
        <v/>
      </c>
      <c r="S58" s="11" t="str">
        <f t="shared" ca="1" si="17"/>
        <v/>
      </c>
      <c r="T58" s="11" t="str">
        <f t="shared" ca="1" si="17"/>
        <v/>
      </c>
      <c r="U58" s="11" t="str">
        <f t="shared" ca="1" si="17"/>
        <v/>
      </c>
      <c r="V58" s="11" t="str">
        <f t="shared" ca="1" si="17"/>
        <v/>
      </c>
      <c r="W58" s="11" t="str">
        <f t="shared" ca="1" si="14"/>
        <v/>
      </c>
      <c r="X58" s="11" t="str">
        <f t="shared" ca="1" si="14"/>
        <v/>
      </c>
      <c r="Y58" s="11" t="str">
        <f t="shared" ca="1" si="14"/>
        <v/>
      </c>
      <c r="AA58" s="172">
        <f t="shared" si="10"/>
        <v>1</v>
      </c>
      <c r="AB58" s="172" t="str">
        <f t="shared" si="11"/>
        <v/>
      </c>
      <c r="AC58" s="172" t="str">
        <f t="shared" si="11"/>
        <v/>
      </c>
      <c r="AD58" s="172">
        <f t="shared" si="12"/>
        <v>1</v>
      </c>
      <c r="AE58" s="172">
        <f t="shared" si="12"/>
        <v>1</v>
      </c>
      <c r="AF58" s="172">
        <f t="shared" si="12"/>
        <v>1</v>
      </c>
      <c r="AG58" s="172">
        <f t="shared" si="12"/>
        <v>1</v>
      </c>
      <c r="AH58" s="172">
        <f t="shared" si="12"/>
        <v>1</v>
      </c>
      <c r="AI58" s="172">
        <f t="shared" si="12"/>
        <v>1</v>
      </c>
      <c r="AJ58" s="172">
        <f t="shared" si="12"/>
        <v>1</v>
      </c>
      <c r="AK58" s="172">
        <f t="shared" si="12"/>
        <v>1</v>
      </c>
      <c r="AL58" s="172">
        <f t="shared" si="12"/>
        <v>1</v>
      </c>
      <c r="AM58" s="172">
        <f t="shared" si="12"/>
        <v>1</v>
      </c>
      <c r="AN58" s="172">
        <f t="shared" si="12"/>
        <v>1</v>
      </c>
      <c r="AO58" s="172">
        <f t="shared" si="12"/>
        <v>1</v>
      </c>
      <c r="AP58" s="172">
        <f t="shared" si="12"/>
        <v>1</v>
      </c>
      <c r="AQ58" s="172">
        <f t="shared" si="12"/>
        <v>1</v>
      </c>
      <c r="AR58" s="172">
        <f t="shared" si="12"/>
        <v>1</v>
      </c>
      <c r="AS58" s="172">
        <f t="shared" si="12"/>
        <v>1</v>
      </c>
      <c r="AT58" s="172">
        <f t="shared" si="15"/>
        <v>1</v>
      </c>
      <c r="AU58" s="172">
        <f t="shared" si="15"/>
        <v>1</v>
      </c>
      <c r="AV58" s="172">
        <f t="shared" si="15"/>
        <v>1</v>
      </c>
      <c r="BA58" s="172" t="str">
        <f t="shared" si="13"/>
        <v/>
      </c>
      <c r="BB58" s="172" t="str">
        <f t="shared" si="13"/>
        <v/>
      </c>
      <c r="BC58" s="172" t="str">
        <f t="shared" si="13"/>
        <v/>
      </c>
      <c r="BD58" s="172" t="str">
        <f t="shared" si="13"/>
        <v/>
      </c>
      <c r="BE58" s="172" t="str">
        <f t="shared" si="13"/>
        <v/>
      </c>
      <c r="BF58" s="172" t="str">
        <f t="shared" si="13"/>
        <v/>
      </c>
      <c r="BG58" s="172" t="str">
        <f t="shared" si="13"/>
        <v/>
      </c>
      <c r="BH58" s="172" t="str">
        <f t="shared" si="13"/>
        <v/>
      </c>
      <c r="BI58" s="172" t="str">
        <f t="shared" si="13"/>
        <v/>
      </c>
      <c r="BJ58" s="172" t="str">
        <f t="shared" si="13"/>
        <v/>
      </c>
    </row>
    <row r="59" spans="1:62">
      <c r="A59" s="10"/>
      <c r="B59" s="10" t="str">
        <f t="shared" si="9"/>
        <v/>
      </c>
      <c r="C59" s="209"/>
      <c r="D59" s="209"/>
      <c r="E59" s="209"/>
      <c r="F59" s="13" t="str">
        <f>IF('תנאי סף'!F59="","",'תנאי סף'!F59)</f>
        <v/>
      </c>
      <c r="G59" s="11" t="str">
        <f t="shared" ca="1" si="17"/>
        <v/>
      </c>
      <c r="H59" s="11" t="str">
        <f t="shared" ca="1" si="17"/>
        <v/>
      </c>
      <c r="I59" s="11" t="str">
        <f t="shared" ca="1" si="17"/>
        <v/>
      </c>
      <c r="J59" s="11" t="str">
        <f t="shared" ca="1" si="17"/>
        <v/>
      </c>
      <c r="K59" s="11" t="str">
        <f t="shared" ca="1" si="17"/>
        <v/>
      </c>
      <c r="L59" s="11" t="str">
        <f t="shared" ca="1" si="17"/>
        <v/>
      </c>
      <c r="M59" s="11" t="str">
        <f t="shared" ca="1" si="17"/>
        <v/>
      </c>
      <c r="N59" s="11" t="str">
        <f t="shared" ca="1" si="17"/>
        <v/>
      </c>
      <c r="O59" s="11" t="str">
        <f t="shared" ca="1" si="17"/>
        <v/>
      </c>
      <c r="P59" s="11" t="str">
        <f t="shared" ca="1" si="17"/>
        <v/>
      </c>
      <c r="Q59" s="11" t="str">
        <f t="shared" ca="1" si="17"/>
        <v/>
      </c>
      <c r="R59" s="11" t="str">
        <f t="shared" ca="1" si="17"/>
        <v/>
      </c>
      <c r="S59" s="11" t="str">
        <f t="shared" ca="1" si="17"/>
        <v/>
      </c>
      <c r="T59" s="11" t="str">
        <f t="shared" ca="1" si="17"/>
        <v/>
      </c>
      <c r="U59" s="11" t="str">
        <f t="shared" ca="1" si="17"/>
        <v/>
      </c>
      <c r="V59" s="11" t="str">
        <f t="shared" ca="1" si="17"/>
        <v/>
      </c>
      <c r="W59" s="11" t="str">
        <f t="shared" ca="1" si="14"/>
        <v/>
      </c>
      <c r="X59" s="11" t="str">
        <f t="shared" ca="1" si="14"/>
        <v/>
      </c>
      <c r="Y59" s="11" t="str">
        <f t="shared" ca="1" si="14"/>
        <v/>
      </c>
      <c r="AA59" s="172">
        <f t="shared" si="10"/>
        <v>1</v>
      </c>
      <c r="AB59" s="172" t="str">
        <f t="shared" si="11"/>
        <v/>
      </c>
      <c r="AC59" s="172" t="str">
        <f t="shared" si="11"/>
        <v/>
      </c>
      <c r="AD59" s="172">
        <f t="shared" si="12"/>
        <v>1</v>
      </c>
      <c r="AE59" s="172">
        <f t="shared" si="12"/>
        <v>1</v>
      </c>
      <c r="AF59" s="172">
        <f t="shared" si="12"/>
        <v>1</v>
      </c>
      <c r="AG59" s="172">
        <f t="shared" si="12"/>
        <v>1</v>
      </c>
      <c r="AH59" s="172">
        <f t="shared" si="12"/>
        <v>1</v>
      </c>
      <c r="AI59" s="172">
        <f t="shared" si="12"/>
        <v>1</v>
      </c>
      <c r="AJ59" s="172">
        <f t="shared" si="12"/>
        <v>1</v>
      </c>
      <c r="AK59" s="172">
        <f t="shared" si="12"/>
        <v>1</v>
      </c>
      <c r="AL59" s="172">
        <f t="shared" si="12"/>
        <v>1</v>
      </c>
      <c r="AM59" s="172">
        <f t="shared" si="12"/>
        <v>1</v>
      </c>
      <c r="AN59" s="172">
        <f t="shared" si="12"/>
        <v>1</v>
      </c>
      <c r="AO59" s="172">
        <f t="shared" si="12"/>
        <v>1</v>
      </c>
      <c r="AP59" s="172">
        <f t="shared" si="12"/>
        <v>1</v>
      </c>
      <c r="AQ59" s="172">
        <f t="shared" si="12"/>
        <v>1</v>
      </c>
      <c r="AR59" s="172">
        <f t="shared" si="12"/>
        <v>1</v>
      </c>
      <c r="AS59" s="172">
        <f t="shared" si="12"/>
        <v>1</v>
      </c>
      <c r="AT59" s="172">
        <f t="shared" si="15"/>
        <v>1</v>
      </c>
      <c r="AU59" s="172">
        <f t="shared" si="15"/>
        <v>1</v>
      </c>
      <c r="AV59" s="172">
        <f t="shared" si="15"/>
        <v>1</v>
      </c>
      <c r="BA59" s="172" t="str">
        <f t="shared" si="13"/>
        <v/>
      </c>
      <c r="BB59" s="172" t="str">
        <f t="shared" si="13"/>
        <v/>
      </c>
      <c r="BC59" s="172" t="str">
        <f t="shared" si="13"/>
        <v/>
      </c>
      <c r="BD59" s="172" t="str">
        <f t="shared" si="13"/>
        <v/>
      </c>
      <c r="BE59" s="172" t="str">
        <f t="shared" si="13"/>
        <v/>
      </c>
      <c r="BF59" s="172" t="str">
        <f t="shared" si="13"/>
        <v/>
      </c>
      <c r="BG59" s="172" t="str">
        <f t="shared" si="13"/>
        <v/>
      </c>
      <c r="BH59" s="172" t="str">
        <f t="shared" si="13"/>
        <v/>
      </c>
      <c r="BI59" s="172" t="str">
        <f t="shared" si="13"/>
        <v/>
      </c>
      <c r="BJ59" s="172" t="str">
        <f t="shared" si="13"/>
        <v/>
      </c>
    </row>
    <row r="60" spans="1:62">
      <c r="A60" s="10"/>
      <c r="B60" s="10" t="str">
        <f t="shared" si="9"/>
        <v/>
      </c>
      <c r="C60" s="209"/>
      <c r="D60" s="209"/>
      <c r="E60" s="209"/>
      <c r="F60" s="13" t="str">
        <f>IF('תנאי סף'!F60="","",'תנאי סף'!F60)</f>
        <v/>
      </c>
      <c r="G60" s="11" t="str">
        <f t="shared" ca="1" si="17"/>
        <v/>
      </c>
      <c r="H60" s="11" t="str">
        <f t="shared" ca="1" si="17"/>
        <v/>
      </c>
      <c r="I60" s="11" t="str">
        <f t="shared" ca="1" si="17"/>
        <v/>
      </c>
      <c r="J60" s="11" t="str">
        <f t="shared" ca="1" si="17"/>
        <v/>
      </c>
      <c r="K60" s="11" t="str">
        <f t="shared" ca="1" si="17"/>
        <v/>
      </c>
      <c r="L60" s="11" t="str">
        <f t="shared" ca="1" si="17"/>
        <v/>
      </c>
      <c r="M60" s="11" t="str">
        <f t="shared" ca="1" si="17"/>
        <v/>
      </c>
      <c r="N60" s="11" t="str">
        <f t="shared" ca="1" si="17"/>
        <v/>
      </c>
      <c r="O60" s="11" t="str">
        <f t="shared" ca="1" si="17"/>
        <v/>
      </c>
      <c r="P60" s="11" t="str">
        <f t="shared" ca="1" si="17"/>
        <v/>
      </c>
      <c r="Q60" s="11" t="str">
        <f t="shared" ca="1" si="17"/>
        <v/>
      </c>
      <c r="R60" s="11" t="str">
        <f t="shared" ca="1" si="17"/>
        <v/>
      </c>
      <c r="S60" s="11" t="str">
        <f t="shared" ca="1" si="17"/>
        <v/>
      </c>
      <c r="T60" s="11" t="str">
        <f t="shared" ca="1" si="17"/>
        <v/>
      </c>
      <c r="U60" s="11" t="str">
        <f t="shared" ca="1" si="17"/>
        <v/>
      </c>
      <c r="V60" s="11" t="str">
        <f t="shared" ca="1" si="17"/>
        <v/>
      </c>
      <c r="W60" s="11" t="str">
        <f t="shared" ca="1" si="14"/>
        <v/>
      </c>
      <c r="X60" s="11" t="str">
        <f t="shared" ca="1" si="14"/>
        <v/>
      </c>
      <c r="Y60" s="11" t="str">
        <f t="shared" ca="1" si="14"/>
        <v/>
      </c>
      <c r="AA60" s="172">
        <f t="shared" si="10"/>
        <v>1</v>
      </c>
      <c r="AB60" s="172" t="str">
        <f t="shared" si="11"/>
        <v/>
      </c>
      <c r="AC60" s="172" t="str">
        <f t="shared" si="11"/>
        <v/>
      </c>
      <c r="AD60" s="172">
        <f t="shared" si="12"/>
        <v>1</v>
      </c>
      <c r="AE60" s="172">
        <f t="shared" si="12"/>
        <v>1</v>
      </c>
      <c r="AF60" s="172">
        <f t="shared" si="12"/>
        <v>1</v>
      </c>
      <c r="AG60" s="172">
        <f t="shared" si="12"/>
        <v>1</v>
      </c>
      <c r="AH60" s="172">
        <f t="shared" si="12"/>
        <v>1</v>
      </c>
      <c r="AI60" s="172">
        <f t="shared" si="12"/>
        <v>1</v>
      </c>
      <c r="AJ60" s="172">
        <f t="shared" si="12"/>
        <v>1</v>
      </c>
      <c r="AK60" s="172">
        <f t="shared" si="12"/>
        <v>1</v>
      </c>
      <c r="AL60" s="172">
        <f t="shared" si="12"/>
        <v>1</v>
      </c>
      <c r="AM60" s="172">
        <f t="shared" si="12"/>
        <v>1</v>
      </c>
      <c r="AN60" s="172">
        <f t="shared" si="12"/>
        <v>1</v>
      </c>
      <c r="AO60" s="172">
        <f t="shared" si="12"/>
        <v>1</v>
      </c>
      <c r="AP60" s="172">
        <f t="shared" si="12"/>
        <v>1</v>
      </c>
      <c r="AQ60" s="172">
        <f t="shared" si="12"/>
        <v>1</v>
      </c>
      <c r="AR60" s="172">
        <f t="shared" si="12"/>
        <v>1</v>
      </c>
      <c r="AS60" s="172">
        <f t="shared" si="12"/>
        <v>1</v>
      </c>
      <c r="AT60" s="172">
        <f t="shared" si="15"/>
        <v>1</v>
      </c>
      <c r="AU60" s="172">
        <f t="shared" si="15"/>
        <v>1</v>
      </c>
      <c r="AV60" s="172">
        <f t="shared" si="15"/>
        <v>1</v>
      </c>
      <c r="BA60" s="172" t="str">
        <f t="shared" si="13"/>
        <v/>
      </c>
      <c r="BB60" s="172" t="str">
        <f t="shared" si="13"/>
        <v/>
      </c>
      <c r="BC60" s="172" t="str">
        <f t="shared" si="13"/>
        <v/>
      </c>
      <c r="BD60" s="172" t="str">
        <f t="shared" si="13"/>
        <v/>
      </c>
      <c r="BE60" s="172" t="str">
        <f t="shared" si="13"/>
        <v/>
      </c>
      <c r="BF60" s="172" t="str">
        <f t="shared" si="13"/>
        <v/>
      </c>
      <c r="BG60" s="172" t="str">
        <f t="shared" si="13"/>
        <v/>
      </c>
      <c r="BH60" s="172" t="str">
        <f t="shared" si="13"/>
        <v/>
      </c>
      <c r="BI60" s="172" t="str">
        <f t="shared" si="13"/>
        <v/>
      </c>
      <c r="BJ60" s="172" t="str">
        <f t="shared" si="13"/>
        <v/>
      </c>
    </row>
    <row r="61" spans="1:62">
      <c r="A61" s="10"/>
      <c r="B61" s="10" t="str">
        <f t="shared" si="9"/>
        <v/>
      </c>
      <c r="C61" s="209"/>
      <c r="D61" s="209"/>
      <c r="E61" s="209"/>
      <c r="F61" s="13" t="str">
        <f>IF('תנאי סף'!F61="","",'תנאי סף'!F61)</f>
        <v/>
      </c>
      <c r="G61" s="11" t="str">
        <f t="shared" ca="1" si="17"/>
        <v/>
      </c>
      <c r="H61" s="11" t="str">
        <f t="shared" ca="1" si="17"/>
        <v/>
      </c>
      <c r="I61" s="11" t="str">
        <f t="shared" ca="1" si="17"/>
        <v/>
      </c>
      <c r="J61" s="11" t="str">
        <f t="shared" ca="1" si="17"/>
        <v/>
      </c>
      <c r="K61" s="11" t="str">
        <f t="shared" ca="1" si="17"/>
        <v/>
      </c>
      <c r="L61" s="11" t="str">
        <f t="shared" ca="1" si="17"/>
        <v/>
      </c>
      <c r="M61" s="11" t="str">
        <f t="shared" ca="1" si="17"/>
        <v/>
      </c>
      <c r="N61" s="11" t="str">
        <f t="shared" ca="1" si="17"/>
        <v/>
      </c>
      <c r="O61" s="11" t="str">
        <f t="shared" ca="1" si="17"/>
        <v/>
      </c>
      <c r="P61" s="11" t="str">
        <f t="shared" ca="1" si="17"/>
        <v/>
      </c>
      <c r="Q61" s="11" t="str">
        <f t="shared" ca="1" si="17"/>
        <v/>
      </c>
      <c r="R61" s="11" t="str">
        <f t="shared" ca="1" si="17"/>
        <v/>
      </c>
      <c r="S61" s="11" t="str">
        <f t="shared" ca="1" si="17"/>
        <v/>
      </c>
      <c r="T61" s="11" t="str">
        <f t="shared" ca="1" si="17"/>
        <v/>
      </c>
      <c r="U61" s="11" t="str">
        <f t="shared" ca="1" si="17"/>
        <v/>
      </c>
      <c r="V61" s="11" t="str">
        <f t="shared" ca="1" si="17"/>
        <v/>
      </c>
      <c r="W61" s="11" t="str">
        <f t="shared" ca="1" si="14"/>
        <v/>
      </c>
      <c r="X61" s="11" t="str">
        <f t="shared" ca="1" si="14"/>
        <v/>
      </c>
      <c r="Y61" s="11" t="str">
        <f t="shared" ca="1" si="14"/>
        <v/>
      </c>
      <c r="AA61" s="172">
        <f t="shared" si="10"/>
        <v>1</v>
      </c>
      <c r="AB61" s="172" t="str">
        <f t="shared" si="11"/>
        <v/>
      </c>
      <c r="AC61" s="172" t="str">
        <f t="shared" si="11"/>
        <v/>
      </c>
      <c r="AD61" s="172">
        <f t="shared" si="12"/>
        <v>1</v>
      </c>
      <c r="AE61" s="172">
        <f t="shared" si="12"/>
        <v>1</v>
      </c>
      <c r="AF61" s="172">
        <f t="shared" si="12"/>
        <v>1</v>
      </c>
      <c r="AG61" s="172">
        <f t="shared" si="12"/>
        <v>1</v>
      </c>
      <c r="AH61" s="172">
        <f t="shared" si="12"/>
        <v>1</v>
      </c>
      <c r="AI61" s="172">
        <f t="shared" si="12"/>
        <v>1</v>
      </c>
      <c r="AJ61" s="172">
        <f t="shared" si="12"/>
        <v>1</v>
      </c>
      <c r="AK61" s="172">
        <f t="shared" si="12"/>
        <v>1</v>
      </c>
      <c r="AL61" s="172">
        <f t="shared" si="12"/>
        <v>1</v>
      </c>
      <c r="AM61" s="172">
        <f t="shared" si="12"/>
        <v>1</v>
      </c>
      <c r="AN61" s="172">
        <f t="shared" si="12"/>
        <v>1</v>
      </c>
      <c r="AO61" s="172">
        <f t="shared" si="12"/>
        <v>1</v>
      </c>
      <c r="AP61" s="172">
        <f t="shared" si="12"/>
        <v>1</v>
      </c>
      <c r="AQ61" s="172">
        <f t="shared" si="12"/>
        <v>1</v>
      </c>
      <c r="AR61" s="172">
        <f t="shared" si="12"/>
        <v>1</v>
      </c>
      <c r="AS61" s="172">
        <f t="shared" si="12"/>
        <v>1</v>
      </c>
      <c r="AT61" s="172">
        <f t="shared" si="15"/>
        <v>1</v>
      </c>
      <c r="AU61" s="172">
        <f t="shared" si="15"/>
        <v>1</v>
      </c>
      <c r="AV61" s="172">
        <f t="shared" si="15"/>
        <v>1</v>
      </c>
      <c r="BA61" s="172" t="str">
        <f t="shared" si="13"/>
        <v/>
      </c>
      <c r="BB61" s="172" t="str">
        <f t="shared" si="13"/>
        <v/>
      </c>
      <c r="BC61" s="172" t="str">
        <f t="shared" si="13"/>
        <v/>
      </c>
      <c r="BD61" s="172" t="str">
        <f t="shared" si="13"/>
        <v/>
      </c>
      <c r="BE61" s="172" t="str">
        <f t="shared" si="13"/>
        <v/>
      </c>
      <c r="BF61" s="172" t="str">
        <f t="shared" si="13"/>
        <v/>
      </c>
      <c r="BG61" s="172" t="str">
        <f t="shared" si="13"/>
        <v/>
      </c>
      <c r="BH61" s="172" t="str">
        <f t="shared" si="13"/>
        <v/>
      </c>
      <c r="BI61" s="172" t="str">
        <f t="shared" si="13"/>
        <v/>
      </c>
      <c r="BJ61" s="172" t="str">
        <f t="shared" si="13"/>
        <v/>
      </c>
    </row>
    <row r="62" spans="1:62">
      <c r="A62" s="10"/>
      <c r="B62" s="10" t="str">
        <f t="shared" si="9"/>
        <v/>
      </c>
      <c r="C62" s="209"/>
      <c r="D62" s="209"/>
      <c r="E62" s="209"/>
      <c r="F62" s="13" t="str">
        <f>IF('תנאי סף'!F62="","",'תנאי סף'!F62)</f>
        <v/>
      </c>
      <c r="G62" s="11" t="str">
        <f t="shared" ca="1" si="17"/>
        <v/>
      </c>
      <c r="H62" s="11" t="str">
        <f t="shared" ca="1" si="17"/>
        <v/>
      </c>
      <c r="I62" s="11" t="str">
        <f t="shared" ca="1" si="17"/>
        <v/>
      </c>
      <c r="J62" s="11" t="str">
        <f t="shared" ca="1" si="17"/>
        <v/>
      </c>
      <c r="K62" s="11" t="str">
        <f t="shared" ca="1" si="17"/>
        <v/>
      </c>
      <c r="L62" s="11" t="str">
        <f t="shared" ca="1" si="17"/>
        <v/>
      </c>
      <c r="M62" s="11" t="str">
        <f t="shared" ca="1" si="17"/>
        <v/>
      </c>
      <c r="N62" s="11" t="str">
        <f t="shared" ca="1" si="17"/>
        <v/>
      </c>
      <c r="O62" s="11" t="str">
        <f t="shared" ca="1" si="17"/>
        <v/>
      </c>
      <c r="P62" s="11" t="str">
        <f t="shared" ca="1" si="17"/>
        <v/>
      </c>
      <c r="Q62" s="11" t="str">
        <f t="shared" ca="1" si="17"/>
        <v/>
      </c>
      <c r="R62" s="11" t="str">
        <f t="shared" ca="1" si="17"/>
        <v/>
      </c>
      <c r="S62" s="11" t="str">
        <f t="shared" ca="1" si="17"/>
        <v/>
      </c>
      <c r="T62" s="11" t="str">
        <f t="shared" ca="1" si="17"/>
        <v/>
      </c>
      <c r="U62" s="11" t="str">
        <f t="shared" ca="1" si="17"/>
        <v/>
      </c>
      <c r="V62" s="11" t="str">
        <f t="shared" ca="1" si="17"/>
        <v/>
      </c>
      <c r="W62" s="11" t="str">
        <f t="shared" ca="1" si="14"/>
        <v/>
      </c>
      <c r="X62" s="11" t="str">
        <f t="shared" ca="1" si="14"/>
        <v/>
      </c>
      <c r="Y62" s="11" t="str">
        <f t="shared" ca="1" si="14"/>
        <v/>
      </c>
      <c r="AA62" s="172">
        <f t="shared" si="10"/>
        <v>1</v>
      </c>
      <c r="AB62" s="172" t="str">
        <f t="shared" si="11"/>
        <v/>
      </c>
      <c r="AC62" s="172" t="str">
        <f t="shared" si="11"/>
        <v/>
      </c>
      <c r="AD62" s="172">
        <f t="shared" ref="AD62:AS77" si="18">IF(G$30="",1,IF(G62="",0,IF(G$30=$AE$1,IF(ISNA(MATCH(G62,$AB$30:$AC$30,0)),0,1),IF(G$30=$AF$1,IF(IFERROR(G62*1,"bad")="bad",0,1),IF(G$30=$AG$1,IF(IFERROR(IF(G62=TRUNC(G62),1,"bad"),"bad")="bad",0,1),IF(G$30=$AH$1,IF(AND(IF(IFERROR(G62*1,"bad")="bad",0,1)=1,G62&gt;=0),1,0),IF(G$30=$AI$1,IF(AND(IF(IFERROR(IF(G62=TRUNC(G62),1,"bad"),"bad")="bad",0,1)=1,G62&gt;=0),1,0),IF(G$30=$AJ$1,IF(AND(IF(IFERROR(G62*1,"bad")="bad",0,1)=1,G62&gt;0),1,0),IF(G$30=$AK$1,IF(AND(IF(IFERROR(IF(G62=TRUNC(G62),1,"bad"),"bad")="bad",0,1)=1,G62&gt;0),1,0),IF(G$30=$AL$1,1,IF(G$30=$AM$1,IF(IFERROR(HLOOKUP(G62,$AE$4:$AN$4,1,0),"bad")="bad",0,1),0)))))))))))</f>
        <v>1</v>
      </c>
      <c r="AE62" s="172">
        <f t="shared" si="18"/>
        <v>1</v>
      </c>
      <c r="AF62" s="172">
        <f t="shared" si="18"/>
        <v>1</v>
      </c>
      <c r="AG62" s="172">
        <f t="shared" si="18"/>
        <v>1</v>
      </c>
      <c r="AH62" s="172">
        <f t="shared" si="18"/>
        <v>1</v>
      </c>
      <c r="AI62" s="172">
        <f t="shared" si="18"/>
        <v>1</v>
      </c>
      <c r="AJ62" s="172">
        <f t="shared" si="18"/>
        <v>1</v>
      </c>
      <c r="AK62" s="172">
        <f t="shared" si="18"/>
        <v>1</v>
      </c>
      <c r="AL62" s="172">
        <f t="shared" si="18"/>
        <v>1</v>
      </c>
      <c r="AM62" s="172">
        <f t="shared" si="18"/>
        <v>1</v>
      </c>
      <c r="AN62" s="172">
        <f t="shared" si="18"/>
        <v>1</v>
      </c>
      <c r="AO62" s="172">
        <f t="shared" si="18"/>
        <v>1</v>
      </c>
      <c r="AP62" s="172">
        <f t="shared" si="18"/>
        <v>1</v>
      </c>
      <c r="AQ62" s="172">
        <f t="shared" si="18"/>
        <v>1</v>
      </c>
      <c r="AR62" s="172">
        <f t="shared" si="18"/>
        <v>1</v>
      </c>
      <c r="AS62" s="172">
        <f t="shared" si="18"/>
        <v>1</v>
      </c>
      <c r="AT62" s="172">
        <f t="shared" si="15"/>
        <v>1</v>
      </c>
      <c r="AU62" s="172">
        <f t="shared" si="15"/>
        <v>1</v>
      </c>
      <c r="AV62" s="172">
        <f t="shared" si="15"/>
        <v>1</v>
      </c>
      <c r="BA62" s="172" t="str">
        <f t="shared" si="13"/>
        <v/>
      </c>
      <c r="BB62" s="172" t="str">
        <f t="shared" si="13"/>
        <v/>
      </c>
      <c r="BC62" s="172" t="str">
        <f t="shared" si="13"/>
        <v/>
      </c>
      <c r="BD62" s="172" t="str">
        <f t="shared" si="13"/>
        <v/>
      </c>
      <c r="BE62" s="172" t="str">
        <f t="shared" si="13"/>
        <v/>
      </c>
      <c r="BF62" s="172" t="str">
        <f t="shared" si="13"/>
        <v/>
      </c>
      <c r="BG62" s="172" t="str">
        <f t="shared" si="13"/>
        <v/>
      </c>
      <c r="BH62" s="172" t="str">
        <f t="shared" si="13"/>
        <v/>
      </c>
      <c r="BI62" s="172" t="str">
        <f t="shared" si="13"/>
        <v/>
      </c>
      <c r="BJ62" s="172" t="str">
        <f t="shared" si="13"/>
        <v/>
      </c>
    </row>
    <row r="63" spans="1:62">
      <c r="A63" s="10"/>
      <c r="B63" s="10" t="str">
        <f t="shared" si="9"/>
        <v/>
      </c>
      <c r="C63" s="209"/>
      <c r="D63" s="209"/>
      <c r="E63" s="209"/>
      <c r="F63" s="13" t="str">
        <f>IF('תנאי סף'!F63="","",'תנאי סף'!F63)</f>
        <v/>
      </c>
      <c r="G63" s="11" t="str">
        <f t="shared" ca="1" si="17"/>
        <v/>
      </c>
      <c r="H63" s="11" t="str">
        <f t="shared" ca="1" si="17"/>
        <v/>
      </c>
      <c r="I63" s="11" t="str">
        <f t="shared" ca="1" si="17"/>
        <v/>
      </c>
      <c r="J63" s="11" t="str">
        <f t="shared" ca="1" si="17"/>
        <v/>
      </c>
      <c r="K63" s="11" t="str">
        <f t="shared" ca="1" si="17"/>
        <v/>
      </c>
      <c r="L63" s="11" t="str">
        <f t="shared" ca="1" si="17"/>
        <v/>
      </c>
      <c r="M63" s="11" t="str">
        <f t="shared" ca="1" si="17"/>
        <v/>
      </c>
      <c r="N63" s="11" t="str">
        <f t="shared" ca="1" si="17"/>
        <v/>
      </c>
      <c r="O63" s="11" t="str">
        <f t="shared" ca="1" si="17"/>
        <v/>
      </c>
      <c r="P63" s="11" t="str">
        <f t="shared" ca="1" si="17"/>
        <v/>
      </c>
      <c r="Q63" s="11" t="str">
        <f t="shared" ca="1" si="17"/>
        <v/>
      </c>
      <c r="R63" s="11" t="str">
        <f t="shared" ca="1" si="17"/>
        <v/>
      </c>
      <c r="S63" s="11" t="str">
        <f t="shared" ca="1" si="17"/>
        <v/>
      </c>
      <c r="T63" s="11" t="str">
        <f t="shared" ca="1" si="17"/>
        <v/>
      </c>
      <c r="U63" s="11" t="str">
        <f t="shared" ca="1" si="17"/>
        <v/>
      </c>
      <c r="V63" s="11" t="str">
        <f t="shared" ref="V63:Y82" ca="1" si="19">IF($F63="","",INDIRECT("'"&amp;SUBSTITUTE($F63,"'","''")&amp;"'"&amp;"!R"&amp;V$23&amp;"C"&amp;$G$22,0))</f>
        <v/>
      </c>
      <c r="W63" s="11" t="str">
        <f t="shared" ca="1" si="14"/>
        <v/>
      </c>
      <c r="X63" s="11" t="str">
        <f t="shared" ca="1" si="14"/>
        <v/>
      </c>
      <c r="Y63" s="11" t="str">
        <f t="shared" ca="1" si="14"/>
        <v/>
      </c>
      <c r="AA63" s="172">
        <f t="shared" si="10"/>
        <v>1</v>
      </c>
      <c r="AB63" s="172" t="str">
        <f t="shared" si="11"/>
        <v/>
      </c>
      <c r="AC63" s="172" t="str">
        <f t="shared" si="11"/>
        <v/>
      </c>
      <c r="AD63" s="172">
        <f t="shared" si="18"/>
        <v>1</v>
      </c>
      <c r="AE63" s="172">
        <f t="shared" si="18"/>
        <v>1</v>
      </c>
      <c r="AF63" s="172">
        <f t="shared" si="18"/>
        <v>1</v>
      </c>
      <c r="AG63" s="172">
        <f t="shared" si="18"/>
        <v>1</v>
      </c>
      <c r="AH63" s="172">
        <f t="shared" si="18"/>
        <v>1</v>
      </c>
      <c r="AI63" s="172">
        <f t="shared" si="18"/>
        <v>1</v>
      </c>
      <c r="AJ63" s="172">
        <f t="shared" si="18"/>
        <v>1</v>
      </c>
      <c r="AK63" s="172">
        <f t="shared" si="18"/>
        <v>1</v>
      </c>
      <c r="AL63" s="172">
        <f t="shared" si="18"/>
        <v>1</v>
      </c>
      <c r="AM63" s="172">
        <f t="shared" si="18"/>
        <v>1</v>
      </c>
      <c r="AN63" s="172">
        <f t="shared" si="18"/>
        <v>1</v>
      </c>
      <c r="AO63" s="172">
        <f t="shared" si="18"/>
        <v>1</v>
      </c>
      <c r="AP63" s="172">
        <f t="shared" si="18"/>
        <v>1</v>
      </c>
      <c r="AQ63" s="172">
        <f t="shared" si="18"/>
        <v>1</v>
      </c>
      <c r="AR63" s="172">
        <f t="shared" si="18"/>
        <v>1</v>
      </c>
      <c r="AS63" s="172">
        <f t="shared" si="18"/>
        <v>1</v>
      </c>
      <c r="AT63" s="172">
        <f t="shared" si="15"/>
        <v>1</v>
      </c>
      <c r="AU63" s="172">
        <f t="shared" si="15"/>
        <v>1</v>
      </c>
      <c r="AV63" s="172">
        <f t="shared" si="15"/>
        <v>1</v>
      </c>
      <c r="BA63" s="172" t="str">
        <f t="shared" si="13"/>
        <v/>
      </c>
      <c r="BB63" s="172" t="str">
        <f t="shared" si="13"/>
        <v/>
      </c>
      <c r="BC63" s="172" t="str">
        <f t="shared" si="13"/>
        <v/>
      </c>
      <c r="BD63" s="172" t="str">
        <f t="shared" si="13"/>
        <v/>
      </c>
      <c r="BE63" s="172" t="str">
        <f t="shared" si="13"/>
        <v/>
      </c>
      <c r="BF63" s="172" t="str">
        <f t="shared" si="13"/>
        <v/>
      </c>
      <c r="BG63" s="172" t="str">
        <f t="shared" si="13"/>
        <v/>
      </c>
      <c r="BH63" s="172" t="str">
        <f t="shared" si="13"/>
        <v/>
      </c>
      <c r="BI63" s="172" t="str">
        <f t="shared" si="13"/>
        <v/>
      </c>
      <c r="BJ63" s="172" t="str">
        <f t="shared" si="13"/>
        <v/>
      </c>
    </row>
    <row r="64" spans="1:62">
      <c r="A64" s="10"/>
      <c r="B64" s="10" t="str">
        <f t="shared" si="9"/>
        <v/>
      </c>
      <c r="C64" s="209"/>
      <c r="D64" s="209"/>
      <c r="E64" s="209"/>
      <c r="F64" s="13" t="str">
        <f>IF('תנאי סף'!F64="","",'תנאי סף'!F64)</f>
        <v/>
      </c>
      <c r="G64" s="11" t="str">
        <f t="shared" ref="G64:U79" ca="1" si="20">IF($F64="","",INDIRECT("'"&amp;SUBSTITUTE($F64,"'","''")&amp;"'"&amp;"!R"&amp;G$23&amp;"C"&amp;$G$22,0))</f>
        <v/>
      </c>
      <c r="H64" s="11" t="str">
        <f t="shared" ca="1" si="20"/>
        <v/>
      </c>
      <c r="I64" s="11" t="str">
        <f t="shared" ca="1" si="20"/>
        <v/>
      </c>
      <c r="J64" s="11" t="str">
        <f t="shared" ca="1" si="20"/>
        <v/>
      </c>
      <c r="K64" s="11" t="str">
        <f t="shared" ca="1" si="20"/>
        <v/>
      </c>
      <c r="L64" s="11" t="str">
        <f t="shared" ca="1" si="20"/>
        <v/>
      </c>
      <c r="M64" s="11" t="str">
        <f t="shared" ca="1" si="20"/>
        <v/>
      </c>
      <c r="N64" s="11" t="str">
        <f t="shared" ca="1" si="20"/>
        <v/>
      </c>
      <c r="O64" s="11" t="str">
        <f t="shared" ca="1" si="20"/>
        <v/>
      </c>
      <c r="P64" s="11" t="str">
        <f t="shared" ca="1" si="20"/>
        <v/>
      </c>
      <c r="Q64" s="11" t="str">
        <f t="shared" ca="1" si="20"/>
        <v/>
      </c>
      <c r="R64" s="11" t="str">
        <f t="shared" ca="1" si="20"/>
        <v/>
      </c>
      <c r="S64" s="11" t="str">
        <f t="shared" ca="1" si="20"/>
        <v/>
      </c>
      <c r="T64" s="11" t="str">
        <f t="shared" ca="1" si="20"/>
        <v/>
      </c>
      <c r="U64" s="11" t="str">
        <f t="shared" ca="1" si="20"/>
        <v/>
      </c>
      <c r="V64" s="11" t="str">
        <f t="shared" ca="1" si="19"/>
        <v/>
      </c>
      <c r="W64" s="11" t="str">
        <f t="shared" ca="1" si="14"/>
        <v/>
      </c>
      <c r="X64" s="11" t="str">
        <f t="shared" ca="1" si="14"/>
        <v/>
      </c>
      <c r="Y64" s="11" t="str">
        <f t="shared" ca="1" si="14"/>
        <v/>
      </c>
      <c r="AA64" s="172">
        <f t="shared" si="10"/>
        <v>1</v>
      </c>
      <c r="AB64" s="172" t="str">
        <f t="shared" ref="AB64:AC91" si="21">IF($F64="","",AB$30)</f>
        <v/>
      </c>
      <c r="AC64" s="172" t="str">
        <f t="shared" si="21"/>
        <v/>
      </c>
      <c r="AD64" s="172">
        <f t="shared" si="18"/>
        <v>1</v>
      </c>
      <c r="AE64" s="172">
        <f t="shared" si="18"/>
        <v>1</v>
      </c>
      <c r="AF64" s="172">
        <f t="shared" si="18"/>
        <v>1</v>
      </c>
      <c r="AG64" s="172">
        <f t="shared" si="18"/>
        <v>1</v>
      </c>
      <c r="AH64" s="172">
        <f t="shared" si="18"/>
        <v>1</v>
      </c>
      <c r="AI64" s="172">
        <f t="shared" si="18"/>
        <v>1</v>
      </c>
      <c r="AJ64" s="172">
        <f t="shared" si="18"/>
        <v>1</v>
      </c>
      <c r="AK64" s="172">
        <f t="shared" si="18"/>
        <v>1</v>
      </c>
      <c r="AL64" s="172">
        <f t="shared" si="18"/>
        <v>1</v>
      </c>
      <c r="AM64" s="172">
        <f t="shared" si="18"/>
        <v>1</v>
      </c>
      <c r="AN64" s="172">
        <f t="shared" si="18"/>
        <v>1</v>
      </c>
      <c r="AO64" s="172">
        <f t="shared" si="18"/>
        <v>1</v>
      </c>
      <c r="AP64" s="172">
        <f t="shared" si="18"/>
        <v>1</v>
      </c>
      <c r="AQ64" s="172">
        <f t="shared" si="18"/>
        <v>1</v>
      </c>
      <c r="AR64" s="172">
        <f t="shared" si="18"/>
        <v>1</v>
      </c>
      <c r="AS64" s="172">
        <f t="shared" si="18"/>
        <v>1</v>
      </c>
      <c r="AT64" s="172">
        <f t="shared" si="15"/>
        <v>1</v>
      </c>
      <c r="AU64" s="172">
        <f t="shared" si="15"/>
        <v>1</v>
      </c>
      <c r="AV64" s="172">
        <f t="shared" si="15"/>
        <v>1</v>
      </c>
      <c r="BA64" s="172" t="str">
        <f t="shared" ref="BA64:BJ89" si="22">IF($F64="","",BA$30)</f>
        <v/>
      </c>
      <c r="BB64" s="172" t="str">
        <f t="shared" si="22"/>
        <v/>
      </c>
      <c r="BC64" s="172" t="str">
        <f t="shared" si="22"/>
        <v/>
      </c>
      <c r="BD64" s="172" t="str">
        <f t="shared" si="22"/>
        <v/>
      </c>
      <c r="BE64" s="172" t="str">
        <f t="shared" si="22"/>
        <v/>
      </c>
      <c r="BF64" s="172" t="str">
        <f t="shared" si="22"/>
        <v/>
      </c>
      <c r="BG64" s="172" t="str">
        <f t="shared" si="22"/>
        <v/>
      </c>
      <c r="BH64" s="172" t="str">
        <f t="shared" si="22"/>
        <v/>
      </c>
      <c r="BI64" s="172" t="str">
        <f t="shared" si="22"/>
        <v/>
      </c>
      <c r="BJ64" s="172" t="str">
        <f t="shared" si="22"/>
        <v/>
      </c>
    </row>
    <row r="65" spans="1:62">
      <c r="A65" s="10"/>
      <c r="B65" s="10" t="str">
        <f t="shared" si="9"/>
        <v/>
      </c>
      <c r="C65" s="209"/>
      <c r="D65" s="209"/>
      <c r="E65" s="209"/>
      <c r="F65" s="13" t="str">
        <f>IF('תנאי סף'!F65="","",'תנאי סף'!F65)</f>
        <v/>
      </c>
      <c r="G65" s="11" t="str">
        <f t="shared" ca="1" si="20"/>
        <v/>
      </c>
      <c r="H65" s="11" t="str">
        <f t="shared" ca="1" si="20"/>
        <v/>
      </c>
      <c r="I65" s="11" t="str">
        <f t="shared" ca="1" si="20"/>
        <v/>
      </c>
      <c r="J65" s="11" t="str">
        <f t="shared" ca="1" si="20"/>
        <v/>
      </c>
      <c r="K65" s="11" t="str">
        <f t="shared" ca="1" si="20"/>
        <v/>
      </c>
      <c r="L65" s="11" t="str">
        <f t="shared" ca="1" si="20"/>
        <v/>
      </c>
      <c r="M65" s="11" t="str">
        <f t="shared" ca="1" si="20"/>
        <v/>
      </c>
      <c r="N65" s="11" t="str">
        <f t="shared" ca="1" si="20"/>
        <v/>
      </c>
      <c r="O65" s="11" t="str">
        <f t="shared" ca="1" si="20"/>
        <v/>
      </c>
      <c r="P65" s="11" t="str">
        <f t="shared" ca="1" si="20"/>
        <v/>
      </c>
      <c r="Q65" s="11" t="str">
        <f t="shared" ca="1" si="20"/>
        <v/>
      </c>
      <c r="R65" s="11" t="str">
        <f t="shared" ca="1" si="20"/>
        <v/>
      </c>
      <c r="S65" s="11" t="str">
        <f t="shared" ca="1" si="20"/>
        <v/>
      </c>
      <c r="T65" s="11" t="str">
        <f t="shared" ca="1" si="20"/>
        <v/>
      </c>
      <c r="U65" s="11" t="str">
        <f t="shared" ca="1" si="20"/>
        <v/>
      </c>
      <c r="V65" s="11" t="str">
        <f t="shared" ca="1" si="19"/>
        <v/>
      </c>
      <c r="W65" s="11" t="str">
        <f t="shared" ca="1" si="14"/>
        <v/>
      </c>
      <c r="X65" s="11" t="str">
        <f t="shared" ca="1" si="14"/>
        <v/>
      </c>
      <c r="Y65" s="11" t="str">
        <f t="shared" ca="1" si="14"/>
        <v/>
      </c>
      <c r="AA65" s="172">
        <f t="shared" si="10"/>
        <v>1</v>
      </c>
      <c r="AB65" s="172" t="str">
        <f t="shared" si="21"/>
        <v/>
      </c>
      <c r="AC65" s="172" t="str">
        <f t="shared" si="21"/>
        <v/>
      </c>
      <c r="AD65" s="172">
        <f t="shared" si="18"/>
        <v>1</v>
      </c>
      <c r="AE65" s="172">
        <f t="shared" si="18"/>
        <v>1</v>
      </c>
      <c r="AF65" s="172">
        <f t="shared" si="18"/>
        <v>1</v>
      </c>
      <c r="AG65" s="172">
        <f t="shared" si="18"/>
        <v>1</v>
      </c>
      <c r="AH65" s="172">
        <f t="shared" si="18"/>
        <v>1</v>
      </c>
      <c r="AI65" s="172">
        <f t="shared" si="18"/>
        <v>1</v>
      </c>
      <c r="AJ65" s="172">
        <f t="shared" si="18"/>
        <v>1</v>
      </c>
      <c r="AK65" s="172">
        <f t="shared" si="18"/>
        <v>1</v>
      </c>
      <c r="AL65" s="172">
        <f t="shared" si="18"/>
        <v>1</v>
      </c>
      <c r="AM65" s="172">
        <f t="shared" si="18"/>
        <v>1</v>
      </c>
      <c r="AN65" s="172">
        <f t="shared" si="18"/>
        <v>1</v>
      </c>
      <c r="AO65" s="172">
        <f t="shared" si="18"/>
        <v>1</v>
      </c>
      <c r="AP65" s="172">
        <f t="shared" si="18"/>
        <v>1</v>
      </c>
      <c r="AQ65" s="172">
        <f t="shared" si="18"/>
        <v>1</v>
      </c>
      <c r="AR65" s="172">
        <f t="shared" si="18"/>
        <v>1</v>
      </c>
      <c r="AS65" s="172">
        <f t="shared" si="18"/>
        <v>1</v>
      </c>
      <c r="AT65" s="172">
        <f t="shared" si="15"/>
        <v>1</v>
      </c>
      <c r="AU65" s="172">
        <f t="shared" si="15"/>
        <v>1</v>
      </c>
      <c r="AV65" s="172">
        <f t="shared" si="15"/>
        <v>1</v>
      </c>
      <c r="BA65" s="172" t="str">
        <f t="shared" si="22"/>
        <v/>
      </c>
      <c r="BB65" s="172" t="str">
        <f t="shared" si="22"/>
        <v/>
      </c>
      <c r="BC65" s="172" t="str">
        <f t="shared" si="22"/>
        <v/>
      </c>
      <c r="BD65" s="172" t="str">
        <f t="shared" si="22"/>
        <v/>
      </c>
      <c r="BE65" s="172" t="str">
        <f t="shared" si="22"/>
        <v/>
      </c>
      <c r="BF65" s="172" t="str">
        <f t="shared" si="22"/>
        <v/>
      </c>
      <c r="BG65" s="172" t="str">
        <f t="shared" si="22"/>
        <v/>
      </c>
      <c r="BH65" s="172" t="str">
        <f t="shared" si="22"/>
        <v/>
      </c>
      <c r="BI65" s="172" t="str">
        <f t="shared" si="22"/>
        <v/>
      </c>
      <c r="BJ65" s="172" t="str">
        <f t="shared" si="22"/>
        <v/>
      </c>
    </row>
    <row r="66" spans="1:62">
      <c r="A66" s="10"/>
      <c r="B66" s="10" t="str">
        <f t="shared" si="9"/>
        <v/>
      </c>
      <c r="C66" s="209"/>
      <c r="D66" s="209"/>
      <c r="E66" s="209"/>
      <c r="F66" s="13" t="str">
        <f>IF('תנאי סף'!F66="","",'תנאי סף'!F66)</f>
        <v/>
      </c>
      <c r="G66" s="11" t="str">
        <f t="shared" ca="1" si="20"/>
        <v/>
      </c>
      <c r="H66" s="11" t="str">
        <f t="shared" ca="1" si="20"/>
        <v/>
      </c>
      <c r="I66" s="11" t="str">
        <f t="shared" ca="1" si="20"/>
        <v/>
      </c>
      <c r="J66" s="11" t="str">
        <f t="shared" ca="1" si="20"/>
        <v/>
      </c>
      <c r="K66" s="11" t="str">
        <f t="shared" ca="1" si="20"/>
        <v/>
      </c>
      <c r="L66" s="11" t="str">
        <f t="shared" ca="1" si="20"/>
        <v/>
      </c>
      <c r="M66" s="11" t="str">
        <f t="shared" ca="1" si="20"/>
        <v/>
      </c>
      <c r="N66" s="11" t="str">
        <f t="shared" ca="1" si="20"/>
        <v/>
      </c>
      <c r="O66" s="11" t="str">
        <f t="shared" ca="1" si="20"/>
        <v/>
      </c>
      <c r="P66" s="11" t="str">
        <f t="shared" ca="1" si="20"/>
        <v/>
      </c>
      <c r="Q66" s="11" t="str">
        <f t="shared" ca="1" si="20"/>
        <v/>
      </c>
      <c r="R66" s="11" t="str">
        <f t="shared" ca="1" si="20"/>
        <v/>
      </c>
      <c r="S66" s="11" t="str">
        <f t="shared" ca="1" si="20"/>
        <v/>
      </c>
      <c r="T66" s="11" t="str">
        <f t="shared" ca="1" si="20"/>
        <v/>
      </c>
      <c r="U66" s="11" t="str">
        <f t="shared" ca="1" si="20"/>
        <v/>
      </c>
      <c r="V66" s="11" t="str">
        <f t="shared" ca="1" si="19"/>
        <v/>
      </c>
      <c r="W66" s="11" t="str">
        <f t="shared" ca="1" si="19"/>
        <v/>
      </c>
      <c r="X66" s="11" t="str">
        <f t="shared" ca="1" si="19"/>
        <v/>
      </c>
      <c r="Y66" s="11" t="str">
        <f t="shared" ca="1" si="19"/>
        <v/>
      </c>
      <c r="AA66" s="172">
        <f t="shared" si="10"/>
        <v>1</v>
      </c>
      <c r="AB66" s="172" t="str">
        <f t="shared" si="21"/>
        <v/>
      </c>
      <c r="AC66" s="172" t="str">
        <f t="shared" si="21"/>
        <v/>
      </c>
      <c r="AD66" s="172">
        <f t="shared" si="18"/>
        <v>1</v>
      </c>
      <c r="AE66" s="172">
        <f t="shared" si="18"/>
        <v>1</v>
      </c>
      <c r="AF66" s="172">
        <f t="shared" si="18"/>
        <v>1</v>
      </c>
      <c r="AG66" s="172">
        <f t="shared" si="18"/>
        <v>1</v>
      </c>
      <c r="AH66" s="172">
        <f t="shared" si="18"/>
        <v>1</v>
      </c>
      <c r="AI66" s="172">
        <f t="shared" si="18"/>
        <v>1</v>
      </c>
      <c r="AJ66" s="172">
        <f t="shared" si="18"/>
        <v>1</v>
      </c>
      <c r="AK66" s="172">
        <f t="shared" si="18"/>
        <v>1</v>
      </c>
      <c r="AL66" s="172">
        <f t="shared" si="18"/>
        <v>1</v>
      </c>
      <c r="AM66" s="172">
        <f t="shared" si="18"/>
        <v>1</v>
      </c>
      <c r="AN66" s="172">
        <f t="shared" si="18"/>
        <v>1</v>
      </c>
      <c r="AO66" s="172">
        <f t="shared" si="18"/>
        <v>1</v>
      </c>
      <c r="AP66" s="172">
        <f t="shared" si="18"/>
        <v>1</v>
      </c>
      <c r="AQ66" s="172">
        <f t="shared" si="18"/>
        <v>1</v>
      </c>
      <c r="AR66" s="172">
        <f t="shared" si="18"/>
        <v>1</v>
      </c>
      <c r="AS66" s="172">
        <f t="shared" si="18"/>
        <v>1</v>
      </c>
      <c r="AT66" s="172">
        <f t="shared" si="15"/>
        <v>1</v>
      </c>
      <c r="AU66" s="172">
        <f t="shared" si="15"/>
        <v>1</v>
      </c>
      <c r="AV66" s="172">
        <f t="shared" si="15"/>
        <v>1</v>
      </c>
      <c r="BA66" s="172" t="str">
        <f t="shared" si="22"/>
        <v/>
      </c>
      <c r="BB66" s="172" t="str">
        <f t="shared" si="22"/>
        <v/>
      </c>
      <c r="BC66" s="172" t="str">
        <f t="shared" si="22"/>
        <v/>
      </c>
      <c r="BD66" s="172" t="str">
        <f t="shared" si="22"/>
        <v/>
      </c>
      <c r="BE66" s="172" t="str">
        <f t="shared" si="22"/>
        <v/>
      </c>
      <c r="BF66" s="172" t="str">
        <f t="shared" si="22"/>
        <v/>
      </c>
      <c r="BG66" s="172" t="str">
        <f t="shared" si="22"/>
        <v/>
      </c>
      <c r="BH66" s="172" t="str">
        <f t="shared" si="22"/>
        <v/>
      </c>
      <c r="BI66" s="172" t="str">
        <f t="shared" si="22"/>
        <v/>
      </c>
      <c r="BJ66" s="172" t="str">
        <f t="shared" si="22"/>
        <v/>
      </c>
    </row>
    <row r="67" spans="1:62">
      <c r="A67" s="10"/>
      <c r="B67" s="10" t="str">
        <f t="shared" si="9"/>
        <v/>
      </c>
      <c r="C67" s="209"/>
      <c r="D67" s="209"/>
      <c r="E67" s="209"/>
      <c r="F67" s="13" t="str">
        <f>IF('תנאי סף'!F67="","",'תנאי סף'!F67)</f>
        <v/>
      </c>
      <c r="G67" s="11" t="str">
        <f t="shared" ca="1" si="20"/>
        <v/>
      </c>
      <c r="H67" s="11" t="str">
        <f t="shared" ca="1" si="20"/>
        <v/>
      </c>
      <c r="I67" s="11" t="str">
        <f t="shared" ca="1" si="20"/>
        <v/>
      </c>
      <c r="J67" s="11" t="str">
        <f t="shared" ca="1" si="20"/>
        <v/>
      </c>
      <c r="K67" s="11" t="str">
        <f t="shared" ca="1" si="20"/>
        <v/>
      </c>
      <c r="L67" s="11" t="str">
        <f t="shared" ca="1" si="20"/>
        <v/>
      </c>
      <c r="M67" s="11" t="str">
        <f t="shared" ca="1" si="20"/>
        <v/>
      </c>
      <c r="N67" s="11" t="str">
        <f t="shared" ca="1" si="20"/>
        <v/>
      </c>
      <c r="O67" s="11" t="str">
        <f t="shared" ca="1" si="20"/>
        <v/>
      </c>
      <c r="P67" s="11" t="str">
        <f t="shared" ca="1" si="20"/>
        <v/>
      </c>
      <c r="Q67" s="11" t="str">
        <f t="shared" ca="1" si="20"/>
        <v/>
      </c>
      <c r="R67" s="11" t="str">
        <f t="shared" ca="1" si="20"/>
        <v/>
      </c>
      <c r="S67" s="11" t="str">
        <f t="shared" ca="1" si="20"/>
        <v/>
      </c>
      <c r="T67" s="11" t="str">
        <f t="shared" ca="1" si="20"/>
        <v/>
      </c>
      <c r="U67" s="11" t="str">
        <f t="shared" ca="1" si="20"/>
        <v/>
      </c>
      <c r="V67" s="11" t="str">
        <f t="shared" ca="1" si="19"/>
        <v/>
      </c>
      <c r="W67" s="11" t="str">
        <f t="shared" ca="1" si="19"/>
        <v/>
      </c>
      <c r="X67" s="11" t="str">
        <f t="shared" ca="1" si="19"/>
        <v/>
      </c>
      <c r="Y67" s="11" t="str">
        <f t="shared" ca="1" si="19"/>
        <v/>
      </c>
      <c r="AA67" s="172">
        <f t="shared" si="10"/>
        <v>1</v>
      </c>
      <c r="AB67" s="172" t="str">
        <f t="shared" si="21"/>
        <v/>
      </c>
      <c r="AC67" s="172" t="str">
        <f t="shared" si="21"/>
        <v/>
      </c>
      <c r="AD67" s="172">
        <f t="shared" si="18"/>
        <v>1</v>
      </c>
      <c r="AE67" s="172">
        <f t="shared" si="18"/>
        <v>1</v>
      </c>
      <c r="AF67" s="172">
        <f t="shared" si="18"/>
        <v>1</v>
      </c>
      <c r="AG67" s="172">
        <f t="shared" si="18"/>
        <v>1</v>
      </c>
      <c r="AH67" s="172">
        <f t="shared" si="18"/>
        <v>1</v>
      </c>
      <c r="AI67" s="172">
        <f t="shared" si="18"/>
        <v>1</v>
      </c>
      <c r="AJ67" s="172">
        <f t="shared" si="18"/>
        <v>1</v>
      </c>
      <c r="AK67" s="172">
        <f t="shared" si="18"/>
        <v>1</v>
      </c>
      <c r="AL67" s="172">
        <f t="shared" si="18"/>
        <v>1</v>
      </c>
      <c r="AM67" s="172">
        <f t="shared" si="18"/>
        <v>1</v>
      </c>
      <c r="AN67" s="172">
        <f t="shared" si="18"/>
        <v>1</v>
      </c>
      <c r="AO67" s="172">
        <f t="shared" si="18"/>
        <v>1</v>
      </c>
      <c r="AP67" s="172">
        <f t="shared" si="18"/>
        <v>1</v>
      </c>
      <c r="AQ67" s="172">
        <f t="shared" si="18"/>
        <v>1</v>
      </c>
      <c r="AR67" s="172">
        <f t="shared" si="18"/>
        <v>1</v>
      </c>
      <c r="AS67" s="172">
        <f t="shared" si="18"/>
        <v>1</v>
      </c>
      <c r="AT67" s="172">
        <f t="shared" si="15"/>
        <v>1</v>
      </c>
      <c r="AU67" s="172">
        <f t="shared" si="15"/>
        <v>1</v>
      </c>
      <c r="AV67" s="172">
        <f t="shared" si="15"/>
        <v>1</v>
      </c>
      <c r="BA67" s="172" t="str">
        <f t="shared" si="22"/>
        <v/>
      </c>
      <c r="BB67" s="172" t="str">
        <f t="shared" si="22"/>
        <v/>
      </c>
      <c r="BC67" s="172" t="str">
        <f t="shared" si="22"/>
        <v/>
      </c>
      <c r="BD67" s="172" t="str">
        <f t="shared" si="22"/>
        <v/>
      </c>
      <c r="BE67" s="172" t="str">
        <f t="shared" si="22"/>
        <v/>
      </c>
      <c r="BF67" s="172" t="str">
        <f t="shared" si="22"/>
        <v/>
      </c>
      <c r="BG67" s="172" t="str">
        <f t="shared" si="22"/>
        <v/>
      </c>
      <c r="BH67" s="172" t="str">
        <f t="shared" si="22"/>
        <v/>
      </c>
      <c r="BI67" s="172" t="str">
        <f t="shared" si="22"/>
        <v/>
      </c>
      <c r="BJ67" s="172" t="str">
        <f t="shared" si="22"/>
        <v/>
      </c>
    </row>
    <row r="68" spans="1:62">
      <c r="A68" s="10"/>
      <c r="B68" s="10" t="str">
        <f t="shared" si="9"/>
        <v/>
      </c>
      <c r="C68" s="209"/>
      <c r="D68" s="209"/>
      <c r="E68" s="209"/>
      <c r="F68" s="13" t="str">
        <f>IF('תנאי סף'!F68="","",'תנאי סף'!F68)</f>
        <v/>
      </c>
      <c r="G68" s="11" t="str">
        <f t="shared" ca="1" si="20"/>
        <v/>
      </c>
      <c r="H68" s="11" t="str">
        <f t="shared" ca="1" si="20"/>
        <v/>
      </c>
      <c r="I68" s="11" t="str">
        <f t="shared" ca="1" si="20"/>
        <v/>
      </c>
      <c r="J68" s="11" t="str">
        <f t="shared" ca="1" si="20"/>
        <v/>
      </c>
      <c r="K68" s="11" t="str">
        <f t="shared" ca="1" si="20"/>
        <v/>
      </c>
      <c r="L68" s="11" t="str">
        <f t="shared" ca="1" si="20"/>
        <v/>
      </c>
      <c r="M68" s="11" t="str">
        <f t="shared" ca="1" si="20"/>
        <v/>
      </c>
      <c r="N68" s="11" t="str">
        <f t="shared" ca="1" si="20"/>
        <v/>
      </c>
      <c r="O68" s="11" t="str">
        <f t="shared" ca="1" si="20"/>
        <v/>
      </c>
      <c r="P68" s="11" t="str">
        <f t="shared" ca="1" si="20"/>
        <v/>
      </c>
      <c r="Q68" s="11" t="str">
        <f t="shared" ca="1" si="20"/>
        <v/>
      </c>
      <c r="R68" s="11" t="str">
        <f t="shared" ca="1" si="20"/>
        <v/>
      </c>
      <c r="S68" s="11" t="str">
        <f t="shared" ca="1" si="20"/>
        <v/>
      </c>
      <c r="T68" s="11" t="str">
        <f t="shared" ca="1" si="20"/>
        <v/>
      </c>
      <c r="U68" s="11" t="str">
        <f t="shared" ca="1" si="20"/>
        <v/>
      </c>
      <c r="V68" s="11" t="str">
        <f t="shared" ca="1" si="19"/>
        <v/>
      </c>
      <c r="W68" s="11" t="str">
        <f t="shared" ca="1" si="19"/>
        <v/>
      </c>
      <c r="X68" s="11" t="str">
        <f t="shared" ca="1" si="19"/>
        <v/>
      </c>
      <c r="Y68" s="11" t="str">
        <f t="shared" ca="1" si="19"/>
        <v/>
      </c>
      <c r="AA68" s="172">
        <f t="shared" si="10"/>
        <v>1</v>
      </c>
      <c r="AB68" s="172" t="str">
        <f t="shared" si="21"/>
        <v/>
      </c>
      <c r="AC68" s="172" t="str">
        <f t="shared" si="21"/>
        <v/>
      </c>
      <c r="AD68" s="172">
        <f t="shared" si="18"/>
        <v>1</v>
      </c>
      <c r="AE68" s="172">
        <f t="shared" si="18"/>
        <v>1</v>
      </c>
      <c r="AF68" s="172">
        <f t="shared" si="18"/>
        <v>1</v>
      </c>
      <c r="AG68" s="172">
        <f t="shared" si="18"/>
        <v>1</v>
      </c>
      <c r="AH68" s="172">
        <f t="shared" si="18"/>
        <v>1</v>
      </c>
      <c r="AI68" s="172">
        <f t="shared" si="18"/>
        <v>1</v>
      </c>
      <c r="AJ68" s="172">
        <f t="shared" si="18"/>
        <v>1</v>
      </c>
      <c r="AK68" s="172">
        <f t="shared" si="18"/>
        <v>1</v>
      </c>
      <c r="AL68" s="172">
        <f t="shared" si="18"/>
        <v>1</v>
      </c>
      <c r="AM68" s="172">
        <f t="shared" si="18"/>
        <v>1</v>
      </c>
      <c r="AN68" s="172">
        <f t="shared" si="18"/>
        <v>1</v>
      </c>
      <c r="AO68" s="172">
        <f t="shared" si="18"/>
        <v>1</v>
      </c>
      <c r="AP68" s="172">
        <f t="shared" si="18"/>
        <v>1</v>
      </c>
      <c r="AQ68" s="172">
        <f t="shared" si="18"/>
        <v>1</v>
      </c>
      <c r="AR68" s="172">
        <f t="shared" si="18"/>
        <v>1</v>
      </c>
      <c r="AS68" s="172">
        <f t="shared" si="18"/>
        <v>1</v>
      </c>
      <c r="AT68" s="172">
        <f t="shared" si="15"/>
        <v>1</v>
      </c>
      <c r="AU68" s="172">
        <f t="shared" si="15"/>
        <v>1</v>
      </c>
      <c r="AV68" s="172">
        <f t="shared" si="15"/>
        <v>1</v>
      </c>
      <c r="BA68" s="172" t="str">
        <f t="shared" si="22"/>
        <v/>
      </c>
      <c r="BB68" s="172" t="str">
        <f t="shared" si="22"/>
        <v/>
      </c>
      <c r="BC68" s="172" t="str">
        <f t="shared" si="22"/>
        <v/>
      </c>
      <c r="BD68" s="172" t="str">
        <f t="shared" si="22"/>
        <v/>
      </c>
      <c r="BE68" s="172" t="str">
        <f t="shared" si="22"/>
        <v/>
      </c>
      <c r="BF68" s="172" t="str">
        <f t="shared" si="22"/>
        <v/>
      </c>
      <c r="BG68" s="172" t="str">
        <f t="shared" si="22"/>
        <v/>
      </c>
      <c r="BH68" s="172" t="str">
        <f t="shared" si="22"/>
        <v/>
      </c>
      <c r="BI68" s="172" t="str">
        <f t="shared" si="22"/>
        <v/>
      </c>
      <c r="BJ68" s="172" t="str">
        <f t="shared" si="22"/>
        <v/>
      </c>
    </row>
    <row r="69" spans="1:62">
      <c r="A69" s="10"/>
      <c r="B69" s="10" t="str">
        <f t="shared" si="9"/>
        <v/>
      </c>
      <c r="C69" s="209"/>
      <c r="D69" s="209"/>
      <c r="E69" s="209"/>
      <c r="F69" s="13" t="str">
        <f>IF('תנאי סף'!F69="","",'תנאי סף'!F69)</f>
        <v/>
      </c>
      <c r="G69" s="11" t="str">
        <f t="shared" ca="1" si="20"/>
        <v/>
      </c>
      <c r="H69" s="11" t="str">
        <f t="shared" ca="1" si="20"/>
        <v/>
      </c>
      <c r="I69" s="11" t="str">
        <f t="shared" ca="1" si="20"/>
        <v/>
      </c>
      <c r="J69" s="11" t="str">
        <f t="shared" ca="1" si="20"/>
        <v/>
      </c>
      <c r="K69" s="11" t="str">
        <f t="shared" ca="1" si="20"/>
        <v/>
      </c>
      <c r="L69" s="11" t="str">
        <f t="shared" ca="1" si="20"/>
        <v/>
      </c>
      <c r="M69" s="11" t="str">
        <f t="shared" ca="1" si="20"/>
        <v/>
      </c>
      <c r="N69" s="11" t="str">
        <f t="shared" ca="1" si="20"/>
        <v/>
      </c>
      <c r="O69" s="11" t="str">
        <f t="shared" ca="1" si="20"/>
        <v/>
      </c>
      <c r="P69" s="11" t="str">
        <f t="shared" ca="1" si="20"/>
        <v/>
      </c>
      <c r="Q69" s="11" t="str">
        <f t="shared" ca="1" si="20"/>
        <v/>
      </c>
      <c r="R69" s="11" t="str">
        <f t="shared" ca="1" si="20"/>
        <v/>
      </c>
      <c r="S69" s="11" t="str">
        <f t="shared" ca="1" si="20"/>
        <v/>
      </c>
      <c r="T69" s="11" t="str">
        <f t="shared" ca="1" si="20"/>
        <v/>
      </c>
      <c r="U69" s="11" t="str">
        <f t="shared" ca="1" si="20"/>
        <v/>
      </c>
      <c r="V69" s="11" t="str">
        <f t="shared" ca="1" si="19"/>
        <v/>
      </c>
      <c r="W69" s="11" t="str">
        <f t="shared" ca="1" si="19"/>
        <v/>
      </c>
      <c r="X69" s="11" t="str">
        <f t="shared" ca="1" si="19"/>
        <v/>
      </c>
      <c r="Y69" s="11" t="str">
        <f t="shared" ca="1" si="19"/>
        <v/>
      </c>
      <c r="AA69" s="172">
        <f t="shared" si="10"/>
        <v>1</v>
      </c>
      <c r="AB69" s="172" t="str">
        <f t="shared" si="21"/>
        <v/>
      </c>
      <c r="AC69" s="172" t="str">
        <f t="shared" si="21"/>
        <v/>
      </c>
      <c r="AD69" s="172">
        <f t="shared" si="18"/>
        <v>1</v>
      </c>
      <c r="AE69" s="172">
        <f t="shared" si="18"/>
        <v>1</v>
      </c>
      <c r="AF69" s="172">
        <f t="shared" si="18"/>
        <v>1</v>
      </c>
      <c r="AG69" s="172">
        <f t="shared" si="18"/>
        <v>1</v>
      </c>
      <c r="AH69" s="172">
        <f t="shared" si="18"/>
        <v>1</v>
      </c>
      <c r="AI69" s="172">
        <f t="shared" si="18"/>
        <v>1</v>
      </c>
      <c r="AJ69" s="172">
        <f t="shared" si="18"/>
        <v>1</v>
      </c>
      <c r="AK69" s="172">
        <f t="shared" si="18"/>
        <v>1</v>
      </c>
      <c r="AL69" s="172">
        <f t="shared" si="18"/>
        <v>1</v>
      </c>
      <c r="AM69" s="172">
        <f t="shared" si="18"/>
        <v>1</v>
      </c>
      <c r="AN69" s="172">
        <f t="shared" si="18"/>
        <v>1</v>
      </c>
      <c r="AO69" s="172">
        <f t="shared" si="18"/>
        <v>1</v>
      </c>
      <c r="AP69" s="172">
        <f t="shared" si="18"/>
        <v>1</v>
      </c>
      <c r="AQ69" s="172">
        <f t="shared" si="18"/>
        <v>1</v>
      </c>
      <c r="AR69" s="172">
        <f t="shared" si="18"/>
        <v>1</v>
      </c>
      <c r="AS69" s="172">
        <f t="shared" si="18"/>
        <v>1</v>
      </c>
      <c r="AT69" s="172">
        <f t="shared" si="15"/>
        <v>1</v>
      </c>
      <c r="AU69" s="172">
        <f t="shared" si="15"/>
        <v>1</v>
      </c>
      <c r="AV69" s="172">
        <f t="shared" si="15"/>
        <v>1</v>
      </c>
      <c r="BA69" s="172" t="str">
        <f t="shared" si="22"/>
        <v/>
      </c>
      <c r="BB69" s="172" t="str">
        <f t="shared" si="22"/>
        <v/>
      </c>
      <c r="BC69" s="172" t="str">
        <f t="shared" si="22"/>
        <v/>
      </c>
      <c r="BD69" s="172" t="str">
        <f t="shared" si="22"/>
        <v/>
      </c>
      <c r="BE69" s="172" t="str">
        <f t="shared" si="22"/>
        <v/>
      </c>
      <c r="BF69" s="172" t="str">
        <f t="shared" si="22"/>
        <v/>
      </c>
      <c r="BG69" s="172" t="str">
        <f t="shared" si="22"/>
        <v/>
      </c>
      <c r="BH69" s="172" t="str">
        <f t="shared" si="22"/>
        <v/>
      </c>
      <c r="BI69" s="172" t="str">
        <f t="shared" si="22"/>
        <v/>
      </c>
      <c r="BJ69" s="172" t="str">
        <f t="shared" si="22"/>
        <v/>
      </c>
    </row>
    <row r="70" spans="1:62">
      <c r="A70" s="10"/>
      <c r="B70" s="10" t="str">
        <f t="shared" si="9"/>
        <v/>
      </c>
      <c r="C70" s="209"/>
      <c r="D70" s="209"/>
      <c r="E70" s="209"/>
      <c r="F70" s="13" t="str">
        <f>IF('תנאי סף'!F70="","",'תנאי סף'!F70)</f>
        <v/>
      </c>
      <c r="G70" s="11" t="str">
        <f t="shared" ca="1" si="20"/>
        <v/>
      </c>
      <c r="H70" s="11" t="str">
        <f t="shared" ca="1" si="20"/>
        <v/>
      </c>
      <c r="I70" s="11" t="str">
        <f t="shared" ca="1" si="20"/>
        <v/>
      </c>
      <c r="J70" s="11" t="str">
        <f t="shared" ca="1" si="20"/>
        <v/>
      </c>
      <c r="K70" s="11" t="str">
        <f t="shared" ca="1" si="20"/>
        <v/>
      </c>
      <c r="L70" s="11" t="str">
        <f t="shared" ca="1" si="20"/>
        <v/>
      </c>
      <c r="M70" s="11" t="str">
        <f t="shared" ca="1" si="20"/>
        <v/>
      </c>
      <c r="N70" s="11" t="str">
        <f t="shared" ca="1" si="20"/>
        <v/>
      </c>
      <c r="O70" s="11" t="str">
        <f t="shared" ca="1" si="20"/>
        <v/>
      </c>
      <c r="P70" s="11" t="str">
        <f t="shared" ca="1" si="20"/>
        <v/>
      </c>
      <c r="Q70" s="11" t="str">
        <f t="shared" ca="1" si="20"/>
        <v/>
      </c>
      <c r="R70" s="11" t="str">
        <f t="shared" ca="1" si="20"/>
        <v/>
      </c>
      <c r="S70" s="11" t="str">
        <f t="shared" ca="1" si="20"/>
        <v/>
      </c>
      <c r="T70" s="11" t="str">
        <f t="shared" ca="1" si="20"/>
        <v/>
      </c>
      <c r="U70" s="11" t="str">
        <f t="shared" ca="1" si="20"/>
        <v/>
      </c>
      <c r="V70" s="11" t="str">
        <f t="shared" ca="1" si="19"/>
        <v/>
      </c>
      <c r="W70" s="11" t="str">
        <f t="shared" ca="1" si="19"/>
        <v/>
      </c>
      <c r="X70" s="11" t="str">
        <f t="shared" ca="1" si="19"/>
        <v/>
      </c>
      <c r="Y70" s="11" t="str">
        <f t="shared" ca="1" si="19"/>
        <v/>
      </c>
      <c r="AA70" s="172">
        <f t="shared" si="10"/>
        <v>1</v>
      </c>
      <c r="AB70" s="172" t="str">
        <f t="shared" si="21"/>
        <v/>
      </c>
      <c r="AC70" s="172" t="str">
        <f t="shared" si="21"/>
        <v/>
      </c>
      <c r="AD70" s="172">
        <f t="shared" si="18"/>
        <v>1</v>
      </c>
      <c r="AE70" s="172">
        <f t="shared" si="18"/>
        <v>1</v>
      </c>
      <c r="AF70" s="172">
        <f t="shared" si="18"/>
        <v>1</v>
      </c>
      <c r="AG70" s="172">
        <f t="shared" si="18"/>
        <v>1</v>
      </c>
      <c r="AH70" s="172">
        <f t="shared" si="18"/>
        <v>1</v>
      </c>
      <c r="AI70" s="172">
        <f t="shared" si="18"/>
        <v>1</v>
      </c>
      <c r="AJ70" s="172">
        <f t="shared" si="18"/>
        <v>1</v>
      </c>
      <c r="AK70" s="172">
        <f t="shared" si="18"/>
        <v>1</v>
      </c>
      <c r="AL70" s="172">
        <f t="shared" si="18"/>
        <v>1</v>
      </c>
      <c r="AM70" s="172">
        <f t="shared" si="18"/>
        <v>1</v>
      </c>
      <c r="AN70" s="172">
        <f t="shared" si="18"/>
        <v>1</v>
      </c>
      <c r="AO70" s="172">
        <f t="shared" si="18"/>
        <v>1</v>
      </c>
      <c r="AP70" s="172">
        <f t="shared" si="18"/>
        <v>1</v>
      </c>
      <c r="AQ70" s="172">
        <f t="shared" si="18"/>
        <v>1</v>
      </c>
      <c r="AR70" s="172">
        <f t="shared" si="18"/>
        <v>1</v>
      </c>
      <c r="AS70" s="172">
        <f t="shared" si="18"/>
        <v>1</v>
      </c>
      <c r="AT70" s="172">
        <f t="shared" si="15"/>
        <v>1</v>
      </c>
      <c r="AU70" s="172">
        <f t="shared" si="15"/>
        <v>1</v>
      </c>
      <c r="AV70" s="172">
        <f t="shared" si="15"/>
        <v>1</v>
      </c>
      <c r="BA70" s="172" t="str">
        <f t="shared" si="22"/>
        <v/>
      </c>
      <c r="BB70" s="172" t="str">
        <f t="shared" si="22"/>
        <v/>
      </c>
      <c r="BC70" s="172" t="str">
        <f t="shared" si="22"/>
        <v/>
      </c>
      <c r="BD70" s="172" t="str">
        <f t="shared" si="22"/>
        <v/>
      </c>
      <c r="BE70" s="172" t="str">
        <f t="shared" si="22"/>
        <v/>
      </c>
      <c r="BF70" s="172" t="str">
        <f t="shared" si="22"/>
        <v/>
      </c>
      <c r="BG70" s="172" t="str">
        <f t="shared" si="22"/>
        <v/>
      </c>
      <c r="BH70" s="172" t="str">
        <f t="shared" si="22"/>
        <v/>
      </c>
      <c r="BI70" s="172" t="str">
        <f t="shared" si="22"/>
        <v/>
      </c>
      <c r="BJ70" s="172" t="str">
        <f t="shared" si="22"/>
        <v/>
      </c>
    </row>
    <row r="71" spans="1:62">
      <c r="A71" s="10"/>
      <c r="B71" s="10" t="str">
        <f t="shared" si="9"/>
        <v/>
      </c>
      <c r="C71" s="209"/>
      <c r="D71" s="209"/>
      <c r="E71" s="209"/>
      <c r="F71" s="13" t="str">
        <f>IF('תנאי סף'!F71="","",'תנאי סף'!F71)</f>
        <v/>
      </c>
      <c r="G71" s="11" t="str">
        <f t="shared" ca="1" si="20"/>
        <v/>
      </c>
      <c r="H71" s="11" t="str">
        <f t="shared" ca="1" si="20"/>
        <v/>
      </c>
      <c r="I71" s="11" t="str">
        <f t="shared" ca="1" si="20"/>
        <v/>
      </c>
      <c r="J71" s="11" t="str">
        <f t="shared" ca="1" si="20"/>
        <v/>
      </c>
      <c r="K71" s="11" t="str">
        <f t="shared" ca="1" si="20"/>
        <v/>
      </c>
      <c r="L71" s="11" t="str">
        <f t="shared" ca="1" si="20"/>
        <v/>
      </c>
      <c r="M71" s="11" t="str">
        <f t="shared" ca="1" si="20"/>
        <v/>
      </c>
      <c r="N71" s="11" t="str">
        <f t="shared" ca="1" si="20"/>
        <v/>
      </c>
      <c r="O71" s="11" t="str">
        <f t="shared" ca="1" si="20"/>
        <v/>
      </c>
      <c r="P71" s="11" t="str">
        <f t="shared" ca="1" si="20"/>
        <v/>
      </c>
      <c r="Q71" s="11" t="str">
        <f t="shared" ca="1" si="20"/>
        <v/>
      </c>
      <c r="R71" s="11" t="str">
        <f t="shared" ca="1" si="20"/>
        <v/>
      </c>
      <c r="S71" s="11" t="str">
        <f t="shared" ca="1" si="20"/>
        <v/>
      </c>
      <c r="T71" s="11" t="str">
        <f t="shared" ca="1" si="20"/>
        <v/>
      </c>
      <c r="U71" s="11" t="str">
        <f t="shared" ca="1" si="20"/>
        <v/>
      </c>
      <c r="V71" s="11" t="str">
        <f t="shared" ca="1" si="19"/>
        <v/>
      </c>
      <c r="W71" s="11" t="str">
        <f t="shared" ca="1" si="19"/>
        <v/>
      </c>
      <c r="X71" s="11" t="str">
        <f t="shared" ca="1" si="19"/>
        <v/>
      </c>
      <c r="Y71" s="11" t="str">
        <f t="shared" ca="1" si="19"/>
        <v/>
      </c>
      <c r="AA71" s="172">
        <f t="shared" si="10"/>
        <v>1</v>
      </c>
      <c r="AB71" s="172" t="str">
        <f t="shared" si="21"/>
        <v/>
      </c>
      <c r="AC71" s="172" t="str">
        <f t="shared" si="21"/>
        <v/>
      </c>
      <c r="AD71" s="172">
        <f t="shared" si="18"/>
        <v>1</v>
      </c>
      <c r="AE71" s="172">
        <f t="shared" si="18"/>
        <v>1</v>
      </c>
      <c r="AF71" s="172">
        <f t="shared" si="18"/>
        <v>1</v>
      </c>
      <c r="AG71" s="172">
        <f t="shared" si="18"/>
        <v>1</v>
      </c>
      <c r="AH71" s="172">
        <f t="shared" si="18"/>
        <v>1</v>
      </c>
      <c r="AI71" s="172">
        <f t="shared" si="18"/>
        <v>1</v>
      </c>
      <c r="AJ71" s="172">
        <f t="shared" si="18"/>
        <v>1</v>
      </c>
      <c r="AK71" s="172">
        <f t="shared" si="18"/>
        <v>1</v>
      </c>
      <c r="AL71" s="172">
        <f t="shared" si="18"/>
        <v>1</v>
      </c>
      <c r="AM71" s="172">
        <f t="shared" si="18"/>
        <v>1</v>
      </c>
      <c r="AN71" s="172">
        <f t="shared" si="18"/>
        <v>1</v>
      </c>
      <c r="AO71" s="172">
        <f t="shared" si="18"/>
        <v>1</v>
      </c>
      <c r="AP71" s="172">
        <f t="shared" si="18"/>
        <v>1</v>
      </c>
      <c r="AQ71" s="172">
        <f t="shared" si="18"/>
        <v>1</v>
      </c>
      <c r="AR71" s="172">
        <f t="shared" si="18"/>
        <v>1</v>
      </c>
      <c r="AS71" s="172">
        <f t="shared" si="18"/>
        <v>1</v>
      </c>
      <c r="AT71" s="172">
        <f t="shared" si="15"/>
        <v>1</v>
      </c>
      <c r="AU71" s="172">
        <f t="shared" si="15"/>
        <v>1</v>
      </c>
      <c r="AV71" s="172">
        <f t="shared" si="15"/>
        <v>1</v>
      </c>
      <c r="BA71" s="172" t="str">
        <f t="shared" si="22"/>
        <v/>
      </c>
      <c r="BB71" s="172" t="str">
        <f t="shared" si="22"/>
        <v/>
      </c>
      <c r="BC71" s="172" t="str">
        <f t="shared" si="22"/>
        <v/>
      </c>
      <c r="BD71" s="172" t="str">
        <f t="shared" si="22"/>
        <v/>
      </c>
      <c r="BE71" s="172" t="str">
        <f t="shared" si="22"/>
        <v/>
      </c>
      <c r="BF71" s="172" t="str">
        <f t="shared" si="22"/>
        <v/>
      </c>
      <c r="BG71" s="172" t="str">
        <f t="shared" si="22"/>
        <v/>
      </c>
      <c r="BH71" s="172" t="str">
        <f t="shared" si="22"/>
        <v/>
      </c>
      <c r="BI71" s="172" t="str">
        <f t="shared" si="22"/>
        <v/>
      </c>
      <c r="BJ71" s="172" t="str">
        <f t="shared" si="22"/>
        <v/>
      </c>
    </row>
    <row r="72" spans="1:62">
      <c r="A72" s="10"/>
      <c r="B72" s="10" t="str">
        <f t="shared" si="9"/>
        <v/>
      </c>
      <c r="C72" s="209"/>
      <c r="D72" s="209"/>
      <c r="E72" s="209"/>
      <c r="F72" s="13" t="str">
        <f>IF('תנאי סף'!F72="","",'תנאי סף'!F72)</f>
        <v/>
      </c>
      <c r="G72" s="11" t="str">
        <f t="shared" ca="1" si="20"/>
        <v/>
      </c>
      <c r="H72" s="11" t="str">
        <f t="shared" ca="1" si="20"/>
        <v/>
      </c>
      <c r="I72" s="11" t="str">
        <f t="shared" ca="1" si="20"/>
        <v/>
      </c>
      <c r="J72" s="11" t="str">
        <f t="shared" ca="1" si="20"/>
        <v/>
      </c>
      <c r="K72" s="11" t="str">
        <f t="shared" ca="1" si="20"/>
        <v/>
      </c>
      <c r="L72" s="11" t="str">
        <f t="shared" ca="1" si="20"/>
        <v/>
      </c>
      <c r="M72" s="11" t="str">
        <f t="shared" ca="1" si="20"/>
        <v/>
      </c>
      <c r="N72" s="11" t="str">
        <f t="shared" ca="1" si="20"/>
        <v/>
      </c>
      <c r="O72" s="11" t="str">
        <f t="shared" ca="1" si="20"/>
        <v/>
      </c>
      <c r="P72" s="11" t="str">
        <f t="shared" ca="1" si="20"/>
        <v/>
      </c>
      <c r="Q72" s="11" t="str">
        <f t="shared" ca="1" si="20"/>
        <v/>
      </c>
      <c r="R72" s="11" t="str">
        <f t="shared" ca="1" si="20"/>
        <v/>
      </c>
      <c r="S72" s="11" t="str">
        <f t="shared" ca="1" si="20"/>
        <v/>
      </c>
      <c r="T72" s="11" t="str">
        <f t="shared" ca="1" si="20"/>
        <v/>
      </c>
      <c r="U72" s="11" t="str">
        <f t="shared" ca="1" si="20"/>
        <v/>
      </c>
      <c r="V72" s="11" t="str">
        <f t="shared" ca="1" si="19"/>
        <v/>
      </c>
      <c r="W72" s="11" t="str">
        <f t="shared" ca="1" si="19"/>
        <v/>
      </c>
      <c r="X72" s="11" t="str">
        <f t="shared" ca="1" si="19"/>
        <v/>
      </c>
      <c r="Y72" s="11" t="str">
        <f t="shared" ca="1" si="19"/>
        <v/>
      </c>
      <c r="AA72" s="172">
        <f t="shared" si="10"/>
        <v>1</v>
      </c>
      <c r="AB72" s="172" t="str">
        <f t="shared" si="21"/>
        <v/>
      </c>
      <c r="AC72" s="172" t="str">
        <f t="shared" si="21"/>
        <v/>
      </c>
      <c r="AD72" s="172">
        <f t="shared" si="18"/>
        <v>1</v>
      </c>
      <c r="AE72" s="172">
        <f t="shared" si="18"/>
        <v>1</v>
      </c>
      <c r="AF72" s="172">
        <f t="shared" si="18"/>
        <v>1</v>
      </c>
      <c r="AG72" s="172">
        <f t="shared" si="18"/>
        <v>1</v>
      </c>
      <c r="AH72" s="172">
        <f t="shared" si="18"/>
        <v>1</v>
      </c>
      <c r="AI72" s="172">
        <f t="shared" si="18"/>
        <v>1</v>
      </c>
      <c r="AJ72" s="172">
        <f t="shared" si="18"/>
        <v>1</v>
      </c>
      <c r="AK72" s="172">
        <f t="shared" si="18"/>
        <v>1</v>
      </c>
      <c r="AL72" s="172">
        <f t="shared" si="18"/>
        <v>1</v>
      </c>
      <c r="AM72" s="172">
        <f t="shared" si="18"/>
        <v>1</v>
      </c>
      <c r="AN72" s="172">
        <f t="shared" si="18"/>
        <v>1</v>
      </c>
      <c r="AO72" s="172">
        <f t="shared" si="18"/>
        <v>1</v>
      </c>
      <c r="AP72" s="172">
        <f t="shared" si="18"/>
        <v>1</v>
      </c>
      <c r="AQ72" s="172">
        <f t="shared" si="18"/>
        <v>1</v>
      </c>
      <c r="AR72" s="172">
        <f t="shared" si="18"/>
        <v>1</v>
      </c>
      <c r="AS72" s="172">
        <f t="shared" si="18"/>
        <v>1</v>
      </c>
      <c r="AT72" s="172">
        <f t="shared" si="15"/>
        <v>1</v>
      </c>
      <c r="AU72" s="172">
        <f t="shared" si="15"/>
        <v>1</v>
      </c>
      <c r="AV72" s="172">
        <f t="shared" si="15"/>
        <v>1</v>
      </c>
      <c r="BA72" s="172" t="str">
        <f t="shared" si="22"/>
        <v/>
      </c>
      <c r="BB72" s="172" t="str">
        <f t="shared" si="22"/>
        <v/>
      </c>
      <c r="BC72" s="172" t="str">
        <f t="shared" si="22"/>
        <v/>
      </c>
      <c r="BD72" s="172" t="str">
        <f t="shared" si="22"/>
        <v/>
      </c>
      <c r="BE72" s="172" t="str">
        <f t="shared" si="22"/>
        <v/>
      </c>
      <c r="BF72" s="172" t="str">
        <f t="shared" si="22"/>
        <v/>
      </c>
      <c r="BG72" s="172" t="str">
        <f t="shared" si="22"/>
        <v/>
      </c>
      <c r="BH72" s="172" t="str">
        <f t="shared" si="22"/>
        <v/>
      </c>
      <c r="BI72" s="172" t="str">
        <f t="shared" si="22"/>
        <v/>
      </c>
      <c r="BJ72" s="172" t="str">
        <f t="shared" si="22"/>
        <v/>
      </c>
    </row>
    <row r="73" spans="1:62">
      <c r="A73" s="10"/>
      <c r="B73" s="10" t="str">
        <f t="shared" si="9"/>
        <v/>
      </c>
      <c r="C73" s="209"/>
      <c r="D73" s="209"/>
      <c r="E73" s="209"/>
      <c r="F73" s="13" t="str">
        <f>IF('תנאי סף'!F73="","",'תנאי סף'!F73)</f>
        <v/>
      </c>
      <c r="G73" s="11" t="str">
        <f t="shared" ca="1" si="20"/>
        <v/>
      </c>
      <c r="H73" s="11" t="str">
        <f t="shared" ca="1" si="20"/>
        <v/>
      </c>
      <c r="I73" s="11" t="str">
        <f t="shared" ca="1" si="20"/>
        <v/>
      </c>
      <c r="J73" s="11" t="str">
        <f t="shared" ca="1" si="20"/>
        <v/>
      </c>
      <c r="K73" s="11" t="str">
        <f t="shared" ca="1" si="20"/>
        <v/>
      </c>
      <c r="L73" s="11" t="str">
        <f t="shared" ca="1" si="20"/>
        <v/>
      </c>
      <c r="M73" s="11" t="str">
        <f t="shared" ca="1" si="20"/>
        <v/>
      </c>
      <c r="N73" s="11" t="str">
        <f t="shared" ca="1" si="20"/>
        <v/>
      </c>
      <c r="O73" s="11" t="str">
        <f t="shared" ca="1" si="20"/>
        <v/>
      </c>
      <c r="P73" s="11" t="str">
        <f t="shared" ca="1" si="20"/>
        <v/>
      </c>
      <c r="Q73" s="11" t="str">
        <f t="shared" ca="1" si="20"/>
        <v/>
      </c>
      <c r="R73" s="11" t="str">
        <f t="shared" ca="1" si="20"/>
        <v/>
      </c>
      <c r="S73" s="11" t="str">
        <f t="shared" ca="1" si="20"/>
        <v/>
      </c>
      <c r="T73" s="11" t="str">
        <f t="shared" ca="1" si="20"/>
        <v/>
      </c>
      <c r="U73" s="11" t="str">
        <f t="shared" ca="1" si="20"/>
        <v/>
      </c>
      <c r="V73" s="11" t="str">
        <f t="shared" ca="1" si="19"/>
        <v/>
      </c>
      <c r="W73" s="11" t="str">
        <f t="shared" ca="1" si="19"/>
        <v/>
      </c>
      <c r="X73" s="11" t="str">
        <f t="shared" ca="1" si="19"/>
        <v/>
      </c>
      <c r="Y73" s="11" t="str">
        <f t="shared" ca="1" si="19"/>
        <v/>
      </c>
      <c r="AA73" s="172">
        <f t="shared" si="10"/>
        <v>1</v>
      </c>
      <c r="AB73" s="172" t="str">
        <f t="shared" si="21"/>
        <v/>
      </c>
      <c r="AC73" s="172" t="str">
        <f t="shared" si="21"/>
        <v/>
      </c>
      <c r="AD73" s="172">
        <f t="shared" si="18"/>
        <v>1</v>
      </c>
      <c r="AE73" s="172">
        <f t="shared" si="18"/>
        <v>1</v>
      </c>
      <c r="AF73" s="172">
        <f t="shared" si="18"/>
        <v>1</v>
      </c>
      <c r="AG73" s="172">
        <f t="shared" si="18"/>
        <v>1</v>
      </c>
      <c r="AH73" s="172">
        <f t="shared" si="18"/>
        <v>1</v>
      </c>
      <c r="AI73" s="172">
        <f t="shared" si="18"/>
        <v>1</v>
      </c>
      <c r="AJ73" s="172">
        <f t="shared" si="18"/>
        <v>1</v>
      </c>
      <c r="AK73" s="172">
        <f t="shared" si="18"/>
        <v>1</v>
      </c>
      <c r="AL73" s="172">
        <f t="shared" si="18"/>
        <v>1</v>
      </c>
      <c r="AM73" s="172">
        <f t="shared" si="18"/>
        <v>1</v>
      </c>
      <c r="AN73" s="172">
        <f t="shared" si="18"/>
        <v>1</v>
      </c>
      <c r="AO73" s="172">
        <f t="shared" si="18"/>
        <v>1</v>
      </c>
      <c r="AP73" s="172">
        <f t="shared" si="18"/>
        <v>1</v>
      </c>
      <c r="AQ73" s="172">
        <f t="shared" si="18"/>
        <v>1</v>
      </c>
      <c r="AR73" s="172">
        <f t="shared" si="18"/>
        <v>1</v>
      </c>
      <c r="AS73" s="172">
        <f t="shared" si="18"/>
        <v>1</v>
      </c>
      <c r="AT73" s="172">
        <f t="shared" si="15"/>
        <v>1</v>
      </c>
      <c r="AU73" s="172">
        <f t="shared" si="15"/>
        <v>1</v>
      </c>
      <c r="AV73" s="172">
        <f t="shared" si="15"/>
        <v>1</v>
      </c>
      <c r="BA73" s="172" t="str">
        <f t="shared" si="22"/>
        <v/>
      </c>
      <c r="BB73" s="172" t="str">
        <f t="shared" si="22"/>
        <v/>
      </c>
      <c r="BC73" s="172" t="str">
        <f t="shared" si="22"/>
        <v/>
      </c>
      <c r="BD73" s="172" t="str">
        <f t="shared" si="22"/>
        <v/>
      </c>
      <c r="BE73" s="172" t="str">
        <f t="shared" si="22"/>
        <v/>
      </c>
      <c r="BF73" s="172" t="str">
        <f t="shared" si="22"/>
        <v/>
      </c>
      <c r="BG73" s="172" t="str">
        <f t="shared" si="22"/>
        <v/>
      </c>
      <c r="BH73" s="172" t="str">
        <f t="shared" si="22"/>
        <v/>
      </c>
      <c r="BI73" s="172" t="str">
        <f t="shared" si="22"/>
        <v/>
      </c>
      <c r="BJ73" s="172" t="str">
        <f t="shared" si="22"/>
        <v/>
      </c>
    </row>
    <row r="74" spans="1:62">
      <c r="A74" s="10"/>
      <c r="B74" s="10" t="str">
        <f t="shared" si="9"/>
        <v/>
      </c>
      <c r="C74" s="209"/>
      <c r="D74" s="209"/>
      <c r="E74" s="209"/>
      <c r="F74" s="13" t="str">
        <f>IF('תנאי סף'!F74="","",'תנאי סף'!F74)</f>
        <v/>
      </c>
      <c r="G74" s="11" t="str">
        <f t="shared" ca="1" si="20"/>
        <v/>
      </c>
      <c r="H74" s="11" t="str">
        <f t="shared" ca="1" si="20"/>
        <v/>
      </c>
      <c r="I74" s="11" t="str">
        <f t="shared" ca="1" si="20"/>
        <v/>
      </c>
      <c r="J74" s="11" t="str">
        <f t="shared" ca="1" si="20"/>
        <v/>
      </c>
      <c r="K74" s="11" t="str">
        <f t="shared" ca="1" si="20"/>
        <v/>
      </c>
      <c r="L74" s="11" t="str">
        <f t="shared" ca="1" si="20"/>
        <v/>
      </c>
      <c r="M74" s="11" t="str">
        <f t="shared" ca="1" si="20"/>
        <v/>
      </c>
      <c r="N74" s="11" t="str">
        <f t="shared" ca="1" si="20"/>
        <v/>
      </c>
      <c r="O74" s="11" t="str">
        <f t="shared" ca="1" si="20"/>
        <v/>
      </c>
      <c r="P74" s="11" t="str">
        <f t="shared" ca="1" si="20"/>
        <v/>
      </c>
      <c r="Q74" s="11" t="str">
        <f t="shared" ca="1" si="20"/>
        <v/>
      </c>
      <c r="R74" s="11" t="str">
        <f t="shared" ca="1" si="20"/>
        <v/>
      </c>
      <c r="S74" s="11" t="str">
        <f t="shared" ca="1" si="20"/>
        <v/>
      </c>
      <c r="T74" s="11" t="str">
        <f t="shared" ca="1" si="20"/>
        <v/>
      </c>
      <c r="U74" s="11" t="str">
        <f t="shared" ca="1" si="20"/>
        <v/>
      </c>
      <c r="V74" s="11" t="str">
        <f t="shared" ca="1" si="19"/>
        <v/>
      </c>
      <c r="W74" s="11" t="str">
        <f t="shared" ca="1" si="19"/>
        <v/>
      </c>
      <c r="X74" s="11" t="str">
        <f t="shared" ca="1" si="19"/>
        <v/>
      </c>
      <c r="Y74" s="11" t="str">
        <f t="shared" ca="1" si="19"/>
        <v/>
      </c>
      <c r="AA74" s="172">
        <f t="shared" si="10"/>
        <v>1</v>
      </c>
      <c r="AB74" s="172" t="str">
        <f t="shared" si="21"/>
        <v/>
      </c>
      <c r="AC74" s="172" t="str">
        <f t="shared" si="21"/>
        <v/>
      </c>
      <c r="AD74" s="172">
        <f t="shared" si="18"/>
        <v>1</v>
      </c>
      <c r="AE74" s="172">
        <f t="shared" si="18"/>
        <v>1</v>
      </c>
      <c r="AF74" s="172">
        <f t="shared" si="18"/>
        <v>1</v>
      </c>
      <c r="AG74" s="172">
        <f t="shared" si="18"/>
        <v>1</v>
      </c>
      <c r="AH74" s="172">
        <f t="shared" si="18"/>
        <v>1</v>
      </c>
      <c r="AI74" s="172">
        <f t="shared" si="18"/>
        <v>1</v>
      </c>
      <c r="AJ74" s="172">
        <f t="shared" si="18"/>
        <v>1</v>
      </c>
      <c r="AK74" s="172">
        <f t="shared" si="18"/>
        <v>1</v>
      </c>
      <c r="AL74" s="172">
        <f t="shared" si="18"/>
        <v>1</v>
      </c>
      <c r="AM74" s="172">
        <f t="shared" si="18"/>
        <v>1</v>
      </c>
      <c r="AN74" s="172">
        <f t="shared" si="18"/>
        <v>1</v>
      </c>
      <c r="AO74" s="172">
        <f t="shared" si="18"/>
        <v>1</v>
      </c>
      <c r="AP74" s="172">
        <f t="shared" si="18"/>
        <v>1</v>
      </c>
      <c r="AQ74" s="172">
        <f t="shared" si="18"/>
        <v>1</v>
      </c>
      <c r="AR74" s="172">
        <f t="shared" si="18"/>
        <v>1</v>
      </c>
      <c r="AS74" s="172">
        <f t="shared" si="18"/>
        <v>1</v>
      </c>
      <c r="AT74" s="172">
        <f t="shared" si="15"/>
        <v>1</v>
      </c>
      <c r="AU74" s="172">
        <f t="shared" si="15"/>
        <v>1</v>
      </c>
      <c r="AV74" s="172">
        <f t="shared" si="15"/>
        <v>1</v>
      </c>
      <c r="BA74" s="172" t="str">
        <f t="shared" si="22"/>
        <v/>
      </c>
      <c r="BB74" s="172" t="str">
        <f t="shared" si="22"/>
        <v/>
      </c>
      <c r="BC74" s="172" t="str">
        <f t="shared" si="22"/>
        <v/>
      </c>
      <c r="BD74" s="172" t="str">
        <f t="shared" si="22"/>
        <v/>
      </c>
      <c r="BE74" s="172" t="str">
        <f t="shared" si="22"/>
        <v/>
      </c>
      <c r="BF74" s="172" t="str">
        <f t="shared" si="22"/>
        <v/>
      </c>
      <c r="BG74" s="172" t="str">
        <f t="shared" si="22"/>
        <v/>
      </c>
      <c r="BH74" s="172" t="str">
        <f t="shared" si="22"/>
        <v/>
      </c>
      <c r="BI74" s="172" t="str">
        <f t="shared" si="22"/>
        <v/>
      </c>
      <c r="BJ74" s="172" t="str">
        <f t="shared" si="22"/>
        <v/>
      </c>
    </row>
    <row r="75" spans="1:62">
      <c r="A75" s="10"/>
      <c r="B75" s="10" t="str">
        <f t="shared" si="9"/>
        <v/>
      </c>
      <c r="C75" s="209"/>
      <c r="D75" s="209"/>
      <c r="E75" s="209"/>
      <c r="F75" s="13" t="str">
        <f>IF('תנאי סף'!F75="","",'תנאי סף'!F75)</f>
        <v/>
      </c>
      <c r="G75" s="11" t="str">
        <f t="shared" ca="1" si="20"/>
        <v/>
      </c>
      <c r="H75" s="11" t="str">
        <f t="shared" ca="1" si="20"/>
        <v/>
      </c>
      <c r="I75" s="11" t="str">
        <f t="shared" ca="1" si="20"/>
        <v/>
      </c>
      <c r="J75" s="11" t="str">
        <f t="shared" ca="1" si="20"/>
        <v/>
      </c>
      <c r="K75" s="11" t="str">
        <f t="shared" ca="1" si="20"/>
        <v/>
      </c>
      <c r="L75" s="11" t="str">
        <f t="shared" ca="1" si="20"/>
        <v/>
      </c>
      <c r="M75" s="11" t="str">
        <f t="shared" ca="1" si="20"/>
        <v/>
      </c>
      <c r="N75" s="11" t="str">
        <f t="shared" ca="1" si="20"/>
        <v/>
      </c>
      <c r="O75" s="11" t="str">
        <f t="shared" ca="1" si="20"/>
        <v/>
      </c>
      <c r="P75" s="11" t="str">
        <f t="shared" ca="1" si="20"/>
        <v/>
      </c>
      <c r="Q75" s="11" t="str">
        <f t="shared" ca="1" si="20"/>
        <v/>
      </c>
      <c r="R75" s="11" t="str">
        <f t="shared" ca="1" si="20"/>
        <v/>
      </c>
      <c r="S75" s="11" t="str">
        <f t="shared" ca="1" si="20"/>
        <v/>
      </c>
      <c r="T75" s="11" t="str">
        <f t="shared" ca="1" si="20"/>
        <v/>
      </c>
      <c r="U75" s="11" t="str">
        <f t="shared" ca="1" si="20"/>
        <v/>
      </c>
      <c r="V75" s="11" t="str">
        <f t="shared" ca="1" si="19"/>
        <v/>
      </c>
      <c r="W75" s="11" t="str">
        <f t="shared" ca="1" si="19"/>
        <v/>
      </c>
      <c r="X75" s="11" t="str">
        <f t="shared" ca="1" si="19"/>
        <v/>
      </c>
      <c r="Y75" s="11" t="str">
        <f t="shared" ca="1" si="19"/>
        <v/>
      </c>
      <c r="AA75" s="172">
        <f t="shared" si="10"/>
        <v>1</v>
      </c>
      <c r="AB75" s="172" t="str">
        <f t="shared" si="21"/>
        <v/>
      </c>
      <c r="AC75" s="172" t="str">
        <f t="shared" si="21"/>
        <v/>
      </c>
      <c r="AD75" s="172">
        <f t="shared" si="18"/>
        <v>1</v>
      </c>
      <c r="AE75" s="172">
        <f t="shared" si="18"/>
        <v>1</v>
      </c>
      <c r="AF75" s="172">
        <f t="shared" si="18"/>
        <v>1</v>
      </c>
      <c r="AG75" s="172">
        <f t="shared" si="18"/>
        <v>1</v>
      </c>
      <c r="AH75" s="172">
        <f t="shared" si="18"/>
        <v>1</v>
      </c>
      <c r="AI75" s="172">
        <f t="shared" si="18"/>
        <v>1</v>
      </c>
      <c r="AJ75" s="172">
        <f t="shared" si="18"/>
        <v>1</v>
      </c>
      <c r="AK75" s="172">
        <f t="shared" si="18"/>
        <v>1</v>
      </c>
      <c r="AL75" s="172">
        <f t="shared" si="18"/>
        <v>1</v>
      </c>
      <c r="AM75" s="172">
        <f t="shared" si="18"/>
        <v>1</v>
      </c>
      <c r="AN75" s="172">
        <f t="shared" si="18"/>
        <v>1</v>
      </c>
      <c r="AO75" s="172">
        <f t="shared" si="18"/>
        <v>1</v>
      </c>
      <c r="AP75" s="172">
        <f t="shared" si="18"/>
        <v>1</v>
      </c>
      <c r="AQ75" s="172">
        <f t="shared" si="18"/>
        <v>1</v>
      </c>
      <c r="AR75" s="172">
        <f t="shared" si="18"/>
        <v>1</v>
      </c>
      <c r="AS75" s="172">
        <f t="shared" si="18"/>
        <v>1</v>
      </c>
      <c r="AT75" s="172">
        <f t="shared" si="15"/>
        <v>1</v>
      </c>
      <c r="AU75" s="172">
        <f t="shared" si="15"/>
        <v>1</v>
      </c>
      <c r="AV75" s="172">
        <f t="shared" si="15"/>
        <v>1</v>
      </c>
      <c r="BA75" s="172" t="str">
        <f t="shared" si="22"/>
        <v/>
      </c>
      <c r="BB75" s="172" t="str">
        <f t="shared" si="22"/>
        <v/>
      </c>
      <c r="BC75" s="172" t="str">
        <f t="shared" si="22"/>
        <v/>
      </c>
      <c r="BD75" s="172" t="str">
        <f t="shared" si="22"/>
        <v/>
      </c>
      <c r="BE75" s="172" t="str">
        <f t="shared" si="22"/>
        <v/>
      </c>
      <c r="BF75" s="172" t="str">
        <f t="shared" si="22"/>
        <v/>
      </c>
      <c r="BG75" s="172" t="str">
        <f t="shared" si="22"/>
        <v/>
      </c>
      <c r="BH75" s="172" t="str">
        <f t="shared" si="22"/>
        <v/>
      </c>
      <c r="BI75" s="172" t="str">
        <f t="shared" si="22"/>
        <v/>
      </c>
      <c r="BJ75" s="172" t="str">
        <f t="shared" si="22"/>
        <v/>
      </c>
    </row>
    <row r="76" spans="1:62">
      <c r="A76" s="10"/>
      <c r="B76" s="10" t="str">
        <f t="shared" si="9"/>
        <v/>
      </c>
      <c r="C76" s="209"/>
      <c r="D76" s="209"/>
      <c r="E76" s="209"/>
      <c r="F76" s="13" t="str">
        <f>IF('תנאי סף'!F76="","",'תנאי סף'!F76)</f>
        <v/>
      </c>
      <c r="G76" s="11" t="str">
        <f t="shared" ca="1" si="20"/>
        <v/>
      </c>
      <c r="H76" s="11" t="str">
        <f t="shared" ca="1" si="20"/>
        <v/>
      </c>
      <c r="I76" s="11" t="str">
        <f t="shared" ca="1" si="20"/>
        <v/>
      </c>
      <c r="J76" s="11" t="str">
        <f t="shared" ca="1" si="20"/>
        <v/>
      </c>
      <c r="K76" s="11" t="str">
        <f t="shared" ca="1" si="20"/>
        <v/>
      </c>
      <c r="L76" s="11" t="str">
        <f t="shared" ca="1" si="20"/>
        <v/>
      </c>
      <c r="M76" s="11" t="str">
        <f t="shared" ca="1" si="20"/>
        <v/>
      </c>
      <c r="N76" s="11" t="str">
        <f t="shared" ca="1" si="20"/>
        <v/>
      </c>
      <c r="O76" s="11" t="str">
        <f t="shared" ca="1" si="20"/>
        <v/>
      </c>
      <c r="P76" s="11" t="str">
        <f t="shared" ca="1" si="20"/>
        <v/>
      </c>
      <c r="Q76" s="11" t="str">
        <f t="shared" ca="1" si="20"/>
        <v/>
      </c>
      <c r="R76" s="11" t="str">
        <f t="shared" ca="1" si="20"/>
        <v/>
      </c>
      <c r="S76" s="11" t="str">
        <f t="shared" ca="1" si="20"/>
        <v/>
      </c>
      <c r="T76" s="11" t="str">
        <f t="shared" ca="1" si="20"/>
        <v/>
      </c>
      <c r="U76" s="11" t="str">
        <f t="shared" ca="1" si="20"/>
        <v/>
      </c>
      <c r="V76" s="11" t="str">
        <f t="shared" ca="1" si="19"/>
        <v/>
      </c>
      <c r="W76" s="11" t="str">
        <f t="shared" ca="1" si="19"/>
        <v/>
      </c>
      <c r="X76" s="11" t="str">
        <f t="shared" ca="1" si="19"/>
        <v/>
      </c>
      <c r="Y76" s="11" t="str">
        <f t="shared" ca="1" si="19"/>
        <v/>
      </c>
      <c r="AA76" s="172">
        <f t="shared" si="10"/>
        <v>1</v>
      </c>
      <c r="AB76" s="172" t="str">
        <f t="shared" si="21"/>
        <v/>
      </c>
      <c r="AC76" s="172" t="str">
        <f t="shared" si="21"/>
        <v/>
      </c>
      <c r="AD76" s="172">
        <f t="shared" si="18"/>
        <v>1</v>
      </c>
      <c r="AE76" s="172">
        <f t="shared" si="18"/>
        <v>1</v>
      </c>
      <c r="AF76" s="172">
        <f t="shared" si="18"/>
        <v>1</v>
      </c>
      <c r="AG76" s="172">
        <f t="shared" si="18"/>
        <v>1</v>
      </c>
      <c r="AH76" s="172">
        <f t="shared" si="18"/>
        <v>1</v>
      </c>
      <c r="AI76" s="172">
        <f t="shared" si="18"/>
        <v>1</v>
      </c>
      <c r="AJ76" s="172">
        <f t="shared" si="18"/>
        <v>1</v>
      </c>
      <c r="AK76" s="172">
        <f t="shared" si="18"/>
        <v>1</v>
      </c>
      <c r="AL76" s="172">
        <f t="shared" si="18"/>
        <v>1</v>
      </c>
      <c r="AM76" s="172">
        <f t="shared" si="18"/>
        <v>1</v>
      </c>
      <c r="AN76" s="172">
        <f t="shared" si="18"/>
        <v>1</v>
      </c>
      <c r="AO76" s="172">
        <f t="shared" si="18"/>
        <v>1</v>
      </c>
      <c r="AP76" s="172">
        <f t="shared" si="18"/>
        <v>1</v>
      </c>
      <c r="AQ76" s="172">
        <f t="shared" si="18"/>
        <v>1</v>
      </c>
      <c r="AR76" s="172">
        <f t="shared" si="18"/>
        <v>1</v>
      </c>
      <c r="AS76" s="172">
        <f t="shared" si="18"/>
        <v>1</v>
      </c>
      <c r="AT76" s="172">
        <f t="shared" si="15"/>
        <v>1</v>
      </c>
      <c r="AU76" s="172">
        <f t="shared" si="15"/>
        <v>1</v>
      </c>
      <c r="AV76" s="172">
        <f t="shared" si="15"/>
        <v>1</v>
      </c>
      <c r="BA76" s="172" t="str">
        <f t="shared" si="22"/>
        <v/>
      </c>
      <c r="BB76" s="172" t="str">
        <f t="shared" si="22"/>
        <v/>
      </c>
      <c r="BC76" s="172" t="str">
        <f t="shared" si="22"/>
        <v/>
      </c>
      <c r="BD76" s="172" t="str">
        <f t="shared" si="22"/>
        <v/>
      </c>
      <c r="BE76" s="172" t="str">
        <f t="shared" si="22"/>
        <v/>
      </c>
      <c r="BF76" s="172" t="str">
        <f t="shared" si="22"/>
        <v/>
      </c>
      <c r="BG76" s="172" t="str">
        <f t="shared" si="22"/>
        <v/>
      </c>
      <c r="BH76" s="172" t="str">
        <f t="shared" si="22"/>
        <v/>
      </c>
      <c r="BI76" s="172" t="str">
        <f t="shared" si="22"/>
        <v/>
      </c>
      <c r="BJ76" s="172" t="str">
        <f t="shared" si="22"/>
        <v/>
      </c>
    </row>
    <row r="77" spans="1:62">
      <c r="A77" s="10"/>
      <c r="B77" s="10" t="str">
        <f t="shared" si="9"/>
        <v/>
      </c>
      <c r="C77" s="209"/>
      <c r="D77" s="209"/>
      <c r="E77" s="209"/>
      <c r="F77" s="13" t="str">
        <f>IF('תנאי סף'!F77="","",'תנאי סף'!F77)</f>
        <v/>
      </c>
      <c r="G77" s="11" t="str">
        <f t="shared" ca="1" si="20"/>
        <v/>
      </c>
      <c r="H77" s="11" t="str">
        <f t="shared" ca="1" si="20"/>
        <v/>
      </c>
      <c r="I77" s="11" t="str">
        <f t="shared" ca="1" si="20"/>
        <v/>
      </c>
      <c r="J77" s="11" t="str">
        <f t="shared" ca="1" si="20"/>
        <v/>
      </c>
      <c r="K77" s="11" t="str">
        <f t="shared" ca="1" si="20"/>
        <v/>
      </c>
      <c r="L77" s="11" t="str">
        <f t="shared" ca="1" si="20"/>
        <v/>
      </c>
      <c r="M77" s="11" t="str">
        <f t="shared" ca="1" si="20"/>
        <v/>
      </c>
      <c r="N77" s="11" t="str">
        <f t="shared" ca="1" si="20"/>
        <v/>
      </c>
      <c r="O77" s="11" t="str">
        <f t="shared" ca="1" si="20"/>
        <v/>
      </c>
      <c r="P77" s="11" t="str">
        <f t="shared" ca="1" si="20"/>
        <v/>
      </c>
      <c r="Q77" s="11" t="str">
        <f t="shared" ca="1" si="20"/>
        <v/>
      </c>
      <c r="R77" s="11" t="str">
        <f t="shared" ca="1" si="20"/>
        <v/>
      </c>
      <c r="S77" s="11" t="str">
        <f t="shared" ca="1" si="20"/>
        <v/>
      </c>
      <c r="T77" s="11" t="str">
        <f t="shared" ca="1" si="20"/>
        <v/>
      </c>
      <c r="U77" s="11" t="str">
        <f t="shared" ca="1" si="20"/>
        <v/>
      </c>
      <c r="V77" s="11" t="str">
        <f t="shared" ca="1" si="19"/>
        <v/>
      </c>
      <c r="W77" s="11" t="str">
        <f t="shared" ca="1" si="19"/>
        <v/>
      </c>
      <c r="X77" s="11" t="str">
        <f t="shared" ca="1" si="19"/>
        <v/>
      </c>
      <c r="Y77" s="11" t="str">
        <f t="shared" ca="1" si="19"/>
        <v/>
      </c>
      <c r="AA77" s="172">
        <f t="shared" si="10"/>
        <v>1</v>
      </c>
      <c r="AB77" s="172" t="str">
        <f t="shared" si="21"/>
        <v/>
      </c>
      <c r="AC77" s="172" t="str">
        <f t="shared" si="21"/>
        <v/>
      </c>
      <c r="AD77" s="172">
        <f t="shared" si="18"/>
        <v>1</v>
      </c>
      <c r="AE77" s="172">
        <f t="shared" si="18"/>
        <v>1</v>
      </c>
      <c r="AF77" s="172">
        <f t="shared" si="18"/>
        <v>1</v>
      </c>
      <c r="AG77" s="172">
        <f t="shared" si="18"/>
        <v>1</v>
      </c>
      <c r="AH77" s="172">
        <f t="shared" si="18"/>
        <v>1</v>
      </c>
      <c r="AI77" s="172">
        <f t="shared" si="18"/>
        <v>1</v>
      </c>
      <c r="AJ77" s="172">
        <f t="shared" si="18"/>
        <v>1</v>
      </c>
      <c r="AK77" s="172">
        <f t="shared" si="18"/>
        <v>1</v>
      </c>
      <c r="AL77" s="172">
        <f t="shared" si="18"/>
        <v>1</v>
      </c>
      <c r="AM77" s="172">
        <f t="shared" si="18"/>
        <v>1</v>
      </c>
      <c r="AN77" s="172">
        <f t="shared" si="18"/>
        <v>1</v>
      </c>
      <c r="AO77" s="172">
        <f t="shared" si="18"/>
        <v>1</v>
      </c>
      <c r="AP77" s="172">
        <f t="shared" si="18"/>
        <v>1</v>
      </c>
      <c r="AQ77" s="172">
        <f t="shared" si="18"/>
        <v>1</v>
      </c>
      <c r="AR77" s="172">
        <f t="shared" si="18"/>
        <v>1</v>
      </c>
      <c r="AS77" s="172">
        <f t="shared" ref="AS77:AV130" si="23">IF(V$30="",1,IF(V77="",0,IF(V$30=$AE$1,IF(ISNA(MATCH(V77,$AB$30:$AC$30,0)),0,1),IF(V$30=$AF$1,IF(IFERROR(V77*1,"bad")="bad",0,1),IF(V$30=$AG$1,IF(IFERROR(IF(V77=TRUNC(V77),1,"bad"),"bad")="bad",0,1),IF(V$30=$AH$1,IF(AND(IF(IFERROR(V77*1,"bad")="bad",0,1)=1,V77&gt;=0),1,0),IF(V$30=$AI$1,IF(AND(IF(IFERROR(IF(V77=TRUNC(V77),1,"bad"),"bad")="bad",0,1)=1,V77&gt;=0),1,0),IF(V$30=$AJ$1,IF(AND(IF(IFERROR(V77*1,"bad")="bad",0,1)=1,V77&gt;0),1,0),IF(V$30=$AK$1,IF(AND(IF(IFERROR(IF(V77=TRUNC(V77),1,"bad"),"bad")="bad",0,1)=1,V77&gt;0),1,0),IF(V$30=$AL$1,1,IF(V$30=$AM$1,IF(IFERROR(HLOOKUP(V77,$AE$4:$AN$4,1,0),"bad")="bad",0,1),0)))))))))))</f>
        <v>1</v>
      </c>
      <c r="AT77" s="172">
        <f t="shared" si="15"/>
        <v>1</v>
      </c>
      <c r="AU77" s="172">
        <f t="shared" si="15"/>
        <v>1</v>
      </c>
      <c r="AV77" s="172">
        <f t="shared" si="15"/>
        <v>1</v>
      </c>
      <c r="BA77" s="172" t="str">
        <f t="shared" si="22"/>
        <v/>
      </c>
      <c r="BB77" s="172" t="str">
        <f t="shared" si="22"/>
        <v/>
      </c>
      <c r="BC77" s="172" t="str">
        <f t="shared" si="22"/>
        <v/>
      </c>
      <c r="BD77" s="172" t="str">
        <f t="shared" si="22"/>
        <v/>
      </c>
      <c r="BE77" s="172" t="str">
        <f t="shared" si="22"/>
        <v/>
      </c>
      <c r="BF77" s="172" t="str">
        <f t="shared" si="22"/>
        <v/>
      </c>
      <c r="BG77" s="172" t="str">
        <f t="shared" si="22"/>
        <v/>
      </c>
      <c r="BH77" s="172" t="str">
        <f t="shared" si="22"/>
        <v/>
      </c>
      <c r="BI77" s="172" t="str">
        <f t="shared" si="22"/>
        <v/>
      </c>
      <c r="BJ77" s="172" t="str">
        <f t="shared" si="22"/>
        <v/>
      </c>
    </row>
    <row r="78" spans="1:62">
      <c r="A78" s="10"/>
      <c r="B78" s="10" t="str">
        <f t="shared" si="9"/>
        <v/>
      </c>
      <c r="C78" s="209"/>
      <c r="D78" s="209"/>
      <c r="E78" s="209"/>
      <c r="F78" s="13" t="str">
        <f>IF('תנאי סף'!F78="","",'תנאי סף'!F78)</f>
        <v/>
      </c>
      <c r="G78" s="11" t="str">
        <f t="shared" ca="1" si="20"/>
        <v/>
      </c>
      <c r="H78" s="11" t="str">
        <f t="shared" ca="1" si="20"/>
        <v/>
      </c>
      <c r="I78" s="11" t="str">
        <f t="shared" ca="1" si="20"/>
        <v/>
      </c>
      <c r="J78" s="11" t="str">
        <f t="shared" ca="1" si="20"/>
        <v/>
      </c>
      <c r="K78" s="11" t="str">
        <f t="shared" ca="1" si="20"/>
        <v/>
      </c>
      <c r="L78" s="11" t="str">
        <f t="shared" ca="1" si="20"/>
        <v/>
      </c>
      <c r="M78" s="11" t="str">
        <f t="shared" ca="1" si="20"/>
        <v/>
      </c>
      <c r="N78" s="11" t="str">
        <f t="shared" ca="1" si="20"/>
        <v/>
      </c>
      <c r="O78" s="11" t="str">
        <f t="shared" ca="1" si="20"/>
        <v/>
      </c>
      <c r="P78" s="11" t="str">
        <f t="shared" ca="1" si="20"/>
        <v/>
      </c>
      <c r="Q78" s="11" t="str">
        <f t="shared" ca="1" si="20"/>
        <v/>
      </c>
      <c r="R78" s="11" t="str">
        <f t="shared" ca="1" si="20"/>
        <v/>
      </c>
      <c r="S78" s="11" t="str">
        <f t="shared" ca="1" si="20"/>
        <v/>
      </c>
      <c r="T78" s="11" t="str">
        <f t="shared" ca="1" si="20"/>
        <v/>
      </c>
      <c r="U78" s="11" t="str">
        <f t="shared" ca="1" si="20"/>
        <v/>
      </c>
      <c r="V78" s="11" t="str">
        <f t="shared" ca="1" si="19"/>
        <v/>
      </c>
      <c r="W78" s="11" t="str">
        <f t="shared" ca="1" si="19"/>
        <v/>
      </c>
      <c r="X78" s="11" t="str">
        <f t="shared" ca="1" si="19"/>
        <v/>
      </c>
      <c r="Y78" s="11" t="str">
        <f t="shared" ca="1" si="19"/>
        <v/>
      </c>
      <c r="AA78" s="172">
        <f t="shared" si="10"/>
        <v>1</v>
      </c>
      <c r="AB78" s="172" t="str">
        <f t="shared" si="21"/>
        <v/>
      </c>
      <c r="AC78" s="172" t="str">
        <f t="shared" si="21"/>
        <v/>
      </c>
      <c r="AD78" s="172">
        <f t="shared" ref="AD78:AR94" si="24">IF(G$30="",1,IF(G78="",0,IF(G$30=$AE$1,IF(ISNA(MATCH(G78,$AB$30:$AC$30,0)),0,1),IF(G$30=$AF$1,IF(IFERROR(G78*1,"bad")="bad",0,1),IF(G$30=$AG$1,IF(IFERROR(IF(G78=TRUNC(G78),1,"bad"),"bad")="bad",0,1),IF(G$30=$AH$1,IF(AND(IF(IFERROR(G78*1,"bad")="bad",0,1)=1,G78&gt;=0),1,0),IF(G$30=$AI$1,IF(AND(IF(IFERROR(IF(G78=TRUNC(G78),1,"bad"),"bad")="bad",0,1)=1,G78&gt;=0),1,0),IF(G$30=$AJ$1,IF(AND(IF(IFERROR(G78*1,"bad")="bad",0,1)=1,G78&gt;0),1,0),IF(G$30=$AK$1,IF(AND(IF(IFERROR(IF(G78=TRUNC(G78),1,"bad"),"bad")="bad",0,1)=1,G78&gt;0),1,0),IF(G$30=$AL$1,1,IF(G$30=$AM$1,IF(IFERROR(HLOOKUP(G78,$AE$4:$AN$4,1,0),"bad")="bad",0,1),0)))))))))))</f>
        <v>1</v>
      </c>
      <c r="AE78" s="172">
        <f t="shared" si="24"/>
        <v>1</v>
      </c>
      <c r="AF78" s="172">
        <f t="shared" si="24"/>
        <v>1</v>
      </c>
      <c r="AG78" s="172">
        <f t="shared" si="24"/>
        <v>1</v>
      </c>
      <c r="AH78" s="172">
        <f t="shared" si="24"/>
        <v>1</v>
      </c>
      <c r="AI78" s="172">
        <f t="shared" si="24"/>
        <v>1</v>
      </c>
      <c r="AJ78" s="172">
        <f t="shared" si="24"/>
        <v>1</v>
      </c>
      <c r="AK78" s="172">
        <f t="shared" si="24"/>
        <v>1</v>
      </c>
      <c r="AL78" s="172">
        <f t="shared" si="24"/>
        <v>1</v>
      </c>
      <c r="AM78" s="172">
        <f t="shared" si="24"/>
        <v>1</v>
      </c>
      <c r="AN78" s="172">
        <f t="shared" si="24"/>
        <v>1</v>
      </c>
      <c r="AO78" s="172">
        <f t="shared" si="24"/>
        <v>1</v>
      </c>
      <c r="AP78" s="172">
        <f t="shared" si="24"/>
        <v>1</v>
      </c>
      <c r="AQ78" s="172">
        <f t="shared" si="24"/>
        <v>1</v>
      </c>
      <c r="AR78" s="172">
        <f t="shared" si="24"/>
        <v>1</v>
      </c>
      <c r="AS78" s="172">
        <f t="shared" si="23"/>
        <v>1</v>
      </c>
      <c r="AT78" s="172">
        <f t="shared" si="15"/>
        <v>1</v>
      </c>
      <c r="AU78" s="172">
        <f t="shared" si="15"/>
        <v>1</v>
      </c>
      <c r="AV78" s="172">
        <f t="shared" si="15"/>
        <v>1</v>
      </c>
      <c r="BA78" s="172" t="str">
        <f t="shared" si="22"/>
        <v/>
      </c>
      <c r="BB78" s="172" t="str">
        <f t="shared" si="22"/>
        <v/>
      </c>
      <c r="BC78" s="172" t="str">
        <f t="shared" si="22"/>
        <v/>
      </c>
      <c r="BD78" s="172" t="str">
        <f t="shared" si="22"/>
        <v/>
      </c>
      <c r="BE78" s="172" t="str">
        <f t="shared" si="22"/>
        <v/>
      </c>
      <c r="BF78" s="172" t="str">
        <f t="shared" si="22"/>
        <v/>
      </c>
      <c r="BG78" s="172" t="str">
        <f t="shared" si="22"/>
        <v/>
      </c>
      <c r="BH78" s="172" t="str">
        <f t="shared" si="22"/>
        <v/>
      </c>
      <c r="BI78" s="172" t="str">
        <f t="shared" si="22"/>
        <v/>
      </c>
      <c r="BJ78" s="172" t="str">
        <f t="shared" si="22"/>
        <v/>
      </c>
    </row>
    <row r="79" spans="1:62">
      <c r="A79" s="10"/>
      <c r="B79" s="10" t="str">
        <f t="shared" si="9"/>
        <v/>
      </c>
      <c r="C79" s="209"/>
      <c r="D79" s="209"/>
      <c r="E79" s="209"/>
      <c r="F79" s="13" t="str">
        <f>IF('תנאי סף'!F79="","",'תנאי סף'!F79)</f>
        <v/>
      </c>
      <c r="G79" s="11" t="str">
        <f t="shared" ca="1" si="20"/>
        <v/>
      </c>
      <c r="H79" s="11" t="str">
        <f t="shared" ca="1" si="20"/>
        <v/>
      </c>
      <c r="I79" s="11" t="str">
        <f t="shared" ca="1" si="20"/>
        <v/>
      </c>
      <c r="J79" s="11" t="str">
        <f t="shared" ca="1" si="20"/>
        <v/>
      </c>
      <c r="K79" s="11" t="str">
        <f t="shared" ca="1" si="20"/>
        <v/>
      </c>
      <c r="L79" s="11" t="str">
        <f t="shared" ca="1" si="20"/>
        <v/>
      </c>
      <c r="M79" s="11" t="str">
        <f t="shared" ca="1" si="20"/>
        <v/>
      </c>
      <c r="N79" s="11" t="str">
        <f t="shared" ca="1" si="20"/>
        <v/>
      </c>
      <c r="O79" s="11" t="str">
        <f t="shared" ca="1" si="20"/>
        <v/>
      </c>
      <c r="P79" s="11" t="str">
        <f t="shared" ca="1" si="20"/>
        <v/>
      </c>
      <c r="Q79" s="11" t="str">
        <f t="shared" ca="1" si="20"/>
        <v/>
      </c>
      <c r="R79" s="11" t="str">
        <f t="shared" ca="1" si="20"/>
        <v/>
      </c>
      <c r="S79" s="11" t="str">
        <f t="shared" ca="1" si="20"/>
        <v/>
      </c>
      <c r="T79" s="11" t="str">
        <f t="shared" ca="1" si="20"/>
        <v/>
      </c>
      <c r="U79" s="11" t="str">
        <f t="shared" ca="1" si="20"/>
        <v/>
      </c>
      <c r="V79" s="11" t="str">
        <f t="shared" ca="1" si="19"/>
        <v/>
      </c>
      <c r="W79" s="11" t="str">
        <f t="shared" ca="1" si="19"/>
        <v/>
      </c>
      <c r="X79" s="11" t="str">
        <f t="shared" ca="1" si="19"/>
        <v/>
      </c>
      <c r="Y79" s="11" t="str">
        <f t="shared" ca="1" si="19"/>
        <v/>
      </c>
      <c r="AA79" s="172">
        <f t="shared" si="10"/>
        <v>1</v>
      </c>
      <c r="AB79" s="172" t="str">
        <f t="shared" si="21"/>
        <v/>
      </c>
      <c r="AC79" s="172" t="str">
        <f t="shared" si="21"/>
        <v/>
      </c>
      <c r="AD79" s="172">
        <f t="shared" si="24"/>
        <v>1</v>
      </c>
      <c r="AE79" s="172">
        <f t="shared" si="24"/>
        <v>1</v>
      </c>
      <c r="AF79" s="172">
        <f t="shared" si="24"/>
        <v>1</v>
      </c>
      <c r="AG79" s="172">
        <f t="shared" si="24"/>
        <v>1</v>
      </c>
      <c r="AH79" s="172">
        <f t="shared" si="24"/>
        <v>1</v>
      </c>
      <c r="AI79" s="172">
        <f t="shared" si="24"/>
        <v>1</v>
      </c>
      <c r="AJ79" s="172">
        <f t="shared" si="24"/>
        <v>1</v>
      </c>
      <c r="AK79" s="172">
        <f t="shared" si="24"/>
        <v>1</v>
      </c>
      <c r="AL79" s="172">
        <f t="shared" si="24"/>
        <v>1</v>
      </c>
      <c r="AM79" s="172">
        <f t="shared" si="24"/>
        <v>1</v>
      </c>
      <c r="AN79" s="172">
        <f t="shared" si="24"/>
        <v>1</v>
      </c>
      <c r="AO79" s="172">
        <f t="shared" si="24"/>
        <v>1</v>
      </c>
      <c r="AP79" s="172">
        <f t="shared" si="24"/>
        <v>1</v>
      </c>
      <c r="AQ79" s="172">
        <f t="shared" si="24"/>
        <v>1</v>
      </c>
      <c r="AR79" s="172">
        <f t="shared" si="24"/>
        <v>1</v>
      </c>
      <c r="AS79" s="172">
        <f t="shared" si="23"/>
        <v>1</v>
      </c>
      <c r="AT79" s="172">
        <f t="shared" si="15"/>
        <v>1</v>
      </c>
      <c r="AU79" s="172">
        <f t="shared" si="15"/>
        <v>1</v>
      </c>
      <c r="AV79" s="172">
        <f t="shared" si="15"/>
        <v>1</v>
      </c>
      <c r="BA79" s="172" t="str">
        <f t="shared" si="22"/>
        <v/>
      </c>
      <c r="BB79" s="172" t="str">
        <f t="shared" si="22"/>
        <v/>
      </c>
      <c r="BC79" s="172" t="str">
        <f t="shared" si="22"/>
        <v/>
      </c>
      <c r="BD79" s="172" t="str">
        <f t="shared" si="22"/>
        <v/>
      </c>
      <c r="BE79" s="172" t="str">
        <f t="shared" si="22"/>
        <v/>
      </c>
      <c r="BF79" s="172" t="str">
        <f t="shared" si="22"/>
        <v/>
      </c>
      <c r="BG79" s="172" t="str">
        <f t="shared" si="22"/>
        <v/>
      </c>
      <c r="BH79" s="172" t="str">
        <f t="shared" si="22"/>
        <v/>
      </c>
      <c r="BI79" s="172" t="str">
        <f t="shared" si="22"/>
        <v/>
      </c>
      <c r="BJ79" s="172" t="str">
        <f t="shared" si="22"/>
        <v/>
      </c>
    </row>
    <row r="80" spans="1:62">
      <c r="A80" s="10"/>
      <c r="B80" s="10" t="str">
        <f t="shared" si="9"/>
        <v/>
      </c>
      <c r="C80" s="209"/>
      <c r="D80" s="209"/>
      <c r="E80" s="209"/>
      <c r="F80" s="13" t="str">
        <f>IF('תנאי סף'!F80="","",'תנאי סף'!F80)</f>
        <v/>
      </c>
      <c r="G80" s="11" t="str">
        <f t="shared" ref="G80:V95" ca="1" si="25">IF($F80="","",INDIRECT("'"&amp;SUBSTITUTE($F80,"'","''")&amp;"'"&amp;"!R"&amp;G$23&amp;"C"&amp;$G$22,0))</f>
        <v/>
      </c>
      <c r="H80" s="11" t="str">
        <f t="shared" ca="1" si="25"/>
        <v/>
      </c>
      <c r="I80" s="11" t="str">
        <f t="shared" ca="1" si="25"/>
        <v/>
      </c>
      <c r="J80" s="11" t="str">
        <f t="shared" ca="1" si="25"/>
        <v/>
      </c>
      <c r="K80" s="11" t="str">
        <f t="shared" ca="1" si="25"/>
        <v/>
      </c>
      <c r="L80" s="11" t="str">
        <f t="shared" ca="1" si="25"/>
        <v/>
      </c>
      <c r="M80" s="11" t="str">
        <f t="shared" ca="1" si="25"/>
        <v/>
      </c>
      <c r="N80" s="11" t="str">
        <f t="shared" ca="1" si="25"/>
        <v/>
      </c>
      <c r="O80" s="11" t="str">
        <f t="shared" ca="1" si="25"/>
        <v/>
      </c>
      <c r="P80" s="11" t="str">
        <f t="shared" ca="1" si="25"/>
        <v/>
      </c>
      <c r="Q80" s="11" t="str">
        <f t="shared" ca="1" si="25"/>
        <v/>
      </c>
      <c r="R80" s="11" t="str">
        <f t="shared" ca="1" si="25"/>
        <v/>
      </c>
      <c r="S80" s="11" t="str">
        <f t="shared" ca="1" si="25"/>
        <v/>
      </c>
      <c r="T80" s="11" t="str">
        <f t="shared" ca="1" si="25"/>
        <v/>
      </c>
      <c r="U80" s="11" t="str">
        <f t="shared" ca="1" si="25"/>
        <v/>
      </c>
      <c r="V80" s="11" t="str">
        <f t="shared" ca="1" si="19"/>
        <v/>
      </c>
      <c r="W80" s="11" t="str">
        <f t="shared" ca="1" si="19"/>
        <v/>
      </c>
      <c r="X80" s="11" t="str">
        <f t="shared" ca="1" si="19"/>
        <v/>
      </c>
      <c r="Y80" s="11" t="str">
        <f t="shared" ca="1" si="19"/>
        <v/>
      </c>
      <c r="AA80" s="172">
        <f t="shared" si="10"/>
        <v>1</v>
      </c>
      <c r="AB80" s="172" t="str">
        <f t="shared" si="21"/>
        <v/>
      </c>
      <c r="AC80" s="172" t="str">
        <f t="shared" si="21"/>
        <v/>
      </c>
      <c r="AD80" s="172">
        <f t="shared" si="24"/>
        <v>1</v>
      </c>
      <c r="AE80" s="172">
        <f t="shared" si="24"/>
        <v>1</v>
      </c>
      <c r="AF80" s="172">
        <f t="shared" si="24"/>
        <v>1</v>
      </c>
      <c r="AG80" s="172">
        <f t="shared" si="24"/>
        <v>1</v>
      </c>
      <c r="AH80" s="172">
        <f t="shared" si="24"/>
        <v>1</v>
      </c>
      <c r="AI80" s="172">
        <f t="shared" si="24"/>
        <v>1</v>
      </c>
      <c r="AJ80" s="172">
        <f t="shared" si="24"/>
        <v>1</v>
      </c>
      <c r="AK80" s="172">
        <f t="shared" si="24"/>
        <v>1</v>
      </c>
      <c r="AL80" s="172">
        <f t="shared" si="24"/>
        <v>1</v>
      </c>
      <c r="AM80" s="172">
        <f t="shared" si="24"/>
        <v>1</v>
      </c>
      <c r="AN80" s="172">
        <f t="shared" si="24"/>
        <v>1</v>
      </c>
      <c r="AO80" s="172">
        <f t="shared" si="24"/>
        <v>1</v>
      </c>
      <c r="AP80" s="172">
        <f t="shared" si="24"/>
        <v>1</v>
      </c>
      <c r="AQ80" s="172">
        <f t="shared" si="24"/>
        <v>1</v>
      </c>
      <c r="AR80" s="172">
        <f t="shared" si="24"/>
        <v>1</v>
      </c>
      <c r="AS80" s="172">
        <f t="shared" si="23"/>
        <v>1</v>
      </c>
      <c r="AT80" s="172">
        <f t="shared" si="15"/>
        <v>1</v>
      </c>
      <c r="AU80" s="172">
        <f t="shared" si="15"/>
        <v>1</v>
      </c>
      <c r="AV80" s="172">
        <f t="shared" si="15"/>
        <v>1</v>
      </c>
      <c r="BA80" s="172" t="str">
        <f t="shared" si="22"/>
        <v/>
      </c>
      <c r="BB80" s="172" t="str">
        <f t="shared" si="22"/>
        <v/>
      </c>
      <c r="BC80" s="172" t="str">
        <f t="shared" si="22"/>
        <v/>
      </c>
      <c r="BD80" s="172" t="str">
        <f t="shared" si="22"/>
        <v/>
      </c>
      <c r="BE80" s="172" t="str">
        <f t="shared" si="22"/>
        <v/>
      </c>
      <c r="BF80" s="172" t="str">
        <f t="shared" si="22"/>
        <v/>
      </c>
      <c r="BG80" s="172" t="str">
        <f t="shared" si="22"/>
        <v/>
      </c>
      <c r="BH80" s="172" t="str">
        <f t="shared" si="22"/>
        <v/>
      </c>
      <c r="BI80" s="172" t="str">
        <f t="shared" si="22"/>
        <v/>
      </c>
      <c r="BJ80" s="172" t="str">
        <f t="shared" si="22"/>
        <v/>
      </c>
    </row>
    <row r="81" spans="1:62">
      <c r="A81" s="10"/>
      <c r="B81" s="10" t="str">
        <f t="shared" si="9"/>
        <v/>
      </c>
      <c r="C81" s="209"/>
      <c r="D81" s="209"/>
      <c r="E81" s="209"/>
      <c r="F81" s="13" t="str">
        <f>IF('תנאי סף'!F81="","",'תנאי סף'!F81)</f>
        <v/>
      </c>
      <c r="G81" s="11" t="str">
        <f t="shared" ca="1" si="25"/>
        <v/>
      </c>
      <c r="H81" s="11" t="str">
        <f t="shared" ca="1" si="25"/>
        <v/>
      </c>
      <c r="I81" s="11" t="str">
        <f t="shared" ca="1" si="25"/>
        <v/>
      </c>
      <c r="J81" s="11" t="str">
        <f t="shared" ca="1" si="25"/>
        <v/>
      </c>
      <c r="K81" s="11" t="str">
        <f t="shared" ca="1" si="25"/>
        <v/>
      </c>
      <c r="L81" s="11" t="str">
        <f t="shared" ca="1" si="25"/>
        <v/>
      </c>
      <c r="M81" s="11" t="str">
        <f t="shared" ca="1" si="25"/>
        <v/>
      </c>
      <c r="N81" s="11" t="str">
        <f t="shared" ca="1" si="25"/>
        <v/>
      </c>
      <c r="O81" s="11" t="str">
        <f t="shared" ca="1" si="25"/>
        <v/>
      </c>
      <c r="P81" s="11" t="str">
        <f t="shared" ca="1" si="25"/>
        <v/>
      </c>
      <c r="Q81" s="11" t="str">
        <f t="shared" ca="1" si="25"/>
        <v/>
      </c>
      <c r="R81" s="11" t="str">
        <f t="shared" ca="1" si="25"/>
        <v/>
      </c>
      <c r="S81" s="11" t="str">
        <f t="shared" ca="1" si="25"/>
        <v/>
      </c>
      <c r="T81" s="11" t="str">
        <f t="shared" ca="1" si="25"/>
        <v/>
      </c>
      <c r="U81" s="11" t="str">
        <f t="shared" ca="1" si="25"/>
        <v/>
      </c>
      <c r="V81" s="11" t="str">
        <f t="shared" ca="1" si="19"/>
        <v/>
      </c>
      <c r="W81" s="11" t="str">
        <f t="shared" ca="1" si="19"/>
        <v/>
      </c>
      <c r="X81" s="11" t="str">
        <f t="shared" ca="1" si="19"/>
        <v/>
      </c>
      <c r="Y81" s="11" t="str">
        <f t="shared" ca="1" si="19"/>
        <v/>
      </c>
      <c r="AA81" s="172">
        <f t="shared" si="10"/>
        <v>1</v>
      </c>
      <c r="AB81" s="172" t="str">
        <f t="shared" si="21"/>
        <v/>
      </c>
      <c r="AC81" s="172" t="str">
        <f t="shared" si="21"/>
        <v/>
      </c>
      <c r="AD81" s="172">
        <f t="shared" si="24"/>
        <v>1</v>
      </c>
      <c r="AE81" s="172">
        <f t="shared" si="24"/>
        <v>1</v>
      </c>
      <c r="AF81" s="172">
        <f t="shared" si="24"/>
        <v>1</v>
      </c>
      <c r="AG81" s="172">
        <f t="shared" si="24"/>
        <v>1</v>
      </c>
      <c r="AH81" s="172">
        <f t="shared" si="24"/>
        <v>1</v>
      </c>
      <c r="AI81" s="172">
        <f t="shared" si="24"/>
        <v>1</v>
      </c>
      <c r="AJ81" s="172">
        <f t="shared" si="24"/>
        <v>1</v>
      </c>
      <c r="AK81" s="172">
        <f t="shared" si="24"/>
        <v>1</v>
      </c>
      <c r="AL81" s="172">
        <f t="shared" si="24"/>
        <v>1</v>
      </c>
      <c r="AM81" s="172">
        <f t="shared" si="24"/>
        <v>1</v>
      </c>
      <c r="AN81" s="172">
        <f t="shared" si="24"/>
        <v>1</v>
      </c>
      <c r="AO81" s="172">
        <f t="shared" si="24"/>
        <v>1</v>
      </c>
      <c r="AP81" s="172">
        <f t="shared" si="24"/>
        <v>1</v>
      </c>
      <c r="AQ81" s="172">
        <f t="shared" si="24"/>
        <v>1</v>
      </c>
      <c r="AR81" s="172">
        <f t="shared" si="24"/>
        <v>1</v>
      </c>
      <c r="AS81" s="172">
        <f t="shared" si="23"/>
        <v>1</v>
      </c>
      <c r="AT81" s="172">
        <f t="shared" si="15"/>
        <v>1</v>
      </c>
      <c r="AU81" s="172">
        <f t="shared" si="15"/>
        <v>1</v>
      </c>
      <c r="AV81" s="172">
        <f t="shared" si="15"/>
        <v>1</v>
      </c>
      <c r="BA81" s="172" t="str">
        <f t="shared" si="22"/>
        <v/>
      </c>
      <c r="BB81" s="172" t="str">
        <f t="shared" si="22"/>
        <v/>
      </c>
      <c r="BC81" s="172" t="str">
        <f t="shared" si="22"/>
        <v/>
      </c>
      <c r="BD81" s="172" t="str">
        <f t="shared" si="22"/>
        <v/>
      </c>
      <c r="BE81" s="172" t="str">
        <f t="shared" si="22"/>
        <v/>
      </c>
      <c r="BF81" s="172" t="str">
        <f t="shared" si="22"/>
        <v/>
      </c>
      <c r="BG81" s="172" t="str">
        <f t="shared" si="22"/>
        <v/>
      </c>
      <c r="BH81" s="172" t="str">
        <f t="shared" si="22"/>
        <v/>
      </c>
      <c r="BI81" s="172" t="str">
        <f t="shared" si="22"/>
        <v/>
      </c>
      <c r="BJ81" s="172" t="str">
        <f t="shared" si="22"/>
        <v/>
      </c>
    </row>
    <row r="82" spans="1:62">
      <c r="A82" s="10"/>
      <c r="B82" s="10" t="str">
        <f t="shared" si="9"/>
        <v/>
      </c>
      <c r="C82" s="209"/>
      <c r="D82" s="209"/>
      <c r="E82" s="209"/>
      <c r="F82" s="13" t="str">
        <f>IF('תנאי סף'!F82="","",'תנאי סף'!F82)</f>
        <v/>
      </c>
      <c r="G82" s="11" t="str">
        <f t="shared" ca="1" si="25"/>
        <v/>
      </c>
      <c r="H82" s="11" t="str">
        <f t="shared" ca="1" si="25"/>
        <v/>
      </c>
      <c r="I82" s="11" t="str">
        <f t="shared" ca="1" si="25"/>
        <v/>
      </c>
      <c r="J82" s="11" t="str">
        <f t="shared" ca="1" si="25"/>
        <v/>
      </c>
      <c r="K82" s="11" t="str">
        <f t="shared" ca="1" si="25"/>
        <v/>
      </c>
      <c r="L82" s="11" t="str">
        <f t="shared" ca="1" si="25"/>
        <v/>
      </c>
      <c r="M82" s="11" t="str">
        <f t="shared" ca="1" si="25"/>
        <v/>
      </c>
      <c r="N82" s="11" t="str">
        <f t="shared" ca="1" si="25"/>
        <v/>
      </c>
      <c r="O82" s="11" t="str">
        <f t="shared" ca="1" si="25"/>
        <v/>
      </c>
      <c r="P82" s="11" t="str">
        <f t="shared" ca="1" si="25"/>
        <v/>
      </c>
      <c r="Q82" s="11" t="str">
        <f t="shared" ca="1" si="25"/>
        <v/>
      </c>
      <c r="R82" s="11" t="str">
        <f t="shared" ca="1" si="25"/>
        <v/>
      </c>
      <c r="S82" s="11" t="str">
        <f t="shared" ca="1" si="25"/>
        <v/>
      </c>
      <c r="T82" s="11" t="str">
        <f t="shared" ca="1" si="25"/>
        <v/>
      </c>
      <c r="U82" s="11" t="str">
        <f t="shared" ca="1" si="25"/>
        <v/>
      </c>
      <c r="V82" s="11" t="str">
        <f t="shared" ca="1" si="19"/>
        <v/>
      </c>
      <c r="W82" s="11" t="str">
        <f t="shared" ca="1" si="19"/>
        <v/>
      </c>
      <c r="X82" s="11" t="str">
        <f t="shared" ca="1" si="19"/>
        <v/>
      </c>
      <c r="Y82" s="11" t="str">
        <f t="shared" ca="1" si="19"/>
        <v/>
      </c>
      <c r="AA82" s="172">
        <f t="shared" si="10"/>
        <v>1</v>
      </c>
      <c r="AB82" s="172" t="str">
        <f t="shared" si="21"/>
        <v/>
      </c>
      <c r="AC82" s="172" t="str">
        <f t="shared" si="21"/>
        <v/>
      </c>
      <c r="AD82" s="172">
        <f t="shared" si="24"/>
        <v>1</v>
      </c>
      <c r="AE82" s="172">
        <f t="shared" si="24"/>
        <v>1</v>
      </c>
      <c r="AF82" s="172">
        <f t="shared" si="24"/>
        <v>1</v>
      </c>
      <c r="AG82" s="172">
        <f t="shared" si="24"/>
        <v>1</v>
      </c>
      <c r="AH82" s="172">
        <f t="shared" si="24"/>
        <v>1</v>
      </c>
      <c r="AI82" s="172">
        <f t="shared" si="24"/>
        <v>1</v>
      </c>
      <c r="AJ82" s="172">
        <f t="shared" si="24"/>
        <v>1</v>
      </c>
      <c r="AK82" s="172">
        <f t="shared" si="24"/>
        <v>1</v>
      </c>
      <c r="AL82" s="172">
        <f t="shared" si="24"/>
        <v>1</v>
      </c>
      <c r="AM82" s="172">
        <f t="shared" si="24"/>
        <v>1</v>
      </c>
      <c r="AN82" s="172">
        <f t="shared" si="24"/>
        <v>1</v>
      </c>
      <c r="AO82" s="172">
        <f t="shared" si="24"/>
        <v>1</v>
      </c>
      <c r="AP82" s="172">
        <f t="shared" si="24"/>
        <v>1</v>
      </c>
      <c r="AQ82" s="172">
        <f t="shared" si="24"/>
        <v>1</v>
      </c>
      <c r="AR82" s="172">
        <f t="shared" si="24"/>
        <v>1</v>
      </c>
      <c r="AS82" s="172">
        <f t="shared" si="23"/>
        <v>1</v>
      </c>
      <c r="AT82" s="172">
        <f t="shared" si="15"/>
        <v>1</v>
      </c>
      <c r="AU82" s="172">
        <f t="shared" si="15"/>
        <v>1</v>
      </c>
      <c r="AV82" s="172">
        <f t="shared" si="15"/>
        <v>1</v>
      </c>
      <c r="BA82" s="172" t="str">
        <f t="shared" si="22"/>
        <v/>
      </c>
      <c r="BB82" s="172" t="str">
        <f t="shared" si="22"/>
        <v/>
      </c>
      <c r="BC82" s="172" t="str">
        <f t="shared" si="22"/>
        <v/>
      </c>
      <c r="BD82" s="172" t="str">
        <f t="shared" si="22"/>
        <v/>
      </c>
      <c r="BE82" s="172" t="str">
        <f t="shared" si="22"/>
        <v/>
      </c>
      <c r="BF82" s="172" t="str">
        <f t="shared" si="22"/>
        <v/>
      </c>
      <c r="BG82" s="172" t="str">
        <f t="shared" si="22"/>
        <v/>
      </c>
      <c r="BH82" s="172" t="str">
        <f t="shared" si="22"/>
        <v/>
      </c>
      <c r="BI82" s="172" t="str">
        <f t="shared" si="22"/>
        <v/>
      </c>
      <c r="BJ82" s="172" t="str">
        <f t="shared" si="22"/>
        <v/>
      </c>
    </row>
    <row r="83" spans="1:62">
      <c r="A83" s="10"/>
      <c r="B83" s="10" t="str">
        <f t="shared" si="9"/>
        <v/>
      </c>
      <c r="C83" s="209"/>
      <c r="D83" s="209"/>
      <c r="E83" s="209"/>
      <c r="F83" s="13" t="str">
        <f>IF('תנאי סף'!F83="","",'תנאי סף'!F83)</f>
        <v/>
      </c>
      <c r="G83" s="11" t="str">
        <f t="shared" ca="1" si="25"/>
        <v/>
      </c>
      <c r="H83" s="11" t="str">
        <f t="shared" ca="1" si="25"/>
        <v/>
      </c>
      <c r="I83" s="11" t="str">
        <f t="shared" ca="1" si="25"/>
        <v/>
      </c>
      <c r="J83" s="11" t="str">
        <f t="shared" ca="1" si="25"/>
        <v/>
      </c>
      <c r="K83" s="11" t="str">
        <f t="shared" ca="1" si="25"/>
        <v/>
      </c>
      <c r="L83" s="11" t="str">
        <f t="shared" ca="1" si="25"/>
        <v/>
      </c>
      <c r="M83" s="11" t="str">
        <f t="shared" ca="1" si="25"/>
        <v/>
      </c>
      <c r="N83" s="11" t="str">
        <f t="shared" ca="1" si="25"/>
        <v/>
      </c>
      <c r="O83" s="11" t="str">
        <f t="shared" ca="1" si="25"/>
        <v/>
      </c>
      <c r="P83" s="11" t="str">
        <f t="shared" ca="1" si="25"/>
        <v/>
      </c>
      <c r="Q83" s="11" t="str">
        <f t="shared" ca="1" si="25"/>
        <v/>
      </c>
      <c r="R83" s="11" t="str">
        <f t="shared" ca="1" si="25"/>
        <v/>
      </c>
      <c r="S83" s="11" t="str">
        <f t="shared" ca="1" si="25"/>
        <v/>
      </c>
      <c r="T83" s="11" t="str">
        <f t="shared" ca="1" si="25"/>
        <v/>
      </c>
      <c r="U83" s="11" t="str">
        <f t="shared" ca="1" si="25"/>
        <v/>
      </c>
      <c r="V83" s="11" t="str">
        <f t="shared" ca="1" si="25"/>
        <v/>
      </c>
      <c r="W83" s="11" t="str">
        <f t="shared" ref="W83:Y102" ca="1" si="26">IF($F83="","",INDIRECT("'"&amp;SUBSTITUTE($F83,"'","''")&amp;"'"&amp;"!R"&amp;W$23&amp;"C"&amp;$G$22,0))</f>
        <v/>
      </c>
      <c r="X83" s="11" t="str">
        <f t="shared" ca="1" si="26"/>
        <v/>
      </c>
      <c r="Y83" s="11" t="str">
        <f t="shared" ca="1" si="26"/>
        <v/>
      </c>
      <c r="AA83" s="172">
        <f t="shared" si="10"/>
        <v>1</v>
      </c>
      <c r="AB83" s="172" t="str">
        <f t="shared" si="21"/>
        <v/>
      </c>
      <c r="AC83" s="172" t="str">
        <f t="shared" si="21"/>
        <v/>
      </c>
      <c r="AD83" s="172">
        <f t="shared" si="24"/>
        <v>1</v>
      </c>
      <c r="AE83" s="172">
        <f t="shared" si="24"/>
        <v>1</v>
      </c>
      <c r="AF83" s="172">
        <f t="shared" si="24"/>
        <v>1</v>
      </c>
      <c r="AG83" s="172">
        <f t="shared" si="24"/>
        <v>1</v>
      </c>
      <c r="AH83" s="172">
        <f t="shared" si="24"/>
        <v>1</v>
      </c>
      <c r="AI83" s="172">
        <f t="shared" si="24"/>
        <v>1</v>
      </c>
      <c r="AJ83" s="172">
        <f t="shared" si="24"/>
        <v>1</v>
      </c>
      <c r="AK83" s="172">
        <f t="shared" si="24"/>
        <v>1</v>
      </c>
      <c r="AL83" s="172">
        <f t="shared" si="24"/>
        <v>1</v>
      </c>
      <c r="AM83" s="172">
        <f t="shared" si="24"/>
        <v>1</v>
      </c>
      <c r="AN83" s="172">
        <f t="shared" si="24"/>
        <v>1</v>
      </c>
      <c r="AO83" s="172">
        <f t="shared" si="24"/>
        <v>1</v>
      </c>
      <c r="AP83" s="172">
        <f t="shared" si="24"/>
        <v>1</v>
      </c>
      <c r="AQ83" s="172">
        <f t="shared" si="24"/>
        <v>1</v>
      </c>
      <c r="AR83" s="172">
        <f t="shared" si="24"/>
        <v>1</v>
      </c>
      <c r="AS83" s="172">
        <f t="shared" si="23"/>
        <v>1</v>
      </c>
      <c r="AT83" s="172">
        <f t="shared" si="15"/>
        <v>1</v>
      </c>
      <c r="AU83" s="172">
        <f t="shared" si="15"/>
        <v>1</v>
      </c>
      <c r="AV83" s="172">
        <f t="shared" si="15"/>
        <v>1</v>
      </c>
      <c r="BA83" s="172" t="str">
        <f t="shared" si="22"/>
        <v/>
      </c>
      <c r="BB83" s="172" t="str">
        <f t="shared" si="22"/>
        <v/>
      </c>
      <c r="BC83" s="172" t="str">
        <f t="shared" si="22"/>
        <v/>
      </c>
      <c r="BD83" s="172" t="str">
        <f t="shared" si="22"/>
        <v/>
      </c>
      <c r="BE83" s="172" t="str">
        <f t="shared" si="22"/>
        <v/>
      </c>
      <c r="BF83" s="172" t="str">
        <f t="shared" si="22"/>
        <v/>
      </c>
      <c r="BG83" s="172" t="str">
        <f t="shared" si="22"/>
        <v/>
      </c>
      <c r="BH83" s="172" t="str">
        <f t="shared" si="22"/>
        <v/>
      </c>
      <c r="BI83" s="172" t="str">
        <f t="shared" si="22"/>
        <v/>
      </c>
      <c r="BJ83" s="172" t="str">
        <f t="shared" si="22"/>
        <v/>
      </c>
    </row>
    <row r="84" spans="1:62">
      <c r="A84" s="10"/>
      <c r="B84" s="10" t="str">
        <f t="shared" si="9"/>
        <v/>
      </c>
      <c r="C84" s="209"/>
      <c r="D84" s="209"/>
      <c r="E84" s="209"/>
      <c r="F84" s="13" t="str">
        <f>IF('תנאי סף'!F84="","",'תנאי סף'!F84)</f>
        <v/>
      </c>
      <c r="G84" s="11" t="str">
        <f t="shared" ca="1" si="25"/>
        <v/>
      </c>
      <c r="H84" s="11" t="str">
        <f t="shared" ca="1" si="25"/>
        <v/>
      </c>
      <c r="I84" s="11" t="str">
        <f t="shared" ca="1" si="25"/>
        <v/>
      </c>
      <c r="J84" s="11" t="str">
        <f t="shared" ca="1" si="25"/>
        <v/>
      </c>
      <c r="K84" s="11" t="str">
        <f t="shared" ca="1" si="25"/>
        <v/>
      </c>
      <c r="L84" s="11" t="str">
        <f t="shared" ca="1" si="25"/>
        <v/>
      </c>
      <c r="M84" s="11" t="str">
        <f t="shared" ca="1" si="25"/>
        <v/>
      </c>
      <c r="N84" s="11" t="str">
        <f t="shared" ca="1" si="25"/>
        <v/>
      </c>
      <c r="O84" s="11" t="str">
        <f t="shared" ca="1" si="25"/>
        <v/>
      </c>
      <c r="P84" s="11" t="str">
        <f t="shared" ca="1" si="25"/>
        <v/>
      </c>
      <c r="Q84" s="11" t="str">
        <f t="shared" ca="1" si="25"/>
        <v/>
      </c>
      <c r="R84" s="11" t="str">
        <f t="shared" ca="1" si="25"/>
        <v/>
      </c>
      <c r="S84" s="11" t="str">
        <f t="shared" ca="1" si="25"/>
        <v/>
      </c>
      <c r="T84" s="11" t="str">
        <f t="shared" ca="1" si="25"/>
        <v/>
      </c>
      <c r="U84" s="11" t="str">
        <f t="shared" ca="1" si="25"/>
        <v/>
      </c>
      <c r="V84" s="11" t="str">
        <f t="shared" ca="1" si="25"/>
        <v/>
      </c>
      <c r="W84" s="11" t="str">
        <f t="shared" ca="1" si="26"/>
        <v/>
      </c>
      <c r="X84" s="11" t="str">
        <f t="shared" ca="1" si="26"/>
        <v/>
      </c>
      <c r="Y84" s="11" t="str">
        <f t="shared" ca="1" si="26"/>
        <v/>
      </c>
      <c r="AA84" s="172">
        <f t="shared" si="10"/>
        <v>1</v>
      </c>
      <c r="AB84" s="172" t="str">
        <f t="shared" si="21"/>
        <v/>
      </c>
      <c r="AC84" s="172" t="str">
        <f t="shared" si="21"/>
        <v/>
      </c>
      <c r="AD84" s="172">
        <f t="shared" si="24"/>
        <v>1</v>
      </c>
      <c r="AE84" s="172">
        <f t="shared" si="24"/>
        <v>1</v>
      </c>
      <c r="AF84" s="172">
        <f t="shared" si="24"/>
        <v>1</v>
      </c>
      <c r="AG84" s="172">
        <f t="shared" si="24"/>
        <v>1</v>
      </c>
      <c r="AH84" s="172">
        <f t="shared" si="24"/>
        <v>1</v>
      </c>
      <c r="AI84" s="172">
        <f t="shared" si="24"/>
        <v>1</v>
      </c>
      <c r="AJ84" s="172">
        <f t="shared" si="24"/>
        <v>1</v>
      </c>
      <c r="AK84" s="172">
        <f t="shared" si="24"/>
        <v>1</v>
      </c>
      <c r="AL84" s="172">
        <f t="shared" si="24"/>
        <v>1</v>
      </c>
      <c r="AM84" s="172">
        <f t="shared" si="24"/>
        <v>1</v>
      </c>
      <c r="AN84" s="172">
        <f t="shared" si="24"/>
        <v>1</v>
      </c>
      <c r="AO84" s="172">
        <f t="shared" si="24"/>
        <v>1</v>
      </c>
      <c r="AP84" s="172">
        <f t="shared" si="24"/>
        <v>1</v>
      </c>
      <c r="AQ84" s="172">
        <f t="shared" si="24"/>
        <v>1</v>
      </c>
      <c r="AR84" s="172">
        <f t="shared" si="24"/>
        <v>1</v>
      </c>
      <c r="AS84" s="172">
        <f t="shared" si="23"/>
        <v>1</v>
      </c>
      <c r="AT84" s="172">
        <f t="shared" si="15"/>
        <v>1</v>
      </c>
      <c r="AU84" s="172">
        <f t="shared" si="15"/>
        <v>1</v>
      </c>
      <c r="AV84" s="172">
        <f t="shared" si="15"/>
        <v>1</v>
      </c>
      <c r="BA84" s="172" t="str">
        <f t="shared" si="22"/>
        <v/>
      </c>
      <c r="BB84" s="172" t="str">
        <f t="shared" si="22"/>
        <v/>
      </c>
      <c r="BC84" s="172" t="str">
        <f t="shared" si="22"/>
        <v/>
      </c>
      <c r="BD84" s="172" t="str">
        <f t="shared" si="22"/>
        <v/>
      </c>
      <c r="BE84" s="172" t="str">
        <f t="shared" si="22"/>
        <v/>
      </c>
      <c r="BF84" s="172" t="str">
        <f t="shared" si="22"/>
        <v/>
      </c>
      <c r="BG84" s="172" t="str">
        <f t="shared" si="22"/>
        <v/>
      </c>
      <c r="BH84" s="172" t="str">
        <f t="shared" si="22"/>
        <v/>
      </c>
      <c r="BI84" s="172" t="str">
        <f t="shared" si="22"/>
        <v/>
      </c>
      <c r="BJ84" s="172" t="str">
        <f t="shared" si="22"/>
        <v/>
      </c>
    </row>
    <row r="85" spans="1:62">
      <c r="A85" s="10"/>
      <c r="B85" s="10" t="str">
        <f t="shared" si="9"/>
        <v/>
      </c>
      <c r="C85" s="209"/>
      <c r="D85" s="209"/>
      <c r="E85" s="209"/>
      <c r="F85" s="13" t="str">
        <f>IF('תנאי סף'!F85="","",'תנאי סף'!F85)</f>
        <v/>
      </c>
      <c r="G85" s="11" t="str">
        <f t="shared" ca="1" si="25"/>
        <v/>
      </c>
      <c r="H85" s="11" t="str">
        <f t="shared" ca="1" si="25"/>
        <v/>
      </c>
      <c r="I85" s="11" t="str">
        <f t="shared" ca="1" si="25"/>
        <v/>
      </c>
      <c r="J85" s="11" t="str">
        <f t="shared" ca="1" si="25"/>
        <v/>
      </c>
      <c r="K85" s="11" t="str">
        <f t="shared" ca="1" si="25"/>
        <v/>
      </c>
      <c r="L85" s="11" t="str">
        <f t="shared" ca="1" si="25"/>
        <v/>
      </c>
      <c r="M85" s="11" t="str">
        <f t="shared" ca="1" si="25"/>
        <v/>
      </c>
      <c r="N85" s="11" t="str">
        <f t="shared" ca="1" si="25"/>
        <v/>
      </c>
      <c r="O85" s="11" t="str">
        <f t="shared" ca="1" si="25"/>
        <v/>
      </c>
      <c r="P85" s="11" t="str">
        <f t="shared" ca="1" si="25"/>
        <v/>
      </c>
      <c r="Q85" s="11" t="str">
        <f t="shared" ca="1" si="25"/>
        <v/>
      </c>
      <c r="R85" s="11" t="str">
        <f t="shared" ca="1" si="25"/>
        <v/>
      </c>
      <c r="S85" s="11" t="str">
        <f t="shared" ca="1" si="25"/>
        <v/>
      </c>
      <c r="T85" s="11" t="str">
        <f t="shared" ca="1" si="25"/>
        <v/>
      </c>
      <c r="U85" s="11" t="str">
        <f t="shared" ca="1" si="25"/>
        <v/>
      </c>
      <c r="V85" s="11" t="str">
        <f t="shared" ca="1" si="25"/>
        <v/>
      </c>
      <c r="W85" s="11" t="str">
        <f t="shared" ca="1" si="26"/>
        <v/>
      </c>
      <c r="X85" s="11" t="str">
        <f t="shared" ca="1" si="26"/>
        <v/>
      </c>
      <c r="Y85" s="11" t="str">
        <f t="shared" ca="1" si="26"/>
        <v/>
      </c>
      <c r="AA85" s="172">
        <f t="shared" si="10"/>
        <v>1</v>
      </c>
      <c r="AB85" s="172" t="str">
        <f t="shared" si="21"/>
        <v/>
      </c>
      <c r="AC85" s="172" t="str">
        <f t="shared" si="21"/>
        <v/>
      </c>
      <c r="AD85" s="172">
        <f t="shared" si="24"/>
        <v>1</v>
      </c>
      <c r="AE85" s="172">
        <f t="shared" si="24"/>
        <v>1</v>
      </c>
      <c r="AF85" s="172">
        <f t="shared" si="24"/>
        <v>1</v>
      </c>
      <c r="AG85" s="172">
        <f t="shared" si="24"/>
        <v>1</v>
      </c>
      <c r="AH85" s="172">
        <f t="shared" si="24"/>
        <v>1</v>
      </c>
      <c r="AI85" s="172">
        <f t="shared" si="24"/>
        <v>1</v>
      </c>
      <c r="AJ85" s="172">
        <f t="shared" si="24"/>
        <v>1</v>
      </c>
      <c r="AK85" s="172">
        <f t="shared" si="24"/>
        <v>1</v>
      </c>
      <c r="AL85" s="172">
        <f t="shared" si="24"/>
        <v>1</v>
      </c>
      <c r="AM85" s="172">
        <f t="shared" si="24"/>
        <v>1</v>
      </c>
      <c r="AN85" s="172">
        <f t="shared" si="24"/>
        <v>1</v>
      </c>
      <c r="AO85" s="172">
        <f t="shared" si="24"/>
        <v>1</v>
      </c>
      <c r="AP85" s="172">
        <f t="shared" si="24"/>
        <v>1</v>
      </c>
      <c r="AQ85" s="172">
        <f t="shared" si="24"/>
        <v>1</v>
      </c>
      <c r="AR85" s="172">
        <f t="shared" si="24"/>
        <v>1</v>
      </c>
      <c r="AS85" s="172">
        <f t="shared" si="23"/>
        <v>1</v>
      </c>
      <c r="AT85" s="172">
        <f t="shared" si="15"/>
        <v>1</v>
      </c>
      <c r="AU85" s="172">
        <f t="shared" si="15"/>
        <v>1</v>
      </c>
      <c r="AV85" s="172">
        <f t="shared" si="15"/>
        <v>1</v>
      </c>
      <c r="BA85" s="172" t="str">
        <f t="shared" si="22"/>
        <v/>
      </c>
      <c r="BB85" s="172" t="str">
        <f t="shared" si="22"/>
        <v/>
      </c>
      <c r="BC85" s="172" t="str">
        <f t="shared" si="22"/>
        <v/>
      </c>
      <c r="BD85" s="172" t="str">
        <f t="shared" si="22"/>
        <v/>
      </c>
      <c r="BE85" s="172" t="str">
        <f t="shared" si="22"/>
        <v/>
      </c>
      <c r="BF85" s="172" t="str">
        <f t="shared" si="22"/>
        <v/>
      </c>
      <c r="BG85" s="172" t="str">
        <f t="shared" si="22"/>
        <v/>
      </c>
      <c r="BH85" s="172" t="str">
        <f t="shared" si="22"/>
        <v/>
      </c>
      <c r="BI85" s="172" t="str">
        <f t="shared" si="22"/>
        <v/>
      </c>
      <c r="BJ85" s="172" t="str">
        <f t="shared" si="22"/>
        <v/>
      </c>
    </row>
    <row r="86" spans="1:62">
      <c r="A86" s="10"/>
      <c r="B86" s="10" t="str">
        <f t="shared" si="9"/>
        <v/>
      </c>
      <c r="C86" s="209"/>
      <c r="D86" s="209"/>
      <c r="E86" s="209"/>
      <c r="F86" s="13" t="str">
        <f>IF('תנאי סף'!F86="","",'תנאי סף'!F86)</f>
        <v/>
      </c>
      <c r="G86" s="11" t="str">
        <f t="shared" ca="1" si="25"/>
        <v/>
      </c>
      <c r="H86" s="11" t="str">
        <f t="shared" ca="1" si="25"/>
        <v/>
      </c>
      <c r="I86" s="11" t="str">
        <f t="shared" ca="1" si="25"/>
        <v/>
      </c>
      <c r="J86" s="11" t="str">
        <f t="shared" ca="1" si="25"/>
        <v/>
      </c>
      <c r="K86" s="11" t="str">
        <f t="shared" ca="1" si="25"/>
        <v/>
      </c>
      <c r="L86" s="11" t="str">
        <f t="shared" ca="1" si="25"/>
        <v/>
      </c>
      <c r="M86" s="11" t="str">
        <f t="shared" ca="1" si="25"/>
        <v/>
      </c>
      <c r="N86" s="11" t="str">
        <f t="shared" ca="1" si="25"/>
        <v/>
      </c>
      <c r="O86" s="11" t="str">
        <f t="shared" ca="1" si="25"/>
        <v/>
      </c>
      <c r="P86" s="11" t="str">
        <f t="shared" ca="1" si="25"/>
        <v/>
      </c>
      <c r="Q86" s="11" t="str">
        <f t="shared" ca="1" si="25"/>
        <v/>
      </c>
      <c r="R86" s="11" t="str">
        <f t="shared" ca="1" si="25"/>
        <v/>
      </c>
      <c r="S86" s="11" t="str">
        <f t="shared" ca="1" si="25"/>
        <v/>
      </c>
      <c r="T86" s="11" t="str">
        <f t="shared" ca="1" si="25"/>
        <v/>
      </c>
      <c r="U86" s="11" t="str">
        <f t="shared" ca="1" si="25"/>
        <v/>
      </c>
      <c r="V86" s="11" t="str">
        <f t="shared" ca="1" si="25"/>
        <v/>
      </c>
      <c r="W86" s="11" t="str">
        <f t="shared" ca="1" si="26"/>
        <v/>
      </c>
      <c r="X86" s="11" t="str">
        <f t="shared" ca="1" si="26"/>
        <v/>
      </c>
      <c r="Y86" s="11" t="str">
        <f t="shared" ca="1" si="26"/>
        <v/>
      </c>
      <c r="AA86" s="172">
        <f t="shared" si="10"/>
        <v>1</v>
      </c>
      <c r="AB86" s="172" t="str">
        <f t="shared" si="21"/>
        <v/>
      </c>
      <c r="AC86" s="172" t="str">
        <f t="shared" si="21"/>
        <v/>
      </c>
      <c r="AD86" s="172">
        <f t="shared" si="24"/>
        <v>1</v>
      </c>
      <c r="AE86" s="172">
        <f t="shared" si="24"/>
        <v>1</v>
      </c>
      <c r="AF86" s="172">
        <f t="shared" si="24"/>
        <v>1</v>
      </c>
      <c r="AG86" s="172">
        <f t="shared" si="24"/>
        <v>1</v>
      </c>
      <c r="AH86" s="172">
        <f t="shared" si="24"/>
        <v>1</v>
      </c>
      <c r="AI86" s="172">
        <f t="shared" si="24"/>
        <v>1</v>
      </c>
      <c r="AJ86" s="172">
        <f t="shared" si="24"/>
        <v>1</v>
      </c>
      <c r="AK86" s="172">
        <f t="shared" si="24"/>
        <v>1</v>
      </c>
      <c r="AL86" s="172">
        <f t="shared" si="24"/>
        <v>1</v>
      </c>
      <c r="AM86" s="172">
        <f t="shared" si="24"/>
        <v>1</v>
      </c>
      <c r="AN86" s="172">
        <f t="shared" si="24"/>
        <v>1</v>
      </c>
      <c r="AO86" s="172">
        <f t="shared" si="24"/>
        <v>1</v>
      </c>
      <c r="AP86" s="172">
        <f t="shared" si="24"/>
        <v>1</v>
      </c>
      <c r="AQ86" s="172">
        <f t="shared" si="24"/>
        <v>1</v>
      </c>
      <c r="AR86" s="172">
        <f t="shared" si="24"/>
        <v>1</v>
      </c>
      <c r="AS86" s="172">
        <f t="shared" si="23"/>
        <v>1</v>
      </c>
      <c r="AT86" s="172">
        <f t="shared" si="15"/>
        <v>1</v>
      </c>
      <c r="AU86" s="172">
        <f t="shared" si="15"/>
        <v>1</v>
      </c>
      <c r="AV86" s="172">
        <f t="shared" si="15"/>
        <v>1</v>
      </c>
      <c r="BA86" s="172" t="str">
        <f t="shared" si="22"/>
        <v/>
      </c>
      <c r="BB86" s="172" t="str">
        <f t="shared" si="22"/>
        <v/>
      </c>
      <c r="BC86" s="172" t="str">
        <f t="shared" si="22"/>
        <v/>
      </c>
      <c r="BD86" s="172" t="str">
        <f t="shared" si="22"/>
        <v/>
      </c>
      <c r="BE86" s="172" t="str">
        <f t="shared" si="22"/>
        <v/>
      </c>
      <c r="BF86" s="172" t="str">
        <f t="shared" si="22"/>
        <v/>
      </c>
      <c r="BG86" s="172" t="str">
        <f t="shared" si="22"/>
        <v/>
      </c>
      <c r="BH86" s="172" t="str">
        <f t="shared" si="22"/>
        <v/>
      </c>
      <c r="BI86" s="172" t="str">
        <f t="shared" si="22"/>
        <v/>
      </c>
      <c r="BJ86" s="172" t="str">
        <f t="shared" si="22"/>
        <v/>
      </c>
    </row>
    <row r="87" spans="1:62">
      <c r="A87" s="10"/>
      <c r="B87" s="10" t="str">
        <f t="shared" si="9"/>
        <v/>
      </c>
      <c r="C87" s="209"/>
      <c r="D87" s="209"/>
      <c r="E87" s="209"/>
      <c r="F87" s="13" t="str">
        <f>IF('תנאי סף'!F87="","",'תנאי סף'!F87)</f>
        <v/>
      </c>
      <c r="G87" s="11" t="str">
        <f t="shared" ca="1" si="25"/>
        <v/>
      </c>
      <c r="H87" s="11" t="str">
        <f t="shared" ca="1" si="25"/>
        <v/>
      </c>
      <c r="I87" s="11" t="str">
        <f t="shared" ca="1" si="25"/>
        <v/>
      </c>
      <c r="J87" s="11" t="str">
        <f t="shared" ca="1" si="25"/>
        <v/>
      </c>
      <c r="K87" s="11" t="str">
        <f t="shared" ca="1" si="25"/>
        <v/>
      </c>
      <c r="L87" s="11" t="str">
        <f t="shared" ca="1" si="25"/>
        <v/>
      </c>
      <c r="M87" s="11" t="str">
        <f t="shared" ca="1" si="25"/>
        <v/>
      </c>
      <c r="N87" s="11" t="str">
        <f t="shared" ca="1" si="25"/>
        <v/>
      </c>
      <c r="O87" s="11" t="str">
        <f t="shared" ca="1" si="25"/>
        <v/>
      </c>
      <c r="P87" s="11" t="str">
        <f t="shared" ca="1" si="25"/>
        <v/>
      </c>
      <c r="Q87" s="11" t="str">
        <f t="shared" ca="1" si="25"/>
        <v/>
      </c>
      <c r="R87" s="11" t="str">
        <f t="shared" ca="1" si="25"/>
        <v/>
      </c>
      <c r="S87" s="11" t="str">
        <f t="shared" ca="1" si="25"/>
        <v/>
      </c>
      <c r="T87" s="11" t="str">
        <f t="shared" ca="1" si="25"/>
        <v/>
      </c>
      <c r="U87" s="11" t="str">
        <f t="shared" ca="1" si="25"/>
        <v/>
      </c>
      <c r="V87" s="11" t="str">
        <f t="shared" ca="1" si="25"/>
        <v/>
      </c>
      <c r="W87" s="11" t="str">
        <f t="shared" ca="1" si="26"/>
        <v/>
      </c>
      <c r="X87" s="11" t="str">
        <f t="shared" ca="1" si="26"/>
        <v/>
      </c>
      <c r="Y87" s="11" t="str">
        <f t="shared" ca="1" si="26"/>
        <v/>
      </c>
      <c r="AA87" s="172">
        <f t="shared" si="10"/>
        <v>1</v>
      </c>
      <c r="AB87" s="172" t="str">
        <f t="shared" si="21"/>
        <v/>
      </c>
      <c r="AC87" s="172" t="str">
        <f t="shared" si="21"/>
        <v/>
      </c>
      <c r="AD87" s="172">
        <f t="shared" si="24"/>
        <v>1</v>
      </c>
      <c r="AE87" s="172">
        <f t="shared" si="24"/>
        <v>1</v>
      </c>
      <c r="AF87" s="172">
        <f t="shared" si="24"/>
        <v>1</v>
      </c>
      <c r="AG87" s="172">
        <f t="shared" si="24"/>
        <v>1</v>
      </c>
      <c r="AH87" s="172">
        <f t="shared" si="24"/>
        <v>1</v>
      </c>
      <c r="AI87" s="172">
        <f t="shared" si="24"/>
        <v>1</v>
      </c>
      <c r="AJ87" s="172">
        <f t="shared" si="24"/>
        <v>1</v>
      </c>
      <c r="AK87" s="172">
        <f t="shared" si="24"/>
        <v>1</v>
      </c>
      <c r="AL87" s="172">
        <f t="shared" si="24"/>
        <v>1</v>
      </c>
      <c r="AM87" s="172">
        <f t="shared" si="24"/>
        <v>1</v>
      </c>
      <c r="AN87" s="172">
        <f t="shared" si="24"/>
        <v>1</v>
      </c>
      <c r="AO87" s="172">
        <f t="shared" si="24"/>
        <v>1</v>
      </c>
      <c r="AP87" s="172">
        <f t="shared" si="24"/>
        <v>1</v>
      </c>
      <c r="AQ87" s="172">
        <f t="shared" si="24"/>
        <v>1</v>
      </c>
      <c r="AR87" s="172">
        <f t="shared" si="24"/>
        <v>1</v>
      </c>
      <c r="AS87" s="172">
        <f t="shared" si="23"/>
        <v>1</v>
      </c>
      <c r="AT87" s="172">
        <f t="shared" si="15"/>
        <v>1</v>
      </c>
      <c r="AU87" s="172">
        <f t="shared" si="15"/>
        <v>1</v>
      </c>
      <c r="AV87" s="172">
        <f t="shared" si="15"/>
        <v>1</v>
      </c>
      <c r="BA87" s="172" t="str">
        <f t="shared" si="22"/>
        <v/>
      </c>
      <c r="BB87" s="172" t="str">
        <f t="shared" si="22"/>
        <v/>
      </c>
      <c r="BC87" s="172" t="str">
        <f t="shared" si="22"/>
        <v/>
      </c>
      <c r="BD87" s="172" t="str">
        <f t="shared" si="22"/>
        <v/>
      </c>
      <c r="BE87" s="172" t="str">
        <f t="shared" si="22"/>
        <v/>
      </c>
      <c r="BF87" s="172" t="str">
        <f t="shared" si="22"/>
        <v/>
      </c>
      <c r="BG87" s="172" t="str">
        <f t="shared" si="22"/>
        <v/>
      </c>
      <c r="BH87" s="172" t="str">
        <f t="shared" si="22"/>
        <v/>
      </c>
      <c r="BI87" s="172" t="str">
        <f t="shared" si="22"/>
        <v/>
      </c>
      <c r="BJ87" s="172" t="str">
        <f t="shared" si="22"/>
        <v/>
      </c>
    </row>
    <row r="88" spans="1:62">
      <c r="A88" s="10"/>
      <c r="B88" s="10" t="str">
        <f t="shared" si="9"/>
        <v/>
      </c>
      <c r="C88" s="209"/>
      <c r="D88" s="209"/>
      <c r="E88" s="209"/>
      <c r="F88" s="13" t="str">
        <f>IF('תנאי סף'!F88="","",'תנאי סף'!F88)</f>
        <v/>
      </c>
      <c r="G88" s="11" t="str">
        <f t="shared" ca="1" si="25"/>
        <v/>
      </c>
      <c r="H88" s="11" t="str">
        <f t="shared" ca="1" si="25"/>
        <v/>
      </c>
      <c r="I88" s="11" t="str">
        <f t="shared" ca="1" si="25"/>
        <v/>
      </c>
      <c r="J88" s="11" t="str">
        <f t="shared" ca="1" si="25"/>
        <v/>
      </c>
      <c r="K88" s="11" t="str">
        <f t="shared" ca="1" si="25"/>
        <v/>
      </c>
      <c r="L88" s="11" t="str">
        <f t="shared" ca="1" si="25"/>
        <v/>
      </c>
      <c r="M88" s="11" t="str">
        <f t="shared" ca="1" si="25"/>
        <v/>
      </c>
      <c r="N88" s="11" t="str">
        <f t="shared" ca="1" si="25"/>
        <v/>
      </c>
      <c r="O88" s="11" t="str">
        <f t="shared" ca="1" si="25"/>
        <v/>
      </c>
      <c r="P88" s="11" t="str">
        <f t="shared" ca="1" si="25"/>
        <v/>
      </c>
      <c r="Q88" s="11" t="str">
        <f t="shared" ca="1" si="25"/>
        <v/>
      </c>
      <c r="R88" s="11" t="str">
        <f t="shared" ca="1" si="25"/>
        <v/>
      </c>
      <c r="S88" s="11" t="str">
        <f t="shared" ca="1" si="25"/>
        <v/>
      </c>
      <c r="T88" s="11" t="str">
        <f t="shared" ca="1" si="25"/>
        <v/>
      </c>
      <c r="U88" s="11" t="str">
        <f t="shared" ca="1" si="25"/>
        <v/>
      </c>
      <c r="V88" s="11" t="str">
        <f t="shared" ca="1" si="25"/>
        <v/>
      </c>
      <c r="W88" s="11" t="str">
        <f t="shared" ca="1" si="26"/>
        <v/>
      </c>
      <c r="X88" s="11" t="str">
        <f t="shared" ca="1" si="26"/>
        <v/>
      </c>
      <c r="Y88" s="11" t="str">
        <f t="shared" ca="1" si="26"/>
        <v/>
      </c>
      <c r="AA88" s="172">
        <f t="shared" si="10"/>
        <v>1</v>
      </c>
      <c r="AB88" s="172" t="str">
        <f t="shared" si="21"/>
        <v/>
      </c>
      <c r="AC88" s="172" t="str">
        <f t="shared" si="21"/>
        <v/>
      </c>
      <c r="AD88" s="172">
        <f t="shared" si="24"/>
        <v>1</v>
      </c>
      <c r="AE88" s="172">
        <f t="shared" si="24"/>
        <v>1</v>
      </c>
      <c r="AF88" s="172">
        <f t="shared" si="24"/>
        <v>1</v>
      </c>
      <c r="AG88" s="172">
        <f t="shared" si="24"/>
        <v>1</v>
      </c>
      <c r="AH88" s="172">
        <f t="shared" si="24"/>
        <v>1</v>
      </c>
      <c r="AI88" s="172">
        <f t="shared" si="24"/>
        <v>1</v>
      </c>
      <c r="AJ88" s="172">
        <f t="shared" si="24"/>
        <v>1</v>
      </c>
      <c r="AK88" s="172">
        <f t="shared" si="24"/>
        <v>1</v>
      </c>
      <c r="AL88" s="172">
        <f t="shared" si="24"/>
        <v>1</v>
      </c>
      <c r="AM88" s="172">
        <f t="shared" si="24"/>
        <v>1</v>
      </c>
      <c r="AN88" s="172">
        <f t="shared" si="24"/>
        <v>1</v>
      </c>
      <c r="AO88" s="172">
        <f t="shared" si="24"/>
        <v>1</v>
      </c>
      <c r="AP88" s="172">
        <f t="shared" si="24"/>
        <v>1</v>
      </c>
      <c r="AQ88" s="172">
        <f t="shared" si="24"/>
        <v>1</v>
      </c>
      <c r="AR88" s="172">
        <f t="shared" si="24"/>
        <v>1</v>
      </c>
      <c r="AS88" s="172">
        <f t="shared" si="23"/>
        <v>1</v>
      </c>
      <c r="AT88" s="172">
        <f t="shared" si="15"/>
        <v>1</v>
      </c>
      <c r="AU88" s="172">
        <f t="shared" si="15"/>
        <v>1</v>
      </c>
      <c r="AV88" s="172">
        <f t="shared" si="15"/>
        <v>1</v>
      </c>
      <c r="BA88" s="172" t="str">
        <f t="shared" si="22"/>
        <v/>
      </c>
      <c r="BB88" s="172" t="str">
        <f t="shared" si="22"/>
        <v/>
      </c>
      <c r="BC88" s="172" t="str">
        <f t="shared" si="22"/>
        <v/>
      </c>
      <c r="BD88" s="172" t="str">
        <f t="shared" si="22"/>
        <v/>
      </c>
      <c r="BE88" s="172" t="str">
        <f t="shared" si="22"/>
        <v/>
      </c>
      <c r="BF88" s="172" t="str">
        <f t="shared" si="22"/>
        <v/>
      </c>
      <c r="BG88" s="172" t="str">
        <f t="shared" si="22"/>
        <v/>
      </c>
      <c r="BH88" s="172" t="str">
        <f t="shared" si="22"/>
        <v/>
      </c>
      <c r="BI88" s="172" t="str">
        <f t="shared" si="22"/>
        <v/>
      </c>
      <c r="BJ88" s="172" t="str">
        <f t="shared" si="22"/>
        <v/>
      </c>
    </row>
    <row r="89" spans="1:62">
      <c r="A89" s="10"/>
      <c r="B89" s="10" t="str">
        <f t="shared" si="9"/>
        <v/>
      </c>
      <c r="C89" s="209"/>
      <c r="D89" s="209"/>
      <c r="E89" s="209"/>
      <c r="F89" s="13" t="str">
        <f>IF('תנאי סף'!F89="","",'תנאי סף'!F89)</f>
        <v/>
      </c>
      <c r="G89" s="11" t="str">
        <f t="shared" ca="1" si="25"/>
        <v/>
      </c>
      <c r="H89" s="11" t="str">
        <f t="shared" ca="1" si="25"/>
        <v/>
      </c>
      <c r="I89" s="11" t="str">
        <f t="shared" ca="1" si="25"/>
        <v/>
      </c>
      <c r="J89" s="11" t="str">
        <f t="shared" ca="1" si="25"/>
        <v/>
      </c>
      <c r="K89" s="11" t="str">
        <f t="shared" ca="1" si="25"/>
        <v/>
      </c>
      <c r="L89" s="11" t="str">
        <f t="shared" ca="1" si="25"/>
        <v/>
      </c>
      <c r="M89" s="11" t="str">
        <f t="shared" ca="1" si="25"/>
        <v/>
      </c>
      <c r="N89" s="11" t="str">
        <f t="shared" ca="1" si="25"/>
        <v/>
      </c>
      <c r="O89" s="11" t="str">
        <f t="shared" ca="1" si="25"/>
        <v/>
      </c>
      <c r="P89" s="11" t="str">
        <f t="shared" ca="1" si="25"/>
        <v/>
      </c>
      <c r="Q89" s="11" t="str">
        <f t="shared" ca="1" si="25"/>
        <v/>
      </c>
      <c r="R89" s="11" t="str">
        <f t="shared" ca="1" si="25"/>
        <v/>
      </c>
      <c r="S89" s="11" t="str">
        <f t="shared" ca="1" si="25"/>
        <v/>
      </c>
      <c r="T89" s="11" t="str">
        <f t="shared" ca="1" si="25"/>
        <v/>
      </c>
      <c r="U89" s="11" t="str">
        <f t="shared" ca="1" si="25"/>
        <v/>
      </c>
      <c r="V89" s="11" t="str">
        <f t="shared" ca="1" si="25"/>
        <v/>
      </c>
      <c r="W89" s="11" t="str">
        <f t="shared" ca="1" si="26"/>
        <v/>
      </c>
      <c r="X89" s="11" t="str">
        <f t="shared" ca="1" si="26"/>
        <v/>
      </c>
      <c r="Y89" s="11" t="str">
        <f t="shared" ca="1" si="26"/>
        <v/>
      </c>
      <c r="AA89" s="172">
        <f t="shared" si="10"/>
        <v>1</v>
      </c>
      <c r="AB89" s="172" t="str">
        <f t="shared" si="21"/>
        <v/>
      </c>
      <c r="AC89" s="172" t="str">
        <f t="shared" si="21"/>
        <v/>
      </c>
      <c r="AD89" s="172">
        <f t="shared" si="24"/>
        <v>1</v>
      </c>
      <c r="AE89" s="172">
        <f t="shared" si="24"/>
        <v>1</v>
      </c>
      <c r="AF89" s="172">
        <f t="shared" si="24"/>
        <v>1</v>
      </c>
      <c r="AG89" s="172">
        <f t="shared" si="24"/>
        <v>1</v>
      </c>
      <c r="AH89" s="172">
        <f t="shared" si="24"/>
        <v>1</v>
      </c>
      <c r="AI89" s="172">
        <f t="shared" si="24"/>
        <v>1</v>
      </c>
      <c r="AJ89" s="172">
        <f t="shared" si="24"/>
        <v>1</v>
      </c>
      <c r="AK89" s="172">
        <f t="shared" si="24"/>
        <v>1</v>
      </c>
      <c r="AL89" s="172">
        <f t="shared" si="24"/>
        <v>1</v>
      </c>
      <c r="AM89" s="172">
        <f t="shared" si="24"/>
        <v>1</v>
      </c>
      <c r="AN89" s="172">
        <f t="shared" si="24"/>
        <v>1</v>
      </c>
      <c r="AO89" s="172">
        <f t="shared" si="24"/>
        <v>1</v>
      </c>
      <c r="AP89" s="172">
        <f t="shared" si="24"/>
        <v>1</v>
      </c>
      <c r="AQ89" s="172">
        <f t="shared" si="24"/>
        <v>1</v>
      </c>
      <c r="AR89" s="172">
        <f t="shared" si="24"/>
        <v>1</v>
      </c>
      <c r="AS89" s="172">
        <f t="shared" si="23"/>
        <v>1</v>
      </c>
      <c r="AT89" s="172">
        <f t="shared" si="15"/>
        <v>1</v>
      </c>
      <c r="AU89" s="172">
        <f t="shared" si="15"/>
        <v>1</v>
      </c>
      <c r="AV89" s="172">
        <f t="shared" si="15"/>
        <v>1</v>
      </c>
      <c r="BA89" s="172" t="str">
        <f t="shared" si="22"/>
        <v/>
      </c>
      <c r="BB89" s="172" t="str">
        <f t="shared" si="22"/>
        <v/>
      </c>
      <c r="BC89" s="172" t="str">
        <f t="shared" si="22"/>
        <v/>
      </c>
      <c r="BD89" s="172" t="str">
        <f t="shared" si="22"/>
        <v/>
      </c>
      <c r="BE89" s="172" t="str">
        <f t="shared" si="22"/>
        <v/>
      </c>
      <c r="BF89" s="172" t="str">
        <f t="shared" ref="BB89:BJ117" si="27">IF($F89="","",BF$30)</f>
        <v/>
      </c>
      <c r="BG89" s="172" t="str">
        <f t="shared" si="27"/>
        <v/>
      </c>
      <c r="BH89" s="172" t="str">
        <f t="shared" si="27"/>
        <v/>
      </c>
      <c r="BI89" s="172" t="str">
        <f t="shared" si="27"/>
        <v/>
      </c>
      <c r="BJ89" s="172" t="str">
        <f t="shared" si="27"/>
        <v/>
      </c>
    </row>
    <row r="90" spans="1:62">
      <c r="A90" s="10"/>
      <c r="B90" s="10" t="str">
        <f t="shared" si="9"/>
        <v/>
      </c>
      <c r="C90" s="209"/>
      <c r="D90" s="209"/>
      <c r="E90" s="209"/>
      <c r="F90" s="13" t="str">
        <f>IF('תנאי סף'!F90="","",'תנאי סף'!F90)</f>
        <v/>
      </c>
      <c r="G90" s="11" t="str">
        <f t="shared" ca="1" si="25"/>
        <v/>
      </c>
      <c r="H90" s="11" t="str">
        <f t="shared" ca="1" si="25"/>
        <v/>
      </c>
      <c r="I90" s="11" t="str">
        <f t="shared" ca="1" si="25"/>
        <v/>
      </c>
      <c r="J90" s="11" t="str">
        <f t="shared" ca="1" si="25"/>
        <v/>
      </c>
      <c r="K90" s="11" t="str">
        <f t="shared" ca="1" si="25"/>
        <v/>
      </c>
      <c r="L90" s="11" t="str">
        <f t="shared" ca="1" si="25"/>
        <v/>
      </c>
      <c r="M90" s="11" t="str">
        <f t="shared" ca="1" si="25"/>
        <v/>
      </c>
      <c r="N90" s="11" t="str">
        <f t="shared" ca="1" si="25"/>
        <v/>
      </c>
      <c r="O90" s="11" t="str">
        <f t="shared" ca="1" si="25"/>
        <v/>
      </c>
      <c r="P90" s="11" t="str">
        <f t="shared" ca="1" si="25"/>
        <v/>
      </c>
      <c r="Q90" s="11" t="str">
        <f t="shared" ca="1" si="25"/>
        <v/>
      </c>
      <c r="R90" s="11" t="str">
        <f t="shared" ca="1" si="25"/>
        <v/>
      </c>
      <c r="S90" s="11" t="str">
        <f t="shared" ca="1" si="25"/>
        <v/>
      </c>
      <c r="T90" s="11" t="str">
        <f t="shared" ca="1" si="25"/>
        <v/>
      </c>
      <c r="U90" s="11" t="str">
        <f t="shared" ca="1" si="25"/>
        <v/>
      </c>
      <c r="V90" s="11" t="str">
        <f t="shared" ca="1" si="25"/>
        <v/>
      </c>
      <c r="W90" s="11" t="str">
        <f t="shared" ca="1" si="26"/>
        <v/>
      </c>
      <c r="X90" s="11" t="str">
        <f t="shared" ca="1" si="26"/>
        <v/>
      </c>
      <c r="Y90" s="11" t="str">
        <f t="shared" ca="1" si="26"/>
        <v/>
      </c>
      <c r="AA90" s="172">
        <f t="shared" si="10"/>
        <v>1</v>
      </c>
      <c r="AB90" s="172" t="str">
        <f t="shared" si="21"/>
        <v/>
      </c>
      <c r="AC90" s="172" t="str">
        <f t="shared" si="21"/>
        <v/>
      </c>
      <c r="AD90" s="172">
        <f t="shared" si="24"/>
        <v>1</v>
      </c>
      <c r="AE90" s="172">
        <f t="shared" si="24"/>
        <v>1</v>
      </c>
      <c r="AF90" s="172">
        <f t="shared" si="24"/>
        <v>1</v>
      </c>
      <c r="AG90" s="172">
        <f t="shared" si="24"/>
        <v>1</v>
      </c>
      <c r="AH90" s="172">
        <f t="shared" si="24"/>
        <v>1</v>
      </c>
      <c r="AI90" s="172">
        <f t="shared" si="24"/>
        <v>1</v>
      </c>
      <c r="AJ90" s="172">
        <f t="shared" si="24"/>
        <v>1</v>
      </c>
      <c r="AK90" s="172">
        <f t="shared" si="24"/>
        <v>1</v>
      </c>
      <c r="AL90" s="172">
        <f t="shared" si="24"/>
        <v>1</v>
      </c>
      <c r="AM90" s="172">
        <f t="shared" si="24"/>
        <v>1</v>
      </c>
      <c r="AN90" s="172">
        <f t="shared" si="24"/>
        <v>1</v>
      </c>
      <c r="AO90" s="172">
        <f t="shared" si="24"/>
        <v>1</v>
      </c>
      <c r="AP90" s="172">
        <f t="shared" si="24"/>
        <v>1</v>
      </c>
      <c r="AQ90" s="172">
        <f t="shared" si="24"/>
        <v>1</v>
      </c>
      <c r="AR90" s="172">
        <f t="shared" si="24"/>
        <v>1</v>
      </c>
      <c r="AS90" s="172">
        <f t="shared" si="23"/>
        <v>1</v>
      </c>
      <c r="AT90" s="172">
        <f t="shared" si="15"/>
        <v>1</v>
      </c>
      <c r="AU90" s="172">
        <f t="shared" si="15"/>
        <v>1</v>
      </c>
      <c r="AV90" s="172">
        <f t="shared" si="15"/>
        <v>1</v>
      </c>
      <c r="BA90" s="172" t="str">
        <f t="shared" ref="BA90:BA130" si="28">IF($F90="","",BA$30)</f>
        <v/>
      </c>
      <c r="BB90" s="172" t="str">
        <f t="shared" si="27"/>
        <v/>
      </c>
      <c r="BC90" s="172" t="str">
        <f t="shared" si="27"/>
        <v/>
      </c>
      <c r="BD90" s="172" t="str">
        <f t="shared" si="27"/>
        <v/>
      </c>
      <c r="BE90" s="172" t="str">
        <f t="shared" si="27"/>
        <v/>
      </c>
      <c r="BF90" s="172" t="str">
        <f t="shared" si="27"/>
        <v/>
      </c>
      <c r="BG90" s="172" t="str">
        <f t="shared" si="27"/>
        <v/>
      </c>
      <c r="BH90" s="172" t="str">
        <f t="shared" si="27"/>
        <v/>
      </c>
      <c r="BI90" s="172" t="str">
        <f t="shared" si="27"/>
        <v/>
      </c>
      <c r="BJ90" s="172" t="str">
        <f t="shared" si="27"/>
        <v/>
      </c>
    </row>
    <row r="91" spans="1:62">
      <c r="A91" s="10"/>
      <c r="B91" s="10" t="str">
        <f t="shared" si="9"/>
        <v/>
      </c>
      <c r="C91" s="209"/>
      <c r="D91" s="209"/>
      <c r="E91" s="209"/>
      <c r="F91" s="13" t="str">
        <f>IF('תנאי סף'!F91="","",'תנאי סף'!F91)</f>
        <v/>
      </c>
      <c r="G91" s="11" t="str">
        <f t="shared" ca="1" si="25"/>
        <v/>
      </c>
      <c r="H91" s="11" t="str">
        <f t="shared" ca="1" si="25"/>
        <v/>
      </c>
      <c r="I91" s="11" t="str">
        <f t="shared" ca="1" si="25"/>
        <v/>
      </c>
      <c r="J91" s="11" t="str">
        <f t="shared" ca="1" si="25"/>
        <v/>
      </c>
      <c r="K91" s="11" t="str">
        <f t="shared" ca="1" si="25"/>
        <v/>
      </c>
      <c r="L91" s="11" t="str">
        <f t="shared" ca="1" si="25"/>
        <v/>
      </c>
      <c r="M91" s="11" t="str">
        <f t="shared" ca="1" si="25"/>
        <v/>
      </c>
      <c r="N91" s="11" t="str">
        <f t="shared" ca="1" si="25"/>
        <v/>
      </c>
      <c r="O91" s="11" t="str">
        <f t="shared" ca="1" si="25"/>
        <v/>
      </c>
      <c r="P91" s="11" t="str">
        <f t="shared" ca="1" si="25"/>
        <v/>
      </c>
      <c r="Q91" s="11" t="str">
        <f t="shared" ca="1" si="25"/>
        <v/>
      </c>
      <c r="R91" s="11" t="str">
        <f t="shared" ca="1" si="25"/>
        <v/>
      </c>
      <c r="S91" s="11" t="str">
        <f t="shared" ca="1" si="25"/>
        <v/>
      </c>
      <c r="T91" s="11" t="str">
        <f t="shared" ca="1" si="25"/>
        <v/>
      </c>
      <c r="U91" s="11" t="str">
        <f t="shared" ca="1" si="25"/>
        <v/>
      </c>
      <c r="V91" s="11" t="str">
        <f t="shared" ca="1" si="25"/>
        <v/>
      </c>
      <c r="W91" s="11" t="str">
        <f t="shared" ca="1" si="26"/>
        <v/>
      </c>
      <c r="X91" s="11" t="str">
        <f t="shared" ca="1" si="26"/>
        <v/>
      </c>
      <c r="Y91" s="11" t="str">
        <f t="shared" ca="1" si="26"/>
        <v/>
      </c>
      <c r="AA91" s="172">
        <f t="shared" si="10"/>
        <v>1</v>
      </c>
      <c r="AB91" s="172" t="str">
        <f t="shared" si="21"/>
        <v/>
      </c>
      <c r="AC91" s="172" t="str">
        <f t="shared" si="21"/>
        <v/>
      </c>
      <c r="AD91" s="172">
        <f t="shared" si="24"/>
        <v>1</v>
      </c>
      <c r="AE91" s="172">
        <f t="shared" si="24"/>
        <v>1</v>
      </c>
      <c r="AF91" s="172">
        <f t="shared" si="24"/>
        <v>1</v>
      </c>
      <c r="AG91" s="172">
        <f t="shared" si="24"/>
        <v>1</v>
      </c>
      <c r="AH91" s="172">
        <f t="shared" si="24"/>
        <v>1</v>
      </c>
      <c r="AI91" s="172">
        <f t="shared" si="24"/>
        <v>1</v>
      </c>
      <c r="AJ91" s="172">
        <f t="shared" si="24"/>
        <v>1</v>
      </c>
      <c r="AK91" s="172">
        <f t="shared" si="24"/>
        <v>1</v>
      </c>
      <c r="AL91" s="172">
        <f t="shared" si="24"/>
        <v>1</v>
      </c>
      <c r="AM91" s="172">
        <f t="shared" si="24"/>
        <v>1</v>
      </c>
      <c r="AN91" s="172">
        <f t="shared" si="24"/>
        <v>1</v>
      </c>
      <c r="AO91" s="172">
        <f t="shared" si="24"/>
        <v>1</v>
      </c>
      <c r="AP91" s="172">
        <f t="shared" si="24"/>
        <v>1</v>
      </c>
      <c r="AQ91" s="172">
        <f t="shared" si="24"/>
        <v>1</v>
      </c>
      <c r="AR91" s="172">
        <f t="shared" si="24"/>
        <v>1</v>
      </c>
      <c r="AS91" s="172">
        <f t="shared" si="23"/>
        <v>1</v>
      </c>
      <c r="AT91" s="172">
        <f t="shared" si="15"/>
        <v>1</v>
      </c>
      <c r="AU91" s="172">
        <f t="shared" si="15"/>
        <v>1</v>
      </c>
      <c r="AV91" s="172">
        <f t="shared" si="15"/>
        <v>1</v>
      </c>
      <c r="BA91" s="172" t="str">
        <f t="shared" si="28"/>
        <v/>
      </c>
      <c r="BB91" s="172" t="str">
        <f t="shared" si="27"/>
        <v/>
      </c>
      <c r="BC91" s="172" t="str">
        <f t="shared" si="27"/>
        <v/>
      </c>
      <c r="BD91" s="172" t="str">
        <f t="shared" si="27"/>
        <v/>
      </c>
      <c r="BE91" s="172" t="str">
        <f t="shared" si="27"/>
        <v/>
      </c>
      <c r="BF91" s="172" t="str">
        <f t="shared" si="27"/>
        <v/>
      </c>
      <c r="BG91" s="172" t="str">
        <f t="shared" si="27"/>
        <v/>
      </c>
      <c r="BH91" s="172" t="str">
        <f t="shared" si="27"/>
        <v/>
      </c>
      <c r="BI91" s="172" t="str">
        <f t="shared" si="27"/>
        <v/>
      </c>
      <c r="BJ91" s="172" t="str">
        <f t="shared" si="27"/>
        <v/>
      </c>
    </row>
    <row r="92" spans="1:62">
      <c r="A92" s="10"/>
      <c r="B92" s="10" t="str">
        <f t="shared" si="9"/>
        <v/>
      </c>
      <c r="C92" s="209"/>
      <c r="D92" s="209"/>
      <c r="E92" s="209"/>
      <c r="F92" s="13" t="str">
        <f>IF('תנאי סף'!F92="","",'תנאי סף'!F92)</f>
        <v/>
      </c>
      <c r="G92" s="11" t="str">
        <f t="shared" ca="1" si="25"/>
        <v/>
      </c>
      <c r="H92" s="11" t="str">
        <f t="shared" ca="1" si="25"/>
        <v/>
      </c>
      <c r="I92" s="11" t="str">
        <f t="shared" ca="1" si="25"/>
        <v/>
      </c>
      <c r="J92" s="11" t="str">
        <f t="shared" ca="1" si="25"/>
        <v/>
      </c>
      <c r="K92" s="11" t="str">
        <f t="shared" ca="1" si="25"/>
        <v/>
      </c>
      <c r="L92" s="11" t="str">
        <f t="shared" ca="1" si="25"/>
        <v/>
      </c>
      <c r="M92" s="11" t="str">
        <f t="shared" ca="1" si="25"/>
        <v/>
      </c>
      <c r="N92" s="11" t="str">
        <f t="shared" ca="1" si="25"/>
        <v/>
      </c>
      <c r="O92" s="11" t="str">
        <f t="shared" ca="1" si="25"/>
        <v/>
      </c>
      <c r="P92" s="11" t="str">
        <f t="shared" ca="1" si="25"/>
        <v/>
      </c>
      <c r="Q92" s="11" t="str">
        <f t="shared" ca="1" si="25"/>
        <v/>
      </c>
      <c r="R92" s="11" t="str">
        <f t="shared" ca="1" si="25"/>
        <v/>
      </c>
      <c r="S92" s="11" t="str">
        <f t="shared" ca="1" si="25"/>
        <v/>
      </c>
      <c r="T92" s="11" t="str">
        <f t="shared" ca="1" si="25"/>
        <v/>
      </c>
      <c r="U92" s="11" t="str">
        <f t="shared" ca="1" si="25"/>
        <v/>
      </c>
      <c r="V92" s="11" t="str">
        <f t="shared" ca="1" si="25"/>
        <v/>
      </c>
      <c r="W92" s="11" t="str">
        <f t="shared" ca="1" si="26"/>
        <v/>
      </c>
      <c r="X92" s="11" t="str">
        <f t="shared" ca="1" si="26"/>
        <v/>
      </c>
      <c r="Y92" s="11" t="str">
        <f t="shared" ca="1" si="26"/>
        <v/>
      </c>
      <c r="AA92" s="172">
        <f t="shared" si="10"/>
        <v>1</v>
      </c>
      <c r="AB92" s="172" t="str">
        <f t="shared" ref="AB92:AC130" si="29">IF($F92="","",AB$30)</f>
        <v/>
      </c>
      <c r="AC92" s="172" t="str">
        <f t="shared" si="29"/>
        <v/>
      </c>
      <c r="AD92" s="172">
        <f t="shared" si="24"/>
        <v>1</v>
      </c>
      <c r="AE92" s="172">
        <f t="shared" si="24"/>
        <v>1</v>
      </c>
      <c r="AF92" s="172">
        <f t="shared" si="24"/>
        <v>1</v>
      </c>
      <c r="AG92" s="172">
        <f t="shared" si="24"/>
        <v>1</v>
      </c>
      <c r="AH92" s="172">
        <f t="shared" si="24"/>
        <v>1</v>
      </c>
      <c r="AI92" s="172">
        <f t="shared" si="24"/>
        <v>1</v>
      </c>
      <c r="AJ92" s="172">
        <f t="shared" si="24"/>
        <v>1</v>
      </c>
      <c r="AK92" s="172">
        <f t="shared" si="24"/>
        <v>1</v>
      </c>
      <c r="AL92" s="172">
        <f t="shared" si="24"/>
        <v>1</v>
      </c>
      <c r="AM92" s="172">
        <f t="shared" si="24"/>
        <v>1</v>
      </c>
      <c r="AN92" s="172">
        <f t="shared" si="24"/>
        <v>1</v>
      </c>
      <c r="AO92" s="172">
        <f t="shared" si="24"/>
        <v>1</v>
      </c>
      <c r="AP92" s="172">
        <f t="shared" si="24"/>
        <v>1</v>
      </c>
      <c r="AQ92" s="172">
        <f t="shared" si="24"/>
        <v>1</v>
      </c>
      <c r="AR92" s="172">
        <f t="shared" si="24"/>
        <v>1</v>
      </c>
      <c r="AS92" s="172">
        <f t="shared" si="23"/>
        <v>1</v>
      </c>
      <c r="AT92" s="172">
        <f t="shared" si="15"/>
        <v>1</v>
      </c>
      <c r="AU92" s="172">
        <f t="shared" si="15"/>
        <v>1</v>
      </c>
      <c r="AV92" s="172">
        <f t="shared" si="15"/>
        <v>1</v>
      </c>
      <c r="BA92" s="172" t="str">
        <f t="shared" si="28"/>
        <v/>
      </c>
      <c r="BB92" s="172" t="str">
        <f t="shared" si="27"/>
        <v/>
      </c>
      <c r="BC92" s="172" t="str">
        <f t="shared" si="27"/>
        <v/>
      </c>
      <c r="BD92" s="172" t="str">
        <f t="shared" si="27"/>
        <v/>
      </c>
      <c r="BE92" s="172" t="str">
        <f t="shared" si="27"/>
        <v/>
      </c>
      <c r="BF92" s="172" t="str">
        <f t="shared" si="27"/>
        <v/>
      </c>
      <c r="BG92" s="172" t="str">
        <f t="shared" si="27"/>
        <v/>
      </c>
      <c r="BH92" s="172" t="str">
        <f t="shared" si="27"/>
        <v/>
      </c>
      <c r="BI92" s="172" t="str">
        <f t="shared" si="27"/>
        <v/>
      </c>
      <c r="BJ92" s="172" t="str">
        <f t="shared" si="27"/>
        <v/>
      </c>
    </row>
    <row r="93" spans="1:62">
      <c r="A93" s="10"/>
      <c r="B93" s="10" t="str">
        <f t="shared" si="9"/>
        <v/>
      </c>
      <c r="C93" s="209"/>
      <c r="D93" s="209"/>
      <c r="E93" s="209"/>
      <c r="F93" s="13" t="str">
        <f>IF('תנאי סף'!F93="","",'תנאי סף'!F93)</f>
        <v/>
      </c>
      <c r="G93" s="11" t="str">
        <f t="shared" ca="1" si="25"/>
        <v/>
      </c>
      <c r="H93" s="11" t="str">
        <f t="shared" ca="1" si="25"/>
        <v/>
      </c>
      <c r="I93" s="11" t="str">
        <f t="shared" ca="1" si="25"/>
        <v/>
      </c>
      <c r="J93" s="11" t="str">
        <f t="shared" ca="1" si="25"/>
        <v/>
      </c>
      <c r="K93" s="11" t="str">
        <f t="shared" ca="1" si="25"/>
        <v/>
      </c>
      <c r="L93" s="11" t="str">
        <f t="shared" ca="1" si="25"/>
        <v/>
      </c>
      <c r="M93" s="11" t="str">
        <f t="shared" ca="1" si="25"/>
        <v/>
      </c>
      <c r="N93" s="11" t="str">
        <f t="shared" ca="1" si="25"/>
        <v/>
      </c>
      <c r="O93" s="11" t="str">
        <f t="shared" ca="1" si="25"/>
        <v/>
      </c>
      <c r="P93" s="11" t="str">
        <f t="shared" ca="1" si="25"/>
        <v/>
      </c>
      <c r="Q93" s="11" t="str">
        <f t="shared" ca="1" si="25"/>
        <v/>
      </c>
      <c r="R93" s="11" t="str">
        <f t="shared" ca="1" si="25"/>
        <v/>
      </c>
      <c r="S93" s="11" t="str">
        <f t="shared" ca="1" si="25"/>
        <v/>
      </c>
      <c r="T93" s="11" t="str">
        <f t="shared" ca="1" si="25"/>
        <v/>
      </c>
      <c r="U93" s="11" t="str">
        <f t="shared" ca="1" si="25"/>
        <v/>
      </c>
      <c r="V93" s="11" t="str">
        <f t="shared" ca="1" si="25"/>
        <v/>
      </c>
      <c r="W93" s="11" t="str">
        <f t="shared" ca="1" si="26"/>
        <v/>
      </c>
      <c r="X93" s="11" t="str">
        <f t="shared" ca="1" si="26"/>
        <v/>
      </c>
      <c r="Y93" s="11" t="str">
        <f t="shared" ca="1" si="26"/>
        <v/>
      </c>
      <c r="AA93" s="172">
        <f t="shared" si="10"/>
        <v>1</v>
      </c>
      <c r="AB93" s="172" t="str">
        <f t="shared" si="29"/>
        <v/>
      </c>
      <c r="AC93" s="172" t="str">
        <f t="shared" si="29"/>
        <v/>
      </c>
      <c r="AD93" s="172">
        <f t="shared" si="24"/>
        <v>1</v>
      </c>
      <c r="AE93" s="172">
        <f t="shared" si="24"/>
        <v>1</v>
      </c>
      <c r="AF93" s="172">
        <f t="shared" si="24"/>
        <v>1</v>
      </c>
      <c r="AG93" s="172">
        <f t="shared" si="24"/>
        <v>1</v>
      </c>
      <c r="AH93" s="172">
        <f t="shared" si="24"/>
        <v>1</v>
      </c>
      <c r="AI93" s="172">
        <f t="shared" si="24"/>
        <v>1</v>
      </c>
      <c r="AJ93" s="172">
        <f t="shared" si="24"/>
        <v>1</v>
      </c>
      <c r="AK93" s="172">
        <f t="shared" si="24"/>
        <v>1</v>
      </c>
      <c r="AL93" s="172">
        <f t="shared" si="24"/>
        <v>1</v>
      </c>
      <c r="AM93" s="172">
        <f t="shared" si="24"/>
        <v>1</v>
      </c>
      <c r="AN93" s="172">
        <f t="shared" si="24"/>
        <v>1</v>
      </c>
      <c r="AO93" s="172">
        <f t="shared" si="24"/>
        <v>1</v>
      </c>
      <c r="AP93" s="172">
        <f t="shared" si="24"/>
        <v>1</v>
      </c>
      <c r="AQ93" s="172">
        <f t="shared" si="24"/>
        <v>1</v>
      </c>
      <c r="AR93" s="172">
        <f t="shared" si="24"/>
        <v>1</v>
      </c>
      <c r="AS93" s="172">
        <f t="shared" si="23"/>
        <v>1</v>
      </c>
      <c r="AT93" s="172">
        <f t="shared" si="15"/>
        <v>1</v>
      </c>
      <c r="AU93" s="172">
        <f t="shared" si="15"/>
        <v>1</v>
      </c>
      <c r="AV93" s="172">
        <f t="shared" si="15"/>
        <v>1</v>
      </c>
      <c r="BA93" s="172" t="str">
        <f t="shared" si="28"/>
        <v/>
      </c>
      <c r="BB93" s="172" t="str">
        <f t="shared" si="27"/>
        <v/>
      </c>
      <c r="BC93" s="172" t="str">
        <f t="shared" si="27"/>
        <v/>
      </c>
      <c r="BD93" s="172" t="str">
        <f t="shared" si="27"/>
        <v/>
      </c>
      <c r="BE93" s="172" t="str">
        <f t="shared" si="27"/>
        <v/>
      </c>
      <c r="BF93" s="172" t="str">
        <f t="shared" si="27"/>
        <v/>
      </c>
      <c r="BG93" s="172" t="str">
        <f t="shared" si="27"/>
        <v/>
      </c>
      <c r="BH93" s="172" t="str">
        <f t="shared" si="27"/>
        <v/>
      </c>
      <c r="BI93" s="172" t="str">
        <f t="shared" si="27"/>
        <v/>
      </c>
      <c r="BJ93" s="172" t="str">
        <f t="shared" si="27"/>
        <v/>
      </c>
    </row>
    <row r="94" spans="1:62">
      <c r="A94" s="10"/>
      <c r="B94" s="10" t="str">
        <f t="shared" si="9"/>
        <v/>
      </c>
      <c r="C94" s="209"/>
      <c r="D94" s="209"/>
      <c r="E94" s="209"/>
      <c r="F94" s="13" t="str">
        <f>IF('תנאי סף'!F94="","",'תנאי סף'!F94)</f>
        <v/>
      </c>
      <c r="G94" s="11" t="str">
        <f t="shared" ca="1" si="25"/>
        <v/>
      </c>
      <c r="H94" s="11" t="str">
        <f t="shared" ca="1" si="25"/>
        <v/>
      </c>
      <c r="I94" s="11" t="str">
        <f t="shared" ca="1" si="25"/>
        <v/>
      </c>
      <c r="J94" s="11" t="str">
        <f t="shared" ca="1" si="25"/>
        <v/>
      </c>
      <c r="K94" s="11" t="str">
        <f t="shared" ca="1" si="25"/>
        <v/>
      </c>
      <c r="L94" s="11" t="str">
        <f t="shared" ca="1" si="25"/>
        <v/>
      </c>
      <c r="M94" s="11" t="str">
        <f t="shared" ca="1" si="25"/>
        <v/>
      </c>
      <c r="N94" s="11" t="str">
        <f t="shared" ca="1" si="25"/>
        <v/>
      </c>
      <c r="O94" s="11" t="str">
        <f t="shared" ca="1" si="25"/>
        <v/>
      </c>
      <c r="P94" s="11" t="str">
        <f t="shared" ca="1" si="25"/>
        <v/>
      </c>
      <c r="Q94" s="11" t="str">
        <f t="shared" ca="1" si="25"/>
        <v/>
      </c>
      <c r="R94" s="11" t="str">
        <f t="shared" ca="1" si="25"/>
        <v/>
      </c>
      <c r="S94" s="11" t="str">
        <f t="shared" ca="1" si="25"/>
        <v/>
      </c>
      <c r="T94" s="11" t="str">
        <f t="shared" ca="1" si="25"/>
        <v/>
      </c>
      <c r="U94" s="11" t="str">
        <f t="shared" ca="1" si="25"/>
        <v/>
      </c>
      <c r="V94" s="11" t="str">
        <f t="shared" ca="1" si="25"/>
        <v/>
      </c>
      <c r="W94" s="11" t="str">
        <f t="shared" ca="1" si="26"/>
        <v/>
      </c>
      <c r="X94" s="11" t="str">
        <f t="shared" ca="1" si="26"/>
        <v/>
      </c>
      <c r="Y94" s="11" t="str">
        <f t="shared" ca="1" si="26"/>
        <v/>
      </c>
      <c r="AA94" s="172">
        <f t="shared" si="10"/>
        <v>1</v>
      </c>
      <c r="AB94" s="172" t="str">
        <f t="shared" si="29"/>
        <v/>
      </c>
      <c r="AC94" s="172" t="str">
        <f t="shared" si="29"/>
        <v/>
      </c>
      <c r="AD94" s="172">
        <f t="shared" si="24"/>
        <v>1</v>
      </c>
      <c r="AE94" s="172">
        <f t="shared" si="24"/>
        <v>1</v>
      </c>
      <c r="AF94" s="172">
        <f t="shared" si="24"/>
        <v>1</v>
      </c>
      <c r="AG94" s="172">
        <f t="shared" si="24"/>
        <v>1</v>
      </c>
      <c r="AH94" s="172">
        <f t="shared" si="24"/>
        <v>1</v>
      </c>
      <c r="AI94" s="172">
        <f t="shared" si="24"/>
        <v>1</v>
      </c>
      <c r="AJ94" s="172">
        <f t="shared" si="24"/>
        <v>1</v>
      </c>
      <c r="AK94" s="172">
        <f t="shared" si="24"/>
        <v>1</v>
      </c>
      <c r="AL94" s="172">
        <f t="shared" si="24"/>
        <v>1</v>
      </c>
      <c r="AM94" s="172">
        <f t="shared" si="24"/>
        <v>1</v>
      </c>
      <c r="AN94" s="172">
        <f t="shared" si="24"/>
        <v>1</v>
      </c>
      <c r="AO94" s="172">
        <f t="shared" si="24"/>
        <v>1</v>
      </c>
      <c r="AP94" s="172">
        <f t="shared" si="24"/>
        <v>1</v>
      </c>
      <c r="AQ94" s="172">
        <f t="shared" si="24"/>
        <v>1</v>
      </c>
      <c r="AR94" s="172">
        <f t="shared" si="24"/>
        <v>1</v>
      </c>
      <c r="AS94" s="172">
        <f t="shared" si="23"/>
        <v>1</v>
      </c>
      <c r="AT94" s="172">
        <f t="shared" si="15"/>
        <v>1</v>
      </c>
      <c r="AU94" s="172">
        <f t="shared" si="15"/>
        <v>1</v>
      </c>
      <c r="AV94" s="172">
        <f t="shared" si="15"/>
        <v>1</v>
      </c>
      <c r="BA94" s="172" t="str">
        <f t="shared" si="28"/>
        <v/>
      </c>
      <c r="BB94" s="172" t="str">
        <f t="shared" si="27"/>
        <v/>
      </c>
      <c r="BC94" s="172" t="str">
        <f t="shared" si="27"/>
        <v/>
      </c>
      <c r="BD94" s="172" t="str">
        <f t="shared" si="27"/>
        <v/>
      </c>
      <c r="BE94" s="172" t="str">
        <f t="shared" si="27"/>
        <v/>
      </c>
      <c r="BF94" s="172" t="str">
        <f t="shared" si="27"/>
        <v/>
      </c>
      <c r="BG94" s="172" t="str">
        <f t="shared" si="27"/>
        <v/>
      </c>
      <c r="BH94" s="172" t="str">
        <f t="shared" si="27"/>
        <v/>
      </c>
      <c r="BI94" s="172" t="str">
        <f t="shared" si="27"/>
        <v/>
      </c>
      <c r="BJ94" s="172" t="str">
        <f t="shared" si="27"/>
        <v/>
      </c>
    </row>
    <row r="95" spans="1:62">
      <c r="A95" s="10"/>
      <c r="B95" s="10" t="str">
        <f t="shared" si="9"/>
        <v/>
      </c>
      <c r="C95" s="209"/>
      <c r="D95" s="209"/>
      <c r="E95" s="209"/>
      <c r="F95" s="13" t="str">
        <f>IF('תנאי סף'!F95="","",'תנאי סף'!F95)</f>
        <v/>
      </c>
      <c r="G95" s="11" t="str">
        <f t="shared" ca="1" si="25"/>
        <v/>
      </c>
      <c r="H95" s="11" t="str">
        <f t="shared" ca="1" si="25"/>
        <v/>
      </c>
      <c r="I95" s="11" t="str">
        <f t="shared" ca="1" si="25"/>
        <v/>
      </c>
      <c r="J95" s="11" t="str">
        <f t="shared" ca="1" si="25"/>
        <v/>
      </c>
      <c r="K95" s="11" t="str">
        <f t="shared" ca="1" si="25"/>
        <v/>
      </c>
      <c r="L95" s="11" t="str">
        <f t="shared" ca="1" si="25"/>
        <v/>
      </c>
      <c r="M95" s="11" t="str">
        <f t="shared" ca="1" si="25"/>
        <v/>
      </c>
      <c r="N95" s="11" t="str">
        <f t="shared" ca="1" si="25"/>
        <v/>
      </c>
      <c r="O95" s="11" t="str">
        <f t="shared" ca="1" si="25"/>
        <v/>
      </c>
      <c r="P95" s="11" t="str">
        <f t="shared" ca="1" si="25"/>
        <v/>
      </c>
      <c r="Q95" s="11" t="str">
        <f t="shared" ca="1" si="25"/>
        <v/>
      </c>
      <c r="R95" s="11" t="str">
        <f t="shared" ca="1" si="25"/>
        <v/>
      </c>
      <c r="S95" s="11" t="str">
        <f t="shared" ca="1" si="25"/>
        <v/>
      </c>
      <c r="T95" s="11" t="str">
        <f t="shared" ca="1" si="25"/>
        <v/>
      </c>
      <c r="U95" s="11" t="str">
        <f t="shared" ca="1" si="25"/>
        <v/>
      </c>
      <c r="V95" s="11" t="str">
        <f t="shared" ca="1" si="25"/>
        <v/>
      </c>
      <c r="W95" s="11" t="str">
        <f t="shared" ca="1" si="26"/>
        <v/>
      </c>
      <c r="X95" s="11" t="str">
        <f t="shared" ca="1" si="26"/>
        <v/>
      </c>
      <c r="Y95" s="11" t="str">
        <f t="shared" ca="1" si="26"/>
        <v/>
      </c>
      <c r="AA95" s="172">
        <f t="shared" si="10"/>
        <v>1</v>
      </c>
      <c r="AB95" s="172" t="str">
        <f t="shared" si="29"/>
        <v/>
      </c>
      <c r="AC95" s="172" t="str">
        <f t="shared" si="29"/>
        <v/>
      </c>
      <c r="AD95" s="172">
        <f t="shared" ref="AD95:AR111" si="30">IF(G$30="",1,IF(G95="",0,IF(G$30=$AE$1,IF(ISNA(MATCH(G95,$AB$30:$AC$30,0)),0,1),IF(G$30=$AF$1,IF(IFERROR(G95*1,"bad")="bad",0,1),IF(G$30=$AG$1,IF(IFERROR(IF(G95=TRUNC(G95),1,"bad"),"bad")="bad",0,1),IF(G$30=$AH$1,IF(AND(IF(IFERROR(G95*1,"bad")="bad",0,1)=1,G95&gt;=0),1,0),IF(G$30=$AI$1,IF(AND(IF(IFERROR(IF(G95=TRUNC(G95),1,"bad"),"bad")="bad",0,1)=1,G95&gt;=0),1,0),IF(G$30=$AJ$1,IF(AND(IF(IFERROR(G95*1,"bad")="bad",0,1)=1,G95&gt;0),1,0),IF(G$30=$AK$1,IF(AND(IF(IFERROR(IF(G95=TRUNC(G95),1,"bad"),"bad")="bad",0,1)=1,G95&gt;0),1,0),IF(G$30=$AL$1,1,IF(G$30=$AM$1,IF(IFERROR(HLOOKUP(G95,$AE$4:$AN$4,1,0),"bad")="bad",0,1),0)))))))))))</f>
        <v>1</v>
      </c>
      <c r="AE95" s="172">
        <f t="shared" si="30"/>
        <v>1</v>
      </c>
      <c r="AF95" s="172">
        <f t="shared" si="30"/>
        <v>1</v>
      </c>
      <c r="AG95" s="172">
        <f t="shared" si="30"/>
        <v>1</v>
      </c>
      <c r="AH95" s="172">
        <f t="shared" si="30"/>
        <v>1</v>
      </c>
      <c r="AI95" s="172">
        <f t="shared" si="30"/>
        <v>1</v>
      </c>
      <c r="AJ95" s="172">
        <f t="shared" si="30"/>
        <v>1</v>
      </c>
      <c r="AK95" s="172">
        <f t="shared" si="30"/>
        <v>1</v>
      </c>
      <c r="AL95" s="172">
        <f t="shared" si="30"/>
        <v>1</v>
      </c>
      <c r="AM95" s="172">
        <f t="shared" si="30"/>
        <v>1</v>
      </c>
      <c r="AN95" s="172">
        <f t="shared" si="30"/>
        <v>1</v>
      </c>
      <c r="AO95" s="172">
        <f t="shared" si="30"/>
        <v>1</v>
      </c>
      <c r="AP95" s="172">
        <f t="shared" si="30"/>
        <v>1</v>
      </c>
      <c r="AQ95" s="172">
        <f t="shared" si="30"/>
        <v>1</v>
      </c>
      <c r="AR95" s="172">
        <f t="shared" si="30"/>
        <v>1</v>
      </c>
      <c r="AS95" s="172">
        <f t="shared" si="23"/>
        <v>1</v>
      </c>
      <c r="AT95" s="172">
        <f t="shared" si="15"/>
        <v>1</v>
      </c>
      <c r="AU95" s="172">
        <f t="shared" si="15"/>
        <v>1</v>
      </c>
      <c r="AV95" s="172">
        <f t="shared" si="15"/>
        <v>1</v>
      </c>
      <c r="BA95" s="172" t="str">
        <f t="shared" si="28"/>
        <v/>
      </c>
      <c r="BB95" s="172" t="str">
        <f t="shared" si="27"/>
        <v/>
      </c>
      <c r="BC95" s="172" t="str">
        <f t="shared" si="27"/>
        <v/>
      </c>
      <c r="BD95" s="172" t="str">
        <f t="shared" si="27"/>
        <v/>
      </c>
      <c r="BE95" s="172" t="str">
        <f t="shared" si="27"/>
        <v/>
      </c>
      <c r="BF95" s="172" t="str">
        <f t="shared" si="27"/>
        <v/>
      </c>
      <c r="BG95" s="172" t="str">
        <f t="shared" si="27"/>
        <v/>
      </c>
      <c r="BH95" s="172" t="str">
        <f t="shared" si="27"/>
        <v/>
      </c>
      <c r="BI95" s="172" t="str">
        <f t="shared" si="27"/>
        <v/>
      </c>
      <c r="BJ95" s="172" t="str">
        <f t="shared" si="27"/>
        <v/>
      </c>
    </row>
    <row r="96" spans="1:62">
      <c r="A96" s="10"/>
      <c r="B96" s="10" t="str">
        <f t="shared" ref="B96:B130" si="31">IF(F96="","",ROW()-30)</f>
        <v/>
      </c>
      <c r="C96" s="209"/>
      <c r="D96" s="209"/>
      <c r="E96" s="209"/>
      <c r="F96" s="13" t="str">
        <f>IF('תנאי סף'!F96="","",'תנאי סף'!F96)</f>
        <v/>
      </c>
      <c r="G96" s="11" t="str">
        <f t="shared" ref="G96:V111" ca="1" si="32">IF($F96="","",INDIRECT("'"&amp;SUBSTITUTE($F96,"'","''")&amp;"'"&amp;"!R"&amp;G$23&amp;"C"&amp;$G$22,0))</f>
        <v/>
      </c>
      <c r="H96" s="11" t="str">
        <f t="shared" ca="1" si="32"/>
        <v/>
      </c>
      <c r="I96" s="11" t="str">
        <f t="shared" ca="1" si="32"/>
        <v/>
      </c>
      <c r="J96" s="11" t="str">
        <f t="shared" ca="1" si="32"/>
        <v/>
      </c>
      <c r="K96" s="11" t="str">
        <f t="shared" ca="1" si="32"/>
        <v/>
      </c>
      <c r="L96" s="11" t="str">
        <f t="shared" ca="1" si="32"/>
        <v/>
      </c>
      <c r="M96" s="11" t="str">
        <f t="shared" ca="1" si="32"/>
        <v/>
      </c>
      <c r="N96" s="11" t="str">
        <f t="shared" ca="1" si="32"/>
        <v/>
      </c>
      <c r="O96" s="11" t="str">
        <f t="shared" ca="1" si="32"/>
        <v/>
      </c>
      <c r="P96" s="11" t="str">
        <f t="shared" ca="1" si="32"/>
        <v/>
      </c>
      <c r="Q96" s="11" t="str">
        <f t="shared" ca="1" si="32"/>
        <v/>
      </c>
      <c r="R96" s="11" t="str">
        <f t="shared" ca="1" si="32"/>
        <v/>
      </c>
      <c r="S96" s="11" t="str">
        <f t="shared" ca="1" si="32"/>
        <v/>
      </c>
      <c r="T96" s="11" t="str">
        <f t="shared" ca="1" si="32"/>
        <v/>
      </c>
      <c r="U96" s="11" t="str">
        <f t="shared" ca="1" si="32"/>
        <v/>
      </c>
      <c r="V96" s="11" t="str">
        <f t="shared" ca="1" si="32"/>
        <v/>
      </c>
      <c r="W96" s="11" t="str">
        <f t="shared" ca="1" si="26"/>
        <v/>
      </c>
      <c r="X96" s="11" t="str">
        <f t="shared" ca="1" si="26"/>
        <v/>
      </c>
      <c r="Y96" s="11" t="str">
        <f t="shared" ca="1" si="26"/>
        <v/>
      </c>
      <c r="AA96" s="172">
        <f t="shared" ref="AA96:AA130" si="33">IF(SUM(AD96:AV96)=COUNT(AD96:AV96),1,0)</f>
        <v>1</v>
      </c>
      <c r="AB96" s="172" t="str">
        <f t="shared" si="29"/>
        <v/>
      </c>
      <c r="AC96" s="172" t="str">
        <f t="shared" si="29"/>
        <v/>
      </c>
      <c r="AD96" s="172">
        <f t="shared" si="30"/>
        <v>1</v>
      </c>
      <c r="AE96" s="172">
        <f t="shared" si="30"/>
        <v>1</v>
      </c>
      <c r="AF96" s="172">
        <f t="shared" si="30"/>
        <v>1</v>
      </c>
      <c r="AG96" s="172">
        <f t="shared" si="30"/>
        <v>1</v>
      </c>
      <c r="AH96" s="172">
        <f t="shared" si="30"/>
        <v>1</v>
      </c>
      <c r="AI96" s="172">
        <f t="shared" si="30"/>
        <v>1</v>
      </c>
      <c r="AJ96" s="172">
        <f t="shared" si="30"/>
        <v>1</v>
      </c>
      <c r="AK96" s="172">
        <f t="shared" si="30"/>
        <v>1</v>
      </c>
      <c r="AL96" s="172">
        <f t="shared" si="30"/>
        <v>1</v>
      </c>
      <c r="AM96" s="172">
        <f t="shared" si="30"/>
        <v>1</v>
      </c>
      <c r="AN96" s="172">
        <f t="shared" si="30"/>
        <v>1</v>
      </c>
      <c r="AO96" s="172">
        <f t="shared" si="30"/>
        <v>1</v>
      </c>
      <c r="AP96" s="172">
        <f t="shared" si="30"/>
        <v>1</v>
      </c>
      <c r="AQ96" s="172">
        <f t="shared" si="30"/>
        <v>1</v>
      </c>
      <c r="AR96" s="172">
        <f t="shared" si="30"/>
        <v>1</v>
      </c>
      <c r="AS96" s="172">
        <f t="shared" si="23"/>
        <v>1</v>
      </c>
      <c r="AT96" s="172">
        <f t="shared" si="15"/>
        <v>1</v>
      </c>
      <c r="AU96" s="172">
        <f t="shared" si="15"/>
        <v>1</v>
      </c>
      <c r="AV96" s="172">
        <f t="shared" si="15"/>
        <v>1</v>
      </c>
      <c r="BA96" s="172" t="str">
        <f t="shared" si="28"/>
        <v/>
      </c>
      <c r="BB96" s="172" t="str">
        <f t="shared" si="27"/>
        <v/>
      </c>
      <c r="BC96" s="172" t="str">
        <f t="shared" si="27"/>
        <v/>
      </c>
      <c r="BD96" s="172" t="str">
        <f t="shared" si="27"/>
        <v/>
      </c>
      <c r="BE96" s="172" t="str">
        <f t="shared" si="27"/>
        <v/>
      </c>
      <c r="BF96" s="172" t="str">
        <f t="shared" si="27"/>
        <v/>
      </c>
      <c r="BG96" s="172" t="str">
        <f t="shared" si="27"/>
        <v/>
      </c>
      <c r="BH96" s="172" t="str">
        <f t="shared" si="27"/>
        <v/>
      </c>
      <c r="BI96" s="172" t="str">
        <f t="shared" si="27"/>
        <v/>
      </c>
      <c r="BJ96" s="172" t="str">
        <f t="shared" si="27"/>
        <v/>
      </c>
    </row>
    <row r="97" spans="1:62">
      <c r="A97" s="10"/>
      <c r="B97" s="10" t="str">
        <f t="shared" si="31"/>
        <v/>
      </c>
      <c r="C97" s="209"/>
      <c r="D97" s="209"/>
      <c r="E97" s="209"/>
      <c r="F97" s="13" t="str">
        <f>IF('תנאי סף'!F97="","",'תנאי סף'!F97)</f>
        <v/>
      </c>
      <c r="G97" s="11" t="str">
        <f t="shared" ca="1" si="32"/>
        <v/>
      </c>
      <c r="H97" s="11" t="str">
        <f t="shared" ca="1" si="32"/>
        <v/>
      </c>
      <c r="I97" s="11" t="str">
        <f t="shared" ca="1" si="32"/>
        <v/>
      </c>
      <c r="J97" s="11" t="str">
        <f t="shared" ca="1" si="32"/>
        <v/>
      </c>
      <c r="K97" s="11" t="str">
        <f t="shared" ca="1" si="32"/>
        <v/>
      </c>
      <c r="L97" s="11" t="str">
        <f t="shared" ca="1" si="32"/>
        <v/>
      </c>
      <c r="M97" s="11" t="str">
        <f t="shared" ca="1" si="32"/>
        <v/>
      </c>
      <c r="N97" s="11" t="str">
        <f t="shared" ca="1" si="32"/>
        <v/>
      </c>
      <c r="O97" s="11" t="str">
        <f t="shared" ca="1" si="32"/>
        <v/>
      </c>
      <c r="P97" s="11" t="str">
        <f t="shared" ca="1" si="32"/>
        <v/>
      </c>
      <c r="Q97" s="11" t="str">
        <f t="shared" ca="1" si="32"/>
        <v/>
      </c>
      <c r="R97" s="11" t="str">
        <f t="shared" ca="1" si="32"/>
        <v/>
      </c>
      <c r="S97" s="11" t="str">
        <f t="shared" ca="1" si="32"/>
        <v/>
      </c>
      <c r="T97" s="11" t="str">
        <f t="shared" ca="1" si="32"/>
        <v/>
      </c>
      <c r="U97" s="11" t="str">
        <f t="shared" ca="1" si="32"/>
        <v/>
      </c>
      <c r="V97" s="11" t="str">
        <f t="shared" ca="1" si="32"/>
        <v/>
      </c>
      <c r="W97" s="11" t="str">
        <f t="shared" ca="1" si="26"/>
        <v/>
      </c>
      <c r="X97" s="11" t="str">
        <f t="shared" ca="1" si="26"/>
        <v/>
      </c>
      <c r="Y97" s="11" t="str">
        <f t="shared" ca="1" si="26"/>
        <v/>
      </c>
      <c r="AA97" s="172">
        <f t="shared" si="33"/>
        <v>1</v>
      </c>
      <c r="AB97" s="172" t="str">
        <f t="shared" si="29"/>
        <v/>
      </c>
      <c r="AC97" s="172" t="str">
        <f t="shared" si="29"/>
        <v/>
      </c>
      <c r="AD97" s="172">
        <f t="shared" si="30"/>
        <v>1</v>
      </c>
      <c r="AE97" s="172">
        <f t="shared" si="30"/>
        <v>1</v>
      </c>
      <c r="AF97" s="172">
        <f t="shared" si="30"/>
        <v>1</v>
      </c>
      <c r="AG97" s="172">
        <f t="shared" si="30"/>
        <v>1</v>
      </c>
      <c r="AH97" s="172">
        <f t="shared" si="30"/>
        <v>1</v>
      </c>
      <c r="AI97" s="172">
        <f t="shared" si="30"/>
        <v>1</v>
      </c>
      <c r="AJ97" s="172">
        <f t="shared" si="30"/>
        <v>1</v>
      </c>
      <c r="AK97" s="172">
        <f t="shared" si="30"/>
        <v>1</v>
      </c>
      <c r="AL97" s="172">
        <f t="shared" si="30"/>
        <v>1</v>
      </c>
      <c r="AM97" s="172">
        <f t="shared" si="30"/>
        <v>1</v>
      </c>
      <c r="AN97" s="172">
        <f t="shared" si="30"/>
        <v>1</v>
      </c>
      <c r="AO97" s="172">
        <f t="shared" si="30"/>
        <v>1</v>
      </c>
      <c r="AP97" s="172">
        <f t="shared" si="30"/>
        <v>1</v>
      </c>
      <c r="AQ97" s="172">
        <f t="shared" si="30"/>
        <v>1</v>
      </c>
      <c r="AR97" s="172">
        <f t="shared" si="30"/>
        <v>1</v>
      </c>
      <c r="AS97" s="172">
        <f t="shared" si="23"/>
        <v>1</v>
      </c>
      <c r="AT97" s="172">
        <f t="shared" si="15"/>
        <v>1</v>
      </c>
      <c r="AU97" s="172">
        <f t="shared" si="15"/>
        <v>1</v>
      </c>
      <c r="AV97" s="172">
        <f t="shared" si="15"/>
        <v>1</v>
      </c>
      <c r="BA97" s="172" t="str">
        <f t="shared" si="28"/>
        <v/>
      </c>
      <c r="BB97" s="172" t="str">
        <f t="shared" si="27"/>
        <v/>
      </c>
      <c r="BC97" s="172" t="str">
        <f t="shared" si="27"/>
        <v/>
      </c>
      <c r="BD97" s="172" t="str">
        <f t="shared" si="27"/>
        <v/>
      </c>
      <c r="BE97" s="172" t="str">
        <f t="shared" si="27"/>
        <v/>
      </c>
      <c r="BF97" s="172" t="str">
        <f t="shared" si="27"/>
        <v/>
      </c>
      <c r="BG97" s="172" t="str">
        <f t="shared" si="27"/>
        <v/>
      </c>
      <c r="BH97" s="172" t="str">
        <f t="shared" si="27"/>
        <v/>
      </c>
      <c r="BI97" s="172" t="str">
        <f t="shared" si="27"/>
        <v/>
      </c>
      <c r="BJ97" s="172" t="str">
        <f t="shared" si="27"/>
        <v/>
      </c>
    </row>
    <row r="98" spans="1:62">
      <c r="A98" s="10"/>
      <c r="B98" s="10" t="str">
        <f t="shared" si="31"/>
        <v/>
      </c>
      <c r="C98" s="209"/>
      <c r="D98" s="209"/>
      <c r="E98" s="209"/>
      <c r="F98" s="13" t="str">
        <f>IF('תנאי סף'!F98="","",'תנאי סף'!F98)</f>
        <v/>
      </c>
      <c r="G98" s="11" t="str">
        <f t="shared" ca="1" si="32"/>
        <v/>
      </c>
      <c r="H98" s="11" t="str">
        <f t="shared" ca="1" si="32"/>
        <v/>
      </c>
      <c r="I98" s="11" t="str">
        <f t="shared" ca="1" si="32"/>
        <v/>
      </c>
      <c r="J98" s="11" t="str">
        <f t="shared" ca="1" si="32"/>
        <v/>
      </c>
      <c r="K98" s="11" t="str">
        <f t="shared" ca="1" si="32"/>
        <v/>
      </c>
      <c r="L98" s="11" t="str">
        <f t="shared" ca="1" si="32"/>
        <v/>
      </c>
      <c r="M98" s="11" t="str">
        <f t="shared" ca="1" si="32"/>
        <v/>
      </c>
      <c r="N98" s="11" t="str">
        <f t="shared" ca="1" si="32"/>
        <v/>
      </c>
      <c r="O98" s="11" t="str">
        <f t="shared" ca="1" si="32"/>
        <v/>
      </c>
      <c r="P98" s="11" t="str">
        <f t="shared" ca="1" si="32"/>
        <v/>
      </c>
      <c r="Q98" s="11" t="str">
        <f t="shared" ca="1" si="32"/>
        <v/>
      </c>
      <c r="R98" s="11" t="str">
        <f t="shared" ca="1" si="32"/>
        <v/>
      </c>
      <c r="S98" s="11" t="str">
        <f t="shared" ca="1" si="32"/>
        <v/>
      </c>
      <c r="T98" s="11" t="str">
        <f t="shared" ca="1" si="32"/>
        <v/>
      </c>
      <c r="U98" s="11" t="str">
        <f t="shared" ca="1" si="32"/>
        <v/>
      </c>
      <c r="V98" s="11" t="str">
        <f t="shared" ca="1" si="32"/>
        <v/>
      </c>
      <c r="W98" s="11" t="str">
        <f t="shared" ca="1" si="26"/>
        <v/>
      </c>
      <c r="X98" s="11" t="str">
        <f t="shared" ca="1" si="26"/>
        <v/>
      </c>
      <c r="Y98" s="11" t="str">
        <f t="shared" ca="1" si="26"/>
        <v/>
      </c>
      <c r="AA98" s="172">
        <f t="shared" si="33"/>
        <v>1</v>
      </c>
      <c r="AB98" s="172" t="str">
        <f t="shared" si="29"/>
        <v/>
      </c>
      <c r="AC98" s="172" t="str">
        <f t="shared" si="29"/>
        <v/>
      </c>
      <c r="AD98" s="172">
        <f t="shared" si="30"/>
        <v>1</v>
      </c>
      <c r="AE98" s="172">
        <f t="shared" si="30"/>
        <v>1</v>
      </c>
      <c r="AF98" s="172">
        <f t="shared" si="30"/>
        <v>1</v>
      </c>
      <c r="AG98" s="172">
        <f t="shared" si="30"/>
        <v>1</v>
      </c>
      <c r="AH98" s="172">
        <f t="shared" si="30"/>
        <v>1</v>
      </c>
      <c r="AI98" s="172">
        <f t="shared" si="30"/>
        <v>1</v>
      </c>
      <c r="AJ98" s="172">
        <f t="shared" si="30"/>
        <v>1</v>
      </c>
      <c r="AK98" s="172">
        <f t="shared" si="30"/>
        <v>1</v>
      </c>
      <c r="AL98" s="172">
        <f t="shared" si="30"/>
        <v>1</v>
      </c>
      <c r="AM98" s="172">
        <f t="shared" si="30"/>
        <v>1</v>
      </c>
      <c r="AN98" s="172">
        <f t="shared" si="30"/>
        <v>1</v>
      </c>
      <c r="AO98" s="172">
        <f t="shared" si="30"/>
        <v>1</v>
      </c>
      <c r="AP98" s="172">
        <f t="shared" si="30"/>
        <v>1</v>
      </c>
      <c r="AQ98" s="172">
        <f t="shared" si="30"/>
        <v>1</v>
      </c>
      <c r="AR98" s="172">
        <f t="shared" si="30"/>
        <v>1</v>
      </c>
      <c r="AS98" s="172">
        <f t="shared" si="23"/>
        <v>1</v>
      </c>
      <c r="AT98" s="172">
        <f t="shared" si="15"/>
        <v>1</v>
      </c>
      <c r="AU98" s="172">
        <f t="shared" si="15"/>
        <v>1</v>
      </c>
      <c r="AV98" s="172">
        <f t="shared" si="15"/>
        <v>1</v>
      </c>
      <c r="BA98" s="172" t="str">
        <f t="shared" si="28"/>
        <v/>
      </c>
      <c r="BB98" s="172" t="str">
        <f t="shared" si="27"/>
        <v/>
      </c>
      <c r="BC98" s="172" t="str">
        <f t="shared" si="27"/>
        <v/>
      </c>
      <c r="BD98" s="172" t="str">
        <f t="shared" si="27"/>
        <v/>
      </c>
      <c r="BE98" s="172" t="str">
        <f t="shared" si="27"/>
        <v/>
      </c>
      <c r="BF98" s="172" t="str">
        <f t="shared" si="27"/>
        <v/>
      </c>
      <c r="BG98" s="172" t="str">
        <f t="shared" si="27"/>
        <v/>
      </c>
      <c r="BH98" s="172" t="str">
        <f t="shared" si="27"/>
        <v/>
      </c>
      <c r="BI98" s="172" t="str">
        <f t="shared" si="27"/>
        <v/>
      </c>
      <c r="BJ98" s="172" t="str">
        <f t="shared" si="27"/>
        <v/>
      </c>
    </row>
    <row r="99" spans="1:62">
      <c r="A99" s="10"/>
      <c r="B99" s="10" t="str">
        <f t="shared" si="31"/>
        <v/>
      </c>
      <c r="C99" s="209"/>
      <c r="D99" s="209"/>
      <c r="E99" s="209"/>
      <c r="F99" s="13" t="str">
        <f>IF('תנאי סף'!F99="","",'תנאי סף'!F99)</f>
        <v/>
      </c>
      <c r="G99" s="11" t="str">
        <f t="shared" ca="1" si="32"/>
        <v/>
      </c>
      <c r="H99" s="11" t="str">
        <f t="shared" ca="1" si="32"/>
        <v/>
      </c>
      <c r="I99" s="11" t="str">
        <f t="shared" ca="1" si="32"/>
        <v/>
      </c>
      <c r="J99" s="11" t="str">
        <f t="shared" ca="1" si="32"/>
        <v/>
      </c>
      <c r="K99" s="11" t="str">
        <f t="shared" ca="1" si="32"/>
        <v/>
      </c>
      <c r="L99" s="11" t="str">
        <f t="shared" ca="1" si="32"/>
        <v/>
      </c>
      <c r="M99" s="11" t="str">
        <f t="shared" ca="1" si="32"/>
        <v/>
      </c>
      <c r="N99" s="11" t="str">
        <f t="shared" ca="1" si="32"/>
        <v/>
      </c>
      <c r="O99" s="11" t="str">
        <f t="shared" ca="1" si="32"/>
        <v/>
      </c>
      <c r="P99" s="11" t="str">
        <f t="shared" ca="1" si="32"/>
        <v/>
      </c>
      <c r="Q99" s="11" t="str">
        <f t="shared" ca="1" si="32"/>
        <v/>
      </c>
      <c r="R99" s="11" t="str">
        <f t="shared" ca="1" si="32"/>
        <v/>
      </c>
      <c r="S99" s="11" t="str">
        <f t="shared" ca="1" si="32"/>
        <v/>
      </c>
      <c r="T99" s="11" t="str">
        <f t="shared" ca="1" si="32"/>
        <v/>
      </c>
      <c r="U99" s="11" t="str">
        <f t="shared" ca="1" si="32"/>
        <v/>
      </c>
      <c r="V99" s="11" t="str">
        <f t="shared" ca="1" si="32"/>
        <v/>
      </c>
      <c r="W99" s="11" t="str">
        <f t="shared" ca="1" si="26"/>
        <v/>
      </c>
      <c r="X99" s="11" t="str">
        <f t="shared" ca="1" si="26"/>
        <v/>
      </c>
      <c r="Y99" s="11" t="str">
        <f t="shared" ca="1" si="26"/>
        <v/>
      </c>
      <c r="AA99" s="172">
        <f t="shared" si="33"/>
        <v>1</v>
      </c>
      <c r="AB99" s="172" t="str">
        <f t="shared" si="29"/>
        <v/>
      </c>
      <c r="AC99" s="172" t="str">
        <f t="shared" si="29"/>
        <v/>
      </c>
      <c r="AD99" s="172">
        <f t="shared" si="30"/>
        <v>1</v>
      </c>
      <c r="AE99" s="172">
        <f t="shared" si="30"/>
        <v>1</v>
      </c>
      <c r="AF99" s="172">
        <f t="shared" si="30"/>
        <v>1</v>
      </c>
      <c r="AG99" s="172">
        <f t="shared" si="30"/>
        <v>1</v>
      </c>
      <c r="AH99" s="172">
        <f t="shared" si="30"/>
        <v>1</v>
      </c>
      <c r="AI99" s="172">
        <f t="shared" si="30"/>
        <v>1</v>
      </c>
      <c r="AJ99" s="172">
        <f t="shared" si="30"/>
        <v>1</v>
      </c>
      <c r="AK99" s="172">
        <f t="shared" si="30"/>
        <v>1</v>
      </c>
      <c r="AL99" s="172">
        <f t="shared" si="30"/>
        <v>1</v>
      </c>
      <c r="AM99" s="172">
        <f t="shared" si="30"/>
        <v>1</v>
      </c>
      <c r="AN99" s="172">
        <f t="shared" si="30"/>
        <v>1</v>
      </c>
      <c r="AO99" s="172">
        <f t="shared" si="30"/>
        <v>1</v>
      </c>
      <c r="AP99" s="172">
        <f t="shared" si="30"/>
        <v>1</v>
      </c>
      <c r="AQ99" s="172">
        <f t="shared" si="30"/>
        <v>1</v>
      </c>
      <c r="AR99" s="172">
        <f t="shared" si="30"/>
        <v>1</v>
      </c>
      <c r="AS99" s="172">
        <f t="shared" si="23"/>
        <v>1</v>
      </c>
      <c r="AT99" s="172">
        <f t="shared" si="15"/>
        <v>1</v>
      </c>
      <c r="AU99" s="172">
        <f t="shared" si="15"/>
        <v>1</v>
      </c>
      <c r="AV99" s="172">
        <f t="shared" si="15"/>
        <v>1</v>
      </c>
      <c r="BA99" s="172" t="str">
        <f t="shared" si="28"/>
        <v/>
      </c>
      <c r="BB99" s="172" t="str">
        <f t="shared" si="27"/>
        <v/>
      </c>
      <c r="BC99" s="172" t="str">
        <f t="shared" si="27"/>
        <v/>
      </c>
      <c r="BD99" s="172" t="str">
        <f t="shared" si="27"/>
        <v/>
      </c>
      <c r="BE99" s="172" t="str">
        <f t="shared" si="27"/>
        <v/>
      </c>
      <c r="BF99" s="172" t="str">
        <f t="shared" si="27"/>
        <v/>
      </c>
      <c r="BG99" s="172" t="str">
        <f t="shared" si="27"/>
        <v/>
      </c>
      <c r="BH99" s="172" t="str">
        <f t="shared" si="27"/>
        <v/>
      </c>
      <c r="BI99" s="172" t="str">
        <f t="shared" si="27"/>
        <v/>
      </c>
      <c r="BJ99" s="172" t="str">
        <f t="shared" si="27"/>
        <v/>
      </c>
    </row>
    <row r="100" spans="1:62">
      <c r="A100" s="10"/>
      <c r="B100" s="10" t="str">
        <f t="shared" si="31"/>
        <v/>
      </c>
      <c r="C100" s="209"/>
      <c r="D100" s="209"/>
      <c r="E100" s="209"/>
      <c r="F100" s="13" t="str">
        <f>IF('תנאי סף'!F100="","",'תנאי סף'!F100)</f>
        <v/>
      </c>
      <c r="G100" s="11" t="str">
        <f t="shared" ca="1" si="32"/>
        <v/>
      </c>
      <c r="H100" s="11" t="str">
        <f t="shared" ca="1" si="32"/>
        <v/>
      </c>
      <c r="I100" s="11" t="str">
        <f t="shared" ca="1" si="32"/>
        <v/>
      </c>
      <c r="J100" s="11" t="str">
        <f t="shared" ca="1" si="32"/>
        <v/>
      </c>
      <c r="K100" s="11" t="str">
        <f t="shared" ca="1" si="32"/>
        <v/>
      </c>
      <c r="L100" s="11" t="str">
        <f t="shared" ca="1" si="32"/>
        <v/>
      </c>
      <c r="M100" s="11" t="str">
        <f t="shared" ca="1" si="32"/>
        <v/>
      </c>
      <c r="N100" s="11" t="str">
        <f t="shared" ca="1" si="32"/>
        <v/>
      </c>
      <c r="O100" s="11" t="str">
        <f t="shared" ca="1" si="32"/>
        <v/>
      </c>
      <c r="P100" s="11" t="str">
        <f t="shared" ca="1" si="32"/>
        <v/>
      </c>
      <c r="Q100" s="11" t="str">
        <f t="shared" ca="1" si="32"/>
        <v/>
      </c>
      <c r="R100" s="11" t="str">
        <f t="shared" ca="1" si="32"/>
        <v/>
      </c>
      <c r="S100" s="11" t="str">
        <f t="shared" ca="1" si="32"/>
        <v/>
      </c>
      <c r="T100" s="11" t="str">
        <f t="shared" ca="1" si="32"/>
        <v/>
      </c>
      <c r="U100" s="11" t="str">
        <f t="shared" ca="1" si="32"/>
        <v/>
      </c>
      <c r="V100" s="11" t="str">
        <f t="shared" ca="1" si="32"/>
        <v/>
      </c>
      <c r="W100" s="11" t="str">
        <f t="shared" ca="1" si="26"/>
        <v/>
      </c>
      <c r="X100" s="11" t="str">
        <f t="shared" ca="1" si="26"/>
        <v/>
      </c>
      <c r="Y100" s="11" t="str">
        <f t="shared" ca="1" si="26"/>
        <v/>
      </c>
      <c r="AA100" s="172">
        <f t="shared" si="33"/>
        <v>1</v>
      </c>
      <c r="AB100" s="172" t="str">
        <f t="shared" si="29"/>
        <v/>
      </c>
      <c r="AC100" s="172" t="str">
        <f t="shared" si="29"/>
        <v/>
      </c>
      <c r="AD100" s="172">
        <f t="shared" si="30"/>
        <v>1</v>
      </c>
      <c r="AE100" s="172">
        <f t="shared" si="30"/>
        <v>1</v>
      </c>
      <c r="AF100" s="172">
        <f t="shared" si="30"/>
        <v>1</v>
      </c>
      <c r="AG100" s="172">
        <f t="shared" si="30"/>
        <v>1</v>
      </c>
      <c r="AH100" s="172">
        <f t="shared" si="30"/>
        <v>1</v>
      </c>
      <c r="AI100" s="172">
        <f t="shared" si="30"/>
        <v>1</v>
      </c>
      <c r="AJ100" s="172">
        <f t="shared" si="30"/>
        <v>1</v>
      </c>
      <c r="AK100" s="172">
        <f t="shared" si="30"/>
        <v>1</v>
      </c>
      <c r="AL100" s="172">
        <f t="shared" si="30"/>
        <v>1</v>
      </c>
      <c r="AM100" s="172">
        <f t="shared" si="30"/>
        <v>1</v>
      </c>
      <c r="AN100" s="172">
        <f t="shared" si="30"/>
        <v>1</v>
      </c>
      <c r="AO100" s="172">
        <f t="shared" si="30"/>
        <v>1</v>
      </c>
      <c r="AP100" s="172">
        <f t="shared" si="30"/>
        <v>1</v>
      </c>
      <c r="AQ100" s="172">
        <f t="shared" si="30"/>
        <v>1</v>
      </c>
      <c r="AR100" s="172">
        <f t="shared" si="30"/>
        <v>1</v>
      </c>
      <c r="AS100" s="172">
        <f t="shared" si="23"/>
        <v>1</v>
      </c>
      <c r="AT100" s="172">
        <f t="shared" si="15"/>
        <v>1</v>
      </c>
      <c r="AU100" s="172">
        <f t="shared" si="15"/>
        <v>1</v>
      </c>
      <c r="AV100" s="172">
        <f t="shared" si="15"/>
        <v>1</v>
      </c>
      <c r="BA100" s="172" t="str">
        <f t="shared" si="28"/>
        <v/>
      </c>
      <c r="BB100" s="172" t="str">
        <f t="shared" si="27"/>
        <v/>
      </c>
      <c r="BC100" s="172" t="str">
        <f t="shared" si="27"/>
        <v/>
      </c>
      <c r="BD100" s="172" t="str">
        <f t="shared" si="27"/>
        <v/>
      </c>
      <c r="BE100" s="172" t="str">
        <f t="shared" si="27"/>
        <v/>
      </c>
      <c r="BF100" s="172" t="str">
        <f t="shared" si="27"/>
        <v/>
      </c>
      <c r="BG100" s="172" t="str">
        <f t="shared" si="27"/>
        <v/>
      </c>
      <c r="BH100" s="172" t="str">
        <f t="shared" si="27"/>
        <v/>
      </c>
      <c r="BI100" s="172" t="str">
        <f t="shared" si="27"/>
        <v/>
      </c>
      <c r="BJ100" s="172" t="str">
        <f t="shared" si="27"/>
        <v/>
      </c>
    </row>
    <row r="101" spans="1:62">
      <c r="A101" s="10"/>
      <c r="B101" s="10" t="str">
        <f t="shared" si="31"/>
        <v/>
      </c>
      <c r="C101" s="209"/>
      <c r="D101" s="209"/>
      <c r="E101" s="209"/>
      <c r="F101" s="13" t="str">
        <f>IF('תנאי סף'!F101="","",'תנאי סף'!F101)</f>
        <v/>
      </c>
      <c r="G101" s="11" t="str">
        <f t="shared" ca="1" si="32"/>
        <v/>
      </c>
      <c r="H101" s="11" t="str">
        <f t="shared" ca="1" si="32"/>
        <v/>
      </c>
      <c r="I101" s="11" t="str">
        <f t="shared" ca="1" si="32"/>
        <v/>
      </c>
      <c r="J101" s="11" t="str">
        <f t="shared" ca="1" si="32"/>
        <v/>
      </c>
      <c r="K101" s="11" t="str">
        <f t="shared" ca="1" si="32"/>
        <v/>
      </c>
      <c r="L101" s="11" t="str">
        <f t="shared" ca="1" si="32"/>
        <v/>
      </c>
      <c r="M101" s="11" t="str">
        <f t="shared" ca="1" si="32"/>
        <v/>
      </c>
      <c r="N101" s="11" t="str">
        <f t="shared" ca="1" si="32"/>
        <v/>
      </c>
      <c r="O101" s="11" t="str">
        <f t="shared" ca="1" si="32"/>
        <v/>
      </c>
      <c r="P101" s="11" t="str">
        <f t="shared" ca="1" si="32"/>
        <v/>
      </c>
      <c r="Q101" s="11" t="str">
        <f t="shared" ca="1" si="32"/>
        <v/>
      </c>
      <c r="R101" s="11" t="str">
        <f t="shared" ca="1" si="32"/>
        <v/>
      </c>
      <c r="S101" s="11" t="str">
        <f t="shared" ca="1" si="32"/>
        <v/>
      </c>
      <c r="T101" s="11" t="str">
        <f t="shared" ca="1" si="32"/>
        <v/>
      </c>
      <c r="U101" s="11" t="str">
        <f t="shared" ca="1" si="32"/>
        <v/>
      </c>
      <c r="V101" s="11" t="str">
        <f t="shared" ca="1" si="32"/>
        <v/>
      </c>
      <c r="W101" s="11" t="str">
        <f t="shared" ca="1" si="26"/>
        <v/>
      </c>
      <c r="X101" s="11" t="str">
        <f t="shared" ca="1" si="26"/>
        <v/>
      </c>
      <c r="Y101" s="11" t="str">
        <f t="shared" ca="1" si="26"/>
        <v/>
      </c>
      <c r="AA101" s="172">
        <f t="shared" si="33"/>
        <v>1</v>
      </c>
      <c r="AB101" s="172" t="str">
        <f t="shared" si="29"/>
        <v/>
      </c>
      <c r="AC101" s="172" t="str">
        <f t="shared" si="29"/>
        <v/>
      </c>
      <c r="AD101" s="172">
        <f t="shared" si="30"/>
        <v>1</v>
      </c>
      <c r="AE101" s="172">
        <f t="shared" si="30"/>
        <v>1</v>
      </c>
      <c r="AF101" s="172">
        <f t="shared" si="30"/>
        <v>1</v>
      </c>
      <c r="AG101" s="172">
        <f t="shared" si="30"/>
        <v>1</v>
      </c>
      <c r="AH101" s="172">
        <f t="shared" si="30"/>
        <v>1</v>
      </c>
      <c r="AI101" s="172">
        <f t="shared" si="30"/>
        <v>1</v>
      </c>
      <c r="AJ101" s="172">
        <f t="shared" si="30"/>
        <v>1</v>
      </c>
      <c r="AK101" s="172">
        <f t="shared" si="30"/>
        <v>1</v>
      </c>
      <c r="AL101" s="172">
        <f t="shared" si="30"/>
        <v>1</v>
      </c>
      <c r="AM101" s="172">
        <f t="shared" si="30"/>
        <v>1</v>
      </c>
      <c r="AN101" s="172">
        <f t="shared" si="30"/>
        <v>1</v>
      </c>
      <c r="AO101" s="172">
        <f t="shared" si="30"/>
        <v>1</v>
      </c>
      <c r="AP101" s="172">
        <f t="shared" si="30"/>
        <v>1</v>
      </c>
      <c r="AQ101" s="172">
        <f t="shared" si="30"/>
        <v>1</v>
      </c>
      <c r="AR101" s="172">
        <f t="shared" si="30"/>
        <v>1</v>
      </c>
      <c r="AS101" s="172">
        <f t="shared" si="23"/>
        <v>1</v>
      </c>
      <c r="AT101" s="172">
        <f t="shared" si="15"/>
        <v>1</v>
      </c>
      <c r="AU101" s="172">
        <f t="shared" si="15"/>
        <v>1</v>
      </c>
      <c r="AV101" s="172">
        <f t="shared" si="15"/>
        <v>1</v>
      </c>
      <c r="BA101" s="172" t="str">
        <f t="shared" si="28"/>
        <v/>
      </c>
      <c r="BB101" s="172" t="str">
        <f t="shared" si="27"/>
        <v/>
      </c>
      <c r="BC101" s="172" t="str">
        <f t="shared" si="27"/>
        <v/>
      </c>
      <c r="BD101" s="172" t="str">
        <f t="shared" si="27"/>
        <v/>
      </c>
      <c r="BE101" s="172" t="str">
        <f t="shared" si="27"/>
        <v/>
      </c>
      <c r="BF101" s="172" t="str">
        <f t="shared" si="27"/>
        <v/>
      </c>
      <c r="BG101" s="172" t="str">
        <f t="shared" si="27"/>
        <v/>
      </c>
      <c r="BH101" s="172" t="str">
        <f t="shared" si="27"/>
        <v/>
      </c>
      <c r="BI101" s="172" t="str">
        <f t="shared" si="27"/>
        <v/>
      </c>
      <c r="BJ101" s="172" t="str">
        <f t="shared" si="27"/>
        <v/>
      </c>
    </row>
    <row r="102" spans="1:62">
      <c r="A102" s="10"/>
      <c r="B102" s="10" t="str">
        <f t="shared" si="31"/>
        <v/>
      </c>
      <c r="C102" s="209"/>
      <c r="D102" s="209"/>
      <c r="E102" s="209"/>
      <c r="F102" s="13" t="str">
        <f>IF('תנאי סף'!F102="","",'תנאי סף'!F102)</f>
        <v/>
      </c>
      <c r="G102" s="11" t="str">
        <f t="shared" ca="1" si="32"/>
        <v/>
      </c>
      <c r="H102" s="11" t="str">
        <f t="shared" ca="1" si="32"/>
        <v/>
      </c>
      <c r="I102" s="11" t="str">
        <f t="shared" ca="1" si="32"/>
        <v/>
      </c>
      <c r="J102" s="11" t="str">
        <f t="shared" ca="1" si="32"/>
        <v/>
      </c>
      <c r="K102" s="11" t="str">
        <f t="shared" ca="1" si="32"/>
        <v/>
      </c>
      <c r="L102" s="11" t="str">
        <f t="shared" ca="1" si="32"/>
        <v/>
      </c>
      <c r="M102" s="11" t="str">
        <f t="shared" ca="1" si="32"/>
        <v/>
      </c>
      <c r="N102" s="11" t="str">
        <f t="shared" ca="1" si="32"/>
        <v/>
      </c>
      <c r="O102" s="11" t="str">
        <f t="shared" ca="1" si="32"/>
        <v/>
      </c>
      <c r="P102" s="11" t="str">
        <f t="shared" ca="1" si="32"/>
        <v/>
      </c>
      <c r="Q102" s="11" t="str">
        <f t="shared" ca="1" si="32"/>
        <v/>
      </c>
      <c r="R102" s="11" t="str">
        <f t="shared" ca="1" si="32"/>
        <v/>
      </c>
      <c r="S102" s="11" t="str">
        <f t="shared" ca="1" si="32"/>
        <v/>
      </c>
      <c r="T102" s="11" t="str">
        <f t="shared" ca="1" si="32"/>
        <v/>
      </c>
      <c r="U102" s="11" t="str">
        <f t="shared" ca="1" si="32"/>
        <v/>
      </c>
      <c r="V102" s="11" t="str">
        <f t="shared" ca="1" si="32"/>
        <v/>
      </c>
      <c r="W102" s="11" t="str">
        <f t="shared" ca="1" si="26"/>
        <v/>
      </c>
      <c r="X102" s="11" t="str">
        <f t="shared" ca="1" si="26"/>
        <v/>
      </c>
      <c r="Y102" s="11" t="str">
        <f t="shared" ca="1" si="26"/>
        <v/>
      </c>
      <c r="AA102" s="172">
        <f t="shared" si="33"/>
        <v>1</v>
      </c>
      <c r="AB102" s="172" t="str">
        <f t="shared" si="29"/>
        <v/>
      </c>
      <c r="AC102" s="172" t="str">
        <f t="shared" si="29"/>
        <v/>
      </c>
      <c r="AD102" s="172">
        <f t="shared" si="30"/>
        <v>1</v>
      </c>
      <c r="AE102" s="172">
        <f t="shared" si="30"/>
        <v>1</v>
      </c>
      <c r="AF102" s="172">
        <f t="shared" si="30"/>
        <v>1</v>
      </c>
      <c r="AG102" s="172">
        <f t="shared" si="30"/>
        <v>1</v>
      </c>
      <c r="AH102" s="172">
        <f t="shared" si="30"/>
        <v>1</v>
      </c>
      <c r="AI102" s="172">
        <f t="shared" si="30"/>
        <v>1</v>
      </c>
      <c r="AJ102" s="172">
        <f t="shared" si="30"/>
        <v>1</v>
      </c>
      <c r="AK102" s="172">
        <f t="shared" si="30"/>
        <v>1</v>
      </c>
      <c r="AL102" s="172">
        <f t="shared" si="30"/>
        <v>1</v>
      </c>
      <c r="AM102" s="172">
        <f t="shared" si="30"/>
        <v>1</v>
      </c>
      <c r="AN102" s="172">
        <f t="shared" si="30"/>
        <v>1</v>
      </c>
      <c r="AO102" s="172">
        <f t="shared" si="30"/>
        <v>1</v>
      </c>
      <c r="AP102" s="172">
        <f t="shared" si="30"/>
        <v>1</v>
      </c>
      <c r="AQ102" s="172">
        <f t="shared" si="30"/>
        <v>1</v>
      </c>
      <c r="AR102" s="172">
        <f t="shared" si="30"/>
        <v>1</v>
      </c>
      <c r="AS102" s="172">
        <f t="shared" si="23"/>
        <v>1</v>
      </c>
      <c r="AT102" s="172">
        <f t="shared" si="15"/>
        <v>1</v>
      </c>
      <c r="AU102" s="172">
        <f t="shared" si="15"/>
        <v>1</v>
      </c>
      <c r="AV102" s="172">
        <f t="shared" si="15"/>
        <v>1</v>
      </c>
      <c r="BA102" s="172" t="str">
        <f t="shared" si="28"/>
        <v/>
      </c>
      <c r="BB102" s="172" t="str">
        <f t="shared" si="27"/>
        <v/>
      </c>
      <c r="BC102" s="172" t="str">
        <f t="shared" si="27"/>
        <v/>
      </c>
      <c r="BD102" s="172" t="str">
        <f t="shared" si="27"/>
        <v/>
      </c>
      <c r="BE102" s="172" t="str">
        <f t="shared" si="27"/>
        <v/>
      </c>
      <c r="BF102" s="172" t="str">
        <f t="shared" si="27"/>
        <v/>
      </c>
      <c r="BG102" s="172" t="str">
        <f t="shared" si="27"/>
        <v/>
      </c>
      <c r="BH102" s="172" t="str">
        <f t="shared" si="27"/>
        <v/>
      </c>
      <c r="BI102" s="172" t="str">
        <f t="shared" si="27"/>
        <v/>
      </c>
      <c r="BJ102" s="172" t="str">
        <f t="shared" si="27"/>
        <v/>
      </c>
    </row>
    <row r="103" spans="1:62">
      <c r="A103" s="10"/>
      <c r="B103" s="10" t="str">
        <f t="shared" si="31"/>
        <v/>
      </c>
      <c r="C103" s="209"/>
      <c r="D103" s="209"/>
      <c r="E103" s="209"/>
      <c r="F103" s="13" t="str">
        <f>IF('תנאי סף'!F103="","",'תנאי סף'!F103)</f>
        <v/>
      </c>
      <c r="G103" s="11" t="str">
        <f t="shared" ca="1" si="32"/>
        <v/>
      </c>
      <c r="H103" s="11" t="str">
        <f t="shared" ca="1" si="32"/>
        <v/>
      </c>
      <c r="I103" s="11" t="str">
        <f t="shared" ca="1" si="32"/>
        <v/>
      </c>
      <c r="J103" s="11" t="str">
        <f t="shared" ca="1" si="32"/>
        <v/>
      </c>
      <c r="K103" s="11" t="str">
        <f t="shared" ca="1" si="32"/>
        <v/>
      </c>
      <c r="L103" s="11" t="str">
        <f t="shared" ca="1" si="32"/>
        <v/>
      </c>
      <c r="M103" s="11" t="str">
        <f t="shared" ca="1" si="32"/>
        <v/>
      </c>
      <c r="N103" s="11" t="str">
        <f t="shared" ca="1" si="32"/>
        <v/>
      </c>
      <c r="O103" s="11" t="str">
        <f t="shared" ca="1" si="32"/>
        <v/>
      </c>
      <c r="P103" s="11" t="str">
        <f t="shared" ca="1" si="32"/>
        <v/>
      </c>
      <c r="Q103" s="11" t="str">
        <f t="shared" ca="1" si="32"/>
        <v/>
      </c>
      <c r="R103" s="11" t="str">
        <f t="shared" ca="1" si="32"/>
        <v/>
      </c>
      <c r="S103" s="11" t="str">
        <f t="shared" ca="1" si="32"/>
        <v/>
      </c>
      <c r="T103" s="11" t="str">
        <f t="shared" ca="1" si="32"/>
        <v/>
      </c>
      <c r="U103" s="11" t="str">
        <f t="shared" ca="1" si="32"/>
        <v/>
      </c>
      <c r="V103" s="11" t="str">
        <f t="shared" ca="1" si="32"/>
        <v/>
      </c>
      <c r="W103" s="11" t="str">
        <f t="shared" ref="W103:Y130" ca="1" si="34">IF($F103="","",INDIRECT("'"&amp;SUBSTITUTE($F103,"'","''")&amp;"'"&amp;"!R"&amp;W$23&amp;"C"&amp;$G$22,0))</f>
        <v/>
      </c>
      <c r="X103" s="11" t="str">
        <f t="shared" ca="1" si="34"/>
        <v/>
      </c>
      <c r="Y103" s="11" t="str">
        <f t="shared" ca="1" si="34"/>
        <v/>
      </c>
      <c r="AA103" s="172">
        <f t="shared" si="33"/>
        <v>1</v>
      </c>
      <c r="AB103" s="172" t="str">
        <f t="shared" si="29"/>
        <v/>
      </c>
      <c r="AC103" s="172" t="str">
        <f t="shared" si="29"/>
        <v/>
      </c>
      <c r="AD103" s="172">
        <f t="shared" si="30"/>
        <v>1</v>
      </c>
      <c r="AE103" s="172">
        <f t="shared" si="30"/>
        <v>1</v>
      </c>
      <c r="AF103" s="172">
        <f t="shared" si="30"/>
        <v>1</v>
      </c>
      <c r="AG103" s="172">
        <f t="shared" si="30"/>
        <v>1</v>
      </c>
      <c r="AH103" s="172">
        <f t="shared" si="30"/>
        <v>1</v>
      </c>
      <c r="AI103" s="172">
        <f t="shared" si="30"/>
        <v>1</v>
      </c>
      <c r="AJ103" s="172">
        <f t="shared" si="30"/>
        <v>1</v>
      </c>
      <c r="AK103" s="172">
        <f t="shared" si="30"/>
        <v>1</v>
      </c>
      <c r="AL103" s="172">
        <f t="shared" si="30"/>
        <v>1</v>
      </c>
      <c r="AM103" s="172">
        <f t="shared" si="30"/>
        <v>1</v>
      </c>
      <c r="AN103" s="172">
        <f t="shared" si="30"/>
        <v>1</v>
      </c>
      <c r="AO103" s="172">
        <f t="shared" si="30"/>
        <v>1</v>
      </c>
      <c r="AP103" s="172">
        <f t="shared" si="30"/>
        <v>1</v>
      </c>
      <c r="AQ103" s="172">
        <f t="shared" si="30"/>
        <v>1</v>
      </c>
      <c r="AR103" s="172">
        <f t="shared" si="30"/>
        <v>1</v>
      </c>
      <c r="AS103" s="172">
        <f t="shared" si="23"/>
        <v>1</v>
      </c>
      <c r="AT103" s="172">
        <f t="shared" si="15"/>
        <v>1</v>
      </c>
      <c r="AU103" s="172">
        <f t="shared" si="15"/>
        <v>1</v>
      </c>
      <c r="AV103" s="172">
        <f t="shared" si="15"/>
        <v>1</v>
      </c>
      <c r="BA103" s="172" t="str">
        <f t="shared" si="28"/>
        <v/>
      </c>
      <c r="BB103" s="172" t="str">
        <f t="shared" si="27"/>
        <v/>
      </c>
      <c r="BC103" s="172" t="str">
        <f t="shared" si="27"/>
        <v/>
      </c>
      <c r="BD103" s="172" t="str">
        <f t="shared" si="27"/>
        <v/>
      </c>
      <c r="BE103" s="172" t="str">
        <f t="shared" si="27"/>
        <v/>
      </c>
      <c r="BF103" s="172" t="str">
        <f t="shared" si="27"/>
        <v/>
      </c>
      <c r="BG103" s="172" t="str">
        <f t="shared" si="27"/>
        <v/>
      </c>
      <c r="BH103" s="172" t="str">
        <f t="shared" si="27"/>
        <v/>
      </c>
      <c r="BI103" s="172" t="str">
        <f t="shared" si="27"/>
        <v/>
      </c>
      <c r="BJ103" s="172" t="str">
        <f t="shared" si="27"/>
        <v/>
      </c>
    </row>
    <row r="104" spans="1:62">
      <c r="A104" s="10"/>
      <c r="B104" s="10" t="str">
        <f t="shared" si="31"/>
        <v/>
      </c>
      <c r="C104" s="209"/>
      <c r="D104" s="209"/>
      <c r="E104" s="209"/>
      <c r="F104" s="13" t="str">
        <f>IF('תנאי סף'!F104="","",'תנאי סף'!F104)</f>
        <v/>
      </c>
      <c r="G104" s="11" t="str">
        <f t="shared" ca="1" si="32"/>
        <v/>
      </c>
      <c r="H104" s="11" t="str">
        <f t="shared" ca="1" si="32"/>
        <v/>
      </c>
      <c r="I104" s="11" t="str">
        <f t="shared" ca="1" si="32"/>
        <v/>
      </c>
      <c r="J104" s="11" t="str">
        <f t="shared" ca="1" si="32"/>
        <v/>
      </c>
      <c r="K104" s="11" t="str">
        <f t="shared" ca="1" si="32"/>
        <v/>
      </c>
      <c r="L104" s="11" t="str">
        <f t="shared" ca="1" si="32"/>
        <v/>
      </c>
      <c r="M104" s="11" t="str">
        <f t="shared" ca="1" si="32"/>
        <v/>
      </c>
      <c r="N104" s="11" t="str">
        <f t="shared" ca="1" si="32"/>
        <v/>
      </c>
      <c r="O104" s="11" t="str">
        <f t="shared" ca="1" si="32"/>
        <v/>
      </c>
      <c r="P104" s="11" t="str">
        <f t="shared" ca="1" si="32"/>
        <v/>
      </c>
      <c r="Q104" s="11" t="str">
        <f t="shared" ca="1" si="32"/>
        <v/>
      </c>
      <c r="R104" s="11" t="str">
        <f t="shared" ca="1" si="32"/>
        <v/>
      </c>
      <c r="S104" s="11" t="str">
        <f t="shared" ca="1" si="32"/>
        <v/>
      </c>
      <c r="T104" s="11" t="str">
        <f t="shared" ca="1" si="32"/>
        <v/>
      </c>
      <c r="U104" s="11" t="str">
        <f t="shared" ca="1" si="32"/>
        <v/>
      </c>
      <c r="V104" s="11" t="str">
        <f t="shared" ca="1" si="32"/>
        <v/>
      </c>
      <c r="W104" s="11" t="str">
        <f t="shared" ca="1" si="34"/>
        <v/>
      </c>
      <c r="X104" s="11" t="str">
        <f t="shared" ca="1" si="34"/>
        <v/>
      </c>
      <c r="Y104" s="11" t="str">
        <f t="shared" ca="1" si="34"/>
        <v/>
      </c>
      <c r="AA104" s="172">
        <f t="shared" si="33"/>
        <v>1</v>
      </c>
      <c r="AB104" s="172" t="str">
        <f t="shared" si="29"/>
        <v/>
      </c>
      <c r="AC104" s="172" t="str">
        <f t="shared" si="29"/>
        <v/>
      </c>
      <c r="AD104" s="172">
        <f t="shared" si="30"/>
        <v>1</v>
      </c>
      <c r="AE104" s="172">
        <f t="shared" si="30"/>
        <v>1</v>
      </c>
      <c r="AF104" s="172">
        <f t="shared" si="30"/>
        <v>1</v>
      </c>
      <c r="AG104" s="172">
        <f t="shared" si="30"/>
        <v>1</v>
      </c>
      <c r="AH104" s="172">
        <f t="shared" si="30"/>
        <v>1</v>
      </c>
      <c r="AI104" s="172">
        <f t="shared" si="30"/>
        <v>1</v>
      </c>
      <c r="AJ104" s="172">
        <f t="shared" si="30"/>
        <v>1</v>
      </c>
      <c r="AK104" s="172">
        <f t="shared" si="30"/>
        <v>1</v>
      </c>
      <c r="AL104" s="172">
        <f t="shared" si="30"/>
        <v>1</v>
      </c>
      <c r="AM104" s="172">
        <f t="shared" si="30"/>
        <v>1</v>
      </c>
      <c r="AN104" s="172">
        <f t="shared" si="30"/>
        <v>1</v>
      </c>
      <c r="AO104" s="172">
        <f t="shared" si="30"/>
        <v>1</v>
      </c>
      <c r="AP104" s="172">
        <f t="shared" si="30"/>
        <v>1</v>
      </c>
      <c r="AQ104" s="172">
        <f t="shared" si="30"/>
        <v>1</v>
      </c>
      <c r="AR104" s="172">
        <f t="shared" si="30"/>
        <v>1</v>
      </c>
      <c r="AS104" s="172">
        <f t="shared" si="23"/>
        <v>1</v>
      </c>
      <c r="AT104" s="172">
        <f t="shared" si="15"/>
        <v>1</v>
      </c>
      <c r="AU104" s="172">
        <f t="shared" si="15"/>
        <v>1</v>
      </c>
      <c r="AV104" s="172">
        <f t="shared" si="15"/>
        <v>1</v>
      </c>
      <c r="BA104" s="172" t="str">
        <f t="shared" si="28"/>
        <v/>
      </c>
      <c r="BB104" s="172" t="str">
        <f t="shared" si="27"/>
        <v/>
      </c>
      <c r="BC104" s="172" t="str">
        <f t="shared" si="27"/>
        <v/>
      </c>
      <c r="BD104" s="172" t="str">
        <f t="shared" si="27"/>
        <v/>
      </c>
      <c r="BE104" s="172" t="str">
        <f t="shared" si="27"/>
        <v/>
      </c>
      <c r="BF104" s="172" t="str">
        <f t="shared" si="27"/>
        <v/>
      </c>
      <c r="BG104" s="172" t="str">
        <f t="shared" si="27"/>
        <v/>
      </c>
      <c r="BH104" s="172" t="str">
        <f t="shared" si="27"/>
        <v/>
      </c>
      <c r="BI104" s="172" t="str">
        <f t="shared" si="27"/>
        <v/>
      </c>
      <c r="BJ104" s="172" t="str">
        <f t="shared" si="27"/>
        <v/>
      </c>
    </row>
    <row r="105" spans="1:62">
      <c r="A105" s="10"/>
      <c r="B105" s="10" t="str">
        <f t="shared" si="31"/>
        <v/>
      </c>
      <c r="C105" s="209"/>
      <c r="D105" s="209"/>
      <c r="E105" s="209"/>
      <c r="F105" s="13" t="str">
        <f>IF('תנאי סף'!F105="","",'תנאי סף'!F105)</f>
        <v/>
      </c>
      <c r="G105" s="11" t="str">
        <f t="shared" ca="1" si="32"/>
        <v/>
      </c>
      <c r="H105" s="11" t="str">
        <f t="shared" ca="1" si="32"/>
        <v/>
      </c>
      <c r="I105" s="11" t="str">
        <f t="shared" ca="1" si="32"/>
        <v/>
      </c>
      <c r="J105" s="11" t="str">
        <f t="shared" ca="1" si="32"/>
        <v/>
      </c>
      <c r="K105" s="11" t="str">
        <f t="shared" ca="1" si="32"/>
        <v/>
      </c>
      <c r="L105" s="11" t="str">
        <f t="shared" ca="1" si="32"/>
        <v/>
      </c>
      <c r="M105" s="11" t="str">
        <f t="shared" ca="1" si="32"/>
        <v/>
      </c>
      <c r="N105" s="11" t="str">
        <f t="shared" ca="1" si="32"/>
        <v/>
      </c>
      <c r="O105" s="11" t="str">
        <f t="shared" ca="1" si="32"/>
        <v/>
      </c>
      <c r="P105" s="11" t="str">
        <f t="shared" ca="1" si="32"/>
        <v/>
      </c>
      <c r="Q105" s="11" t="str">
        <f t="shared" ca="1" si="32"/>
        <v/>
      </c>
      <c r="R105" s="11" t="str">
        <f t="shared" ca="1" si="32"/>
        <v/>
      </c>
      <c r="S105" s="11" t="str">
        <f t="shared" ca="1" si="32"/>
        <v/>
      </c>
      <c r="T105" s="11" t="str">
        <f t="shared" ca="1" si="32"/>
        <v/>
      </c>
      <c r="U105" s="11" t="str">
        <f t="shared" ca="1" si="32"/>
        <v/>
      </c>
      <c r="V105" s="11" t="str">
        <f t="shared" ca="1" si="32"/>
        <v/>
      </c>
      <c r="W105" s="11" t="str">
        <f t="shared" ca="1" si="34"/>
        <v/>
      </c>
      <c r="X105" s="11" t="str">
        <f t="shared" ca="1" si="34"/>
        <v/>
      </c>
      <c r="Y105" s="11" t="str">
        <f t="shared" ca="1" si="34"/>
        <v/>
      </c>
      <c r="AA105" s="172">
        <f t="shared" si="33"/>
        <v>1</v>
      </c>
      <c r="AB105" s="172" t="str">
        <f t="shared" si="29"/>
        <v/>
      </c>
      <c r="AC105" s="172" t="str">
        <f t="shared" si="29"/>
        <v/>
      </c>
      <c r="AD105" s="172">
        <f t="shared" si="30"/>
        <v>1</v>
      </c>
      <c r="AE105" s="172">
        <f t="shared" si="30"/>
        <v>1</v>
      </c>
      <c r="AF105" s="172">
        <f t="shared" si="30"/>
        <v>1</v>
      </c>
      <c r="AG105" s="172">
        <f t="shared" si="30"/>
        <v>1</v>
      </c>
      <c r="AH105" s="172">
        <f t="shared" si="30"/>
        <v>1</v>
      </c>
      <c r="AI105" s="172">
        <f t="shared" si="30"/>
        <v>1</v>
      </c>
      <c r="AJ105" s="172">
        <f t="shared" si="30"/>
        <v>1</v>
      </c>
      <c r="AK105" s="172">
        <f t="shared" si="30"/>
        <v>1</v>
      </c>
      <c r="AL105" s="172">
        <f t="shared" si="30"/>
        <v>1</v>
      </c>
      <c r="AM105" s="172">
        <f t="shared" si="30"/>
        <v>1</v>
      </c>
      <c r="AN105" s="172">
        <f t="shared" si="30"/>
        <v>1</v>
      </c>
      <c r="AO105" s="172">
        <f t="shared" si="30"/>
        <v>1</v>
      </c>
      <c r="AP105" s="172">
        <f t="shared" si="30"/>
        <v>1</v>
      </c>
      <c r="AQ105" s="172">
        <f t="shared" si="30"/>
        <v>1</v>
      </c>
      <c r="AR105" s="172">
        <f t="shared" si="30"/>
        <v>1</v>
      </c>
      <c r="AS105" s="172">
        <f t="shared" si="23"/>
        <v>1</v>
      </c>
      <c r="AT105" s="172">
        <f t="shared" si="15"/>
        <v>1</v>
      </c>
      <c r="AU105" s="172">
        <f t="shared" si="15"/>
        <v>1</v>
      </c>
      <c r="AV105" s="172">
        <f t="shared" si="15"/>
        <v>1</v>
      </c>
      <c r="BA105" s="172" t="str">
        <f t="shared" si="28"/>
        <v/>
      </c>
      <c r="BB105" s="172" t="str">
        <f t="shared" si="27"/>
        <v/>
      </c>
      <c r="BC105" s="172" t="str">
        <f t="shared" si="27"/>
        <v/>
      </c>
      <c r="BD105" s="172" t="str">
        <f t="shared" si="27"/>
        <v/>
      </c>
      <c r="BE105" s="172" t="str">
        <f t="shared" si="27"/>
        <v/>
      </c>
      <c r="BF105" s="172" t="str">
        <f t="shared" si="27"/>
        <v/>
      </c>
      <c r="BG105" s="172" t="str">
        <f t="shared" si="27"/>
        <v/>
      </c>
      <c r="BH105" s="172" t="str">
        <f t="shared" si="27"/>
        <v/>
      </c>
      <c r="BI105" s="172" t="str">
        <f t="shared" si="27"/>
        <v/>
      </c>
      <c r="BJ105" s="172" t="str">
        <f t="shared" si="27"/>
        <v/>
      </c>
    </row>
    <row r="106" spans="1:62">
      <c r="A106" s="10"/>
      <c r="B106" s="10" t="str">
        <f t="shared" si="31"/>
        <v/>
      </c>
      <c r="C106" s="209"/>
      <c r="D106" s="209"/>
      <c r="E106" s="209"/>
      <c r="F106" s="13" t="str">
        <f>IF('תנאי סף'!F106="","",'תנאי סף'!F106)</f>
        <v/>
      </c>
      <c r="G106" s="11" t="str">
        <f t="shared" ca="1" si="32"/>
        <v/>
      </c>
      <c r="H106" s="11" t="str">
        <f t="shared" ca="1" si="32"/>
        <v/>
      </c>
      <c r="I106" s="11" t="str">
        <f t="shared" ca="1" si="32"/>
        <v/>
      </c>
      <c r="J106" s="11" t="str">
        <f t="shared" ca="1" si="32"/>
        <v/>
      </c>
      <c r="K106" s="11" t="str">
        <f t="shared" ca="1" si="32"/>
        <v/>
      </c>
      <c r="L106" s="11" t="str">
        <f t="shared" ca="1" si="32"/>
        <v/>
      </c>
      <c r="M106" s="11" t="str">
        <f t="shared" ca="1" si="32"/>
        <v/>
      </c>
      <c r="N106" s="11" t="str">
        <f t="shared" ca="1" si="32"/>
        <v/>
      </c>
      <c r="O106" s="11" t="str">
        <f t="shared" ca="1" si="32"/>
        <v/>
      </c>
      <c r="P106" s="11" t="str">
        <f t="shared" ca="1" si="32"/>
        <v/>
      </c>
      <c r="Q106" s="11" t="str">
        <f t="shared" ca="1" si="32"/>
        <v/>
      </c>
      <c r="R106" s="11" t="str">
        <f t="shared" ca="1" si="32"/>
        <v/>
      </c>
      <c r="S106" s="11" t="str">
        <f t="shared" ca="1" si="32"/>
        <v/>
      </c>
      <c r="T106" s="11" t="str">
        <f t="shared" ca="1" si="32"/>
        <v/>
      </c>
      <c r="U106" s="11" t="str">
        <f t="shared" ca="1" si="32"/>
        <v/>
      </c>
      <c r="V106" s="11" t="str">
        <f t="shared" ca="1" si="32"/>
        <v/>
      </c>
      <c r="W106" s="11" t="str">
        <f t="shared" ca="1" si="34"/>
        <v/>
      </c>
      <c r="X106" s="11" t="str">
        <f t="shared" ca="1" si="34"/>
        <v/>
      </c>
      <c r="Y106" s="11" t="str">
        <f t="shared" ca="1" si="34"/>
        <v/>
      </c>
      <c r="AA106" s="172">
        <f t="shared" si="33"/>
        <v>1</v>
      </c>
      <c r="AB106" s="172" t="str">
        <f t="shared" si="29"/>
        <v/>
      </c>
      <c r="AC106" s="172" t="str">
        <f t="shared" si="29"/>
        <v/>
      </c>
      <c r="AD106" s="172">
        <f t="shared" si="30"/>
        <v>1</v>
      </c>
      <c r="AE106" s="172">
        <f t="shared" si="30"/>
        <v>1</v>
      </c>
      <c r="AF106" s="172">
        <f t="shared" si="30"/>
        <v>1</v>
      </c>
      <c r="AG106" s="172">
        <f t="shared" si="30"/>
        <v>1</v>
      </c>
      <c r="AH106" s="172">
        <f t="shared" si="30"/>
        <v>1</v>
      </c>
      <c r="AI106" s="172">
        <f t="shared" si="30"/>
        <v>1</v>
      </c>
      <c r="AJ106" s="172">
        <f t="shared" si="30"/>
        <v>1</v>
      </c>
      <c r="AK106" s="172">
        <f t="shared" si="30"/>
        <v>1</v>
      </c>
      <c r="AL106" s="172">
        <f t="shared" si="30"/>
        <v>1</v>
      </c>
      <c r="AM106" s="172">
        <f t="shared" si="30"/>
        <v>1</v>
      </c>
      <c r="AN106" s="172">
        <f t="shared" si="30"/>
        <v>1</v>
      </c>
      <c r="AO106" s="172">
        <f t="shared" si="30"/>
        <v>1</v>
      </c>
      <c r="AP106" s="172">
        <f t="shared" si="30"/>
        <v>1</v>
      </c>
      <c r="AQ106" s="172">
        <f t="shared" si="30"/>
        <v>1</v>
      </c>
      <c r="AR106" s="172">
        <f t="shared" si="30"/>
        <v>1</v>
      </c>
      <c r="AS106" s="172">
        <f t="shared" si="23"/>
        <v>1</v>
      </c>
      <c r="AT106" s="172">
        <f t="shared" si="15"/>
        <v>1</v>
      </c>
      <c r="AU106" s="172">
        <f t="shared" si="15"/>
        <v>1</v>
      </c>
      <c r="AV106" s="172">
        <f t="shared" si="15"/>
        <v>1</v>
      </c>
      <c r="BA106" s="172" t="str">
        <f t="shared" si="28"/>
        <v/>
      </c>
      <c r="BB106" s="172" t="str">
        <f t="shared" si="27"/>
        <v/>
      </c>
      <c r="BC106" s="172" t="str">
        <f t="shared" si="27"/>
        <v/>
      </c>
      <c r="BD106" s="172" t="str">
        <f t="shared" si="27"/>
        <v/>
      </c>
      <c r="BE106" s="172" t="str">
        <f t="shared" si="27"/>
        <v/>
      </c>
      <c r="BF106" s="172" t="str">
        <f t="shared" si="27"/>
        <v/>
      </c>
      <c r="BG106" s="172" t="str">
        <f t="shared" si="27"/>
        <v/>
      </c>
      <c r="BH106" s="172" t="str">
        <f t="shared" si="27"/>
        <v/>
      </c>
      <c r="BI106" s="172" t="str">
        <f t="shared" si="27"/>
        <v/>
      </c>
      <c r="BJ106" s="172" t="str">
        <f t="shared" si="27"/>
        <v/>
      </c>
    </row>
    <row r="107" spans="1:62">
      <c r="A107" s="10"/>
      <c r="B107" s="10" t="str">
        <f t="shared" si="31"/>
        <v/>
      </c>
      <c r="C107" s="209"/>
      <c r="D107" s="209"/>
      <c r="E107" s="209"/>
      <c r="F107" s="13" t="str">
        <f>IF('תנאי סף'!F107="","",'תנאי סף'!F107)</f>
        <v/>
      </c>
      <c r="G107" s="11" t="str">
        <f t="shared" ca="1" si="32"/>
        <v/>
      </c>
      <c r="H107" s="11" t="str">
        <f t="shared" ca="1" si="32"/>
        <v/>
      </c>
      <c r="I107" s="11" t="str">
        <f t="shared" ca="1" si="32"/>
        <v/>
      </c>
      <c r="J107" s="11" t="str">
        <f t="shared" ca="1" si="32"/>
        <v/>
      </c>
      <c r="K107" s="11" t="str">
        <f t="shared" ca="1" si="32"/>
        <v/>
      </c>
      <c r="L107" s="11" t="str">
        <f t="shared" ca="1" si="32"/>
        <v/>
      </c>
      <c r="M107" s="11" t="str">
        <f t="shared" ca="1" si="32"/>
        <v/>
      </c>
      <c r="N107" s="11" t="str">
        <f t="shared" ca="1" si="32"/>
        <v/>
      </c>
      <c r="O107" s="11" t="str">
        <f t="shared" ca="1" si="32"/>
        <v/>
      </c>
      <c r="P107" s="11" t="str">
        <f t="shared" ca="1" si="32"/>
        <v/>
      </c>
      <c r="Q107" s="11" t="str">
        <f t="shared" ca="1" si="32"/>
        <v/>
      </c>
      <c r="R107" s="11" t="str">
        <f t="shared" ca="1" si="32"/>
        <v/>
      </c>
      <c r="S107" s="11" t="str">
        <f t="shared" ca="1" si="32"/>
        <v/>
      </c>
      <c r="T107" s="11" t="str">
        <f t="shared" ca="1" si="32"/>
        <v/>
      </c>
      <c r="U107" s="11" t="str">
        <f t="shared" ca="1" si="32"/>
        <v/>
      </c>
      <c r="V107" s="11" t="str">
        <f t="shared" ca="1" si="32"/>
        <v/>
      </c>
      <c r="W107" s="11" t="str">
        <f t="shared" ca="1" si="34"/>
        <v/>
      </c>
      <c r="X107" s="11" t="str">
        <f t="shared" ca="1" si="34"/>
        <v/>
      </c>
      <c r="Y107" s="11" t="str">
        <f t="shared" ca="1" si="34"/>
        <v/>
      </c>
      <c r="AA107" s="172">
        <f t="shared" si="33"/>
        <v>1</v>
      </c>
      <c r="AB107" s="172" t="str">
        <f t="shared" si="29"/>
        <v/>
      </c>
      <c r="AC107" s="172" t="str">
        <f t="shared" si="29"/>
        <v/>
      </c>
      <c r="AD107" s="172">
        <f t="shared" si="30"/>
        <v>1</v>
      </c>
      <c r="AE107" s="172">
        <f t="shared" si="30"/>
        <v>1</v>
      </c>
      <c r="AF107" s="172">
        <f t="shared" si="30"/>
        <v>1</v>
      </c>
      <c r="AG107" s="172">
        <f t="shared" si="30"/>
        <v>1</v>
      </c>
      <c r="AH107" s="172">
        <f t="shared" si="30"/>
        <v>1</v>
      </c>
      <c r="AI107" s="172">
        <f t="shared" si="30"/>
        <v>1</v>
      </c>
      <c r="AJ107" s="172">
        <f t="shared" si="30"/>
        <v>1</v>
      </c>
      <c r="AK107" s="172">
        <f t="shared" si="30"/>
        <v>1</v>
      </c>
      <c r="AL107" s="172">
        <f t="shared" si="30"/>
        <v>1</v>
      </c>
      <c r="AM107" s="172">
        <f t="shared" si="30"/>
        <v>1</v>
      </c>
      <c r="AN107" s="172">
        <f t="shared" si="30"/>
        <v>1</v>
      </c>
      <c r="AO107" s="172">
        <f t="shared" si="30"/>
        <v>1</v>
      </c>
      <c r="AP107" s="172">
        <f t="shared" si="30"/>
        <v>1</v>
      </c>
      <c r="AQ107" s="172">
        <f t="shared" si="30"/>
        <v>1</v>
      </c>
      <c r="AR107" s="172">
        <f t="shared" si="30"/>
        <v>1</v>
      </c>
      <c r="AS107" s="172">
        <f t="shared" si="23"/>
        <v>1</v>
      </c>
      <c r="AT107" s="172">
        <f t="shared" si="15"/>
        <v>1</v>
      </c>
      <c r="AU107" s="172">
        <f t="shared" si="15"/>
        <v>1</v>
      </c>
      <c r="AV107" s="172">
        <f t="shared" si="15"/>
        <v>1</v>
      </c>
      <c r="BA107" s="172" t="str">
        <f t="shared" si="28"/>
        <v/>
      </c>
      <c r="BB107" s="172" t="str">
        <f t="shared" si="27"/>
        <v/>
      </c>
      <c r="BC107" s="172" t="str">
        <f t="shared" si="27"/>
        <v/>
      </c>
      <c r="BD107" s="172" t="str">
        <f t="shared" si="27"/>
        <v/>
      </c>
      <c r="BE107" s="172" t="str">
        <f t="shared" si="27"/>
        <v/>
      </c>
      <c r="BF107" s="172" t="str">
        <f t="shared" si="27"/>
        <v/>
      </c>
      <c r="BG107" s="172" t="str">
        <f t="shared" si="27"/>
        <v/>
      </c>
      <c r="BH107" s="172" t="str">
        <f t="shared" si="27"/>
        <v/>
      </c>
      <c r="BI107" s="172" t="str">
        <f t="shared" si="27"/>
        <v/>
      </c>
      <c r="BJ107" s="172" t="str">
        <f t="shared" si="27"/>
        <v/>
      </c>
    </row>
    <row r="108" spans="1:62">
      <c r="A108" s="10"/>
      <c r="B108" s="10" t="str">
        <f t="shared" si="31"/>
        <v/>
      </c>
      <c r="C108" s="209"/>
      <c r="D108" s="209"/>
      <c r="E108" s="209"/>
      <c r="F108" s="13" t="str">
        <f>IF('תנאי סף'!F108="","",'תנאי סף'!F108)</f>
        <v/>
      </c>
      <c r="G108" s="11" t="str">
        <f t="shared" ca="1" si="32"/>
        <v/>
      </c>
      <c r="H108" s="11" t="str">
        <f t="shared" ca="1" si="32"/>
        <v/>
      </c>
      <c r="I108" s="11" t="str">
        <f t="shared" ca="1" si="32"/>
        <v/>
      </c>
      <c r="J108" s="11" t="str">
        <f t="shared" ca="1" si="32"/>
        <v/>
      </c>
      <c r="K108" s="11" t="str">
        <f t="shared" ca="1" si="32"/>
        <v/>
      </c>
      <c r="L108" s="11" t="str">
        <f t="shared" ca="1" si="32"/>
        <v/>
      </c>
      <c r="M108" s="11" t="str">
        <f t="shared" ca="1" si="32"/>
        <v/>
      </c>
      <c r="N108" s="11" t="str">
        <f t="shared" ca="1" si="32"/>
        <v/>
      </c>
      <c r="O108" s="11" t="str">
        <f t="shared" ca="1" si="32"/>
        <v/>
      </c>
      <c r="P108" s="11" t="str">
        <f t="shared" ca="1" si="32"/>
        <v/>
      </c>
      <c r="Q108" s="11" t="str">
        <f t="shared" ca="1" si="32"/>
        <v/>
      </c>
      <c r="R108" s="11" t="str">
        <f t="shared" ca="1" si="32"/>
        <v/>
      </c>
      <c r="S108" s="11" t="str">
        <f t="shared" ca="1" si="32"/>
        <v/>
      </c>
      <c r="T108" s="11" t="str">
        <f t="shared" ca="1" si="32"/>
        <v/>
      </c>
      <c r="U108" s="11" t="str">
        <f t="shared" ca="1" si="32"/>
        <v/>
      </c>
      <c r="V108" s="11" t="str">
        <f t="shared" ca="1" si="32"/>
        <v/>
      </c>
      <c r="W108" s="11" t="str">
        <f t="shared" ca="1" si="34"/>
        <v/>
      </c>
      <c r="X108" s="11" t="str">
        <f t="shared" ca="1" si="34"/>
        <v/>
      </c>
      <c r="Y108" s="11" t="str">
        <f t="shared" ca="1" si="34"/>
        <v/>
      </c>
      <c r="AA108" s="172">
        <f t="shared" si="33"/>
        <v>1</v>
      </c>
      <c r="AB108" s="172" t="str">
        <f t="shared" si="29"/>
        <v/>
      </c>
      <c r="AC108" s="172" t="str">
        <f t="shared" si="29"/>
        <v/>
      </c>
      <c r="AD108" s="172">
        <f t="shared" si="30"/>
        <v>1</v>
      </c>
      <c r="AE108" s="172">
        <f t="shared" si="30"/>
        <v>1</v>
      </c>
      <c r="AF108" s="172">
        <f t="shared" si="30"/>
        <v>1</v>
      </c>
      <c r="AG108" s="172">
        <f t="shared" si="30"/>
        <v>1</v>
      </c>
      <c r="AH108" s="172">
        <f t="shared" si="30"/>
        <v>1</v>
      </c>
      <c r="AI108" s="172">
        <f t="shared" si="30"/>
        <v>1</v>
      </c>
      <c r="AJ108" s="172">
        <f t="shared" si="30"/>
        <v>1</v>
      </c>
      <c r="AK108" s="172">
        <f t="shared" si="30"/>
        <v>1</v>
      </c>
      <c r="AL108" s="172">
        <f t="shared" si="30"/>
        <v>1</v>
      </c>
      <c r="AM108" s="172">
        <f t="shared" si="30"/>
        <v>1</v>
      </c>
      <c r="AN108" s="172">
        <f t="shared" si="30"/>
        <v>1</v>
      </c>
      <c r="AO108" s="172">
        <f t="shared" si="30"/>
        <v>1</v>
      </c>
      <c r="AP108" s="172">
        <f t="shared" si="30"/>
        <v>1</v>
      </c>
      <c r="AQ108" s="172">
        <f t="shared" si="30"/>
        <v>1</v>
      </c>
      <c r="AR108" s="172">
        <f t="shared" si="30"/>
        <v>1</v>
      </c>
      <c r="AS108" s="172">
        <f t="shared" si="23"/>
        <v>1</v>
      </c>
      <c r="AT108" s="172">
        <f t="shared" si="15"/>
        <v>1</v>
      </c>
      <c r="AU108" s="172">
        <f t="shared" si="15"/>
        <v>1</v>
      </c>
      <c r="AV108" s="172">
        <f t="shared" si="15"/>
        <v>1</v>
      </c>
      <c r="BA108" s="172" t="str">
        <f t="shared" si="28"/>
        <v/>
      </c>
      <c r="BB108" s="172" t="str">
        <f t="shared" si="27"/>
        <v/>
      </c>
      <c r="BC108" s="172" t="str">
        <f t="shared" si="27"/>
        <v/>
      </c>
      <c r="BD108" s="172" t="str">
        <f t="shared" si="27"/>
        <v/>
      </c>
      <c r="BE108" s="172" t="str">
        <f t="shared" si="27"/>
        <v/>
      </c>
      <c r="BF108" s="172" t="str">
        <f t="shared" si="27"/>
        <v/>
      </c>
      <c r="BG108" s="172" t="str">
        <f t="shared" si="27"/>
        <v/>
      </c>
      <c r="BH108" s="172" t="str">
        <f t="shared" si="27"/>
        <v/>
      </c>
      <c r="BI108" s="172" t="str">
        <f t="shared" si="27"/>
        <v/>
      </c>
      <c r="BJ108" s="172" t="str">
        <f t="shared" si="27"/>
        <v/>
      </c>
    </row>
    <row r="109" spans="1:62">
      <c r="A109" s="10"/>
      <c r="B109" s="10" t="str">
        <f t="shared" si="31"/>
        <v/>
      </c>
      <c r="C109" s="209"/>
      <c r="D109" s="209"/>
      <c r="E109" s="209"/>
      <c r="F109" s="13" t="str">
        <f>IF('תנאי סף'!F109="","",'תנאי סף'!F109)</f>
        <v/>
      </c>
      <c r="G109" s="11" t="str">
        <f t="shared" ca="1" si="32"/>
        <v/>
      </c>
      <c r="H109" s="11" t="str">
        <f t="shared" ca="1" si="32"/>
        <v/>
      </c>
      <c r="I109" s="11" t="str">
        <f t="shared" ca="1" si="32"/>
        <v/>
      </c>
      <c r="J109" s="11" t="str">
        <f t="shared" ca="1" si="32"/>
        <v/>
      </c>
      <c r="K109" s="11" t="str">
        <f t="shared" ca="1" si="32"/>
        <v/>
      </c>
      <c r="L109" s="11" t="str">
        <f t="shared" ca="1" si="32"/>
        <v/>
      </c>
      <c r="M109" s="11" t="str">
        <f t="shared" ca="1" si="32"/>
        <v/>
      </c>
      <c r="N109" s="11" t="str">
        <f t="shared" ca="1" si="32"/>
        <v/>
      </c>
      <c r="O109" s="11" t="str">
        <f t="shared" ca="1" si="32"/>
        <v/>
      </c>
      <c r="P109" s="11" t="str">
        <f t="shared" ca="1" si="32"/>
        <v/>
      </c>
      <c r="Q109" s="11" t="str">
        <f t="shared" ca="1" si="32"/>
        <v/>
      </c>
      <c r="R109" s="11" t="str">
        <f t="shared" ca="1" si="32"/>
        <v/>
      </c>
      <c r="S109" s="11" t="str">
        <f t="shared" ca="1" si="32"/>
        <v/>
      </c>
      <c r="T109" s="11" t="str">
        <f t="shared" ca="1" si="32"/>
        <v/>
      </c>
      <c r="U109" s="11" t="str">
        <f t="shared" ca="1" si="32"/>
        <v/>
      </c>
      <c r="V109" s="11" t="str">
        <f t="shared" ca="1" si="32"/>
        <v/>
      </c>
      <c r="W109" s="11" t="str">
        <f t="shared" ca="1" si="34"/>
        <v/>
      </c>
      <c r="X109" s="11" t="str">
        <f t="shared" ca="1" si="34"/>
        <v/>
      </c>
      <c r="Y109" s="11" t="str">
        <f t="shared" ca="1" si="34"/>
        <v/>
      </c>
      <c r="AA109" s="172">
        <f t="shared" si="33"/>
        <v>1</v>
      </c>
      <c r="AB109" s="172" t="str">
        <f t="shared" si="29"/>
        <v/>
      </c>
      <c r="AC109" s="172" t="str">
        <f t="shared" si="29"/>
        <v/>
      </c>
      <c r="AD109" s="172">
        <f t="shared" si="30"/>
        <v>1</v>
      </c>
      <c r="AE109" s="172">
        <f t="shared" si="30"/>
        <v>1</v>
      </c>
      <c r="AF109" s="172">
        <f t="shared" si="30"/>
        <v>1</v>
      </c>
      <c r="AG109" s="172">
        <f t="shared" si="30"/>
        <v>1</v>
      </c>
      <c r="AH109" s="172">
        <f t="shared" si="30"/>
        <v>1</v>
      </c>
      <c r="AI109" s="172">
        <f t="shared" si="30"/>
        <v>1</v>
      </c>
      <c r="AJ109" s="172">
        <f t="shared" si="30"/>
        <v>1</v>
      </c>
      <c r="AK109" s="172">
        <f t="shared" si="30"/>
        <v>1</v>
      </c>
      <c r="AL109" s="172">
        <f t="shared" si="30"/>
        <v>1</v>
      </c>
      <c r="AM109" s="172">
        <f t="shared" si="30"/>
        <v>1</v>
      </c>
      <c r="AN109" s="172">
        <f t="shared" si="30"/>
        <v>1</v>
      </c>
      <c r="AO109" s="172">
        <f t="shared" si="30"/>
        <v>1</v>
      </c>
      <c r="AP109" s="172">
        <f t="shared" si="30"/>
        <v>1</v>
      </c>
      <c r="AQ109" s="172">
        <f t="shared" si="30"/>
        <v>1</v>
      </c>
      <c r="AR109" s="172">
        <f t="shared" si="30"/>
        <v>1</v>
      </c>
      <c r="AS109" s="172">
        <f t="shared" si="23"/>
        <v>1</v>
      </c>
      <c r="AT109" s="172">
        <f t="shared" si="15"/>
        <v>1</v>
      </c>
      <c r="AU109" s="172">
        <f t="shared" si="15"/>
        <v>1</v>
      </c>
      <c r="AV109" s="172">
        <f t="shared" si="15"/>
        <v>1</v>
      </c>
      <c r="BA109" s="172" t="str">
        <f t="shared" si="28"/>
        <v/>
      </c>
      <c r="BB109" s="172" t="str">
        <f t="shared" si="27"/>
        <v/>
      </c>
      <c r="BC109" s="172" t="str">
        <f t="shared" si="27"/>
        <v/>
      </c>
      <c r="BD109" s="172" t="str">
        <f t="shared" si="27"/>
        <v/>
      </c>
      <c r="BE109" s="172" t="str">
        <f t="shared" si="27"/>
        <v/>
      </c>
      <c r="BF109" s="172" t="str">
        <f t="shared" si="27"/>
        <v/>
      </c>
      <c r="BG109" s="172" t="str">
        <f t="shared" si="27"/>
        <v/>
      </c>
      <c r="BH109" s="172" t="str">
        <f t="shared" si="27"/>
        <v/>
      </c>
      <c r="BI109" s="172" t="str">
        <f t="shared" si="27"/>
        <v/>
      </c>
      <c r="BJ109" s="172" t="str">
        <f t="shared" si="27"/>
        <v/>
      </c>
    </row>
    <row r="110" spans="1:62">
      <c r="A110" s="10"/>
      <c r="B110" s="10" t="str">
        <f t="shared" si="31"/>
        <v/>
      </c>
      <c r="C110" s="209"/>
      <c r="D110" s="209"/>
      <c r="E110" s="209"/>
      <c r="F110" s="13" t="str">
        <f>IF('תנאי סף'!F110="","",'תנאי סף'!F110)</f>
        <v/>
      </c>
      <c r="G110" s="11" t="str">
        <f t="shared" ca="1" si="32"/>
        <v/>
      </c>
      <c r="H110" s="11" t="str">
        <f t="shared" ca="1" si="32"/>
        <v/>
      </c>
      <c r="I110" s="11" t="str">
        <f t="shared" ca="1" si="32"/>
        <v/>
      </c>
      <c r="J110" s="11" t="str">
        <f t="shared" ca="1" si="32"/>
        <v/>
      </c>
      <c r="K110" s="11" t="str">
        <f t="shared" ca="1" si="32"/>
        <v/>
      </c>
      <c r="L110" s="11" t="str">
        <f t="shared" ca="1" si="32"/>
        <v/>
      </c>
      <c r="M110" s="11" t="str">
        <f t="shared" ca="1" si="32"/>
        <v/>
      </c>
      <c r="N110" s="11" t="str">
        <f t="shared" ca="1" si="32"/>
        <v/>
      </c>
      <c r="O110" s="11" t="str">
        <f t="shared" ca="1" si="32"/>
        <v/>
      </c>
      <c r="P110" s="11" t="str">
        <f t="shared" ca="1" si="32"/>
        <v/>
      </c>
      <c r="Q110" s="11" t="str">
        <f t="shared" ca="1" si="32"/>
        <v/>
      </c>
      <c r="R110" s="11" t="str">
        <f t="shared" ca="1" si="32"/>
        <v/>
      </c>
      <c r="S110" s="11" t="str">
        <f t="shared" ca="1" si="32"/>
        <v/>
      </c>
      <c r="T110" s="11" t="str">
        <f t="shared" ca="1" si="32"/>
        <v/>
      </c>
      <c r="U110" s="11" t="str">
        <f t="shared" ca="1" si="32"/>
        <v/>
      </c>
      <c r="V110" s="11" t="str">
        <f t="shared" ca="1" si="32"/>
        <v/>
      </c>
      <c r="W110" s="11" t="str">
        <f t="shared" ca="1" si="34"/>
        <v/>
      </c>
      <c r="X110" s="11" t="str">
        <f t="shared" ca="1" si="34"/>
        <v/>
      </c>
      <c r="Y110" s="11" t="str">
        <f t="shared" ca="1" si="34"/>
        <v/>
      </c>
      <c r="AA110" s="172">
        <f t="shared" si="33"/>
        <v>1</v>
      </c>
      <c r="AB110" s="172" t="str">
        <f t="shared" si="29"/>
        <v/>
      </c>
      <c r="AC110" s="172" t="str">
        <f t="shared" si="29"/>
        <v/>
      </c>
      <c r="AD110" s="172">
        <f t="shared" si="30"/>
        <v>1</v>
      </c>
      <c r="AE110" s="172">
        <f t="shared" si="30"/>
        <v>1</v>
      </c>
      <c r="AF110" s="172">
        <f t="shared" si="30"/>
        <v>1</v>
      </c>
      <c r="AG110" s="172">
        <f t="shared" si="30"/>
        <v>1</v>
      </c>
      <c r="AH110" s="172">
        <f t="shared" si="30"/>
        <v>1</v>
      </c>
      <c r="AI110" s="172">
        <f t="shared" si="30"/>
        <v>1</v>
      </c>
      <c r="AJ110" s="172">
        <f t="shared" si="30"/>
        <v>1</v>
      </c>
      <c r="AK110" s="172">
        <f t="shared" si="30"/>
        <v>1</v>
      </c>
      <c r="AL110" s="172">
        <f t="shared" si="30"/>
        <v>1</v>
      </c>
      <c r="AM110" s="172">
        <f t="shared" si="30"/>
        <v>1</v>
      </c>
      <c r="AN110" s="172">
        <f t="shared" si="30"/>
        <v>1</v>
      </c>
      <c r="AO110" s="172">
        <f t="shared" si="30"/>
        <v>1</v>
      </c>
      <c r="AP110" s="172">
        <f t="shared" si="30"/>
        <v>1</v>
      </c>
      <c r="AQ110" s="172">
        <f t="shared" si="30"/>
        <v>1</v>
      </c>
      <c r="AR110" s="172">
        <f t="shared" si="30"/>
        <v>1</v>
      </c>
      <c r="AS110" s="172">
        <f t="shared" si="23"/>
        <v>1</v>
      </c>
      <c r="AT110" s="172">
        <f t="shared" si="23"/>
        <v>1</v>
      </c>
      <c r="AU110" s="172">
        <f t="shared" si="23"/>
        <v>1</v>
      </c>
      <c r="AV110" s="172">
        <f t="shared" si="23"/>
        <v>1</v>
      </c>
      <c r="BA110" s="172" t="str">
        <f t="shared" si="28"/>
        <v/>
      </c>
      <c r="BB110" s="172" t="str">
        <f t="shared" si="27"/>
        <v/>
      </c>
      <c r="BC110" s="172" t="str">
        <f t="shared" si="27"/>
        <v/>
      </c>
      <c r="BD110" s="172" t="str">
        <f t="shared" si="27"/>
        <v/>
      </c>
      <c r="BE110" s="172" t="str">
        <f t="shared" si="27"/>
        <v/>
      </c>
      <c r="BF110" s="172" t="str">
        <f t="shared" si="27"/>
        <v/>
      </c>
      <c r="BG110" s="172" t="str">
        <f t="shared" si="27"/>
        <v/>
      </c>
      <c r="BH110" s="172" t="str">
        <f t="shared" si="27"/>
        <v/>
      </c>
      <c r="BI110" s="172" t="str">
        <f t="shared" si="27"/>
        <v/>
      </c>
      <c r="BJ110" s="172" t="str">
        <f t="shared" si="27"/>
        <v/>
      </c>
    </row>
    <row r="111" spans="1:62">
      <c r="A111" s="10"/>
      <c r="B111" s="10" t="str">
        <f t="shared" si="31"/>
        <v/>
      </c>
      <c r="C111" s="209"/>
      <c r="D111" s="209"/>
      <c r="E111" s="209"/>
      <c r="F111" s="13" t="str">
        <f>IF('תנאי סף'!F111="","",'תנאי סף'!F111)</f>
        <v/>
      </c>
      <c r="G111" s="11" t="str">
        <f t="shared" ca="1" si="32"/>
        <v/>
      </c>
      <c r="H111" s="11" t="str">
        <f t="shared" ca="1" si="32"/>
        <v/>
      </c>
      <c r="I111" s="11" t="str">
        <f t="shared" ca="1" si="32"/>
        <v/>
      </c>
      <c r="J111" s="11" t="str">
        <f t="shared" ca="1" si="32"/>
        <v/>
      </c>
      <c r="K111" s="11" t="str">
        <f t="shared" ca="1" si="32"/>
        <v/>
      </c>
      <c r="L111" s="11" t="str">
        <f t="shared" ca="1" si="32"/>
        <v/>
      </c>
      <c r="M111" s="11" t="str">
        <f t="shared" ca="1" si="32"/>
        <v/>
      </c>
      <c r="N111" s="11" t="str">
        <f t="shared" ca="1" si="32"/>
        <v/>
      </c>
      <c r="O111" s="11" t="str">
        <f t="shared" ca="1" si="32"/>
        <v/>
      </c>
      <c r="P111" s="11" t="str">
        <f t="shared" ca="1" si="32"/>
        <v/>
      </c>
      <c r="Q111" s="11" t="str">
        <f t="shared" ca="1" si="32"/>
        <v/>
      </c>
      <c r="R111" s="11" t="str">
        <f t="shared" ca="1" si="32"/>
        <v/>
      </c>
      <c r="S111" s="11" t="str">
        <f t="shared" ca="1" si="32"/>
        <v/>
      </c>
      <c r="T111" s="11" t="str">
        <f t="shared" ca="1" si="32"/>
        <v/>
      </c>
      <c r="U111" s="11" t="str">
        <f t="shared" ca="1" si="32"/>
        <v/>
      </c>
      <c r="V111" s="11" t="str">
        <f t="shared" ref="V111:V130" ca="1" si="35">IF($F111="","",INDIRECT("'"&amp;SUBSTITUTE($F111,"'","''")&amp;"'"&amp;"!R"&amp;V$23&amp;"C"&amp;$G$22,0))</f>
        <v/>
      </c>
      <c r="W111" s="11" t="str">
        <f t="shared" ca="1" si="34"/>
        <v/>
      </c>
      <c r="X111" s="11" t="str">
        <f t="shared" ca="1" si="34"/>
        <v/>
      </c>
      <c r="Y111" s="11" t="str">
        <f t="shared" ca="1" si="34"/>
        <v/>
      </c>
      <c r="AA111" s="172">
        <f t="shared" si="33"/>
        <v>1</v>
      </c>
      <c r="AB111" s="172" t="str">
        <f t="shared" si="29"/>
        <v/>
      </c>
      <c r="AC111" s="172" t="str">
        <f t="shared" si="29"/>
        <v/>
      </c>
      <c r="AD111" s="172">
        <f t="shared" si="30"/>
        <v>1</v>
      </c>
      <c r="AE111" s="172">
        <f t="shared" si="30"/>
        <v>1</v>
      </c>
      <c r="AF111" s="172">
        <f t="shared" si="30"/>
        <v>1</v>
      </c>
      <c r="AG111" s="172">
        <f t="shared" si="30"/>
        <v>1</v>
      </c>
      <c r="AH111" s="172">
        <f t="shared" si="30"/>
        <v>1</v>
      </c>
      <c r="AI111" s="172">
        <f t="shared" si="30"/>
        <v>1</v>
      </c>
      <c r="AJ111" s="172">
        <f t="shared" si="30"/>
        <v>1</v>
      </c>
      <c r="AK111" s="172">
        <f t="shared" si="30"/>
        <v>1</v>
      </c>
      <c r="AL111" s="172">
        <f t="shared" si="30"/>
        <v>1</v>
      </c>
      <c r="AM111" s="172">
        <f t="shared" si="30"/>
        <v>1</v>
      </c>
      <c r="AN111" s="172">
        <f t="shared" si="30"/>
        <v>1</v>
      </c>
      <c r="AO111" s="172">
        <f t="shared" si="30"/>
        <v>1</v>
      </c>
      <c r="AP111" s="172">
        <f t="shared" si="30"/>
        <v>1</v>
      </c>
      <c r="AQ111" s="172">
        <f t="shared" si="30"/>
        <v>1</v>
      </c>
      <c r="AR111" s="172">
        <f t="shared" si="30"/>
        <v>1</v>
      </c>
      <c r="AS111" s="172">
        <f t="shared" si="23"/>
        <v>1</v>
      </c>
      <c r="AT111" s="172">
        <f t="shared" si="23"/>
        <v>1</v>
      </c>
      <c r="AU111" s="172">
        <f t="shared" si="23"/>
        <v>1</v>
      </c>
      <c r="AV111" s="172">
        <f t="shared" si="23"/>
        <v>1</v>
      </c>
      <c r="BA111" s="172" t="str">
        <f t="shared" si="28"/>
        <v/>
      </c>
      <c r="BB111" s="172" t="str">
        <f t="shared" si="27"/>
        <v/>
      </c>
      <c r="BC111" s="172" t="str">
        <f t="shared" si="27"/>
        <v/>
      </c>
      <c r="BD111" s="172" t="str">
        <f t="shared" si="27"/>
        <v/>
      </c>
      <c r="BE111" s="172" t="str">
        <f t="shared" si="27"/>
        <v/>
      </c>
      <c r="BF111" s="172" t="str">
        <f t="shared" si="27"/>
        <v/>
      </c>
      <c r="BG111" s="172" t="str">
        <f t="shared" si="27"/>
        <v/>
      </c>
      <c r="BH111" s="172" t="str">
        <f t="shared" si="27"/>
        <v/>
      </c>
      <c r="BI111" s="172" t="str">
        <f t="shared" si="27"/>
        <v/>
      </c>
      <c r="BJ111" s="172" t="str">
        <f t="shared" si="27"/>
        <v/>
      </c>
    </row>
    <row r="112" spans="1:62">
      <c r="A112" s="10"/>
      <c r="B112" s="10" t="str">
        <f t="shared" si="31"/>
        <v/>
      </c>
      <c r="C112" s="209"/>
      <c r="D112" s="209"/>
      <c r="E112" s="209"/>
      <c r="F112" s="13" t="str">
        <f>IF('תנאי סף'!F112="","",'תנאי סף'!F112)</f>
        <v/>
      </c>
      <c r="G112" s="11" t="str">
        <f t="shared" ref="G112:U127" ca="1" si="36">IF($F112="","",INDIRECT("'"&amp;SUBSTITUTE($F112,"'","''")&amp;"'"&amp;"!R"&amp;G$23&amp;"C"&amp;$G$22,0))</f>
        <v/>
      </c>
      <c r="H112" s="11" t="str">
        <f t="shared" ca="1" si="36"/>
        <v/>
      </c>
      <c r="I112" s="11" t="str">
        <f t="shared" ca="1" si="36"/>
        <v/>
      </c>
      <c r="J112" s="11" t="str">
        <f t="shared" ca="1" si="36"/>
        <v/>
      </c>
      <c r="K112" s="11" t="str">
        <f t="shared" ca="1" si="36"/>
        <v/>
      </c>
      <c r="L112" s="11" t="str">
        <f t="shared" ca="1" si="36"/>
        <v/>
      </c>
      <c r="M112" s="11" t="str">
        <f t="shared" ca="1" si="36"/>
        <v/>
      </c>
      <c r="N112" s="11" t="str">
        <f t="shared" ca="1" si="36"/>
        <v/>
      </c>
      <c r="O112" s="11" t="str">
        <f t="shared" ca="1" si="36"/>
        <v/>
      </c>
      <c r="P112" s="11" t="str">
        <f t="shared" ca="1" si="36"/>
        <v/>
      </c>
      <c r="Q112" s="11" t="str">
        <f t="shared" ca="1" si="36"/>
        <v/>
      </c>
      <c r="R112" s="11" t="str">
        <f t="shared" ca="1" si="36"/>
        <v/>
      </c>
      <c r="S112" s="11" t="str">
        <f t="shared" ca="1" si="36"/>
        <v/>
      </c>
      <c r="T112" s="11" t="str">
        <f t="shared" ca="1" si="36"/>
        <v/>
      </c>
      <c r="U112" s="11" t="str">
        <f t="shared" ca="1" si="36"/>
        <v/>
      </c>
      <c r="V112" s="11" t="str">
        <f t="shared" ca="1" si="35"/>
        <v/>
      </c>
      <c r="W112" s="11" t="str">
        <f t="shared" ca="1" si="34"/>
        <v/>
      </c>
      <c r="X112" s="11" t="str">
        <f t="shared" ca="1" si="34"/>
        <v/>
      </c>
      <c r="Y112" s="11" t="str">
        <f t="shared" ca="1" si="34"/>
        <v/>
      </c>
      <c r="AA112" s="172">
        <f t="shared" si="33"/>
        <v>1</v>
      </c>
      <c r="AB112" s="172" t="str">
        <f t="shared" si="29"/>
        <v/>
      </c>
      <c r="AC112" s="172" t="str">
        <f t="shared" si="29"/>
        <v/>
      </c>
      <c r="AD112" s="172">
        <f t="shared" ref="AD112:AR128" si="37">IF(G$30="",1,IF(G112="",0,IF(G$30=$AE$1,IF(ISNA(MATCH(G112,$AB$30:$AC$30,0)),0,1),IF(G$30=$AF$1,IF(IFERROR(G112*1,"bad")="bad",0,1),IF(G$30=$AG$1,IF(IFERROR(IF(G112=TRUNC(G112),1,"bad"),"bad")="bad",0,1),IF(G$30=$AH$1,IF(AND(IF(IFERROR(G112*1,"bad")="bad",0,1)=1,G112&gt;=0),1,0),IF(G$30=$AI$1,IF(AND(IF(IFERROR(IF(G112=TRUNC(G112),1,"bad"),"bad")="bad",0,1)=1,G112&gt;=0),1,0),IF(G$30=$AJ$1,IF(AND(IF(IFERROR(G112*1,"bad")="bad",0,1)=1,G112&gt;0),1,0),IF(G$30=$AK$1,IF(AND(IF(IFERROR(IF(G112=TRUNC(G112),1,"bad"),"bad")="bad",0,1)=1,G112&gt;0),1,0),IF(G$30=$AL$1,1,IF(G$30=$AM$1,IF(IFERROR(HLOOKUP(G112,$AE$4:$AN$4,1,0),"bad")="bad",0,1),0)))))))))))</f>
        <v>1</v>
      </c>
      <c r="AE112" s="172">
        <f t="shared" si="37"/>
        <v>1</v>
      </c>
      <c r="AF112" s="172">
        <f t="shared" si="37"/>
        <v>1</v>
      </c>
      <c r="AG112" s="172">
        <f t="shared" si="37"/>
        <v>1</v>
      </c>
      <c r="AH112" s="172">
        <f t="shared" si="37"/>
        <v>1</v>
      </c>
      <c r="AI112" s="172">
        <f t="shared" si="37"/>
        <v>1</v>
      </c>
      <c r="AJ112" s="172">
        <f t="shared" si="37"/>
        <v>1</v>
      </c>
      <c r="AK112" s="172">
        <f t="shared" si="37"/>
        <v>1</v>
      </c>
      <c r="AL112" s="172">
        <f t="shared" si="37"/>
        <v>1</v>
      </c>
      <c r="AM112" s="172">
        <f t="shared" si="37"/>
        <v>1</v>
      </c>
      <c r="AN112" s="172">
        <f t="shared" si="37"/>
        <v>1</v>
      </c>
      <c r="AO112" s="172">
        <f t="shared" si="37"/>
        <v>1</v>
      </c>
      <c r="AP112" s="172">
        <f t="shared" si="37"/>
        <v>1</v>
      </c>
      <c r="AQ112" s="172">
        <f t="shared" si="37"/>
        <v>1</v>
      </c>
      <c r="AR112" s="172">
        <f t="shared" si="37"/>
        <v>1</v>
      </c>
      <c r="AS112" s="172">
        <f t="shared" si="23"/>
        <v>1</v>
      </c>
      <c r="AT112" s="172">
        <f t="shared" si="23"/>
        <v>1</v>
      </c>
      <c r="AU112" s="172">
        <f t="shared" si="23"/>
        <v>1</v>
      </c>
      <c r="AV112" s="172">
        <f t="shared" si="23"/>
        <v>1</v>
      </c>
      <c r="BA112" s="172" t="str">
        <f t="shared" si="28"/>
        <v/>
      </c>
      <c r="BB112" s="172" t="str">
        <f t="shared" si="27"/>
        <v/>
      </c>
      <c r="BC112" s="172" t="str">
        <f t="shared" si="27"/>
        <v/>
      </c>
      <c r="BD112" s="172" t="str">
        <f t="shared" si="27"/>
        <v/>
      </c>
      <c r="BE112" s="172" t="str">
        <f t="shared" si="27"/>
        <v/>
      </c>
      <c r="BF112" s="172" t="str">
        <f t="shared" si="27"/>
        <v/>
      </c>
      <c r="BG112" s="172" t="str">
        <f t="shared" si="27"/>
        <v/>
      </c>
      <c r="BH112" s="172" t="str">
        <f t="shared" si="27"/>
        <v/>
      </c>
      <c r="BI112" s="172" t="str">
        <f t="shared" si="27"/>
        <v/>
      </c>
      <c r="BJ112" s="172" t="str">
        <f t="shared" si="27"/>
        <v/>
      </c>
    </row>
    <row r="113" spans="1:62">
      <c r="A113" s="10"/>
      <c r="B113" s="10" t="str">
        <f t="shared" si="31"/>
        <v/>
      </c>
      <c r="C113" s="209"/>
      <c r="D113" s="209"/>
      <c r="E113" s="209"/>
      <c r="F113" s="13" t="str">
        <f>IF('תנאי סף'!F113="","",'תנאי סף'!F113)</f>
        <v/>
      </c>
      <c r="G113" s="11" t="str">
        <f t="shared" ca="1" si="36"/>
        <v/>
      </c>
      <c r="H113" s="11" t="str">
        <f t="shared" ca="1" si="36"/>
        <v/>
      </c>
      <c r="I113" s="11" t="str">
        <f t="shared" ca="1" si="36"/>
        <v/>
      </c>
      <c r="J113" s="11" t="str">
        <f t="shared" ca="1" si="36"/>
        <v/>
      </c>
      <c r="K113" s="11" t="str">
        <f t="shared" ca="1" si="36"/>
        <v/>
      </c>
      <c r="L113" s="11" t="str">
        <f t="shared" ca="1" si="36"/>
        <v/>
      </c>
      <c r="M113" s="11" t="str">
        <f t="shared" ca="1" si="36"/>
        <v/>
      </c>
      <c r="N113" s="11" t="str">
        <f t="shared" ca="1" si="36"/>
        <v/>
      </c>
      <c r="O113" s="11" t="str">
        <f t="shared" ca="1" si="36"/>
        <v/>
      </c>
      <c r="P113" s="11" t="str">
        <f t="shared" ca="1" si="36"/>
        <v/>
      </c>
      <c r="Q113" s="11" t="str">
        <f t="shared" ca="1" si="36"/>
        <v/>
      </c>
      <c r="R113" s="11" t="str">
        <f t="shared" ca="1" si="36"/>
        <v/>
      </c>
      <c r="S113" s="11" t="str">
        <f t="shared" ca="1" si="36"/>
        <v/>
      </c>
      <c r="T113" s="11" t="str">
        <f t="shared" ca="1" si="36"/>
        <v/>
      </c>
      <c r="U113" s="11" t="str">
        <f t="shared" ca="1" si="36"/>
        <v/>
      </c>
      <c r="V113" s="11" t="str">
        <f t="shared" ca="1" si="35"/>
        <v/>
      </c>
      <c r="W113" s="11" t="str">
        <f t="shared" ca="1" si="34"/>
        <v/>
      </c>
      <c r="X113" s="11" t="str">
        <f t="shared" ca="1" si="34"/>
        <v/>
      </c>
      <c r="Y113" s="11" t="str">
        <f t="shared" ca="1" si="34"/>
        <v/>
      </c>
      <c r="AA113" s="172">
        <f t="shared" si="33"/>
        <v>1</v>
      </c>
      <c r="AB113" s="172" t="str">
        <f t="shared" si="29"/>
        <v/>
      </c>
      <c r="AC113" s="172" t="str">
        <f t="shared" si="29"/>
        <v/>
      </c>
      <c r="AD113" s="172">
        <f t="shared" si="37"/>
        <v>1</v>
      </c>
      <c r="AE113" s="172">
        <f t="shared" si="37"/>
        <v>1</v>
      </c>
      <c r="AF113" s="172">
        <f t="shared" si="37"/>
        <v>1</v>
      </c>
      <c r="AG113" s="172">
        <f t="shared" si="37"/>
        <v>1</v>
      </c>
      <c r="AH113" s="172">
        <f t="shared" si="37"/>
        <v>1</v>
      </c>
      <c r="AI113" s="172">
        <f t="shared" si="37"/>
        <v>1</v>
      </c>
      <c r="AJ113" s="172">
        <f t="shared" si="37"/>
        <v>1</v>
      </c>
      <c r="AK113" s="172">
        <f t="shared" si="37"/>
        <v>1</v>
      </c>
      <c r="AL113" s="172">
        <f t="shared" si="37"/>
        <v>1</v>
      </c>
      <c r="AM113" s="172">
        <f t="shared" si="37"/>
        <v>1</v>
      </c>
      <c r="AN113" s="172">
        <f t="shared" si="37"/>
        <v>1</v>
      </c>
      <c r="AO113" s="172">
        <f t="shared" si="37"/>
        <v>1</v>
      </c>
      <c r="AP113" s="172">
        <f t="shared" si="37"/>
        <v>1</v>
      </c>
      <c r="AQ113" s="172">
        <f t="shared" si="37"/>
        <v>1</v>
      </c>
      <c r="AR113" s="172">
        <f t="shared" si="37"/>
        <v>1</v>
      </c>
      <c r="AS113" s="172">
        <f t="shared" si="23"/>
        <v>1</v>
      </c>
      <c r="AT113" s="172">
        <f t="shared" si="23"/>
        <v>1</v>
      </c>
      <c r="AU113" s="172">
        <f t="shared" si="23"/>
        <v>1</v>
      </c>
      <c r="AV113" s="172">
        <f t="shared" si="23"/>
        <v>1</v>
      </c>
      <c r="BA113" s="172" t="str">
        <f t="shared" si="28"/>
        <v/>
      </c>
      <c r="BB113" s="172" t="str">
        <f t="shared" si="27"/>
        <v/>
      </c>
      <c r="BC113" s="172" t="str">
        <f t="shared" si="27"/>
        <v/>
      </c>
      <c r="BD113" s="172" t="str">
        <f t="shared" si="27"/>
        <v/>
      </c>
      <c r="BE113" s="172" t="str">
        <f t="shared" si="27"/>
        <v/>
      </c>
      <c r="BF113" s="172" t="str">
        <f t="shared" si="27"/>
        <v/>
      </c>
      <c r="BG113" s="172" t="str">
        <f t="shared" si="27"/>
        <v/>
      </c>
      <c r="BH113" s="172" t="str">
        <f t="shared" si="27"/>
        <v/>
      </c>
      <c r="BI113" s="172" t="str">
        <f t="shared" si="27"/>
        <v/>
      </c>
      <c r="BJ113" s="172" t="str">
        <f t="shared" si="27"/>
        <v/>
      </c>
    </row>
    <row r="114" spans="1:62">
      <c r="A114" s="10"/>
      <c r="B114" s="10" t="str">
        <f t="shared" si="31"/>
        <v/>
      </c>
      <c r="C114" s="209"/>
      <c r="D114" s="209"/>
      <c r="E114" s="209"/>
      <c r="F114" s="13" t="str">
        <f>IF('תנאי סף'!F114="","",'תנאי סף'!F114)</f>
        <v/>
      </c>
      <c r="G114" s="11" t="str">
        <f t="shared" ca="1" si="36"/>
        <v/>
      </c>
      <c r="H114" s="11" t="str">
        <f t="shared" ca="1" si="36"/>
        <v/>
      </c>
      <c r="I114" s="11" t="str">
        <f t="shared" ca="1" si="36"/>
        <v/>
      </c>
      <c r="J114" s="11" t="str">
        <f t="shared" ca="1" si="36"/>
        <v/>
      </c>
      <c r="K114" s="11" t="str">
        <f t="shared" ca="1" si="36"/>
        <v/>
      </c>
      <c r="L114" s="11" t="str">
        <f t="shared" ca="1" si="36"/>
        <v/>
      </c>
      <c r="M114" s="11" t="str">
        <f t="shared" ca="1" si="36"/>
        <v/>
      </c>
      <c r="N114" s="11" t="str">
        <f t="shared" ca="1" si="36"/>
        <v/>
      </c>
      <c r="O114" s="11" t="str">
        <f t="shared" ca="1" si="36"/>
        <v/>
      </c>
      <c r="P114" s="11" t="str">
        <f t="shared" ca="1" si="36"/>
        <v/>
      </c>
      <c r="Q114" s="11" t="str">
        <f t="shared" ca="1" si="36"/>
        <v/>
      </c>
      <c r="R114" s="11" t="str">
        <f t="shared" ca="1" si="36"/>
        <v/>
      </c>
      <c r="S114" s="11" t="str">
        <f t="shared" ca="1" si="36"/>
        <v/>
      </c>
      <c r="T114" s="11" t="str">
        <f t="shared" ca="1" si="36"/>
        <v/>
      </c>
      <c r="U114" s="11" t="str">
        <f t="shared" ca="1" si="36"/>
        <v/>
      </c>
      <c r="V114" s="11" t="str">
        <f t="shared" ca="1" si="35"/>
        <v/>
      </c>
      <c r="W114" s="11" t="str">
        <f t="shared" ca="1" si="34"/>
        <v/>
      </c>
      <c r="X114" s="11" t="str">
        <f t="shared" ca="1" si="34"/>
        <v/>
      </c>
      <c r="Y114" s="11" t="str">
        <f t="shared" ca="1" si="34"/>
        <v/>
      </c>
      <c r="AA114" s="172">
        <f t="shared" si="33"/>
        <v>1</v>
      </c>
      <c r="AB114" s="172" t="str">
        <f t="shared" si="29"/>
        <v/>
      </c>
      <c r="AC114" s="172" t="str">
        <f t="shared" si="29"/>
        <v/>
      </c>
      <c r="AD114" s="172">
        <f t="shared" si="37"/>
        <v>1</v>
      </c>
      <c r="AE114" s="172">
        <f t="shared" si="37"/>
        <v>1</v>
      </c>
      <c r="AF114" s="172">
        <f t="shared" si="37"/>
        <v>1</v>
      </c>
      <c r="AG114" s="172">
        <f t="shared" si="37"/>
        <v>1</v>
      </c>
      <c r="AH114" s="172">
        <f t="shared" si="37"/>
        <v>1</v>
      </c>
      <c r="AI114" s="172">
        <f t="shared" si="37"/>
        <v>1</v>
      </c>
      <c r="AJ114" s="172">
        <f t="shared" si="37"/>
        <v>1</v>
      </c>
      <c r="AK114" s="172">
        <f t="shared" si="37"/>
        <v>1</v>
      </c>
      <c r="AL114" s="172">
        <f t="shared" si="37"/>
        <v>1</v>
      </c>
      <c r="AM114" s="172">
        <f t="shared" si="37"/>
        <v>1</v>
      </c>
      <c r="AN114" s="172">
        <f t="shared" si="37"/>
        <v>1</v>
      </c>
      <c r="AO114" s="172">
        <f t="shared" si="37"/>
        <v>1</v>
      </c>
      <c r="AP114" s="172">
        <f t="shared" si="37"/>
        <v>1</v>
      </c>
      <c r="AQ114" s="172">
        <f t="shared" si="37"/>
        <v>1</v>
      </c>
      <c r="AR114" s="172">
        <f t="shared" si="37"/>
        <v>1</v>
      </c>
      <c r="AS114" s="172">
        <f t="shared" si="23"/>
        <v>1</v>
      </c>
      <c r="AT114" s="172">
        <f t="shared" si="23"/>
        <v>1</v>
      </c>
      <c r="AU114" s="172">
        <f t="shared" si="23"/>
        <v>1</v>
      </c>
      <c r="AV114" s="172">
        <f t="shared" si="23"/>
        <v>1</v>
      </c>
      <c r="BA114" s="172" t="str">
        <f t="shared" si="28"/>
        <v/>
      </c>
      <c r="BB114" s="172" t="str">
        <f t="shared" si="27"/>
        <v/>
      </c>
      <c r="BC114" s="172" t="str">
        <f t="shared" si="27"/>
        <v/>
      </c>
      <c r="BD114" s="172" t="str">
        <f t="shared" si="27"/>
        <v/>
      </c>
      <c r="BE114" s="172" t="str">
        <f t="shared" si="27"/>
        <v/>
      </c>
      <c r="BF114" s="172" t="str">
        <f t="shared" si="27"/>
        <v/>
      </c>
      <c r="BG114" s="172" t="str">
        <f t="shared" si="27"/>
        <v/>
      </c>
      <c r="BH114" s="172" t="str">
        <f t="shared" si="27"/>
        <v/>
      </c>
      <c r="BI114" s="172" t="str">
        <f t="shared" si="27"/>
        <v/>
      </c>
      <c r="BJ114" s="172" t="str">
        <f t="shared" si="27"/>
        <v/>
      </c>
    </row>
    <row r="115" spans="1:62">
      <c r="A115" s="10"/>
      <c r="B115" s="10" t="str">
        <f t="shared" si="31"/>
        <v/>
      </c>
      <c r="C115" s="209"/>
      <c r="D115" s="209"/>
      <c r="E115" s="209"/>
      <c r="F115" s="13" t="str">
        <f>IF('תנאי סף'!F115="","",'תנאי סף'!F115)</f>
        <v/>
      </c>
      <c r="G115" s="11" t="str">
        <f t="shared" ca="1" si="36"/>
        <v/>
      </c>
      <c r="H115" s="11" t="str">
        <f t="shared" ca="1" si="36"/>
        <v/>
      </c>
      <c r="I115" s="11" t="str">
        <f t="shared" ca="1" si="36"/>
        <v/>
      </c>
      <c r="J115" s="11" t="str">
        <f t="shared" ca="1" si="36"/>
        <v/>
      </c>
      <c r="K115" s="11" t="str">
        <f t="shared" ca="1" si="36"/>
        <v/>
      </c>
      <c r="L115" s="11" t="str">
        <f t="shared" ca="1" si="36"/>
        <v/>
      </c>
      <c r="M115" s="11" t="str">
        <f t="shared" ca="1" si="36"/>
        <v/>
      </c>
      <c r="N115" s="11" t="str">
        <f t="shared" ca="1" si="36"/>
        <v/>
      </c>
      <c r="O115" s="11" t="str">
        <f t="shared" ca="1" si="36"/>
        <v/>
      </c>
      <c r="P115" s="11" t="str">
        <f t="shared" ca="1" si="36"/>
        <v/>
      </c>
      <c r="Q115" s="11" t="str">
        <f t="shared" ca="1" si="36"/>
        <v/>
      </c>
      <c r="R115" s="11" t="str">
        <f t="shared" ca="1" si="36"/>
        <v/>
      </c>
      <c r="S115" s="11" t="str">
        <f t="shared" ca="1" si="36"/>
        <v/>
      </c>
      <c r="T115" s="11" t="str">
        <f t="shared" ca="1" si="36"/>
        <v/>
      </c>
      <c r="U115" s="11" t="str">
        <f t="shared" ca="1" si="36"/>
        <v/>
      </c>
      <c r="V115" s="11" t="str">
        <f t="shared" ca="1" si="35"/>
        <v/>
      </c>
      <c r="W115" s="11" t="str">
        <f t="shared" ca="1" si="34"/>
        <v/>
      </c>
      <c r="X115" s="11" t="str">
        <f t="shared" ca="1" si="34"/>
        <v/>
      </c>
      <c r="Y115" s="11" t="str">
        <f t="shared" ca="1" si="34"/>
        <v/>
      </c>
      <c r="AA115" s="172">
        <f t="shared" si="33"/>
        <v>1</v>
      </c>
      <c r="AB115" s="172" t="str">
        <f t="shared" si="29"/>
        <v/>
      </c>
      <c r="AC115" s="172" t="str">
        <f t="shared" si="29"/>
        <v/>
      </c>
      <c r="AD115" s="172">
        <f t="shared" si="37"/>
        <v>1</v>
      </c>
      <c r="AE115" s="172">
        <f t="shared" si="37"/>
        <v>1</v>
      </c>
      <c r="AF115" s="172">
        <f t="shared" si="37"/>
        <v>1</v>
      </c>
      <c r="AG115" s="172">
        <f t="shared" si="37"/>
        <v>1</v>
      </c>
      <c r="AH115" s="172">
        <f t="shared" si="37"/>
        <v>1</v>
      </c>
      <c r="AI115" s="172">
        <f t="shared" si="37"/>
        <v>1</v>
      </c>
      <c r="AJ115" s="172">
        <f t="shared" si="37"/>
        <v>1</v>
      </c>
      <c r="AK115" s="172">
        <f t="shared" si="37"/>
        <v>1</v>
      </c>
      <c r="AL115" s="172">
        <f t="shared" si="37"/>
        <v>1</v>
      </c>
      <c r="AM115" s="172">
        <f t="shared" si="37"/>
        <v>1</v>
      </c>
      <c r="AN115" s="172">
        <f t="shared" si="37"/>
        <v>1</v>
      </c>
      <c r="AO115" s="172">
        <f t="shared" si="37"/>
        <v>1</v>
      </c>
      <c r="AP115" s="172">
        <f t="shared" si="37"/>
        <v>1</v>
      </c>
      <c r="AQ115" s="172">
        <f t="shared" si="37"/>
        <v>1</v>
      </c>
      <c r="AR115" s="172">
        <f t="shared" si="37"/>
        <v>1</v>
      </c>
      <c r="AS115" s="172">
        <f t="shared" si="23"/>
        <v>1</v>
      </c>
      <c r="AT115" s="172">
        <f t="shared" si="23"/>
        <v>1</v>
      </c>
      <c r="AU115" s="172">
        <f t="shared" si="23"/>
        <v>1</v>
      </c>
      <c r="AV115" s="172">
        <f t="shared" si="23"/>
        <v>1</v>
      </c>
      <c r="BA115" s="172" t="str">
        <f t="shared" si="28"/>
        <v/>
      </c>
      <c r="BB115" s="172" t="str">
        <f t="shared" si="27"/>
        <v/>
      </c>
      <c r="BC115" s="172" t="str">
        <f t="shared" si="27"/>
        <v/>
      </c>
      <c r="BD115" s="172" t="str">
        <f t="shared" si="27"/>
        <v/>
      </c>
      <c r="BE115" s="172" t="str">
        <f t="shared" si="27"/>
        <v/>
      </c>
      <c r="BF115" s="172" t="str">
        <f t="shared" si="27"/>
        <v/>
      </c>
      <c r="BG115" s="172" t="str">
        <f t="shared" si="27"/>
        <v/>
      </c>
      <c r="BH115" s="172" t="str">
        <f t="shared" si="27"/>
        <v/>
      </c>
      <c r="BI115" s="172" t="str">
        <f t="shared" si="27"/>
        <v/>
      </c>
      <c r="BJ115" s="172" t="str">
        <f t="shared" si="27"/>
        <v/>
      </c>
    </row>
    <row r="116" spans="1:62">
      <c r="A116" s="10"/>
      <c r="B116" s="10" t="str">
        <f t="shared" si="31"/>
        <v/>
      </c>
      <c r="C116" s="209"/>
      <c r="D116" s="209"/>
      <c r="E116" s="209"/>
      <c r="F116" s="13" t="str">
        <f>IF('תנאי סף'!F116="","",'תנאי סף'!F116)</f>
        <v/>
      </c>
      <c r="G116" s="11" t="str">
        <f t="shared" ca="1" si="36"/>
        <v/>
      </c>
      <c r="H116" s="11" t="str">
        <f t="shared" ca="1" si="36"/>
        <v/>
      </c>
      <c r="I116" s="11" t="str">
        <f t="shared" ca="1" si="36"/>
        <v/>
      </c>
      <c r="J116" s="11" t="str">
        <f t="shared" ca="1" si="36"/>
        <v/>
      </c>
      <c r="K116" s="11" t="str">
        <f t="shared" ca="1" si="36"/>
        <v/>
      </c>
      <c r="L116" s="11" t="str">
        <f t="shared" ca="1" si="36"/>
        <v/>
      </c>
      <c r="M116" s="11" t="str">
        <f t="shared" ca="1" si="36"/>
        <v/>
      </c>
      <c r="N116" s="11" t="str">
        <f t="shared" ca="1" si="36"/>
        <v/>
      </c>
      <c r="O116" s="11" t="str">
        <f t="shared" ca="1" si="36"/>
        <v/>
      </c>
      <c r="P116" s="11" t="str">
        <f t="shared" ca="1" si="36"/>
        <v/>
      </c>
      <c r="Q116" s="11" t="str">
        <f t="shared" ca="1" si="36"/>
        <v/>
      </c>
      <c r="R116" s="11" t="str">
        <f t="shared" ca="1" si="36"/>
        <v/>
      </c>
      <c r="S116" s="11" t="str">
        <f t="shared" ca="1" si="36"/>
        <v/>
      </c>
      <c r="T116" s="11" t="str">
        <f t="shared" ca="1" si="36"/>
        <v/>
      </c>
      <c r="U116" s="11" t="str">
        <f t="shared" ca="1" si="36"/>
        <v/>
      </c>
      <c r="V116" s="11" t="str">
        <f t="shared" ca="1" si="35"/>
        <v/>
      </c>
      <c r="W116" s="11" t="str">
        <f t="shared" ca="1" si="34"/>
        <v/>
      </c>
      <c r="X116" s="11" t="str">
        <f t="shared" ca="1" si="34"/>
        <v/>
      </c>
      <c r="Y116" s="11" t="str">
        <f t="shared" ca="1" si="34"/>
        <v/>
      </c>
      <c r="AA116" s="172">
        <f t="shared" si="33"/>
        <v>1</v>
      </c>
      <c r="AB116" s="172" t="str">
        <f t="shared" si="29"/>
        <v/>
      </c>
      <c r="AC116" s="172" t="str">
        <f t="shared" si="29"/>
        <v/>
      </c>
      <c r="AD116" s="172">
        <f t="shared" si="37"/>
        <v>1</v>
      </c>
      <c r="AE116" s="172">
        <f t="shared" si="37"/>
        <v>1</v>
      </c>
      <c r="AF116" s="172">
        <f t="shared" si="37"/>
        <v>1</v>
      </c>
      <c r="AG116" s="172">
        <f t="shared" si="37"/>
        <v>1</v>
      </c>
      <c r="AH116" s="172">
        <f t="shared" si="37"/>
        <v>1</v>
      </c>
      <c r="AI116" s="172">
        <f t="shared" si="37"/>
        <v>1</v>
      </c>
      <c r="AJ116" s="172">
        <f t="shared" si="37"/>
        <v>1</v>
      </c>
      <c r="AK116" s="172">
        <f t="shared" si="37"/>
        <v>1</v>
      </c>
      <c r="AL116" s="172">
        <f t="shared" si="37"/>
        <v>1</v>
      </c>
      <c r="AM116" s="172">
        <f t="shared" si="37"/>
        <v>1</v>
      </c>
      <c r="AN116" s="172">
        <f t="shared" si="37"/>
        <v>1</v>
      </c>
      <c r="AO116" s="172">
        <f t="shared" si="37"/>
        <v>1</v>
      </c>
      <c r="AP116" s="172">
        <f t="shared" si="37"/>
        <v>1</v>
      </c>
      <c r="AQ116" s="172">
        <f t="shared" si="37"/>
        <v>1</v>
      </c>
      <c r="AR116" s="172">
        <f t="shared" si="37"/>
        <v>1</v>
      </c>
      <c r="AS116" s="172">
        <f t="shared" si="23"/>
        <v>1</v>
      </c>
      <c r="AT116" s="172">
        <f t="shared" si="23"/>
        <v>1</v>
      </c>
      <c r="AU116" s="172">
        <f t="shared" si="23"/>
        <v>1</v>
      </c>
      <c r="AV116" s="172">
        <f t="shared" si="23"/>
        <v>1</v>
      </c>
      <c r="BA116" s="172" t="str">
        <f t="shared" si="28"/>
        <v/>
      </c>
      <c r="BB116" s="172" t="str">
        <f t="shared" si="27"/>
        <v/>
      </c>
      <c r="BC116" s="172" t="str">
        <f t="shared" si="27"/>
        <v/>
      </c>
      <c r="BD116" s="172" t="str">
        <f t="shared" si="27"/>
        <v/>
      </c>
      <c r="BE116" s="172" t="str">
        <f t="shared" si="27"/>
        <v/>
      </c>
      <c r="BF116" s="172" t="str">
        <f t="shared" si="27"/>
        <v/>
      </c>
      <c r="BG116" s="172" t="str">
        <f t="shared" si="27"/>
        <v/>
      </c>
      <c r="BH116" s="172" t="str">
        <f t="shared" si="27"/>
        <v/>
      </c>
      <c r="BI116" s="172" t="str">
        <f t="shared" si="27"/>
        <v/>
      </c>
      <c r="BJ116" s="172" t="str">
        <f t="shared" si="27"/>
        <v/>
      </c>
    </row>
    <row r="117" spans="1:62">
      <c r="A117" s="10"/>
      <c r="B117" s="10" t="str">
        <f t="shared" si="31"/>
        <v/>
      </c>
      <c r="C117" s="209"/>
      <c r="D117" s="209"/>
      <c r="E117" s="209"/>
      <c r="F117" s="13" t="str">
        <f>IF('תנאי סף'!F117="","",'תנאי סף'!F117)</f>
        <v/>
      </c>
      <c r="G117" s="11" t="str">
        <f t="shared" ca="1" si="36"/>
        <v/>
      </c>
      <c r="H117" s="11" t="str">
        <f t="shared" ca="1" si="36"/>
        <v/>
      </c>
      <c r="I117" s="11" t="str">
        <f t="shared" ca="1" si="36"/>
        <v/>
      </c>
      <c r="J117" s="11" t="str">
        <f t="shared" ca="1" si="36"/>
        <v/>
      </c>
      <c r="K117" s="11" t="str">
        <f t="shared" ca="1" si="36"/>
        <v/>
      </c>
      <c r="L117" s="11" t="str">
        <f t="shared" ca="1" si="36"/>
        <v/>
      </c>
      <c r="M117" s="11" t="str">
        <f t="shared" ca="1" si="36"/>
        <v/>
      </c>
      <c r="N117" s="11" t="str">
        <f t="shared" ca="1" si="36"/>
        <v/>
      </c>
      <c r="O117" s="11" t="str">
        <f t="shared" ca="1" si="36"/>
        <v/>
      </c>
      <c r="P117" s="11" t="str">
        <f t="shared" ca="1" si="36"/>
        <v/>
      </c>
      <c r="Q117" s="11" t="str">
        <f t="shared" ca="1" si="36"/>
        <v/>
      </c>
      <c r="R117" s="11" t="str">
        <f t="shared" ca="1" si="36"/>
        <v/>
      </c>
      <c r="S117" s="11" t="str">
        <f t="shared" ca="1" si="36"/>
        <v/>
      </c>
      <c r="T117" s="11" t="str">
        <f t="shared" ca="1" si="36"/>
        <v/>
      </c>
      <c r="U117" s="11" t="str">
        <f t="shared" ca="1" si="36"/>
        <v/>
      </c>
      <c r="V117" s="11" t="str">
        <f t="shared" ca="1" si="35"/>
        <v/>
      </c>
      <c r="W117" s="11" t="str">
        <f t="shared" ca="1" si="34"/>
        <v/>
      </c>
      <c r="X117" s="11" t="str">
        <f t="shared" ca="1" si="34"/>
        <v/>
      </c>
      <c r="Y117" s="11" t="str">
        <f t="shared" ca="1" si="34"/>
        <v/>
      </c>
      <c r="AA117" s="172">
        <f t="shared" si="33"/>
        <v>1</v>
      </c>
      <c r="AB117" s="172" t="str">
        <f t="shared" si="29"/>
        <v/>
      </c>
      <c r="AC117" s="172" t="str">
        <f t="shared" si="29"/>
        <v/>
      </c>
      <c r="AD117" s="172">
        <f t="shared" si="37"/>
        <v>1</v>
      </c>
      <c r="AE117" s="172">
        <f t="shared" si="37"/>
        <v>1</v>
      </c>
      <c r="AF117" s="172">
        <f t="shared" si="37"/>
        <v>1</v>
      </c>
      <c r="AG117" s="172">
        <f t="shared" si="37"/>
        <v>1</v>
      </c>
      <c r="AH117" s="172">
        <f t="shared" si="37"/>
        <v>1</v>
      </c>
      <c r="AI117" s="172">
        <f t="shared" si="37"/>
        <v>1</v>
      </c>
      <c r="AJ117" s="172">
        <f t="shared" si="37"/>
        <v>1</v>
      </c>
      <c r="AK117" s="172">
        <f t="shared" si="37"/>
        <v>1</v>
      </c>
      <c r="AL117" s="172">
        <f t="shared" si="37"/>
        <v>1</v>
      </c>
      <c r="AM117" s="172">
        <f t="shared" si="37"/>
        <v>1</v>
      </c>
      <c r="AN117" s="172">
        <f t="shared" si="37"/>
        <v>1</v>
      </c>
      <c r="AO117" s="172">
        <f t="shared" si="37"/>
        <v>1</v>
      </c>
      <c r="AP117" s="172">
        <f t="shared" si="37"/>
        <v>1</v>
      </c>
      <c r="AQ117" s="172">
        <f t="shared" si="37"/>
        <v>1</v>
      </c>
      <c r="AR117" s="172">
        <f t="shared" si="37"/>
        <v>1</v>
      </c>
      <c r="AS117" s="172">
        <f t="shared" si="23"/>
        <v>1</v>
      </c>
      <c r="AT117" s="172">
        <f t="shared" si="23"/>
        <v>1</v>
      </c>
      <c r="AU117" s="172">
        <f t="shared" si="23"/>
        <v>1</v>
      </c>
      <c r="AV117" s="172">
        <f t="shared" si="23"/>
        <v>1</v>
      </c>
      <c r="BA117" s="172" t="str">
        <f t="shared" si="28"/>
        <v/>
      </c>
      <c r="BB117" s="172" t="str">
        <f t="shared" si="27"/>
        <v/>
      </c>
      <c r="BC117" s="172" t="str">
        <f t="shared" si="27"/>
        <v/>
      </c>
      <c r="BD117" s="172" t="str">
        <f t="shared" si="27"/>
        <v/>
      </c>
      <c r="BE117" s="172" t="str">
        <f t="shared" si="27"/>
        <v/>
      </c>
      <c r="BF117" s="172" t="str">
        <f t="shared" si="27"/>
        <v/>
      </c>
      <c r="BG117" s="172" t="str">
        <f t="shared" si="27"/>
        <v/>
      </c>
      <c r="BH117" s="172" t="str">
        <f t="shared" si="27"/>
        <v/>
      </c>
      <c r="BI117" s="172" t="str">
        <f t="shared" ref="BB117:BJ130" si="38">IF($F117="","",BI$30)</f>
        <v/>
      </c>
      <c r="BJ117" s="172" t="str">
        <f t="shared" si="38"/>
        <v/>
      </c>
    </row>
    <row r="118" spans="1:62">
      <c r="A118" s="10"/>
      <c r="B118" s="10" t="str">
        <f t="shared" si="31"/>
        <v/>
      </c>
      <c r="C118" s="209"/>
      <c r="D118" s="209"/>
      <c r="E118" s="209"/>
      <c r="F118" s="13" t="str">
        <f>IF('תנאי סף'!F118="","",'תנאי סף'!F118)</f>
        <v/>
      </c>
      <c r="G118" s="11" t="str">
        <f t="shared" ca="1" si="36"/>
        <v/>
      </c>
      <c r="H118" s="11" t="str">
        <f t="shared" ca="1" si="36"/>
        <v/>
      </c>
      <c r="I118" s="11" t="str">
        <f t="shared" ca="1" si="36"/>
        <v/>
      </c>
      <c r="J118" s="11" t="str">
        <f t="shared" ca="1" si="36"/>
        <v/>
      </c>
      <c r="K118" s="11" t="str">
        <f t="shared" ca="1" si="36"/>
        <v/>
      </c>
      <c r="L118" s="11" t="str">
        <f t="shared" ca="1" si="36"/>
        <v/>
      </c>
      <c r="M118" s="11" t="str">
        <f t="shared" ca="1" si="36"/>
        <v/>
      </c>
      <c r="N118" s="11" t="str">
        <f t="shared" ca="1" si="36"/>
        <v/>
      </c>
      <c r="O118" s="11" t="str">
        <f t="shared" ca="1" si="36"/>
        <v/>
      </c>
      <c r="P118" s="11" t="str">
        <f t="shared" ca="1" si="36"/>
        <v/>
      </c>
      <c r="Q118" s="11" t="str">
        <f t="shared" ca="1" si="36"/>
        <v/>
      </c>
      <c r="R118" s="11" t="str">
        <f t="shared" ca="1" si="36"/>
        <v/>
      </c>
      <c r="S118" s="11" t="str">
        <f t="shared" ca="1" si="36"/>
        <v/>
      </c>
      <c r="T118" s="11" t="str">
        <f t="shared" ca="1" si="36"/>
        <v/>
      </c>
      <c r="U118" s="11" t="str">
        <f t="shared" ca="1" si="36"/>
        <v/>
      </c>
      <c r="V118" s="11" t="str">
        <f t="shared" ca="1" si="35"/>
        <v/>
      </c>
      <c r="W118" s="11" t="str">
        <f t="shared" ca="1" si="34"/>
        <v/>
      </c>
      <c r="X118" s="11" t="str">
        <f t="shared" ca="1" si="34"/>
        <v/>
      </c>
      <c r="Y118" s="11" t="str">
        <f t="shared" ca="1" si="34"/>
        <v/>
      </c>
      <c r="AA118" s="172">
        <f t="shared" si="33"/>
        <v>1</v>
      </c>
      <c r="AB118" s="172" t="str">
        <f t="shared" si="29"/>
        <v/>
      </c>
      <c r="AC118" s="172" t="str">
        <f t="shared" si="29"/>
        <v/>
      </c>
      <c r="AD118" s="172">
        <f t="shared" si="37"/>
        <v>1</v>
      </c>
      <c r="AE118" s="172">
        <f t="shared" si="37"/>
        <v>1</v>
      </c>
      <c r="AF118" s="172">
        <f t="shared" si="37"/>
        <v>1</v>
      </c>
      <c r="AG118" s="172">
        <f t="shared" si="37"/>
        <v>1</v>
      </c>
      <c r="AH118" s="172">
        <f t="shared" si="37"/>
        <v>1</v>
      </c>
      <c r="AI118" s="172">
        <f t="shared" si="37"/>
        <v>1</v>
      </c>
      <c r="AJ118" s="172">
        <f t="shared" si="37"/>
        <v>1</v>
      </c>
      <c r="AK118" s="172">
        <f t="shared" si="37"/>
        <v>1</v>
      </c>
      <c r="AL118" s="172">
        <f t="shared" si="37"/>
        <v>1</v>
      </c>
      <c r="AM118" s="172">
        <f t="shared" si="37"/>
        <v>1</v>
      </c>
      <c r="AN118" s="172">
        <f t="shared" si="37"/>
        <v>1</v>
      </c>
      <c r="AO118" s="172">
        <f t="shared" si="37"/>
        <v>1</v>
      </c>
      <c r="AP118" s="172">
        <f t="shared" si="37"/>
        <v>1</v>
      </c>
      <c r="AQ118" s="172">
        <f t="shared" si="37"/>
        <v>1</v>
      </c>
      <c r="AR118" s="172">
        <f t="shared" si="37"/>
        <v>1</v>
      </c>
      <c r="AS118" s="172">
        <f t="shared" si="23"/>
        <v>1</v>
      </c>
      <c r="AT118" s="172">
        <f t="shared" si="23"/>
        <v>1</v>
      </c>
      <c r="AU118" s="172">
        <f t="shared" si="23"/>
        <v>1</v>
      </c>
      <c r="AV118" s="172">
        <f t="shared" si="23"/>
        <v>1</v>
      </c>
      <c r="BA118" s="172" t="str">
        <f t="shared" si="28"/>
        <v/>
      </c>
      <c r="BB118" s="172" t="str">
        <f t="shared" si="38"/>
        <v/>
      </c>
      <c r="BC118" s="172" t="str">
        <f t="shared" si="38"/>
        <v/>
      </c>
      <c r="BD118" s="172" t="str">
        <f t="shared" si="38"/>
        <v/>
      </c>
      <c r="BE118" s="172" t="str">
        <f t="shared" si="38"/>
        <v/>
      </c>
      <c r="BF118" s="172" t="str">
        <f t="shared" si="38"/>
        <v/>
      </c>
      <c r="BG118" s="172" t="str">
        <f t="shared" si="38"/>
        <v/>
      </c>
      <c r="BH118" s="172" t="str">
        <f t="shared" si="38"/>
        <v/>
      </c>
      <c r="BI118" s="172" t="str">
        <f t="shared" si="38"/>
        <v/>
      </c>
      <c r="BJ118" s="172" t="str">
        <f t="shared" si="38"/>
        <v/>
      </c>
    </row>
    <row r="119" spans="1:62">
      <c r="A119" s="10"/>
      <c r="B119" s="10" t="str">
        <f t="shared" si="31"/>
        <v/>
      </c>
      <c r="C119" s="209"/>
      <c r="D119" s="209"/>
      <c r="E119" s="209"/>
      <c r="F119" s="13" t="str">
        <f>IF('תנאי סף'!F119="","",'תנאי סף'!F119)</f>
        <v/>
      </c>
      <c r="G119" s="11" t="str">
        <f t="shared" ca="1" si="36"/>
        <v/>
      </c>
      <c r="H119" s="11" t="str">
        <f t="shared" ca="1" si="36"/>
        <v/>
      </c>
      <c r="I119" s="11" t="str">
        <f t="shared" ca="1" si="36"/>
        <v/>
      </c>
      <c r="J119" s="11" t="str">
        <f t="shared" ca="1" si="36"/>
        <v/>
      </c>
      <c r="K119" s="11" t="str">
        <f t="shared" ca="1" si="36"/>
        <v/>
      </c>
      <c r="L119" s="11" t="str">
        <f t="shared" ca="1" si="36"/>
        <v/>
      </c>
      <c r="M119" s="11" t="str">
        <f t="shared" ca="1" si="36"/>
        <v/>
      </c>
      <c r="N119" s="11" t="str">
        <f t="shared" ca="1" si="36"/>
        <v/>
      </c>
      <c r="O119" s="11" t="str">
        <f t="shared" ca="1" si="36"/>
        <v/>
      </c>
      <c r="P119" s="11" t="str">
        <f t="shared" ca="1" si="36"/>
        <v/>
      </c>
      <c r="Q119" s="11" t="str">
        <f t="shared" ca="1" si="36"/>
        <v/>
      </c>
      <c r="R119" s="11" t="str">
        <f t="shared" ca="1" si="36"/>
        <v/>
      </c>
      <c r="S119" s="11" t="str">
        <f t="shared" ca="1" si="36"/>
        <v/>
      </c>
      <c r="T119" s="11" t="str">
        <f t="shared" ca="1" si="36"/>
        <v/>
      </c>
      <c r="U119" s="11" t="str">
        <f t="shared" ca="1" si="36"/>
        <v/>
      </c>
      <c r="V119" s="11" t="str">
        <f t="shared" ca="1" si="35"/>
        <v/>
      </c>
      <c r="W119" s="11" t="str">
        <f t="shared" ca="1" si="34"/>
        <v/>
      </c>
      <c r="X119" s="11" t="str">
        <f t="shared" ca="1" si="34"/>
        <v/>
      </c>
      <c r="Y119" s="11" t="str">
        <f t="shared" ca="1" si="34"/>
        <v/>
      </c>
      <c r="AA119" s="172">
        <f t="shared" si="33"/>
        <v>1</v>
      </c>
      <c r="AB119" s="172" t="str">
        <f t="shared" si="29"/>
        <v/>
      </c>
      <c r="AC119" s="172" t="str">
        <f t="shared" si="29"/>
        <v/>
      </c>
      <c r="AD119" s="172">
        <f t="shared" si="37"/>
        <v>1</v>
      </c>
      <c r="AE119" s="172">
        <f t="shared" si="37"/>
        <v>1</v>
      </c>
      <c r="AF119" s="172">
        <f t="shared" si="37"/>
        <v>1</v>
      </c>
      <c r="AG119" s="172">
        <f t="shared" si="37"/>
        <v>1</v>
      </c>
      <c r="AH119" s="172">
        <f t="shared" si="37"/>
        <v>1</v>
      </c>
      <c r="AI119" s="172">
        <f t="shared" si="37"/>
        <v>1</v>
      </c>
      <c r="AJ119" s="172">
        <f t="shared" si="37"/>
        <v>1</v>
      </c>
      <c r="AK119" s="172">
        <f t="shared" si="37"/>
        <v>1</v>
      </c>
      <c r="AL119" s="172">
        <f t="shared" si="37"/>
        <v>1</v>
      </c>
      <c r="AM119" s="172">
        <f t="shared" si="37"/>
        <v>1</v>
      </c>
      <c r="AN119" s="172">
        <f t="shared" si="37"/>
        <v>1</v>
      </c>
      <c r="AO119" s="172">
        <f t="shared" si="37"/>
        <v>1</v>
      </c>
      <c r="AP119" s="172">
        <f t="shared" si="37"/>
        <v>1</v>
      </c>
      <c r="AQ119" s="172">
        <f t="shared" si="37"/>
        <v>1</v>
      </c>
      <c r="AR119" s="172">
        <f t="shared" si="37"/>
        <v>1</v>
      </c>
      <c r="AS119" s="172">
        <f t="shared" si="23"/>
        <v>1</v>
      </c>
      <c r="AT119" s="172">
        <f t="shared" si="23"/>
        <v>1</v>
      </c>
      <c r="AU119" s="172">
        <f t="shared" si="23"/>
        <v>1</v>
      </c>
      <c r="AV119" s="172">
        <f t="shared" si="23"/>
        <v>1</v>
      </c>
      <c r="BA119" s="172" t="str">
        <f t="shared" si="28"/>
        <v/>
      </c>
      <c r="BB119" s="172" t="str">
        <f t="shared" si="38"/>
        <v/>
      </c>
      <c r="BC119" s="172" t="str">
        <f t="shared" si="38"/>
        <v/>
      </c>
      <c r="BD119" s="172" t="str">
        <f t="shared" si="38"/>
        <v/>
      </c>
      <c r="BE119" s="172" t="str">
        <f t="shared" si="38"/>
        <v/>
      </c>
      <c r="BF119" s="172" t="str">
        <f t="shared" si="38"/>
        <v/>
      </c>
      <c r="BG119" s="172" t="str">
        <f t="shared" si="38"/>
        <v/>
      </c>
      <c r="BH119" s="172" t="str">
        <f t="shared" si="38"/>
        <v/>
      </c>
      <c r="BI119" s="172" t="str">
        <f t="shared" si="38"/>
        <v/>
      </c>
      <c r="BJ119" s="172" t="str">
        <f t="shared" si="38"/>
        <v/>
      </c>
    </row>
    <row r="120" spans="1:62">
      <c r="A120" s="10"/>
      <c r="B120" s="10" t="str">
        <f t="shared" si="31"/>
        <v/>
      </c>
      <c r="C120" s="209"/>
      <c r="D120" s="209"/>
      <c r="E120" s="209"/>
      <c r="F120" s="13" t="str">
        <f>IF('תנאי סף'!F120="","",'תנאי סף'!F120)</f>
        <v/>
      </c>
      <c r="G120" s="11" t="str">
        <f t="shared" ca="1" si="36"/>
        <v/>
      </c>
      <c r="H120" s="11" t="str">
        <f t="shared" ca="1" si="36"/>
        <v/>
      </c>
      <c r="I120" s="11" t="str">
        <f t="shared" ca="1" si="36"/>
        <v/>
      </c>
      <c r="J120" s="11" t="str">
        <f t="shared" ca="1" si="36"/>
        <v/>
      </c>
      <c r="K120" s="11" t="str">
        <f t="shared" ca="1" si="36"/>
        <v/>
      </c>
      <c r="L120" s="11" t="str">
        <f t="shared" ca="1" si="36"/>
        <v/>
      </c>
      <c r="M120" s="11" t="str">
        <f t="shared" ca="1" si="36"/>
        <v/>
      </c>
      <c r="N120" s="11" t="str">
        <f t="shared" ca="1" si="36"/>
        <v/>
      </c>
      <c r="O120" s="11" t="str">
        <f t="shared" ca="1" si="36"/>
        <v/>
      </c>
      <c r="P120" s="11" t="str">
        <f t="shared" ca="1" si="36"/>
        <v/>
      </c>
      <c r="Q120" s="11" t="str">
        <f t="shared" ca="1" si="36"/>
        <v/>
      </c>
      <c r="R120" s="11" t="str">
        <f t="shared" ca="1" si="36"/>
        <v/>
      </c>
      <c r="S120" s="11" t="str">
        <f t="shared" ca="1" si="36"/>
        <v/>
      </c>
      <c r="T120" s="11" t="str">
        <f t="shared" ca="1" si="36"/>
        <v/>
      </c>
      <c r="U120" s="11" t="str">
        <f t="shared" ca="1" si="36"/>
        <v/>
      </c>
      <c r="V120" s="11" t="str">
        <f t="shared" ca="1" si="35"/>
        <v/>
      </c>
      <c r="W120" s="11" t="str">
        <f t="shared" ca="1" si="34"/>
        <v/>
      </c>
      <c r="X120" s="11" t="str">
        <f t="shared" ca="1" si="34"/>
        <v/>
      </c>
      <c r="Y120" s="11" t="str">
        <f t="shared" ca="1" si="34"/>
        <v/>
      </c>
      <c r="AA120" s="172">
        <f t="shared" si="33"/>
        <v>1</v>
      </c>
      <c r="AB120" s="172" t="str">
        <f t="shared" si="29"/>
        <v/>
      </c>
      <c r="AC120" s="172" t="str">
        <f t="shared" si="29"/>
        <v/>
      </c>
      <c r="AD120" s="172">
        <f t="shared" si="37"/>
        <v>1</v>
      </c>
      <c r="AE120" s="172">
        <f t="shared" si="37"/>
        <v>1</v>
      </c>
      <c r="AF120" s="172">
        <f t="shared" si="37"/>
        <v>1</v>
      </c>
      <c r="AG120" s="172">
        <f t="shared" si="37"/>
        <v>1</v>
      </c>
      <c r="AH120" s="172">
        <f t="shared" si="37"/>
        <v>1</v>
      </c>
      <c r="AI120" s="172">
        <f t="shared" si="37"/>
        <v>1</v>
      </c>
      <c r="AJ120" s="172">
        <f t="shared" si="37"/>
        <v>1</v>
      </c>
      <c r="AK120" s="172">
        <f t="shared" si="37"/>
        <v>1</v>
      </c>
      <c r="AL120" s="172">
        <f t="shared" si="37"/>
        <v>1</v>
      </c>
      <c r="AM120" s="172">
        <f t="shared" si="37"/>
        <v>1</v>
      </c>
      <c r="AN120" s="172">
        <f t="shared" si="37"/>
        <v>1</v>
      </c>
      <c r="AO120" s="172">
        <f t="shared" si="37"/>
        <v>1</v>
      </c>
      <c r="AP120" s="172">
        <f t="shared" si="37"/>
        <v>1</v>
      </c>
      <c r="AQ120" s="172">
        <f t="shared" si="37"/>
        <v>1</v>
      </c>
      <c r="AR120" s="172">
        <f t="shared" si="37"/>
        <v>1</v>
      </c>
      <c r="AS120" s="172">
        <f t="shared" si="23"/>
        <v>1</v>
      </c>
      <c r="AT120" s="172">
        <f t="shared" si="23"/>
        <v>1</v>
      </c>
      <c r="AU120" s="172">
        <f t="shared" si="23"/>
        <v>1</v>
      </c>
      <c r="AV120" s="172">
        <f t="shared" si="23"/>
        <v>1</v>
      </c>
      <c r="BA120" s="172" t="str">
        <f t="shared" si="28"/>
        <v/>
      </c>
      <c r="BB120" s="172" t="str">
        <f t="shared" si="38"/>
        <v/>
      </c>
      <c r="BC120" s="172" t="str">
        <f t="shared" si="38"/>
        <v/>
      </c>
      <c r="BD120" s="172" t="str">
        <f t="shared" si="38"/>
        <v/>
      </c>
      <c r="BE120" s="172" t="str">
        <f t="shared" si="38"/>
        <v/>
      </c>
      <c r="BF120" s="172" t="str">
        <f t="shared" si="38"/>
        <v/>
      </c>
      <c r="BG120" s="172" t="str">
        <f t="shared" si="38"/>
        <v/>
      </c>
      <c r="BH120" s="172" t="str">
        <f t="shared" si="38"/>
        <v/>
      </c>
      <c r="BI120" s="172" t="str">
        <f t="shared" si="38"/>
        <v/>
      </c>
      <c r="BJ120" s="172" t="str">
        <f t="shared" si="38"/>
        <v/>
      </c>
    </row>
    <row r="121" spans="1:62">
      <c r="A121" s="10"/>
      <c r="B121" s="10" t="str">
        <f t="shared" si="31"/>
        <v/>
      </c>
      <c r="C121" s="209"/>
      <c r="D121" s="209"/>
      <c r="E121" s="209"/>
      <c r="F121" s="13" t="str">
        <f>IF('תנאי סף'!F121="","",'תנאי סף'!F121)</f>
        <v/>
      </c>
      <c r="G121" s="11" t="str">
        <f t="shared" ca="1" si="36"/>
        <v/>
      </c>
      <c r="H121" s="11" t="str">
        <f t="shared" ca="1" si="36"/>
        <v/>
      </c>
      <c r="I121" s="11" t="str">
        <f t="shared" ca="1" si="36"/>
        <v/>
      </c>
      <c r="J121" s="11" t="str">
        <f t="shared" ca="1" si="36"/>
        <v/>
      </c>
      <c r="K121" s="11" t="str">
        <f t="shared" ca="1" si="36"/>
        <v/>
      </c>
      <c r="L121" s="11" t="str">
        <f t="shared" ca="1" si="36"/>
        <v/>
      </c>
      <c r="M121" s="11" t="str">
        <f t="shared" ca="1" si="36"/>
        <v/>
      </c>
      <c r="N121" s="11" t="str">
        <f t="shared" ca="1" si="36"/>
        <v/>
      </c>
      <c r="O121" s="11" t="str">
        <f t="shared" ca="1" si="36"/>
        <v/>
      </c>
      <c r="P121" s="11" t="str">
        <f t="shared" ca="1" si="36"/>
        <v/>
      </c>
      <c r="Q121" s="11" t="str">
        <f t="shared" ca="1" si="36"/>
        <v/>
      </c>
      <c r="R121" s="11" t="str">
        <f t="shared" ca="1" si="36"/>
        <v/>
      </c>
      <c r="S121" s="11" t="str">
        <f t="shared" ca="1" si="36"/>
        <v/>
      </c>
      <c r="T121" s="11" t="str">
        <f t="shared" ca="1" si="36"/>
        <v/>
      </c>
      <c r="U121" s="11" t="str">
        <f t="shared" ca="1" si="36"/>
        <v/>
      </c>
      <c r="V121" s="11" t="str">
        <f t="shared" ca="1" si="35"/>
        <v/>
      </c>
      <c r="W121" s="11" t="str">
        <f t="shared" ca="1" si="34"/>
        <v/>
      </c>
      <c r="X121" s="11" t="str">
        <f t="shared" ca="1" si="34"/>
        <v/>
      </c>
      <c r="Y121" s="11" t="str">
        <f t="shared" ca="1" si="34"/>
        <v/>
      </c>
      <c r="AA121" s="172">
        <f t="shared" si="33"/>
        <v>1</v>
      </c>
      <c r="AB121" s="172" t="str">
        <f t="shared" si="29"/>
        <v/>
      </c>
      <c r="AC121" s="172" t="str">
        <f t="shared" si="29"/>
        <v/>
      </c>
      <c r="AD121" s="172">
        <f t="shared" si="37"/>
        <v>1</v>
      </c>
      <c r="AE121" s="172">
        <f t="shared" si="37"/>
        <v>1</v>
      </c>
      <c r="AF121" s="172">
        <f t="shared" si="37"/>
        <v>1</v>
      </c>
      <c r="AG121" s="172">
        <f t="shared" si="37"/>
        <v>1</v>
      </c>
      <c r="AH121" s="172">
        <f t="shared" si="37"/>
        <v>1</v>
      </c>
      <c r="AI121" s="172">
        <f t="shared" si="37"/>
        <v>1</v>
      </c>
      <c r="AJ121" s="172">
        <f t="shared" si="37"/>
        <v>1</v>
      </c>
      <c r="AK121" s="172">
        <f t="shared" si="37"/>
        <v>1</v>
      </c>
      <c r="AL121" s="172">
        <f t="shared" si="37"/>
        <v>1</v>
      </c>
      <c r="AM121" s="172">
        <f t="shared" si="37"/>
        <v>1</v>
      </c>
      <c r="AN121" s="172">
        <f t="shared" si="37"/>
        <v>1</v>
      </c>
      <c r="AO121" s="172">
        <f t="shared" si="37"/>
        <v>1</v>
      </c>
      <c r="AP121" s="172">
        <f t="shared" si="37"/>
        <v>1</v>
      </c>
      <c r="AQ121" s="172">
        <f t="shared" si="37"/>
        <v>1</v>
      </c>
      <c r="AR121" s="172">
        <f t="shared" si="37"/>
        <v>1</v>
      </c>
      <c r="AS121" s="172">
        <f t="shared" si="23"/>
        <v>1</v>
      </c>
      <c r="AT121" s="172">
        <f t="shared" si="23"/>
        <v>1</v>
      </c>
      <c r="AU121" s="172">
        <f t="shared" si="23"/>
        <v>1</v>
      </c>
      <c r="AV121" s="172">
        <f t="shared" si="23"/>
        <v>1</v>
      </c>
      <c r="BA121" s="172" t="str">
        <f t="shared" si="28"/>
        <v/>
      </c>
      <c r="BB121" s="172" t="str">
        <f t="shared" si="38"/>
        <v/>
      </c>
      <c r="BC121" s="172" t="str">
        <f t="shared" si="38"/>
        <v/>
      </c>
      <c r="BD121" s="172" t="str">
        <f t="shared" si="38"/>
        <v/>
      </c>
      <c r="BE121" s="172" t="str">
        <f t="shared" si="38"/>
        <v/>
      </c>
      <c r="BF121" s="172" t="str">
        <f t="shared" si="38"/>
        <v/>
      </c>
      <c r="BG121" s="172" t="str">
        <f t="shared" si="38"/>
        <v/>
      </c>
      <c r="BH121" s="172" t="str">
        <f t="shared" si="38"/>
        <v/>
      </c>
      <c r="BI121" s="172" t="str">
        <f t="shared" si="38"/>
        <v/>
      </c>
      <c r="BJ121" s="172" t="str">
        <f t="shared" si="38"/>
        <v/>
      </c>
    </row>
    <row r="122" spans="1:62">
      <c r="A122" s="10"/>
      <c r="B122" s="10" t="str">
        <f t="shared" si="31"/>
        <v/>
      </c>
      <c r="C122" s="209"/>
      <c r="D122" s="209"/>
      <c r="E122" s="209"/>
      <c r="F122" s="13" t="str">
        <f>IF('תנאי סף'!F122="","",'תנאי סף'!F122)</f>
        <v/>
      </c>
      <c r="G122" s="11" t="str">
        <f t="shared" ca="1" si="36"/>
        <v/>
      </c>
      <c r="H122" s="11" t="str">
        <f t="shared" ca="1" si="36"/>
        <v/>
      </c>
      <c r="I122" s="11" t="str">
        <f t="shared" ca="1" si="36"/>
        <v/>
      </c>
      <c r="J122" s="11" t="str">
        <f t="shared" ca="1" si="36"/>
        <v/>
      </c>
      <c r="K122" s="11" t="str">
        <f t="shared" ca="1" si="36"/>
        <v/>
      </c>
      <c r="L122" s="11" t="str">
        <f t="shared" ca="1" si="36"/>
        <v/>
      </c>
      <c r="M122" s="11" t="str">
        <f t="shared" ca="1" si="36"/>
        <v/>
      </c>
      <c r="N122" s="11" t="str">
        <f t="shared" ca="1" si="36"/>
        <v/>
      </c>
      <c r="O122" s="11" t="str">
        <f t="shared" ca="1" si="36"/>
        <v/>
      </c>
      <c r="P122" s="11" t="str">
        <f t="shared" ca="1" si="36"/>
        <v/>
      </c>
      <c r="Q122" s="11" t="str">
        <f t="shared" ca="1" si="36"/>
        <v/>
      </c>
      <c r="R122" s="11" t="str">
        <f t="shared" ca="1" si="36"/>
        <v/>
      </c>
      <c r="S122" s="11" t="str">
        <f t="shared" ca="1" si="36"/>
        <v/>
      </c>
      <c r="T122" s="11" t="str">
        <f t="shared" ca="1" si="36"/>
        <v/>
      </c>
      <c r="U122" s="11" t="str">
        <f t="shared" ca="1" si="36"/>
        <v/>
      </c>
      <c r="V122" s="11" t="str">
        <f t="shared" ca="1" si="35"/>
        <v/>
      </c>
      <c r="W122" s="11" t="str">
        <f t="shared" ca="1" si="34"/>
        <v/>
      </c>
      <c r="X122" s="11" t="str">
        <f t="shared" ca="1" si="34"/>
        <v/>
      </c>
      <c r="Y122" s="11" t="str">
        <f t="shared" ca="1" si="34"/>
        <v/>
      </c>
      <c r="AA122" s="172">
        <f t="shared" si="33"/>
        <v>1</v>
      </c>
      <c r="AB122" s="172" t="str">
        <f t="shared" si="29"/>
        <v/>
      </c>
      <c r="AC122" s="172" t="str">
        <f t="shared" si="29"/>
        <v/>
      </c>
      <c r="AD122" s="172">
        <f t="shared" si="37"/>
        <v>1</v>
      </c>
      <c r="AE122" s="172">
        <f t="shared" si="37"/>
        <v>1</v>
      </c>
      <c r="AF122" s="172">
        <f t="shared" si="37"/>
        <v>1</v>
      </c>
      <c r="AG122" s="172">
        <f t="shared" si="37"/>
        <v>1</v>
      </c>
      <c r="AH122" s="172">
        <f t="shared" si="37"/>
        <v>1</v>
      </c>
      <c r="AI122" s="172">
        <f t="shared" si="37"/>
        <v>1</v>
      </c>
      <c r="AJ122" s="172">
        <f t="shared" si="37"/>
        <v>1</v>
      </c>
      <c r="AK122" s="172">
        <f t="shared" si="37"/>
        <v>1</v>
      </c>
      <c r="AL122" s="172">
        <f t="shared" si="37"/>
        <v>1</v>
      </c>
      <c r="AM122" s="172">
        <f t="shared" si="37"/>
        <v>1</v>
      </c>
      <c r="AN122" s="172">
        <f t="shared" si="37"/>
        <v>1</v>
      </c>
      <c r="AO122" s="172">
        <f t="shared" si="37"/>
        <v>1</v>
      </c>
      <c r="AP122" s="172">
        <f t="shared" si="37"/>
        <v>1</v>
      </c>
      <c r="AQ122" s="172">
        <f t="shared" si="37"/>
        <v>1</v>
      </c>
      <c r="AR122" s="172">
        <f t="shared" si="37"/>
        <v>1</v>
      </c>
      <c r="AS122" s="172">
        <f t="shared" si="23"/>
        <v>1</v>
      </c>
      <c r="AT122" s="172">
        <f t="shared" si="23"/>
        <v>1</v>
      </c>
      <c r="AU122" s="172">
        <f t="shared" si="23"/>
        <v>1</v>
      </c>
      <c r="AV122" s="172">
        <f t="shared" si="23"/>
        <v>1</v>
      </c>
      <c r="BA122" s="172" t="str">
        <f t="shared" si="28"/>
        <v/>
      </c>
      <c r="BB122" s="172" t="str">
        <f t="shared" si="38"/>
        <v/>
      </c>
      <c r="BC122" s="172" t="str">
        <f t="shared" si="38"/>
        <v/>
      </c>
      <c r="BD122" s="172" t="str">
        <f t="shared" si="38"/>
        <v/>
      </c>
      <c r="BE122" s="172" t="str">
        <f t="shared" si="38"/>
        <v/>
      </c>
      <c r="BF122" s="172" t="str">
        <f t="shared" si="38"/>
        <v/>
      </c>
      <c r="BG122" s="172" t="str">
        <f t="shared" si="38"/>
        <v/>
      </c>
      <c r="BH122" s="172" t="str">
        <f t="shared" si="38"/>
        <v/>
      </c>
      <c r="BI122" s="172" t="str">
        <f t="shared" si="38"/>
        <v/>
      </c>
      <c r="BJ122" s="172" t="str">
        <f t="shared" si="38"/>
        <v/>
      </c>
    </row>
    <row r="123" spans="1:62">
      <c r="A123" s="10"/>
      <c r="B123" s="10" t="str">
        <f t="shared" si="31"/>
        <v/>
      </c>
      <c r="C123" s="209"/>
      <c r="D123" s="209"/>
      <c r="E123" s="209"/>
      <c r="F123" s="13" t="str">
        <f>IF('תנאי סף'!F123="","",'תנאי סף'!F123)</f>
        <v/>
      </c>
      <c r="G123" s="11" t="str">
        <f t="shared" ca="1" si="36"/>
        <v/>
      </c>
      <c r="H123" s="11" t="str">
        <f t="shared" ca="1" si="36"/>
        <v/>
      </c>
      <c r="I123" s="11" t="str">
        <f t="shared" ca="1" si="36"/>
        <v/>
      </c>
      <c r="J123" s="11" t="str">
        <f t="shared" ca="1" si="36"/>
        <v/>
      </c>
      <c r="K123" s="11" t="str">
        <f t="shared" ca="1" si="36"/>
        <v/>
      </c>
      <c r="L123" s="11" t="str">
        <f t="shared" ca="1" si="36"/>
        <v/>
      </c>
      <c r="M123" s="11" t="str">
        <f t="shared" ca="1" si="36"/>
        <v/>
      </c>
      <c r="N123" s="11" t="str">
        <f t="shared" ca="1" si="36"/>
        <v/>
      </c>
      <c r="O123" s="11" t="str">
        <f t="shared" ca="1" si="36"/>
        <v/>
      </c>
      <c r="P123" s="11" t="str">
        <f t="shared" ca="1" si="36"/>
        <v/>
      </c>
      <c r="Q123" s="11" t="str">
        <f t="shared" ca="1" si="36"/>
        <v/>
      </c>
      <c r="R123" s="11" t="str">
        <f t="shared" ca="1" si="36"/>
        <v/>
      </c>
      <c r="S123" s="11" t="str">
        <f t="shared" ca="1" si="36"/>
        <v/>
      </c>
      <c r="T123" s="11" t="str">
        <f t="shared" ca="1" si="36"/>
        <v/>
      </c>
      <c r="U123" s="11" t="str">
        <f t="shared" ca="1" si="36"/>
        <v/>
      </c>
      <c r="V123" s="11" t="str">
        <f t="shared" ca="1" si="35"/>
        <v/>
      </c>
      <c r="W123" s="11" t="str">
        <f t="shared" ca="1" si="34"/>
        <v/>
      </c>
      <c r="X123" s="11" t="str">
        <f t="shared" ca="1" si="34"/>
        <v/>
      </c>
      <c r="Y123" s="11" t="str">
        <f t="shared" ca="1" si="34"/>
        <v/>
      </c>
      <c r="AA123" s="172">
        <f t="shared" si="33"/>
        <v>1</v>
      </c>
      <c r="AB123" s="172" t="str">
        <f t="shared" si="29"/>
        <v/>
      </c>
      <c r="AC123" s="172" t="str">
        <f t="shared" si="29"/>
        <v/>
      </c>
      <c r="AD123" s="172">
        <f t="shared" si="37"/>
        <v>1</v>
      </c>
      <c r="AE123" s="172">
        <f t="shared" si="37"/>
        <v>1</v>
      </c>
      <c r="AF123" s="172">
        <f t="shared" si="37"/>
        <v>1</v>
      </c>
      <c r="AG123" s="172">
        <f t="shared" si="37"/>
        <v>1</v>
      </c>
      <c r="AH123" s="172">
        <f t="shared" si="37"/>
        <v>1</v>
      </c>
      <c r="AI123" s="172">
        <f t="shared" si="37"/>
        <v>1</v>
      </c>
      <c r="AJ123" s="172">
        <f t="shared" si="37"/>
        <v>1</v>
      </c>
      <c r="AK123" s="172">
        <f t="shared" si="37"/>
        <v>1</v>
      </c>
      <c r="AL123" s="172">
        <f t="shared" si="37"/>
        <v>1</v>
      </c>
      <c r="AM123" s="172">
        <f t="shared" si="37"/>
        <v>1</v>
      </c>
      <c r="AN123" s="172">
        <f t="shared" si="37"/>
        <v>1</v>
      </c>
      <c r="AO123" s="172">
        <f t="shared" si="37"/>
        <v>1</v>
      </c>
      <c r="AP123" s="172">
        <f t="shared" si="37"/>
        <v>1</v>
      </c>
      <c r="AQ123" s="172">
        <f t="shared" si="37"/>
        <v>1</v>
      </c>
      <c r="AR123" s="172">
        <f t="shared" si="37"/>
        <v>1</v>
      </c>
      <c r="AS123" s="172">
        <f t="shared" si="23"/>
        <v>1</v>
      </c>
      <c r="AT123" s="172">
        <f t="shared" si="23"/>
        <v>1</v>
      </c>
      <c r="AU123" s="172">
        <f t="shared" si="23"/>
        <v>1</v>
      </c>
      <c r="AV123" s="172">
        <f t="shared" si="23"/>
        <v>1</v>
      </c>
      <c r="BA123" s="172" t="str">
        <f t="shared" si="28"/>
        <v/>
      </c>
      <c r="BB123" s="172" t="str">
        <f t="shared" si="38"/>
        <v/>
      </c>
      <c r="BC123" s="172" t="str">
        <f t="shared" si="38"/>
        <v/>
      </c>
      <c r="BD123" s="172" t="str">
        <f t="shared" si="38"/>
        <v/>
      </c>
      <c r="BE123" s="172" t="str">
        <f t="shared" si="38"/>
        <v/>
      </c>
      <c r="BF123" s="172" t="str">
        <f t="shared" si="38"/>
        <v/>
      </c>
      <c r="BG123" s="172" t="str">
        <f t="shared" si="38"/>
        <v/>
      </c>
      <c r="BH123" s="172" t="str">
        <f t="shared" si="38"/>
        <v/>
      </c>
      <c r="BI123" s="172" t="str">
        <f t="shared" si="38"/>
        <v/>
      </c>
      <c r="BJ123" s="172" t="str">
        <f t="shared" si="38"/>
        <v/>
      </c>
    </row>
    <row r="124" spans="1:62">
      <c r="A124" s="10"/>
      <c r="B124" s="10" t="str">
        <f t="shared" si="31"/>
        <v/>
      </c>
      <c r="C124" s="209"/>
      <c r="D124" s="209"/>
      <c r="E124" s="209"/>
      <c r="F124" s="13" t="str">
        <f>IF('תנאי סף'!F124="","",'תנאי סף'!F124)</f>
        <v/>
      </c>
      <c r="G124" s="11" t="str">
        <f t="shared" ca="1" si="36"/>
        <v/>
      </c>
      <c r="H124" s="11" t="str">
        <f t="shared" ca="1" si="36"/>
        <v/>
      </c>
      <c r="I124" s="11" t="str">
        <f t="shared" ca="1" si="36"/>
        <v/>
      </c>
      <c r="J124" s="11" t="str">
        <f t="shared" ca="1" si="36"/>
        <v/>
      </c>
      <c r="K124" s="11" t="str">
        <f t="shared" ca="1" si="36"/>
        <v/>
      </c>
      <c r="L124" s="11" t="str">
        <f t="shared" ca="1" si="36"/>
        <v/>
      </c>
      <c r="M124" s="11" t="str">
        <f t="shared" ca="1" si="36"/>
        <v/>
      </c>
      <c r="N124" s="11" t="str">
        <f t="shared" ca="1" si="36"/>
        <v/>
      </c>
      <c r="O124" s="11" t="str">
        <f t="shared" ca="1" si="36"/>
        <v/>
      </c>
      <c r="P124" s="11" t="str">
        <f t="shared" ca="1" si="36"/>
        <v/>
      </c>
      <c r="Q124" s="11" t="str">
        <f t="shared" ca="1" si="36"/>
        <v/>
      </c>
      <c r="R124" s="11" t="str">
        <f t="shared" ca="1" si="36"/>
        <v/>
      </c>
      <c r="S124" s="11" t="str">
        <f t="shared" ca="1" si="36"/>
        <v/>
      </c>
      <c r="T124" s="11" t="str">
        <f t="shared" ca="1" si="36"/>
        <v/>
      </c>
      <c r="U124" s="11" t="str">
        <f t="shared" ca="1" si="36"/>
        <v/>
      </c>
      <c r="V124" s="11" t="str">
        <f t="shared" ca="1" si="35"/>
        <v/>
      </c>
      <c r="W124" s="11" t="str">
        <f t="shared" ca="1" si="34"/>
        <v/>
      </c>
      <c r="X124" s="11" t="str">
        <f t="shared" ca="1" si="34"/>
        <v/>
      </c>
      <c r="Y124" s="11" t="str">
        <f t="shared" ca="1" si="34"/>
        <v/>
      </c>
      <c r="AA124" s="172">
        <f t="shared" si="33"/>
        <v>1</v>
      </c>
      <c r="AB124" s="172" t="str">
        <f t="shared" si="29"/>
        <v/>
      </c>
      <c r="AC124" s="172" t="str">
        <f t="shared" si="29"/>
        <v/>
      </c>
      <c r="AD124" s="172">
        <f t="shared" si="37"/>
        <v>1</v>
      </c>
      <c r="AE124" s="172">
        <f t="shared" si="37"/>
        <v>1</v>
      </c>
      <c r="AF124" s="172">
        <f t="shared" si="37"/>
        <v>1</v>
      </c>
      <c r="AG124" s="172">
        <f t="shared" si="37"/>
        <v>1</v>
      </c>
      <c r="AH124" s="172">
        <f t="shared" si="37"/>
        <v>1</v>
      </c>
      <c r="AI124" s="172">
        <f t="shared" si="37"/>
        <v>1</v>
      </c>
      <c r="AJ124" s="172">
        <f t="shared" si="37"/>
        <v>1</v>
      </c>
      <c r="AK124" s="172">
        <f t="shared" si="37"/>
        <v>1</v>
      </c>
      <c r="AL124" s="172">
        <f t="shared" si="37"/>
        <v>1</v>
      </c>
      <c r="AM124" s="172">
        <f t="shared" si="37"/>
        <v>1</v>
      </c>
      <c r="AN124" s="172">
        <f t="shared" si="37"/>
        <v>1</v>
      </c>
      <c r="AO124" s="172">
        <f t="shared" si="37"/>
        <v>1</v>
      </c>
      <c r="AP124" s="172">
        <f t="shared" si="37"/>
        <v>1</v>
      </c>
      <c r="AQ124" s="172">
        <f t="shared" si="37"/>
        <v>1</v>
      </c>
      <c r="AR124" s="172">
        <f t="shared" si="37"/>
        <v>1</v>
      </c>
      <c r="AS124" s="172">
        <f t="shared" si="23"/>
        <v>1</v>
      </c>
      <c r="AT124" s="172">
        <f t="shared" si="23"/>
        <v>1</v>
      </c>
      <c r="AU124" s="172">
        <f t="shared" si="23"/>
        <v>1</v>
      </c>
      <c r="AV124" s="172">
        <f t="shared" si="23"/>
        <v>1</v>
      </c>
      <c r="BA124" s="172" t="str">
        <f t="shared" si="28"/>
        <v/>
      </c>
      <c r="BB124" s="172" t="str">
        <f t="shared" si="38"/>
        <v/>
      </c>
      <c r="BC124" s="172" t="str">
        <f t="shared" si="38"/>
        <v/>
      </c>
      <c r="BD124" s="172" t="str">
        <f t="shared" si="38"/>
        <v/>
      </c>
      <c r="BE124" s="172" t="str">
        <f t="shared" si="38"/>
        <v/>
      </c>
      <c r="BF124" s="172" t="str">
        <f t="shared" si="38"/>
        <v/>
      </c>
      <c r="BG124" s="172" t="str">
        <f t="shared" si="38"/>
        <v/>
      </c>
      <c r="BH124" s="172" t="str">
        <f t="shared" si="38"/>
        <v/>
      </c>
      <c r="BI124" s="172" t="str">
        <f t="shared" si="38"/>
        <v/>
      </c>
      <c r="BJ124" s="172" t="str">
        <f t="shared" si="38"/>
        <v/>
      </c>
    </row>
    <row r="125" spans="1:62">
      <c r="A125" s="10"/>
      <c r="B125" s="10" t="str">
        <f t="shared" si="31"/>
        <v/>
      </c>
      <c r="C125" s="209"/>
      <c r="D125" s="209"/>
      <c r="E125" s="209"/>
      <c r="F125" s="13" t="str">
        <f>IF('תנאי סף'!F125="","",'תנאי סף'!F125)</f>
        <v/>
      </c>
      <c r="G125" s="11" t="str">
        <f t="shared" ca="1" si="36"/>
        <v/>
      </c>
      <c r="H125" s="11" t="str">
        <f t="shared" ca="1" si="36"/>
        <v/>
      </c>
      <c r="I125" s="11" t="str">
        <f t="shared" ca="1" si="36"/>
        <v/>
      </c>
      <c r="J125" s="11" t="str">
        <f t="shared" ca="1" si="36"/>
        <v/>
      </c>
      <c r="K125" s="11" t="str">
        <f t="shared" ca="1" si="36"/>
        <v/>
      </c>
      <c r="L125" s="11" t="str">
        <f t="shared" ca="1" si="36"/>
        <v/>
      </c>
      <c r="M125" s="11" t="str">
        <f t="shared" ca="1" si="36"/>
        <v/>
      </c>
      <c r="N125" s="11" t="str">
        <f t="shared" ca="1" si="36"/>
        <v/>
      </c>
      <c r="O125" s="11" t="str">
        <f t="shared" ca="1" si="36"/>
        <v/>
      </c>
      <c r="P125" s="11" t="str">
        <f t="shared" ca="1" si="36"/>
        <v/>
      </c>
      <c r="Q125" s="11" t="str">
        <f t="shared" ca="1" si="36"/>
        <v/>
      </c>
      <c r="R125" s="11" t="str">
        <f t="shared" ca="1" si="36"/>
        <v/>
      </c>
      <c r="S125" s="11" t="str">
        <f t="shared" ca="1" si="36"/>
        <v/>
      </c>
      <c r="T125" s="11" t="str">
        <f t="shared" ca="1" si="36"/>
        <v/>
      </c>
      <c r="U125" s="11" t="str">
        <f t="shared" ca="1" si="36"/>
        <v/>
      </c>
      <c r="V125" s="11" t="str">
        <f t="shared" ca="1" si="35"/>
        <v/>
      </c>
      <c r="W125" s="11" t="str">
        <f t="shared" ca="1" si="34"/>
        <v/>
      </c>
      <c r="X125" s="11" t="str">
        <f t="shared" ca="1" si="34"/>
        <v/>
      </c>
      <c r="Y125" s="11" t="str">
        <f t="shared" ca="1" si="34"/>
        <v/>
      </c>
      <c r="AA125" s="172">
        <f t="shared" si="33"/>
        <v>1</v>
      </c>
      <c r="AB125" s="172" t="str">
        <f t="shared" si="29"/>
        <v/>
      </c>
      <c r="AC125" s="172" t="str">
        <f t="shared" si="29"/>
        <v/>
      </c>
      <c r="AD125" s="172">
        <f t="shared" si="37"/>
        <v>1</v>
      </c>
      <c r="AE125" s="172">
        <f t="shared" si="37"/>
        <v>1</v>
      </c>
      <c r="AF125" s="172">
        <f t="shared" si="37"/>
        <v>1</v>
      </c>
      <c r="AG125" s="172">
        <f t="shared" si="37"/>
        <v>1</v>
      </c>
      <c r="AH125" s="172">
        <f t="shared" si="37"/>
        <v>1</v>
      </c>
      <c r="AI125" s="172">
        <f t="shared" si="37"/>
        <v>1</v>
      </c>
      <c r="AJ125" s="172">
        <f t="shared" si="37"/>
        <v>1</v>
      </c>
      <c r="AK125" s="172">
        <f t="shared" si="37"/>
        <v>1</v>
      </c>
      <c r="AL125" s="172">
        <f t="shared" si="37"/>
        <v>1</v>
      </c>
      <c r="AM125" s="172">
        <f t="shared" si="37"/>
        <v>1</v>
      </c>
      <c r="AN125" s="172">
        <f t="shared" si="37"/>
        <v>1</v>
      </c>
      <c r="AO125" s="172">
        <f t="shared" si="37"/>
        <v>1</v>
      </c>
      <c r="AP125" s="172">
        <f t="shared" si="37"/>
        <v>1</v>
      </c>
      <c r="AQ125" s="172">
        <f t="shared" si="37"/>
        <v>1</v>
      </c>
      <c r="AR125" s="172">
        <f t="shared" si="37"/>
        <v>1</v>
      </c>
      <c r="AS125" s="172">
        <f t="shared" si="23"/>
        <v>1</v>
      </c>
      <c r="AT125" s="172">
        <f t="shared" si="23"/>
        <v>1</v>
      </c>
      <c r="AU125" s="172">
        <f t="shared" si="23"/>
        <v>1</v>
      </c>
      <c r="AV125" s="172">
        <f t="shared" si="23"/>
        <v>1</v>
      </c>
      <c r="BA125" s="172" t="str">
        <f t="shared" si="28"/>
        <v/>
      </c>
      <c r="BB125" s="172" t="str">
        <f t="shared" si="38"/>
        <v/>
      </c>
      <c r="BC125" s="172" t="str">
        <f t="shared" si="38"/>
        <v/>
      </c>
      <c r="BD125" s="172" t="str">
        <f t="shared" si="38"/>
        <v/>
      </c>
      <c r="BE125" s="172" t="str">
        <f t="shared" si="38"/>
        <v/>
      </c>
      <c r="BF125" s="172" t="str">
        <f t="shared" si="38"/>
        <v/>
      </c>
      <c r="BG125" s="172" t="str">
        <f t="shared" si="38"/>
        <v/>
      </c>
      <c r="BH125" s="172" t="str">
        <f t="shared" si="38"/>
        <v/>
      </c>
      <c r="BI125" s="172" t="str">
        <f t="shared" si="38"/>
        <v/>
      </c>
      <c r="BJ125" s="172" t="str">
        <f t="shared" si="38"/>
        <v/>
      </c>
    </row>
    <row r="126" spans="1:62">
      <c r="A126" s="10"/>
      <c r="B126" s="10" t="str">
        <f t="shared" si="31"/>
        <v/>
      </c>
      <c r="C126" s="209"/>
      <c r="D126" s="209"/>
      <c r="E126" s="209"/>
      <c r="F126" s="13" t="str">
        <f>IF('תנאי סף'!F126="","",'תנאי סף'!F126)</f>
        <v/>
      </c>
      <c r="G126" s="11" t="str">
        <f t="shared" ca="1" si="36"/>
        <v/>
      </c>
      <c r="H126" s="11" t="str">
        <f t="shared" ca="1" si="36"/>
        <v/>
      </c>
      <c r="I126" s="11" t="str">
        <f t="shared" ca="1" si="36"/>
        <v/>
      </c>
      <c r="J126" s="11" t="str">
        <f t="shared" ca="1" si="36"/>
        <v/>
      </c>
      <c r="K126" s="11" t="str">
        <f t="shared" ca="1" si="36"/>
        <v/>
      </c>
      <c r="L126" s="11" t="str">
        <f t="shared" ca="1" si="36"/>
        <v/>
      </c>
      <c r="M126" s="11" t="str">
        <f t="shared" ca="1" si="36"/>
        <v/>
      </c>
      <c r="N126" s="11" t="str">
        <f t="shared" ca="1" si="36"/>
        <v/>
      </c>
      <c r="O126" s="11" t="str">
        <f t="shared" ca="1" si="36"/>
        <v/>
      </c>
      <c r="P126" s="11" t="str">
        <f t="shared" ca="1" si="36"/>
        <v/>
      </c>
      <c r="Q126" s="11" t="str">
        <f t="shared" ca="1" si="36"/>
        <v/>
      </c>
      <c r="R126" s="11" t="str">
        <f t="shared" ca="1" si="36"/>
        <v/>
      </c>
      <c r="S126" s="11" t="str">
        <f t="shared" ca="1" si="36"/>
        <v/>
      </c>
      <c r="T126" s="11" t="str">
        <f t="shared" ca="1" si="36"/>
        <v/>
      </c>
      <c r="U126" s="11" t="str">
        <f t="shared" ca="1" si="36"/>
        <v/>
      </c>
      <c r="V126" s="11" t="str">
        <f t="shared" ca="1" si="35"/>
        <v/>
      </c>
      <c r="W126" s="11" t="str">
        <f t="shared" ca="1" si="34"/>
        <v/>
      </c>
      <c r="X126" s="11" t="str">
        <f t="shared" ca="1" si="34"/>
        <v/>
      </c>
      <c r="Y126" s="11" t="str">
        <f t="shared" ca="1" si="34"/>
        <v/>
      </c>
      <c r="AA126" s="172">
        <f t="shared" si="33"/>
        <v>1</v>
      </c>
      <c r="AB126" s="172" t="str">
        <f t="shared" si="29"/>
        <v/>
      </c>
      <c r="AC126" s="172" t="str">
        <f t="shared" si="29"/>
        <v/>
      </c>
      <c r="AD126" s="172">
        <f t="shared" si="37"/>
        <v>1</v>
      </c>
      <c r="AE126" s="172">
        <f t="shared" si="37"/>
        <v>1</v>
      </c>
      <c r="AF126" s="172">
        <f t="shared" si="37"/>
        <v>1</v>
      </c>
      <c r="AG126" s="172">
        <f t="shared" si="37"/>
        <v>1</v>
      </c>
      <c r="AH126" s="172">
        <f t="shared" si="37"/>
        <v>1</v>
      </c>
      <c r="AI126" s="172">
        <f t="shared" si="37"/>
        <v>1</v>
      </c>
      <c r="AJ126" s="172">
        <f t="shared" si="37"/>
        <v>1</v>
      </c>
      <c r="AK126" s="172">
        <f t="shared" si="37"/>
        <v>1</v>
      </c>
      <c r="AL126" s="172">
        <f t="shared" si="37"/>
        <v>1</v>
      </c>
      <c r="AM126" s="172">
        <f t="shared" si="37"/>
        <v>1</v>
      </c>
      <c r="AN126" s="172">
        <f t="shared" si="37"/>
        <v>1</v>
      </c>
      <c r="AO126" s="172">
        <f t="shared" si="37"/>
        <v>1</v>
      </c>
      <c r="AP126" s="172">
        <f t="shared" si="37"/>
        <v>1</v>
      </c>
      <c r="AQ126" s="172">
        <f t="shared" si="37"/>
        <v>1</v>
      </c>
      <c r="AR126" s="172">
        <f t="shared" si="37"/>
        <v>1</v>
      </c>
      <c r="AS126" s="172">
        <f t="shared" si="23"/>
        <v>1</v>
      </c>
      <c r="AT126" s="172">
        <f t="shared" si="23"/>
        <v>1</v>
      </c>
      <c r="AU126" s="172">
        <f t="shared" si="23"/>
        <v>1</v>
      </c>
      <c r="AV126" s="172">
        <f t="shared" si="23"/>
        <v>1</v>
      </c>
      <c r="BA126" s="172" t="str">
        <f t="shared" si="28"/>
        <v/>
      </c>
      <c r="BB126" s="172" t="str">
        <f t="shared" si="38"/>
        <v/>
      </c>
      <c r="BC126" s="172" t="str">
        <f t="shared" si="38"/>
        <v/>
      </c>
      <c r="BD126" s="172" t="str">
        <f t="shared" si="38"/>
        <v/>
      </c>
      <c r="BE126" s="172" t="str">
        <f t="shared" si="38"/>
        <v/>
      </c>
      <c r="BF126" s="172" t="str">
        <f t="shared" si="38"/>
        <v/>
      </c>
      <c r="BG126" s="172" t="str">
        <f t="shared" si="38"/>
        <v/>
      </c>
      <c r="BH126" s="172" t="str">
        <f t="shared" si="38"/>
        <v/>
      </c>
      <c r="BI126" s="172" t="str">
        <f t="shared" si="38"/>
        <v/>
      </c>
      <c r="BJ126" s="172" t="str">
        <f t="shared" si="38"/>
        <v/>
      </c>
    </row>
    <row r="127" spans="1:62">
      <c r="A127" s="10"/>
      <c r="B127" s="10" t="str">
        <f t="shared" si="31"/>
        <v/>
      </c>
      <c r="C127" s="209"/>
      <c r="D127" s="209"/>
      <c r="E127" s="209"/>
      <c r="F127" s="13" t="str">
        <f>IF('תנאי סף'!F127="","",'תנאי סף'!F127)</f>
        <v/>
      </c>
      <c r="G127" s="11" t="str">
        <f t="shared" ca="1" si="36"/>
        <v/>
      </c>
      <c r="H127" s="11" t="str">
        <f t="shared" ca="1" si="36"/>
        <v/>
      </c>
      <c r="I127" s="11" t="str">
        <f t="shared" ca="1" si="36"/>
        <v/>
      </c>
      <c r="J127" s="11" t="str">
        <f t="shared" ca="1" si="36"/>
        <v/>
      </c>
      <c r="K127" s="11" t="str">
        <f t="shared" ca="1" si="36"/>
        <v/>
      </c>
      <c r="L127" s="11" t="str">
        <f t="shared" ca="1" si="36"/>
        <v/>
      </c>
      <c r="M127" s="11" t="str">
        <f t="shared" ca="1" si="36"/>
        <v/>
      </c>
      <c r="N127" s="11" t="str">
        <f t="shared" ca="1" si="36"/>
        <v/>
      </c>
      <c r="O127" s="11" t="str">
        <f t="shared" ca="1" si="36"/>
        <v/>
      </c>
      <c r="P127" s="11" t="str">
        <f t="shared" ca="1" si="36"/>
        <v/>
      </c>
      <c r="Q127" s="11" t="str">
        <f t="shared" ca="1" si="36"/>
        <v/>
      </c>
      <c r="R127" s="11" t="str">
        <f t="shared" ca="1" si="36"/>
        <v/>
      </c>
      <c r="S127" s="11" t="str">
        <f t="shared" ca="1" si="36"/>
        <v/>
      </c>
      <c r="T127" s="11" t="str">
        <f t="shared" ca="1" si="36"/>
        <v/>
      </c>
      <c r="U127" s="11" t="str">
        <f t="shared" ca="1" si="36"/>
        <v/>
      </c>
      <c r="V127" s="11" t="str">
        <f t="shared" ca="1" si="35"/>
        <v/>
      </c>
      <c r="W127" s="11" t="str">
        <f t="shared" ca="1" si="34"/>
        <v/>
      </c>
      <c r="X127" s="11" t="str">
        <f t="shared" ca="1" si="34"/>
        <v/>
      </c>
      <c r="Y127" s="11" t="str">
        <f t="shared" ca="1" si="34"/>
        <v/>
      </c>
      <c r="AA127" s="172">
        <f t="shared" si="33"/>
        <v>1</v>
      </c>
      <c r="AB127" s="172" t="str">
        <f t="shared" si="29"/>
        <v/>
      </c>
      <c r="AC127" s="172" t="str">
        <f t="shared" si="29"/>
        <v/>
      </c>
      <c r="AD127" s="172">
        <f t="shared" si="37"/>
        <v>1</v>
      </c>
      <c r="AE127" s="172">
        <f t="shared" si="37"/>
        <v>1</v>
      </c>
      <c r="AF127" s="172">
        <f t="shared" si="37"/>
        <v>1</v>
      </c>
      <c r="AG127" s="172">
        <f t="shared" si="37"/>
        <v>1</v>
      </c>
      <c r="AH127" s="172">
        <f t="shared" si="37"/>
        <v>1</v>
      </c>
      <c r="AI127" s="172">
        <f t="shared" si="37"/>
        <v>1</v>
      </c>
      <c r="AJ127" s="172">
        <f t="shared" si="37"/>
        <v>1</v>
      </c>
      <c r="AK127" s="172">
        <f t="shared" si="37"/>
        <v>1</v>
      </c>
      <c r="AL127" s="172">
        <f t="shared" si="37"/>
        <v>1</v>
      </c>
      <c r="AM127" s="172">
        <f t="shared" si="37"/>
        <v>1</v>
      </c>
      <c r="AN127" s="172">
        <f t="shared" si="37"/>
        <v>1</v>
      </c>
      <c r="AO127" s="172">
        <f t="shared" si="37"/>
        <v>1</v>
      </c>
      <c r="AP127" s="172">
        <f t="shared" si="37"/>
        <v>1</v>
      </c>
      <c r="AQ127" s="172">
        <f t="shared" si="37"/>
        <v>1</v>
      </c>
      <c r="AR127" s="172">
        <f t="shared" si="37"/>
        <v>1</v>
      </c>
      <c r="AS127" s="172">
        <f t="shared" si="23"/>
        <v>1</v>
      </c>
      <c r="AT127" s="172">
        <f t="shared" si="23"/>
        <v>1</v>
      </c>
      <c r="AU127" s="172">
        <f t="shared" si="23"/>
        <v>1</v>
      </c>
      <c r="AV127" s="172">
        <f t="shared" si="23"/>
        <v>1</v>
      </c>
      <c r="BA127" s="172" t="str">
        <f t="shared" si="28"/>
        <v/>
      </c>
      <c r="BB127" s="172" t="str">
        <f t="shared" si="38"/>
        <v/>
      </c>
      <c r="BC127" s="172" t="str">
        <f t="shared" si="38"/>
        <v/>
      </c>
      <c r="BD127" s="172" t="str">
        <f t="shared" si="38"/>
        <v/>
      </c>
      <c r="BE127" s="172" t="str">
        <f t="shared" si="38"/>
        <v/>
      </c>
      <c r="BF127" s="172" t="str">
        <f t="shared" si="38"/>
        <v/>
      </c>
      <c r="BG127" s="172" t="str">
        <f t="shared" si="38"/>
        <v/>
      </c>
      <c r="BH127" s="172" t="str">
        <f t="shared" si="38"/>
        <v/>
      </c>
      <c r="BI127" s="172" t="str">
        <f t="shared" si="38"/>
        <v/>
      </c>
      <c r="BJ127" s="172" t="str">
        <f t="shared" si="38"/>
        <v/>
      </c>
    </row>
    <row r="128" spans="1:62">
      <c r="A128" s="10"/>
      <c r="B128" s="10" t="str">
        <f t="shared" si="31"/>
        <v/>
      </c>
      <c r="C128" s="209"/>
      <c r="D128" s="209"/>
      <c r="E128" s="209"/>
      <c r="F128" s="13" t="str">
        <f>IF('תנאי סף'!F128="","",'תנאי סף'!F128)</f>
        <v/>
      </c>
      <c r="G128" s="11" t="str">
        <f t="shared" ref="G128:U130" ca="1" si="39">IF($F128="","",INDIRECT("'"&amp;SUBSTITUTE($F128,"'","''")&amp;"'"&amp;"!R"&amp;G$23&amp;"C"&amp;$G$22,0))</f>
        <v/>
      </c>
      <c r="H128" s="11" t="str">
        <f t="shared" ca="1" si="39"/>
        <v/>
      </c>
      <c r="I128" s="11" t="str">
        <f t="shared" ca="1" si="39"/>
        <v/>
      </c>
      <c r="J128" s="11" t="str">
        <f t="shared" ca="1" si="39"/>
        <v/>
      </c>
      <c r="K128" s="11" t="str">
        <f t="shared" ca="1" si="39"/>
        <v/>
      </c>
      <c r="L128" s="11" t="str">
        <f t="shared" ca="1" si="39"/>
        <v/>
      </c>
      <c r="M128" s="11" t="str">
        <f t="shared" ca="1" si="39"/>
        <v/>
      </c>
      <c r="N128" s="11" t="str">
        <f t="shared" ca="1" si="39"/>
        <v/>
      </c>
      <c r="O128" s="11" t="str">
        <f t="shared" ca="1" si="39"/>
        <v/>
      </c>
      <c r="P128" s="11" t="str">
        <f t="shared" ca="1" si="39"/>
        <v/>
      </c>
      <c r="Q128" s="11" t="str">
        <f t="shared" ca="1" si="39"/>
        <v/>
      </c>
      <c r="R128" s="11" t="str">
        <f t="shared" ca="1" si="39"/>
        <v/>
      </c>
      <c r="S128" s="11" t="str">
        <f t="shared" ca="1" si="39"/>
        <v/>
      </c>
      <c r="T128" s="11" t="str">
        <f t="shared" ca="1" si="39"/>
        <v/>
      </c>
      <c r="U128" s="11" t="str">
        <f t="shared" ca="1" si="39"/>
        <v/>
      </c>
      <c r="V128" s="11" t="str">
        <f t="shared" ca="1" si="35"/>
        <v/>
      </c>
      <c r="W128" s="11" t="str">
        <f t="shared" ca="1" si="34"/>
        <v/>
      </c>
      <c r="X128" s="11" t="str">
        <f t="shared" ca="1" si="34"/>
        <v/>
      </c>
      <c r="Y128" s="11" t="str">
        <f t="shared" ca="1" si="34"/>
        <v/>
      </c>
      <c r="AA128" s="172">
        <f t="shared" si="33"/>
        <v>1</v>
      </c>
      <c r="AB128" s="172" t="str">
        <f t="shared" si="29"/>
        <v/>
      </c>
      <c r="AC128" s="172" t="str">
        <f t="shared" si="29"/>
        <v/>
      </c>
      <c r="AD128" s="172">
        <f t="shared" si="37"/>
        <v>1</v>
      </c>
      <c r="AE128" s="172">
        <f t="shared" si="37"/>
        <v>1</v>
      </c>
      <c r="AF128" s="172">
        <f t="shared" si="37"/>
        <v>1</v>
      </c>
      <c r="AG128" s="172">
        <f t="shared" si="37"/>
        <v>1</v>
      </c>
      <c r="AH128" s="172">
        <f t="shared" si="37"/>
        <v>1</v>
      </c>
      <c r="AI128" s="172">
        <f t="shared" si="37"/>
        <v>1</v>
      </c>
      <c r="AJ128" s="172">
        <f t="shared" si="37"/>
        <v>1</v>
      </c>
      <c r="AK128" s="172">
        <f t="shared" si="37"/>
        <v>1</v>
      </c>
      <c r="AL128" s="172">
        <f t="shared" si="37"/>
        <v>1</v>
      </c>
      <c r="AM128" s="172">
        <f t="shared" si="37"/>
        <v>1</v>
      </c>
      <c r="AN128" s="172">
        <f t="shared" si="37"/>
        <v>1</v>
      </c>
      <c r="AO128" s="172">
        <f t="shared" si="37"/>
        <v>1</v>
      </c>
      <c r="AP128" s="172">
        <f t="shared" si="37"/>
        <v>1</v>
      </c>
      <c r="AQ128" s="172">
        <f t="shared" si="37"/>
        <v>1</v>
      </c>
      <c r="AR128" s="172">
        <f t="shared" si="37"/>
        <v>1</v>
      </c>
      <c r="AS128" s="172">
        <f t="shared" si="23"/>
        <v>1</v>
      </c>
      <c r="AT128" s="172">
        <f t="shared" si="23"/>
        <v>1</v>
      </c>
      <c r="AU128" s="172">
        <f t="shared" si="23"/>
        <v>1</v>
      </c>
      <c r="AV128" s="172">
        <f t="shared" si="23"/>
        <v>1</v>
      </c>
      <c r="BA128" s="172" t="str">
        <f t="shared" si="28"/>
        <v/>
      </c>
      <c r="BB128" s="172" t="str">
        <f t="shared" si="38"/>
        <v/>
      </c>
      <c r="BC128" s="172" t="str">
        <f t="shared" si="38"/>
        <v/>
      </c>
      <c r="BD128" s="172" t="str">
        <f t="shared" si="38"/>
        <v/>
      </c>
      <c r="BE128" s="172" t="str">
        <f t="shared" si="38"/>
        <v/>
      </c>
      <c r="BF128" s="172" t="str">
        <f t="shared" si="38"/>
        <v/>
      </c>
      <c r="BG128" s="172" t="str">
        <f t="shared" si="38"/>
        <v/>
      </c>
      <c r="BH128" s="172" t="str">
        <f t="shared" si="38"/>
        <v/>
      </c>
      <c r="BI128" s="172" t="str">
        <f t="shared" si="38"/>
        <v/>
      </c>
      <c r="BJ128" s="172" t="str">
        <f t="shared" si="38"/>
        <v/>
      </c>
    </row>
    <row r="129" spans="1:62">
      <c r="A129" s="10"/>
      <c r="B129" s="10" t="str">
        <f t="shared" si="31"/>
        <v/>
      </c>
      <c r="C129" s="209"/>
      <c r="D129" s="209"/>
      <c r="E129" s="209"/>
      <c r="F129" s="13" t="str">
        <f>IF('תנאי סף'!F129="","",'תנאי סף'!F129)</f>
        <v/>
      </c>
      <c r="G129" s="11" t="str">
        <f t="shared" ca="1" si="39"/>
        <v/>
      </c>
      <c r="H129" s="11" t="str">
        <f t="shared" ca="1" si="39"/>
        <v/>
      </c>
      <c r="I129" s="11" t="str">
        <f t="shared" ca="1" si="39"/>
        <v/>
      </c>
      <c r="J129" s="11" t="str">
        <f t="shared" ca="1" si="39"/>
        <v/>
      </c>
      <c r="K129" s="11" t="str">
        <f t="shared" ca="1" si="39"/>
        <v/>
      </c>
      <c r="L129" s="11" t="str">
        <f t="shared" ca="1" si="39"/>
        <v/>
      </c>
      <c r="M129" s="11" t="str">
        <f t="shared" ca="1" si="39"/>
        <v/>
      </c>
      <c r="N129" s="11" t="str">
        <f t="shared" ca="1" si="39"/>
        <v/>
      </c>
      <c r="O129" s="11" t="str">
        <f t="shared" ca="1" si="39"/>
        <v/>
      </c>
      <c r="P129" s="11" t="str">
        <f t="shared" ca="1" si="39"/>
        <v/>
      </c>
      <c r="Q129" s="11" t="str">
        <f t="shared" ca="1" si="39"/>
        <v/>
      </c>
      <c r="R129" s="11" t="str">
        <f t="shared" ca="1" si="39"/>
        <v/>
      </c>
      <c r="S129" s="11" t="str">
        <f t="shared" ca="1" si="39"/>
        <v/>
      </c>
      <c r="T129" s="11" t="str">
        <f t="shared" ca="1" si="39"/>
        <v/>
      </c>
      <c r="U129" s="11" t="str">
        <f t="shared" ca="1" si="39"/>
        <v/>
      </c>
      <c r="V129" s="11" t="str">
        <f t="shared" ca="1" si="35"/>
        <v/>
      </c>
      <c r="W129" s="11" t="str">
        <f t="shared" ca="1" si="34"/>
        <v/>
      </c>
      <c r="X129" s="11" t="str">
        <f t="shared" ca="1" si="34"/>
        <v/>
      </c>
      <c r="Y129" s="11" t="str">
        <f t="shared" ca="1" si="34"/>
        <v/>
      </c>
      <c r="AA129" s="172">
        <f t="shared" si="33"/>
        <v>1</v>
      </c>
      <c r="AB129" s="172" t="str">
        <f t="shared" si="29"/>
        <v/>
      </c>
      <c r="AC129" s="172" t="str">
        <f t="shared" si="29"/>
        <v/>
      </c>
      <c r="AD129" s="172">
        <f t="shared" ref="AD129:AR130" si="40">IF(G$30="",1,IF(G129="",0,IF(G$30=$AE$1,IF(ISNA(MATCH(G129,$AB$30:$AC$30,0)),0,1),IF(G$30=$AF$1,IF(IFERROR(G129*1,"bad")="bad",0,1),IF(G$30=$AG$1,IF(IFERROR(IF(G129=TRUNC(G129),1,"bad"),"bad")="bad",0,1),IF(G$30=$AH$1,IF(AND(IF(IFERROR(G129*1,"bad")="bad",0,1)=1,G129&gt;=0),1,0),IF(G$30=$AI$1,IF(AND(IF(IFERROR(IF(G129=TRUNC(G129),1,"bad"),"bad")="bad",0,1)=1,G129&gt;=0),1,0),IF(G$30=$AJ$1,IF(AND(IF(IFERROR(G129*1,"bad")="bad",0,1)=1,G129&gt;0),1,0),IF(G$30=$AK$1,IF(AND(IF(IFERROR(IF(G129=TRUNC(G129),1,"bad"),"bad")="bad",0,1)=1,G129&gt;0),1,0),IF(G$30=$AL$1,1,IF(G$30=$AM$1,IF(IFERROR(HLOOKUP(G129,$AE$4:$AN$4,1,0),"bad")="bad",0,1),0)))))))))))</f>
        <v>1</v>
      </c>
      <c r="AE129" s="172">
        <f t="shared" si="40"/>
        <v>1</v>
      </c>
      <c r="AF129" s="172">
        <f t="shared" si="40"/>
        <v>1</v>
      </c>
      <c r="AG129" s="172">
        <f t="shared" si="40"/>
        <v>1</v>
      </c>
      <c r="AH129" s="172">
        <f t="shared" si="40"/>
        <v>1</v>
      </c>
      <c r="AI129" s="172">
        <f t="shared" si="40"/>
        <v>1</v>
      </c>
      <c r="AJ129" s="172">
        <f t="shared" si="40"/>
        <v>1</v>
      </c>
      <c r="AK129" s="172">
        <f t="shared" si="40"/>
        <v>1</v>
      </c>
      <c r="AL129" s="172">
        <f t="shared" si="40"/>
        <v>1</v>
      </c>
      <c r="AM129" s="172">
        <f t="shared" si="40"/>
        <v>1</v>
      </c>
      <c r="AN129" s="172">
        <f t="shared" si="40"/>
        <v>1</v>
      </c>
      <c r="AO129" s="172">
        <f t="shared" si="40"/>
        <v>1</v>
      </c>
      <c r="AP129" s="172">
        <f t="shared" si="40"/>
        <v>1</v>
      </c>
      <c r="AQ129" s="172">
        <f t="shared" si="40"/>
        <v>1</v>
      </c>
      <c r="AR129" s="172">
        <f t="shared" si="40"/>
        <v>1</v>
      </c>
      <c r="AS129" s="172">
        <f t="shared" si="23"/>
        <v>1</v>
      </c>
      <c r="AT129" s="172">
        <f t="shared" si="23"/>
        <v>1</v>
      </c>
      <c r="AU129" s="172">
        <f t="shared" si="23"/>
        <v>1</v>
      </c>
      <c r="AV129" s="172">
        <f t="shared" si="23"/>
        <v>1</v>
      </c>
      <c r="BA129" s="172" t="str">
        <f t="shared" si="28"/>
        <v/>
      </c>
      <c r="BB129" s="172" t="str">
        <f t="shared" si="38"/>
        <v/>
      </c>
      <c r="BC129" s="172" t="str">
        <f t="shared" si="38"/>
        <v/>
      </c>
      <c r="BD129" s="172" t="str">
        <f t="shared" si="38"/>
        <v/>
      </c>
      <c r="BE129" s="172" t="str">
        <f t="shared" si="38"/>
        <v/>
      </c>
      <c r="BF129" s="172" t="str">
        <f t="shared" si="38"/>
        <v/>
      </c>
      <c r="BG129" s="172" t="str">
        <f t="shared" si="38"/>
        <v/>
      </c>
      <c r="BH129" s="172" t="str">
        <f t="shared" si="38"/>
        <v/>
      </c>
      <c r="BI129" s="172" t="str">
        <f t="shared" si="38"/>
        <v/>
      </c>
      <c r="BJ129" s="172" t="str">
        <f t="shared" si="38"/>
        <v/>
      </c>
    </row>
    <row r="130" spans="1:62" ht="16.5" thickBot="1">
      <c r="A130" s="10"/>
      <c r="B130" s="10" t="str">
        <f t="shared" si="31"/>
        <v/>
      </c>
      <c r="C130" s="209"/>
      <c r="D130" s="209"/>
      <c r="E130" s="209"/>
      <c r="F130" s="13" t="str">
        <f>IF('תנאי סף'!F130="","",'תנאי סף'!F130)</f>
        <v/>
      </c>
      <c r="G130" s="11" t="str">
        <f t="shared" ca="1" si="39"/>
        <v/>
      </c>
      <c r="H130" s="11" t="str">
        <f t="shared" ca="1" si="39"/>
        <v/>
      </c>
      <c r="I130" s="11" t="str">
        <f t="shared" ca="1" si="39"/>
        <v/>
      </c>
      <c r="J130" s="11" t="str">
        <f t="shared" ca="1" si="39"/>
        <v/>
      </c>
      <c r="K130" s="11" t="str">
        <f t="shared" ca="1" si="39"/>
        <v/>
      </c>
      <c r="L130" s="11" t="str">
        <f t="shared" ca="1" si="39"/>
        <v/>
      </c>
      <c r="M130" s="11" t="str">
        <f t="shared" ca="1" si="39"/>
        <v/>
      </c>
      <c r="N130" s="11" t="str">
        <f t="shared" ca="1" si="39"/>
        <v/>
      </c>
      <c r="O130" s="11" t="str">
        <f t="shared" ca="1" si="39"/>
        <v/>
      </c>
      <c r="P130" s="11" t="str">
        <f t="shared" ca="1" si="39"/>
        <v/>
      </c>
      <c r="Q130" s="11" t="str">
        <f t="shared" ca="1" si="39"/>
        <v/>
      </c>
      <c r="R130" s="11" t="str">
        <f t="shared" ca="1" si="39"/>
        <v/>
      </c>
      <c r="S130" s="11" t="str">
        <f t="shared" ca="1" si="39"/>
        <v/>
      </c>
      <c r="T130" s="11" t="str">
        <f t="shared" ca="1" si="39"/>
        <v/>
      </c>
      <c r="U130" s="11" t="str">
        <f t="shared" ca="1" si="39"/>
        <v/>
      </c>
      <c r="V130" s="11" t="str">
        <f t="shared" ca="1" si="35"/>
        <v/>
      </c>
      <c r="W130" s="11" t="str">
        <f t="shared" ca="1" si="34"/>
        <v/>
      </c>
      <c r="X130" s="11" t="str">
        <f t="shared" ca="1" si="34"/>
        <v/>
      </c>
      <c r="Y130" s="11" t="str">
        <f t="shared" ca="1" si="34"/>
        <v/>
      </c>
      <c r="AA130" s="172">
        <f t="shared" si="33"/>
        <v>1</v>
      </c>
      <c r="AB130" s="172" t="str">
        <f t="shared" si="29"/>
        <v/>
      </c>
      <c r="AC130" s="172" t="str">
        <f t="shared" si="29"/>
        <v/>
      </c>
      <c r="AD130" s="172">
        <f t="shared" si="40"/>
        <v>1</v>
      </c>
      <c r="AE130" s="172">
        <f t="shared" si="40"/>
        <v>1</v>
      </c>
      <c r="AF130" s="172">
        <f t="shared" si="40"/>
        <v>1</v>
      </c>
      <c r="AG130" s="172">
        <f t="shared" si="40"/>
        <v>1</v>
      </c>
      <c r="AH130" s="172">
        <f t="shared" si="40"/>
        <v>1</v>
      </c>
      <c r="AI130" s="172">
        <f t="shared" si="40"/>
        <v>1</v>
      </c>
      <c r="AJ130" s="172">
        <f t="shared" si="40"/>
        <v>1</v>
      </c>
      <c r="AK130" s="172">
        <f t="shared" si="40"/>
        <v>1</v>
      </c>
      <c r="AL130" s="172">
        <f t="shared" si="40"/>
        <v>1</v>
      </c>
      <c r="AM130" s="172">
        <f t="shared" si="40"/>
        <v>1</v>
      </c>
      <c r="AN130" s="172">
        <f t="shared" si="40"/>
        <v>1</v>
      </c>
      <c r="AO130" s="172">
        <f t="shared" si="40"/>
        <v>1</v>
      </c>
      <c r="AP130" s="172">
        <f t="shared" si="40"/>
        <v>1</v>
      </c>
      <c r="AQ130" s="172">
        <f t="shared" si="40"/>
        <v>1</v>
      </c>
      <c r="AR130" s="172">
        <f t="shared" si="40"/>
        <v>1</v>
      </c>
      <c r="AS130" s="172">
        <f t="shared" si="23"/>
        <v>1</v>
      </c>
      <c r="AT130" s="172">
        <f t="shared" si="23"/>
        <v>1</v>
      </c>
      <c r="AU130" s="172">
        <f t="shared" si="23"/>
        <v>1</v>
      </c>
      <c r="AV130" s="172">
        <f t="shared" si="23"/>
        <v>1</v>
      </c>
      <c r="BA130" s="172" t="str">
        <f t="shared" si="28"/>
        <v/>
      </c>
      <c r="BB130" s="172" t="str">
        <f t="shared" si="38"/>
        <v/>
      </c>
      <c r="BC130" s="172" t="str">
        <f t="shared" si="38"/>
        <v/>
      </c>
      <c r="BD130" s="172" t="str">
        <f t="shared" si="38"/>
        <v/>
      </c>
      <c r="BE130" s="172" t="str">
        <f t="shared" si="38"/>
        <v/>
      </c>
      <c r="BF130" s="172" t="str">
        <f t="shared" si="38"/>
        <v/>
      </c>
      <c r="BG130" s="172" t="str">
        <f t="shared" si="38"/>
        <v/>
      </c>
      <c r="BH130" s="172" t="str">
        <f t="shared" si="38"/>
        <v/>
      </c>
      <c r="BI130" s="172" t="str">
        <f t="shared" si="38"/>
        <v/>
      </c>
      <c r="BJ130" s="172" t="str">
        <f t="shared" si="38"/>
        <v/>
      </c>
    </row>
    <row r="131" spans="1:62" ht="19.5" thickBot="1">
      <c r="B131" s="440" t="s">
        <v>49</v>
      </c>
      <c r="C131" s="441"/>
      <c r="D131" s="441"/>
      <c r="E131" s="441"/>
      <c r="F131" s="442"/>
      <c r="G131" s="12">
        <f ca="1">SUM(G31:G130)</f>
        <v>4667</v>
      </c>
      <c r="H131" s="12">
        <f t="shared" ref="H131:Y131" ca="1" si="41">SUM(H31:H130)</f>
        <v>244.22548530803817</v>
      </c>
      <c r="I131" s="12">
        <f t="shared" ca="1" si="41"/>
        <v>0</v>
      </c>
      <c r="J131" s="12">
        <f t="shared" ca="1" si="41"/>
        <v>0</v>
      </c>
      <c r="K131" s="12">
        <f t="shared" ca="1" si="41"/>
        <v>0</v>
      </c>
      <c r="L131" s="12">
        <f t="shared" ca="1" si="41"/>
        <v>0</v>
      </c>
      <c r="M131" s="12">
        <f t="shared" ca="1" si="41"/>
        <v>0</v>
      </c>
      <c r="N131" s="12">
        <f t="shared" ca="1" si="41"/>
        <v>0</v>
      </c>
      <c r="O131" s="12">
        <f t="shared" ca="1" si="41"/>
        <v>0</v>
      </c>
      <c r="P131" s="12">
        <f t="shared" ca="1" si="41"/>
        <v>0</v>
      </c>
      <c r="Q131" s="12">
        <f t="shared" ca="1" si="41"/>
        <v>0</v>
      </c>
      <c r="R131" s="12">
        <f t="shared" ca="1" si="41"/>
        <v>0</v>
      </c>
      <c r="S131" s="12">
        <f t="shared" ca="1" si="41"/>
        <v>0</v>
      </c>
      <c r="T131" s="12">
        <f t="shared" ca="1" si="41"/>
        <v>0</v>
      </c>
      <c r="U131" s="12">
        <f t="shared" ca="1" si="41"/>
        <v>0</v>
      </c>
      <c r="V131" s="12">
        <f t="shared" ca="1" si="41"/>
        <v>0</v>
      </c>
      <c r="W131" s="12">
        <f t="shared" ca="1" si="41"/>
        <v>0</v>
      </c>
      <c r="X131" s="12">
        <f t="shared" ca="1" si="41"/>
        <v>0</v>
      </c>
      <c r="Y131" s="12">
        <f t="shared" ca="1" si="41"/>
        <v>0</v>
      </c>
    </row>
  </sheetData>
  <sheetProtection algorithmName="SHA-512" hashValue="seDg6Ea+MMhMCFWl1DYPZ/7GWvv/tvepUZt6HghnycZvnDYN2IIohgR814EW8oZbEXUMBD+Ocm5bNUxPyA7Yeg==" saltValue="YcQCyrr2wjVzzbBQ2R2ZAw==" spinCount="100000" sheet="1" scenarios="1" formatColumns="0" formatRows="0"/>
  <mergeCells count="26">
    <mergeCell ref="A1:Y1"/>
    <mergeCell ref="S29:S30"/>
    <mergeCell ref="T29:T30"/>
    <mergeCell ref="O29:O30"/>
    <mergeCell ref="G29:G30"/>
    <mergeCell ref="H29:H30"/>
    <mergeCell ref="I29:I30"/>
    <mergeCell ref="J29:J30"/>
    <mergeCell ref="K29:K30"/>
    <mergeCell ref="L29:L30"/>
    <mergeCell ref="M29:M30"/>
    <mergeCell ref="N29:N30"/>
    <mergeCell ref="B131:F131"/>
    <mergeCell ref="Y29:Y30"/>
    <mergeCell ref="B29:B30"/>
    <mergeCell ref="C29:C30"/>
    <mergeCell ref="D29:D30"/>
    <mergeCell ref="E29:E30"/>
    <mergeCell ref="F29:F30"/>
    <mergeCell ref="U29:U30"/>
    <mergeCell ref="V29:V30"/>
    <mergeCell ref="W29:W30"/>
    <mergeCell ref="X29:X30"/>
    <mergeCell ref="P29:P30"/>
    <mergeCell ref="Q29:Q30"/>
    <mergeCell ref="R29:R30"/>
  </mergeCells>
  <conditionalFormatting sqref="A31:Y130">
    <cfRule type="expression" dxfId="96" priority="6" stopIfTrue="1">
      <formula>AND($F31="",A31&lt;&gt;"")</formula>
    </cfRule>
    <cfRule type="expression" dxfId="95" priority="7">
      <formula>$F31=""</formula>
    </cfRule>
    <cfRule type="expression" dxfId="94" priority="8">
      <formula>A$30&lt;&gt;""</formula>
    </cfRule>
  </conditionalFormatting>
  <dataValidations count="1">
    <dataValidation allowBlank="1" showInputMessage="1" showErrorMessage="1" errorTitle="נתון שגוי." error="ניתן להזין רק 0 או 1._x000a_0 = לא עומד בתנאי._x000a_1 = עומד בתנאי." sqref="C31:E130" xr:uid="{00000000-0002-0000-1700-000000000000}"/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26" orientation="portrait" r:id="rId1"/>
  <headerFooter>
    <oddHeader>&amp;C&amp;Uמבחנים לתמיכה של משרד התרבות והספורט</oddHeader>
    <oddFooter>&amp;Lא. חפץ ושות'
יעוץ כלכלי&amp;C&amp;P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9" operator="containsText" id="{C1C794CA-CE1D-4DB8-901B-AAB7447DA989}">
            <xm:f>NOT(ISERROR(SEARCH($AB$1,A31)))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A31:Y130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6">
    <tabColor theme="8" tint="0.59999389629810485"/>
    <pageSetUpPr fitToPage="1"/>
  </sheetPr>
  <dimension ref="A1:GR132"/>
  <sheetViews>
    <sheetView rightToLeft="1" view="pageBreakPreview" topLeftCell="B1" zoomScale="85" zoomScaleNormal="100" zoomScaleSheetLayoutView="85" workbookViewId="0">
      <selection activeCell="F33" sqref="F33"/>
    </sheetView>
  </sheetViews>
  <sheetFormatPr defaultColWidth="9.140625" defaultRowHeight="15.75"/>
  <cols>
    <col min="1" max="1" width="9.140625" style="172" hidden="1" customWidth="1"/>
    <col min="2" max="2" width="9" style="172" customWidth="1"/>
    <col min="3" max="5" width="10.42578125" style="172" hidden="1" customWidth="1"/>
    <col min="6" max="6" width="93.5703125" style="172" customWidth="1"/>
    <col min="7" max="7" width="14.42578125" style="172" customWidth="1"/>
    <col min="8" max="8" width="12" style="172" customWidth="1"/>
    <col min="9" max="9" width="21.140625" style="172" customWidth="1"/>
    <col min="10" max="10" width="17.5703125" style="172" customWidth="1"/>
    <col min="11" max="11" width="17.42578125" style="172" customWidth="1"/>
    <col min="12" max="12" width="21.42578125" style="172" customWidth="1"/>
    <col min="13" max="13" width="23.85546875" style="172" customWidth="1"/>
    <col min="14" max="14" width="23.5703125" style="172" customWidth="1"/>
    <col min="15" max="15" width="18.7109375" style="172" customWidth="1"/>
    <col min="16" max="16" width="16.85546875" style="172" customWidth="1"/>
    <col min="17" max="17" width="17.140625" style="172" hidden="1" customWidth="1"/>
    <col min="18" max="21" width="21.42578125" style="172" hidden="1" customWidth="1"/>
    <col min="22" max="22" width="15.42578125" style="172" hidden="1" customWidth="1"/>
    <col min="23" max="24" width="21.42578125" style="172" hidden="1" customWidth="1"/>
    <col min="25" max="25" width="21.42578125" style="172" customWidth="1"/>
    <col min="26" max="26" width="16.85546875" style="172" customWidth="1"/>
    <col min="27" max="29" width="9.140625" style="172" hidden="1" customWidth="1"/>
    <col min="30" max="30" width="11.85546875" style="172" hidden="1" customWidth="1"/>
    <col min="31" max="32" width="9.140625" style="172" hidden="1" customWidth="1"/>
    <col min="33" max="33" width="10.140625" style="172" hidden="1" customWidth="1"/>
    <col min="34" max="34" width="16.7109375" style="172" hidden="1" customWidth="1"/>
    <col min="35" max="35" width="8.85546875" style="172" hidden="1" customWidth="1"/>
    <col min="36" max="36" width="11.85546875" style="172" hidden="1" customWidth="1"/>
    <col min="37" max="37" width="17.7109375" style="172" hidden="1" customWidth="1"/>
    <col min="38" max="49" width="9.140625" style="172" hidden="1" customWidth="1"/>
    <col min="50" max="50" width="10.7109375" style="172" hidden="1" customWidth="1"/>
    <col min="51" max="200" width="9.140625" style="172" hidden="1" customWidth="1"/>
    <col min="201" max="16384" width="9.140625" style="172"/>
  </cols>
  <sheetData>
    <row r="1" spans="2:53" ht="34.5" customHeight="1" thickBot="1">
      <c r="B1" s="276" t="s">
        <v>130</v>
      </c>
      <c r="C1" s="277"/>
      <c r="D1" s="277"/>
      <c r="E1" s="277"/>
      <c r="F1" s="1" t="str">
        <f ca="1">MID(CELL("filename",AC2),FIND("]",CELL("filename",AC2),1)+1,99)</f>
        <v>מכון תא לחזנות</v>
      </c>
      <c r="Y1" s="177" t="s">
        <v>309</v>
      </c>
      <c r="Z1" s="2">
        <f ca="1">INDEX('תנאי סף'!$B$31:$B$130,MATCH(F1,'תנאי סף'!$F$31:$F$130,0))</f>
        <v>1</v>
      </c>
      <c r="AB1" s="172" t="s">
        <v>89</v>
      </c>
      <c r="AD1" s="188" t="s">
        <v>90</v>
      </c>
      <c r="AE1" s="189" t="s">
        <v>91</v>
      </c>
      <c r="AF1" s="189" t="s">
        <v>92</v>
      </c>
      <c r="AG1" s="189" t="s">
        <v>93</v>
      </c>
      <c r="AH1" s="189" t="s">
        <v>94</v>
      </c>
      <c r="AI1" s="189" t="s">
        <v>95</v>
      </c>
      <c r="AJ1" s="189" t="s">
        <v>96</v>
      </c>
      <c r="AK1" s="190" t="s">
        <v>97</v>
      </c>
      <c r="AL1" s="189" t="s">
        <v>98</v>
      </c>
      <c r="AM1" s="190" t="s">
        <v>99</v>
      </c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90"/>
    </row>
    <row r="2" spans="2:53" ht="20.25" customHeight="1">
      <c r="Y2" s="278" t="str">
        <f>'פרמטרים לקריטריונים'!$B$4</f>
        <v>שנת תקציב</v>
      </c>
      <c r="Z2" s="5">
        <f>'פרמטרים לקריטריונים'!$C$4</f>
        <v>2025</v>
      </c>
      <c r="AE2" s="172">
        <f>IF(ISNA(MATCH(G31,$AB$30:$AC$30,0)),0,1)</f>
        <v>0</v>
      </c>
      <c r="AF2" s="172">
        <f>IF(IFERROR(G31*1,"bad")="bad",0,1)</f>
        <v>1</v>
      </c>
      <c r="AG2" s="172">
        <f>IF(IFERROR(IF(G31=TRUNC(G31),1,"bad"),"bad")="bad",0,1)</f>
        <v>1</v>
      </c>
      <c r="AH2" s="172">
        <f>IF(AND(IF(IFERROR(G31*1,"bad")="bad",0,1)=1,G31&gt;=0),1,0)</f>
        <v>1</v>
      </c>
      <c r="AI2" s="172">
        <f>IF(AND(IF(IFERROR(IF(G31=TRUNC(G31),1,"bad"),"bad")="bad",0,1)=1,G31&gt;=0),1,0)</f>
        <v>1</v>
      </c>
      <c r="AJ2" s="172">
        <f>IF(AND(IF(IFERROR(G31*1,"bad")="bad",0,1)=1,G31&gt;0),1,0)</f>
        <v>1</v>
      </c>
      <c r="AK2" s="172">
        <f>IF(AND(IF(IFERROR(IF(G31=TRUNC(G31),1,"bad"),"bad")="bad",0,1)=1,G31&gt;0),1,0)</f>
        <v>1</v>
      </c>
      <c r="AL2" s="172">
        <v>1</v>
      </c>
      <c r="AM2" s="172">
        <f>IF(IFERROR(HLOOKUP(G31,$BB$30:$BL$30,1,0),"bad")="bad",0,1)</f>
        <v>0</v>
      </c>
    </row>
    <row r="3" spans="2:53" ht="19.5" thickBot="1">
      <c r="F3" s="343" t="str">
        <f>'פרמטרים לקריטריונים'!F61:G61</f>
        <v>סעיף</v>
      </c>
      <c r="G3" s="343" t="str">
        <f>'פרמטרים לקריטריונים'!G61:H61</f>
        <v>תנאי</v>
      </c>
      <c r="I3" s="343" t="str">
        <f>'פרמטרים לקריטריונים'!B61</f>
        <v>סעיף</v>
      </c>
      <c r="J3" s="343" t="str">
        <f>'פרמטרים לקריטריונים'!C61</f>
        <v>ניקוד</v>
      </c>
      <c r="L3" s="343" t="str">
        <f>'פרמטרים לקריטריונים'!B81</f>
        <v>סעיף</v>
      </c>
      <c r="M3" s="343" t="str">
        <f>'פרמטרים לקריטריונים'!C81</f>
        <v>ניקוד</v>
      </c>
      <c r="N3" s="343" t="str">
        <f>'פרמטרים לקריטריונים'!B85</f>
        <v>סעיף</v>
      </c>
      <c r="O3" s="343" t="str">
        <f>'פרמטרים לקריטריונים'!C85</f>
        <v>מקדם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2" t="s">
        <v>101</v>
      </c>
      <c r="AE3" s="172">
        <v>1</v>
      </c>
      <c r="AF3" s="172">
        <v>2</v>
      </c>
      <c r="AG3" s="172">
        <v>3</v>
      </c>
      <c r="AH3" s="172">
        <v>4</v>
      </c>
      <c r="AI3" s="172">
        <v>5</v>
      </c>
      <c r="AJ3" s="172">
        <v>6</v>
      </c>
      <c r="AK3" s="172">
        <v>7</v>
      </c>
      <c r="AL3" s="172">
        <v>8</v>
      </c>
      <c r="AM3" s="172">
        <v>9</v>
      </c>
    </row>
    <row r="4" spans="2:53" ht="32.25" thickBot="1">
      <c r="F4" s="346" t="str">
        <f>'פרמטרים לקריטריונים'!F62:G62</f>
        <v>מספר חזנים ופייטנים</v>
      </c>
      <c r="G4" s="391">
        <f>'פרמטרים לקריטריונים'!G62:H62</f>
        <v>4</v>
      </c>
      <c r="I4" s="346" t="str">
        <f>'פרמטרים לקריטריונים'!B62</f>
        <v>עבור כל מנצח, נגן, חזן או פייטן</v>
      </c>
      <c r="J4" s="391">
        <f>'פרמטרים לקריטריונים'!C62</f>
        <v>1</v>
      </c>
      <c r="L4" s="346" t="str">
        <f>'פרמטרים לקריטריונים'!B82</f>
        <v>עבור כל קונצרט</v>
      </c>
      <c r="M4" s="392">
        <f>'פרמטרים לקריטריונים'!C82</f>
        <v>1</v>
      </c>
      <c r="N4" s="346" t="str">
        <f>'פרמטרים לקריטריונים'!B86</f>
        <v>שיעור מקסימלי של ניקוד מקונצרטים בחו"ל</v>
      </c>
      <c r="O4" s="392">
        <f>'פרמטרים לקריטריונים'!C86</f>
        <v>0.1</v>
      </c>
      <c r="AD4" s="172" t="s">
        <v>105</v>
      </c>
      <c r="AE4" s="188" t="s">
        <v>76</v>
      </c>
      <c r="AF4" s="189" t="s">
        <v>77</v>
      </c>
      <c r="AG4" s="189" t="s">
        <v>78</v>
      </c>
      <c r="AH4" s="189" t="s">
        <v>79</v>
      </c>
      <c r="AI4" s="189" t="s">
        <v>80</v>
      </c>
      <c r="AJ4" s="189"/>
      <c r="AK4" s="189"/>
      <c r="AL4" s="189"/>
      <c r="AM4" s="189"/>
      <c r="AN4" s="190"/>
    </row>
    <row r="5" spans="2:53" ht="19.5" thickBot="1">
      <c r="F5" s="346" t="str">
        <f>'פרמטרים לקריטריונים'!F63:G63</f>
        <v>מספר חזנים</v>
      </c>
      <c r="G5" s="391">
        <f>'פרמטרים לקריטריונים'!G63:H63</f>
        <v>1</v>
      </c>
      <c r="I5" s="343" t="str">
        <f>'פרמטרים לקריטריונים'!B63</f>
        <v>סעיף</v>
      </c>
      <c r="J5" s="343" t="str">
        <f>'פרמטרים לקריטריונים'!C63</f>
        <v>הגבלה</v>
      </c>
      <c r="L5" s="343" t="str">
        <f>'פרמטרים לקריטריונים'!B83</f>
        <v>בעד כל מספר מבצעים</v>
      </c>
      <c r="M5" s="343" t="str">
        <f>'פרמטרים לקריטריונים'!C83</f>
        <v>מקדם</v>
      </c>
      <c r="N5" s="343" t="str">
        <f>'פרמטרים לקריטריונים'!B87</f>
        <v>סעיף</v>
      </c>
      <c r="O5" s="343" t="str">
        <f>'פרמטרים לקריטריונים'!C87</f>
        <v>מקדם</v>
      </c>
      <c r="Y5" s="279" t="s">
        <v>310</v>
      </c>
      <c r="Z5" s="280"/>
    </row>
    <row r="6" spans="2:53" ht="37.5">
      <c r="F6" s="346" t="str">
        <f>'פרמטרים לקריטריונים'!F64:G64</f>
        <v>מספר נגנים</v>
      </c>
      <c r="G6" s="391">
        <f>'פרמטרים לקריטריונים'!G64:H64</f>
        <v>3</v>
      </c>
      <c r="I6" s="346" t="str">
        <f>'פרמטרים לקריטריונים'!B64</f>
        <v>מספר מבצעים מקסימלי לקונצרט</v>
      </c>
      <c r="J6" s="391">
        <f>'פרמטרים לקריטריונים'!C64</f>
        <v>80</v>
      </c>
      <c r="L6" s="393">
        <f>'פרמטרים לקריטריונים'!B84</f>
        <v>10</v>
      </c>
      <c r="M6" s="392">
        <f>'פרמטרים לקריטריונים'!C84</f>
        <v>1.05</v>
      </c>
      <c r="N6" s="346" t="str">
        <f>'פרמטרים לקריטריונים'!B88</f>
        <v>קונצרט עבור גוף שלישי שהמשרד תמך בו</v>
      </c>
      <c r="O6" s="392">
        <f>'פרמטרים לקריטריונים'!C88</f>
        <v>0.5</v>
      </c>
      <c r="Y6" s="177" t="s">
        <v>311</v>
      </c>
      <c r="Z6" s="317">
        <f>Y131</f>
        <v>69</v>
      </c>
    </row>
    <row r="7" spans="2:53" ht="38.25" thickBot="1">
      <c r="F7" s="346" t="str">
        <f>'פרמטרים לקריטריונים'!F65:G65</f>
        <v>דקות שירה או נגינה</v>
      </c>
      <c r="G7" s="391">
        <f>'פרמטרים לקריטריונים'!G65:H65</f>
        <v>50</v>
      </c>
      <c r="Y7" s="315" t="s">
        <v>312</v>
      </c>
      <c r="Z7" s="316">
        <f>SUMPRODUCT(Z31:Z130,--(P31:P130=0))+MIN(SUMPRODUCT(Z31:Z130,--(P31:P130=1)),SUMPRODUCT(Z31:Z130,--(P31:P130=0))*O4/(1-O4))</f>
        <v>3.3101250000000002</v>
      </c>
    </row>
    <row r="9" spans="2:53" hidden="1"/>
    <row r="10" spans="2:53" hidden="1"/>
    <row r="11" spans="2:53" hidden="1"/>
    <row r="12" spans="2:53" hidden="1"/>
    <row r="13" spans="2:53" hidden="1"/>
    <row r="14" spans="2:53" hidden="1"/>
    <row r="15" spans="2:53" hidden="1"/>
    <row r="16" spans="2:53" hidden="1"/>
    <row r="17" spans="1:58" hidden="1"/>
    <row r="18" spans="1:58" hidden="1"/>
    <row r="19" spans="1:58" hidden="1"/>
    <row r="20" spans="1:58" hidden="1"/>
    <row r="21" spans="1:58" hidden="1"/>
    <row r="22" spans="1:58" hidden="1"/>
    <row r="23" spans="1:58" hidden="1"/>
    <row r="24" spans="1:58" hidden="1"/>
    <row r="25" spans="1:58" hidden="1"/>
    <row r="26" spans="1:58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58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8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171">
        <f t="shared" ref="AD28:AP28" si="0">MATCH(G$30,$AE$1:$AM$1,0)</f>
        <v>5</v>
      </c>
      <c r="AE28" s="171">
        <f t="shared" si="0"/>
        <v>5</v>
      </c>
      <c r="AF28" s="171">
        <f t="shared" si="0"/>
        <v>5</v>
      </c>
      <c r="AG28" s="171">
        <f t="shared" si="0"/>
        <v>5</v>
      </c>
      <c r="AH28" s="171">
        <f t="shared" si="0"/>
        <v>5</v>
      </c>
      <c r="AI28" s="171">
        <f t="shared" si="0"/>
        <v>1</v>
      </c>
      <c r="AJ28" s="171">
        <f t="shared" si="0"/>
        <v>1</v>
      </c>
      <c r="AK28" s="171" t="e">
        <f t="shared" si="0"/>
        <v>#N/A</v>
      </c>
      <c r="AL28" s="171" t="e">
        <f t="shared" si="0"/>
        <v>#N/A</v>
      </c>
      <c r="AM28" s="171">
        <f t="shared" si="0"/>
        <v>1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ref="AQ28:AW28" si="1">MATCH(T$30,$AE$1:$AM$1,0)</f>
        <v>#N/A</v>
      </c>
      <c r="AR28" s="171" t="e">
        <f t="shared" si="1"/>
        <v>#N/A</v>
      </c>
      <c r="AS28" s="171" t="e">
        <f t="shared" si="1"/>
        <v>#N/A</v>
      </c>
      <c r="AT28" s="171" t="e">
        <f t="shared" si="1"/>
        <v>#N/A</v>
      </c>
      <c r="AU28" s="171" t="e">
        <f t="shared" si="1"/>
        <v>#N/A</v>
      </c>
      <c r="AV28" s="171" t="e">
        <f t="shared" si="1"/>
        <v>#N/A</v>
      </c>
      <c r="AW28" s="171" t="e">
        <f t="shared" si="1"/>
        <v>#N/A</v>
      </c>
      <c r="AX28" s="171" t="e">
        <f>MATCH(#REF!,$AE$1:$AM$1,0)</f>
        <v>#REF!</v>
      </c>
      <c r="AY28" s="171"/>
    </row>
    <row r="29" spans="1:58" ht="79.5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218" t="s">
        <v>313</v>
      </c>
      <c r="G29" s="218" t="s">
        <v>56</v>
      </c>
      <c r="H29" s="218" t="s">
        <v>314</v>
      </c>
      <c r="I29" s="218" t="s">
        <v>58</v>
      </c>
      <c r="J29" s="218" t="s">
        <v>315</v>
      </c>
      <c r="K29" s="218" t="s">
        <v>316</v>
      </c>
      <c r="L29" s="218" t="s">
        <v>317</v>
      </c>
      <c r="M29" s="218" t="s">
        <v>318</v>
      </c>
      <c r="N29" s="429" t="s">
        <v>319</v>
      </c>
      <c r="O29" s="429" t="s">
        <v>320</v>
      </c>
      <c r="P29" s="218" t="s">
        <v>321</v>
      </c>
      <c r="Q29" s="433"/>
      <c r="R29" s="433"/>
      <c r="S29" s="433"/>
      <c r="T29" s="433"/>
      <c r="U29" s="433"/>
      <c r="V29" s="433"/>
      <c r="W29" s="433"/>
      <c r="X29" s="433"/>
      <c r="Y29" s="429" t="s">
        <v>322</v>
      </c>
      <c r="Z29" s="429" t="s">
        <v>323</v>
      </c>
      <c r="AA29" s="203" t="s">
        <v>161</v>
      </c>
      <c r="AD29" s="171" t="str">
        <f t="shared" ref="AD29:AP29" si="2">"בקרת "&amp;G29</f>
        <v>בקרת מספר חזנים</v>
      </c>
      <c r="AE29" s="171" t="str">
        <f t="shared" si="2"/>
        <v>בקרת מספר פייטנים</v>
      </c>
      <c r="AF29" s="171" t="str">
        <f t="shared" si="2"/>
        <v>בקרת מספר נגנים</v>
      </c>
      <c r="AG29" s="171" t="str">
        <f t="shared" si="2"/>
        <v>בקרת מספר מנצחים</v>
      </c>
      <c r="AH29" s="171" t="str">
        <f t="shared" si="2"/>
        <v>בקרת מספר דקות שירה או נגינה</v>
      </c>
      <c r="AI29" s="171" t="str">
        <f t="shared" si="2"/>
        <v>בקרת אינה מבוצעת במסגרת התפילות הקבועות בבית הכנסת או במסגרת בית ספרית</v>
      </c>
      <c r="AJ29" s="171" t="str">
        <f t="shared" si="2"/>
        <v>בקרת הקונצרנט בוצע עבור גוף שלישי שהמשרד תמך בו בשנת ההערכה ואשר המוסד קיבל ממנו תשלום בעבורם</v>
      </c>
      <c r="AK29" s="171" t="str">
        <f t="shared" si="2"/>
        <v>בקרת סה"כ מבצעים</v>
      </c>
      <c r="AL29" s="171" t="str">
        <f t="shared" si="2"/>
        <v>בקרת עובר תנאי סף לקונצרט</v>
      </c>
      <c r="AM29" s="171" t="str">
        <f t="shared" si="2"/>
        <v>בקרת הקונצרנט בוצע מחוץ לישראל</v>
      </c>
      <c r="AN29" s="171" t="str">
        <f t="shared" si="2"/>
        <v xml:space="preserve">בקרת </v>
      </c>
      <c r="AO29" s="171" t="str">
        <f t="shared" si="2"/>
        <v xml:space="preserve">בקרת </v>
      </c>
      <c r="AP29" s="171" t="str">
        <f t="shared" si="2"/>
        <v xml:space="preserve">בקרת </v>
      </c>
      <c r="AQ29" s="171" t="str">
        <f t="shared" ref="AQ29:AW29" si="3">"בקרת "&amp;T29</f>
        <v xml:space="preserve">בקרת </v>
      </c>
      <c r="AR29" s="171" t="str">
        <f t="shared" si="3"/>
        <v xml:space="preserve">בקרת </v>
      </c>
      <c r="AS29" s="171" t="str">
        <f t="shared" si="3"/>
        <v xml:space="preserve">בקרת </v>
      </c>
      <c r="AT29" s="171" t="str">
        <f t="shared" si="3"/>
        <v xml:space="preserve">בקרת </v>
      </c>
      <c r="AU29" s="171" t="str">
        <f t="shared" si="3"/>
        <v xml:space="preserve">בקרת </v>
      </c>
      <c r="AV29" s="171" t="str">
        <f t="shared" si="3"/>
        <v>בקרת ניקוד מבצעים</v>
      </c>
      <c r="AW29" s="171" t="str">
        <f t="shared" si="3"/>
        <v>בקרת ניקוד מספר קונצרטים</v>
      </c>
      <c r="AX29" s="171"/>
      <c r="AY29" s="171"/>
      <c r="BB29" s="172" t="s">
        <v>105</v>
      </c>
    </row>
    <row r="30" spans="1:58" ht="42.75" customHeight="1" thickBot="1">
      <c r="A30" s="204"/>
      <c r="B30" s="432"/>
      <c r="C30" s="434"/>
      <c r="D30" s="434"/>
      <c r="E30" s="434"/>
      <c r="F30" s="219" t="s">
        <v>98</v>
      </c>
      <c r="G30" s="219" t="s">
        <v>95</v>
      </c>
      <c r="H30" s="219" t="s">
        <v>95</v>
      </c>
      <c r="I30" s="219" t="s">
        <v>95</v>
      </c>
      <c r="J30" s="219" t="s">
        <v>95</v>
      </c>
      <c r="K30" s="219" t="s">
        <v>95</v>
      </c>
      <c r="L30" s="219" t="s">
        <v>91</v>
      </c>
      <c r="M30" s="219" t="s">
        <v>91</v>
      </c>
      <c r="N30" s="430"/>
      <c r="O30" s="430"/>
      <c r="P30" s="219" t="s">
        <v>91</v>
      </c>
      <c r="Q30" s="522"/>
      <c r="R30" s="434"/>
      <c r="S30" s="434"/>
      <c r="T30" s="434"/>
      <c r="U30" s="434"/>
      <c r="V30" s="434"/>
      <c r="W30" s="434"/>
      <c r="X30" s="434"/>
      <c r="Y30" s="430"/>
      <c r="Z30" s="430"/>
      <c r="AB30" s="172">
        <v>0</v>
      </c>
      <c r="AC30" s="172">
        <v>1</v>
      </c>
      <c r="AD30" s="171" t="str">
        <f t="shared" ref="AD30:AP30" si="4">G30</f>
        <v>מספר שלם שאינו שלילי</v>
      </c>
      <c r="AE30" s="171" t="str">
        <f t="shared" si="4"/>
        <v>מספר שלם שאינו שלילי</v>
      </c>
      <c r="AF30" s="171" t="str">
        <f t="shared" si="4"/>
        <v>מספר שלם שאינו שלילי</v>
      </c>
      <c r="AG30" s="171" t="str">
        <f t="shared" si="4"/>
        <v>מספר שלם שאינו שלילי</v>
      </c>
      <c r="AH30" s="171" t="str">
        <f t="shared" si="4"/>
        <v>מספר שלם שאינו שלילי</v>
      </c>
      <c r="AI30" s="171" t="str">
        <f t="shared" si="4"/>
        <v>0/1</v>
      </c>
      <c r="AJ30" s="171" t="str">
        <f t="shared" si="4"/>
        <v>0/1</v>
      </c>
      <c r="AK30" s="171">
        <f t="shared" si="4"/>
        <v>0</v>
      </c>
      <c r="AL30" s="171">
        <f t="shared" si="4"/>
        <v>0</v>
      </c>
      <c r="AM30" s="171" t="str">
        <f t="shared" si="4"/>
        <v>0/1</v>
      </c>
      <c r="AN30" s="171">
        <f t="shared" si="4"/>
        <v>0</v>
      </c>
      <c r="AO30" s="171">
        <f t="shared" si="4"/>
        <v>0</v>
      </c>
      <c r="AP30" s="171">
        <f t="shared" si="4"/>
        <v>0</v>
      </c>
      <c r="AQ30" s="171">
        <f t="shared" ref="AQ30:AW30" si="5">T30</f>
        <v>0</v>
      </c>
      <c r="AR30" s="171">
        <f t="shared" si="5"/>
        <v>0</v>
      </c>
      <c r="AS30" s="171">
        <f t="shared" si="5"/>
        <v>0</v>
      </c>
      <c r="AT30" s="171">
        <f t="shared" si="5"/>
        <v>0</v>
      </c>
      <c r="AU30" s="171">
        <f t="shared" si="5"/>
        <v>0</v>
      </c>
      <c r="AV30" s="171">
        <f t="shared" si="5"/>
        <v>0</v>
      </c>
      <c r="AW30" s="171">
        <f t="shared" si="5"/>
        <v>0</v>
      </c>
      <c r="AX30" s="171"/>
      <c r="AY30" s="171"/>
      <c r="BB30" s="172" t="str">
        <f>AE$4</f>
        <v>א</v>
      </c>
      <c r="BC30" s="172" t="str">
        <f>AF$4</f>
        <v>ב</v>
      </c>
      <c r="BD30" s="172" t="str">
        <f>AG$4</f>
        <v>ג</v>
      </c>
      <c r="BE30" s="172" t="str">
        <f>AH$4</f>
        <v>ד</v>
      </c>
      <c r="BF30" s="172" t="str">
        <f>AI$4</f>
        <v>ה</v>
      </c>
    </row>
    <row r="31" spans="1:58" ht="24.75" customHeight="1">
      <c r="B31" s="10">
        <f t="shared" ref="B31:B94" si="6">IF(F31="","",ROW()-30)</f>
        <v>1</v>
      </c>
      <c r="C31" s="8"/>
      <c r="D31" s="8"/>
      <c r="E31" s="8"/>
      <c r="F31" s="281" t="s">
        <v>340</v>
      </c>
      <c r="G31" s="9">
        <v>4</v>
      </c>
      <c r="H31" s="137">
        <v>15</v>
      </c>
      <c r="I31" s="137">
        <v>1</v>
      </c>
      <c r="J31" s="137">
        <v>1</v>
      </c>
      <c r="K31" s="137">
        <v>90</v>
      </c>
      <c r="L31" s="158">
        <v>1</v>
      </c>
      <c r="M31" s="158">
        <v>0</v>
      </c>
      <c r="N31" s="11">
        <f>IF($F31="","",IFERROR(SUM(G31:J31),$AB$1))</f>
        <v>21</v>
      </c>
      <c r="O31" s="11">
        <f>IF($F31="","",IF($AA31&lt;&gt;1,$AB$1,IFERROR(IF(AND(L31=1,K31&gt;=$G$7,OR(SUM(G31:H31)&gt;=$G$4,AND(H31&gt;=($G$4-$G$6),I31&gt;=$G$6))),1,0),$AB$1)))</f>
        <v>1</v>
      </c>
      <c r="P31" s="158">
        <v>0</v>
      </c>
      <c r="Q31" s="11">
        <f>IF($F31="","",IFERROR(SUM(J31:M31),$AB$1))</f>
        <v>92</v>
      </c>
      <c r="R31" s="11"/>
      <c r="S31" s="11"/>
      <c r="T31" s="11"/>
      <c r="U31" s="11"/>
      <c r="V31" s="11"/>
      <c r="W31" s="11"/>
      <c r="X31" s="11"/>
      <c r="Y31" s="11">
        <f>IF($F31="","",IF($AA31&lt;&gt;1,$AB$1,IFERROR(O31*MIN($J$6,$J$4*N31),$AB$1)))</f>
        <v>21</v>
      </c>
      <c r="Z31" s="11">
        <f>IF($F31="","",IF($AA31&lt;&gt;1,$AB$1,IFERROR(O31*$M$4*$M$6^ROUNDDOWN(MIN($J$6,N31)/$L$6,0)*IF(M31=1,$O$6,1),$AB$1)))</f>
        <v>1.1025</v>
      </c>
      <c r="AA31" s="172">
        <f>IF(SUM(AD31:AW31)=COUNT(AD31:AW31),1,0)</f>
        <v>1</v>
      </c>
      <c r="AB31" s="172">
        <f>IF($F31="","",AB$30)</f>
        <v>0</v>
      </c>
      <c r="AC31" s="172">
        <f>IF($F31="","",AC$30)</f>
        <v>1</v>
      </c>
      <c r="AD31" s="171">
        <f t="shared" ref="AD31:AD62" si="7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171">
        <f t="shared" ref="AE31:AE62" si="8">IF(H$30="",1,IF(H31="",0,IFERROR(CHOOSE(AE$28,IF(ISNA(MATCH(H31,$AB$30:$AC$30,0)),0,1),IF(ISNUMBER(H31),1,0),IF(H31=TRUNC(H31),1,0),IF(AND(H31*1=H31,H31&gt;=0),1,0),IF(AND(H31=TRUNC(H31),H31&gt;=0),1,0),IF(AND(H31*1=H31,H31&gt;0),1,0),IF(AND(H31=TRUNC(H31),H31&gt;0),1,0),1,IF(ISNA(HLOOKUP(H31,$AE$4:$AN$4,1,0)),0,1)),0)))</f>
        <v>1</v>
      </c>
      <c r="AF31" s="171">
        <f t="shared" ref="AF31:AF62" si="9">IF(I$30="",1,IF(I31="",0,IFERROR(CHOOSE(AF$28,IF(ISNA(MATCH(I31,$AB$30:$AC$30,0)),0,1),IF(ISNUMBER(I31),1,0),IF(I31=TRUNC(I31),1,0),IF(AND(I31*1=I31,I31&gt;=0),1,0),IF(AND(I31=TRUNC(I31),I31&gt;=0),1,0),IF(AND(I31*1=I31,I31&gt;0),1,0),IF(AND(I31=TRUNC(I31),I31&gt;0),1,0),1,IF(ISNA(HLOOKUP(I31,$AE$4:$AN$4,1,0)),0,1)),0)))</f>
        <v>1</v>
      </c>
      <c r="AG31" s="171">
        <f t="shared" ref="AG31:AH62" si="10">IF(J$30="",1,IF(J31="",0,IFERROR(CHOOSE(AG$28,IF(ISNA(MATCH(J31,$AB$30:$AC$30,0)),0,1),IF(ISNUMBER(J31),1,0),IF(J31=TRUNC(J31),1,0),IF(AND(J31*1=J31,J31&gt;=0),1,0),IF(AND(J31=TRUNC(J31),J31&gt;=0),1,0),IF(AND(J31*1=J31,J31&gt;0),1,0),IF(AND(J31=TRUNC(J31),J31&gt;0),1,0),1,IF(ISNA(HLOOKUP(J31,$AE$4:$AN$4,1,0)),0,1)),0)))</f>
        <v>1</v>
      </c>
      <c r="AH31" s="171">
        <f t="shared" si="10"/>
        <v>1</v>
      </c>
      <c r="AI31" s="171">
        <f t="shared" ref="AI31:AJ94" si="11">IF(L$30="",1,IF(L31="",0,IFERROR(CHOOSE(AI$28,IF(ISNA(MATCH(L31,$AB$30:$AC$30,0)),0,1),IF(ISNUMBER(L31),1,0),IF(L31=TRUNC(L31),1,0),IF(AND(L31*1=L31,L31&gt;=0),1,0),IF(AND(L31=TRUNC(L31),L31&gt;=0),1,0),IF(AND(L31*1=L31,L31&gt;0),1,0),IF(AND(L31=TRUNC(L31),L31&gt;0),1,0),1,IF(ISNA(HLOOKUP(L31,$AE$4:$AN$4,1,0)),0,1)),0)))</f>
        <v>1</v>
      </c>
      <c r="AJ31" s="171">
        <f t="shared" si="11"/>
        <v>1</v>
      </c>
      <c r="AK31" s="171"/>
      <c r="AL31" s="171"/>
      <c r="AM31" s="171">
        <f t="shared" ref="AM31:AM94" si="12">IF(P$30="",1,IF(P31="",0,IFERROR(CHOOSE(AM$28,IF(ISNA(MATCH(P31,$AB$30:$AC$30,0)),0,1),IF(ISNUMBER(P31),1,0),IF(P31=TRUNC(P31),1,0),IF(AND(P31*1=P31,P31&gt;=0),1,0),IF(AND(P31=TRUNC(P31),P31&gt;=0),1,0),IF(AND(P31*1=P31,P31&gt;0),1,0),IF(AND(P31=TRUNC(P31),P31&gt;0),1,0),1,IF(ISNA(HLOOKUP(P31,$AE$4:$AN$4,1,0)),0,1)),0)))</f>
        <v>1</v>
      </c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BB31" s="172" t="str">
        <f t="shared" ref="BB31:BF40" si="13">IF($F31="","",BB$30)</f>
        <v>א</v>
      </c>
      <c r="BC31" s="172" t="str">
        <f t="shared" si="13"/>
        <v>ב</v>
      </c>
      <c r="BD31" s="172" t="str">
        <f t="shared" si="13"/>
        <v>ג</v>
      </c>
      <c r="BE31" s="172" t="str">
        <f t="shared" si="13"/>
        <v>ד</v>
      </c>
      <c r="BF31" s="172" t="str">
        <f t="shared" si="13"/>
        <v>ה</v>
      </c>
    </row>
    <row r="32" spans="1:58" ht="24.75" customHeight="1">
      <c r="B32" s="10">
        <f t="shared" si="6"/>
        <v>2</v>
      </c>
      <c r="C32" s="8"/>
      <c r="D32" s="8"/>
      <c r="E32" s="8"/>
      <c r="F32" s="281" t="s">
        <v>341</v>
      </c>
      <c r="G32" s="9">
        <v>4</v>
      </c>
      <c r="H32" s="9">
        <v>20</v>
      </c>
      <c r="I32" s="9">
        <v>4</v>
      </c>
      <c r="J32" s="9">
        <v>2</v>
      </c>
      <c r="K32" s="137">
        <v>100</v>
      </c>
      <c r="L32" s="305">
        <v>1</v>
      </c>
      <c r="M32" s="305">
        <v>0</v>
      </c>
      <c r="N32" s="11">
        <f t="shared" ref="N32:N95" si="14">IF($F32="","",IFERROR(SUM(G32:J32),$AB$1))</f>
        <v>30</v>
      </c>
      <c r="O32" s="11">
        <f t="shared" ref="O32:O95" si="15">IF($F32="","",IF($AA32&lt;&gt;1,$AB$1,IFERROR(IF(AND(L32=1,K32&gt;=$G$7,OR(SUM(G32:H32)&gt;=$G$4,AND(H32&gt;=($G$4-$G$6),I32&gt;=$G$6))),1,0),$AB$1)))</f>
        <v>1</v>
      </c>
      <c r="P32" s="158">
        <v>0</v>
      </c>
      <c r="Q32" s="11"/>
      <c r="R32" s="11"/>
      <c r="S32" s="11"/>
      <c r="T32" s="11"/>
      <c r="U32" s="11"/>
      <c r="V32" s="11"/>
      <c r="W32" s="11"/>
      <c r="X32" s="11"/>
      <c r="Y32" s="11">
        <f t="shared" ref="Y32:Y95" si="16">IF($F32="","",IF($AA32&lt;&gt;1,$AB$1,IFERROR(O32*MIN($J$6,$J$4*N32),$AB$1)))</f>
        <v>30</v>
      </c>
      <c r="Z32" s="11">
        <f t="shared" ref="Z32:Z95" si="17">IF($F32="","",IF($AA32&lt;&gt;1,$AB$1,IFERROR(O32*$M$4*$M$6^ROUNDDOWN(MIN($J$6,N32)/$L$6,0)*IF(M32=1,$O$6,1),$AB$1)))</f>
        <v>1.1576250000000001</v>
      </c>
      <c r="AA32" s="172">
        <f t="shared" ref="AA32:AA95" si="18">IF(SUM(AD32:AW32)=COUNT(AD32:AW32),1,0)</f>
        <v>1</v>
      </c>
      <c r="AB32" s="172">
        <f t="shared" ref="AB32:AC63" si="19">IF($F32="","",AB$30)</f>
        <v>0</v>
      </c>
      <c r="AC32" s="172">
        <f t="shared" si="19"/>
        <v>1</v>
      </c>
      <c r="AD32" s="171">
        <f t="shared" si="7"/>
        <v>1</v>
      </c>
      <c r="AE32" s="171">
        <f t="shared" si="8"/>
        <v>1</v>
      </c>
      <c r="AF32" s="171">
        <f t="shared" si="9"/>
        <v>1</v>
      </c>
      <c r="AG32" s="171">
        <f t="shared" si="10"/>
        <v>1</v>
      </c>
      <c r="AH32" s="171">
        <f t="shared" si="10"/>
        <v>1</v>
      </c>
      <c r="AI32" s="171">
        <f t="shared" si="11"/>
        <v>1</v>
      </c>
      <c r="AJ32" s="171">
        <f t="shared" si="11"/>
        <v>1</v>
      </c>
      <c r="AK32" s="171"/>
      <c r="AL32" s="171"/>
      <c r="AM32" s="171">
        <f t="shared" si="12"/>
        <v>1</v>
      </c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BB32" s="172" t="str">
        <f t="shared" si="13"/>
        <v>א</v>
      </c>
      <c r="BC32" s="172" t="str">
        <f t="shared" si="13"/>
        <v>ב</v>
      </c>
      <c r="BD32" s="172" t="str">
        <f t="shared" si="13"/>
        <v>ג</v>
      </c>
      <c r="BE32" s="172" t="str">
        <f t="shared" si="13"/>
        <v>ד</v>
      </c>
      <c r="BF32" s="172" t="str">
        <f t="shared" si="13"/>
        <v>ה</v>
      </c>
    </row>
    <row r="33" spans="2:58" ht="24.75" customHeight="1">
      <c r="B33" s="10">
        <f t="shared" si="6"/>
        <v>3</v>
      </c>
      <c r="C33" s="8"/>
      <c r="D33" s="8"/>
      <c r="E33" s="8"/>
      <c r="F33" s="281" t="s">
        <v>342</v>
      </c>
      <c r="G33" s="9">
        <v>1</v>
      </c>
      <c r="H33" s="9">
        <v>15</v>
      </c>
      <c r="I33" s="9">
        <v>1</v>
      </c>
      <c r="J33" s="9">
        <v>1</v>
      </c>
      <c r="K33" s="137">
        <v>100</v>
      </c>
      <c r="L33" s="305">
        <v>1</v>
      </c>
      <c r="M33" s="305">
        <v>0</v>
      </c>
      <c r="N33" s="11">
        <f t="shared" si="14"/>
        <v>18</v>
      </c>
      <c r="O33" s="11">
        <f t="shared" si="15"/>
        <v>1</v>
      </c>
      <c r="P33" s="158">
        <v>0</v>
      </c>
      <c r="Q33" s="11"/>
      <c r="R33" s="11"/>
      <c r="S33" s="11"/>
      <c r="T33" s="11"/>
      <c r="U33" s="11"/>
      <c r="V33" s="11"/>
      <c r="W33" s="11"/>
      <c r="X33" s="11"/>
      <c r="Y33" s="11">
        <f t="shared" si="16"/>
        <v>18</v>
      </c>
      <c r="Z33" s="11">
        <f t="shared" si="17"/>
        <v>1.05</v>
      </c>
      <c r="AA33" s="172">
        <f t="shared" si="18"/>
        <v>1</v>
      </c>
      <c r="AB33" s="172">
        <f t="shared" si="19"/>
        <v>0</v>
      </c>
      <c r="AC33" s="172">
        <f t="shared" si="19"/>
        <v>1</v>
      </c>
      <c r="AD33" s="171">
        <f t="shared" si="7"/>
        <v>1</v>
      </c>
      <c r="AE33" s="171">
        <f t="shared" si="8"/>
        <v>1</v>
      </c>
      <c r="AF33" s="171">
        <f t="shared" si="9"/>
        <v>1</v>
      </c>
      <c r="AG33" s="171">
        <f t="shared" si="10"/>
        <v>1</v>
      </c>
      <c r="AH33" s="171">
        <f t="shared" si="10"/>
        <v>1</v>
      </c>
      <c r="AI33" s="171">
        <f t="shared" si="11"/>
        <v>1</v>
      </c>
      <c r="AJ33" s="171">
        <f t="shared" si="11"/>
        <v>1</v>
      </c>
      <c r="AK33" s="171"/>
      <c r="AL33" s="171"/>
      <c r="AM33" s="171">
        <f t="shared" si="12"/>
        <v>1</v>
      </c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BB33" s="172" t="str">
        <f t="shared" si="13"/>
        <v>א</v>
      </c>
      <c r="BC33" s="172" t="str">
        <f t="shared" si="13"/>
        <v>ב</v>
      </c>
      <c r="BD33" s="172" t="str">
        <f t="shared" si="13"/>
        <v>ג</v>
      </c>
      <c r="BE33" s="172" t="str">
        <f t="shared" si="13"/>
        <v>ד</v>
      </c>
      <c r="BF33" s="172" t="str">
        <f t="shared" si="13"/>
        <v>ה</v>
      </c>
    </row>
    <row r="34" spans="2:58" ht="24.75" customHeight="1">
      <c r="B34" s="10" t="str">
        <f t="shared" si="6"/>
        <v/>
      </c>
      <c r="C34" s="8"/>
      <c r="D34" s="8"/>
      <c r="E34" s="8"/>
      <c r="F34" s="281"/>
      <c r="G34" s="9"/>
      <c r="H34" s="9"/>
      <c r="I34" s="9"/>
      <c r="J34" s="9"/>
      <c r="K34" s="137"/>
      <c r="L34" s="305"/>
      <c r="M34" s="305"/>
      <c r="N34" s="11" t="str">
        <f t="shared" si="14"/>
        <v/>
      </c>
      <c r="O34" s="11" t="str">
        <f t="shared" si="15"/>
        <v/>
      </c>
      <c r="P34" s="158"/>
      <c r="Q34" s="11"/>
      <c r="R34" s="11"/>
      <c r="S34" s="11"/>
      <c r="T34" s="11"/>
      <c r="U34" s="11"/>
      <c r="V34" s="11"/>
      <c r="W34" s="11"/>
      <c r="X34" s="11"/>
      <c r="Y34" s="11" t="str">
        <f t="shared" si="16"/>
        <v/>
      </c>
      <c r="Z34" s="11" t="str">
        <f t="shared" si="17"/>
        <v/>
      </c>
      <c r="AA34" s="172">
        <f t="shared" si="18"/>
        <v>0</v>
      </c>
      <c r="AB34" s="172" t="str">
        <f t="shared" si="19"/>
        <v/>
      </c>
      <c r="AC34" s="172" t="str">
        <f t="shared" si="19"/>
        <v/>
      </c>
      <c r="AD34" s="171">
        <f t="shared" si="7"/>
        <v>0</v>
      </c>
      <c r="AE34" s="171">
        <f t="shared" si="8"/>
        <v>0</v>
      </c>
      <c r="AF34" s="171">
        <f t="shared" si="9"/>
        <v>0</v>
      </c>
      <c r="AG34" s="171">
        <f t="shared" si="10"/>
        <v>0</v>
      </c>
      <c r="AH34" s="171">
        <f t="shared" si="10"/>
        <v>0</v>
      </c>
      <c r="AI34" s="171">
        <f t="shared" si="11"/>
        <v>0</v>
      </c>
      <c r="AJ34" s="171">
        <f t="shared" si="11"/>
        <v>0</v>
      </c>
      <c r="AK34" s="171"/>
      <c r="AL34" s="171"/>
      <c r="AM34" s="171">
        <f t="shared" si="12"/>
        <v>0</v>
      </c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BB34" s="172" t="str">
        <f t="shared" si="13"/>
        <v/>
      </c>
      <c r="BC34" s="172" t="str">
        <f t="shared" si="13"/>
        <v/>
      </c>
      <c r="BD34" s="172" t="str">
        <f t="shared" si="13"/>
        <v/>
      </c>
      <c r="BE34" s="172" t="str">
        <f t="shared" si="13"/>
        <v/>
      </c>
      <c r="BF34" s="172" t="str">
        <f t="shared" si="13"/>
        <v/>
      </c>
    </row>
    <row r="35" spans="2:58" ht="24.75" customHeight="1">
      <c r="B35" s="10" t="str">
        <f t="shared" si="6"/>
        <v/>
      </c>
      <c r="C35" s="8"/>
      <c r="D35" s="8"/>
      <c r="E35" s="8"/>
      <c r="F35" s="281"/>
      <c r="G35" s="9"/>
      <c r="H35" s="9"/>
      <c r="I35" s="9"/>
      <c r="J35" s="9"/>
      <c r="K35" s="9"/>
      <c r="L35" s="305"/>
      <c r="M35" s="305"/>
      <c r="N35" s="11" t="str">
        <f t="shared" si="14"/>
        <v/>
      </c>
      <c r="O35" s="11" t="str">
        <f t="shared" si="15"/>
        <v/>
      </c>
      <c r="P35" s="158"/>
      <c r="Q35" s="11"/>
      <c r="R35" s="11"/>
      <c r="S35" s="11"/>
      <c r="T35" s="11"/>
      <c r="U35" s="11"/>
      <c r="V35" s="11"/>
      <c r="W35" s="11"/>
      <c r="X35" s="11"/>
      <c r="Y35" s="11" t="str">
        <f t="shared" si="16"/>
        <v/>
      </c>
      <c r="Z35" s="11" t="str">
        <f t="shared" si="17"/>
        <v/>
      </c>
      <c r="AA35" s="172">
        <f t="shared" si="18"/>
        <v>0</v>
      </c>
      <c r="AB35" s="172" t="str">
        <f t="shared" si="19"/>
        <v/>
      </c>
      <c r="AC35" s="172" t="str">
        <f t="shared" si="19"/>
        <v/>
      </c>
      <c r="AD35" s="171">
        <f t="shared" si="7"/>
        <v>0</v>
      </c>
      <c r="AE35" s="171">
        <f t="shared" si="8"/>
        <v>0</v>
      </c>
      <c r="AF35" s="171">
        <f t="shared" si="9"/>
        <v>0</v>
      </c>
      <c r="AG35" s="171">
        <f t="shared" si="10"/>
        <v>0</v>
      </c>
      <c r="AH35" s="171">
        <f t="shared" si="10"/>
        <v>0</v>
      </c>
      <c r="AI35" s="171">
        <f t="shared" si="11"/>
        <v>0</v>
      </c>
      <c r="AJ35" s="171">
        <f t="shared" si="11"/>
        <v>0</v>
      </c>
      <c r="AK35" s="171"/>
      <c r="AL35" s="171"/>
      <c r="AM35" s="171">
        <f t="shared" si="12"/>
        <v>0</v>
      </c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BB35" s="172" t="str">
        <f t="shared" si="13"/>
        <v/>
      </c>
      <c r="BC35" s="172" t="str">
        <f t="shared" si="13"/>
        <v/>
      </c>
      <c r="BD35" s="172" t="str">
        <f t="shared" si="13"/>
        <v/>
      </c>
      <c r="BE35" s="172" t="str">
        <f t="shared" si="13"/>
        <v/>
      </c>
      <c r="BF35" s="172" t="str">
        <f t="shared" si="13"/>
        <v/>
      </c>
    </row>
    <row r="36" spans="2:58" ht="24.75" customHeight="1">
      <c r="B36" s="10" t="str">
        <f t="shared" si="6"/>
        <v/>
      </c>
      <c r="C36" s="8"/>
      <c r="D36" s="8"/>
      <c r="E36" s="8"/>
      <c r="F36" s="281"/>
      <c r="G36" s="9"/>
      <c r="H36" s="9"/>
      <c r="I36" s="9"/>
      <c r="J36" s="9"/>
      <c r="K36" s="9"/>
      <c r="L36" s="305"/>
      <c r="M36" s="305"/>
      <c r="N36" s="11" t="str">
        <f t="shared" si="14"/>
        <v/>
      </c>
      <c r="O36" s="11" t="str">
        <f t="shared" si="15"/>
        <v/>
      </c>
      <c r="P36" s="158"/>
      <c r="Q36" s="11"/>
      <c r="R36" s="11"/>
      <c r="S36" s="11"/>
      <c r="T36" s="11"/>
      <c r="U36" s="11"/>
      <c r="V36" s="11"/>
      <c r="W36" s="11"/>
      <c r="X36" s="11"/>
      <c r="Y36" s="11" t="str">
        <f t="shared" si="16"/>
        <v/>
      </c>
      <c r="Z36" s="11" t="str">
        <f t="shared" si="17"/>
        <v/>
      </c>
      <c r="AA36" s="172">
        <f t="shared" si="18"/>
        <v>0</v>
      </c>
      <c r="AB36" s="172" t="str">
        <f t="shared" si="19"/>
        <v/>
      </c>
      <c r="AC36" s="172" t="str">
        <f t="shared" si="19"/>
        <v/>
      </c>
      <c r="AD36" s="171">
        <f t="shared" si="7"/>
        <v>0</v>
      </c>
      <c r="AE36" s="171">
        <f t="shared" si="8"/>
        <v>0</v>
      </c>
      <c r="AF36" s="171">
        <f t="shared" si="9"/>
        <v>0</v>
      </c>
      <c r="AG36" s="171">
        <f t="shared" si="10"/>
        <v>0</v>
      </c>
      <c r="AH36" s="171">
        <f t="shared" si="10"/>
        <v>0</v>
      </c>
      <c r="AI36" s="171">
        <f t="shared" si="11"/>
        <v>0</v>
      </c>
      <c r="AJ36" s="171">
        <f t="shared" si="11"/>
        <v>0</v>
      </c>
      <c r="AK36" s="171"/>
      <c r="AL36" s="171"/>
      <c r="AM36" s="171">
        <f t="shared" si="12"/>
        <v>0</v>
      </c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BB36" s="172" t="str">
        <f t="shared" si="13"/>
        <v/>
      </c>
      <c r="BC36" s="172" t="str">
        <f t="shared" si="13"/>
        <v/>
      </c>
      <c r="BD36" s="172" t="str">
        <f t="shared" si="13"/>
        <v/>
      </c>
      <c r="BE36" s="172" t="str">
        <f t="shared" si="13"/>
        <v/>
      </c>
      <c r="BF36" s="172" t="str">
        <f t="shared" si="13"/>
        <v/>
      </c>
    </row>
    <row r="37" spans="2:58" ht="24.75" customHeight="1">
      <c r="B37" s="10" t="str">
        <f t="shared" si="6"/>
        <v/>
      </c>
      <c r="C37" s="8"/>
      <c r="D37" s="8"/>
      <c r="E37" s="8"/>
      <c r="F37" s="281"/>
      <c r="G37" s="9"/>
      <c r="H37" s="9"/>
      <c r="I37" s="9"/>
      <c r="J37" s="9"/>
      <c r="K37" s="9"/>
      <c r="L37" s="305"/>
      <c r="M37" s="305"/>
      <c r="N37" s="11" t="str">
        <f t="shared" si="14"/>
        <v/>
      </c>
      <c r="O37" s="11" t="str">
        <f t="shared" si="15"/>
        <v/>
      </c>
      <c r="P37" s="158"/>
      <c r="Q37" s="11"/>
      <c r="R37" s="11"/>
      <c r="S37" s="11"/>
      <c r="T37" s="11"/>
      <c r="U37" s="11"/>
      <c r="V37" s="11"/>
      <c r="W37" s="11"/>
      <c r="X37" s="11"/>
      <c r="Y37" s="11" t="str">
        <f t="shared" si="16"/>
        <v/>
      </c>
      <c r="Z37" s="11" t="str">
        <f t="shared" si="17"/>
        <v/>
      </c>
      <c r="AA37" s="172">
        <f t="shared" si="18"/>
        <v>0</v>
      </c>
      <c r="AB37" s="172" t="str">
        <f t="shared" si="19"/>
        <v/>
      </c>
      <c r="AC37" s="172" t="str">
        <f t="shared" si="19"/>
        <v/>
      </c>
      <c r="AD37" s="171">
        <f t="shared" si="7"/>
        <v>0</v>
      </c>
      <c r="AE37" s="171">
        <f t="shared" si="8"/>
        <v>0</v>
      </c>
      <c r="AF37" s="171">
        <f t="shared" si="9"/>
        <v>0</v>
      </c>
      <c r="AG37" s="171">
        <f t="shared" si="10"/>
        <v>0</v>
      </c>
      <c r="AH37" s="171">
        <f t="shared" si="10"/>
        <v>0</v>
      </c>
      <c r="AI37" s="171">
        <f t="shared" si="11"/>
        <v>0</v>
      </c>
      <c r="AJ37" s="171">
        <f t="shared" si="11"/>
        <v>0</v>
      </c>
      <c r="AK37" s="171"/>
      <c r="AL37" s="171"/>
      <c r="AM37" s="171">
        <f t="shared" si="12"/>
        <v>0</v>
      </c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171"/>
      <c r="AY37" s="171"/>
      <c r="BB37" s="172" t="str">
        <f t="shared" si="13"/>
        <v/>
      </c>
      <c r="BC37" s="172" t="str">
        <f t="shared" si="13"/>
        <v/>
      </c>
      <c r="BD37" s="172" t="str">
        <f t="shared" si="13"/>
        <v/>
      </c>
      <c r="BE37" s="172" t="str">
        <f t="shared" si="13"/>
        <v/>
      </c>
      <c r="BF37" s="172" t="str">
        <f t="shared" si="13"/>
        <v/>
      </c>
    </row>
    <row r="38" spans="2:58" ht="24.75" customHeight="1">
      <c r="B38" s="10" t="str">
        <f t="shared" si="6"/>
        <v/>
      </c>
      <c r="C38" s="8"/>
      <c r="D38" s="8"/>
      <c r="E38" s="8"/>
      <c r="F38" s="281"/>
      <c r="G38" s="9"/>
      <c r="H38" s="9"/>
      <c r="I38" s="9"/>
      <c r="J38" s="9"/>
      <c r="K38" s="9"/>
      <c r="L38" s="305"/>
      <c r="M38" s="305"/>
      <c r="N38" s="11" t="str">
        <f t="shared" si="14"/>
        <v/>
      </c>
      <c r="O38" s="11" t="str">
        <f t="shared" si="15"/>
        <v/>
      </c>
      <c r="P38" s="158"/>
      <c r="Q38" s="11"/>
      <c r="R38" s="11"/>
      <c r="S38" s="11"/>
      <c r="T38" s="11"/>
      <c r="U38" s="11"/>
      <c r="V38" s="11"/>
      <c r="W38" s="11"/>
      <c r="X38" s="11"/>
      <c r="Y38" s="11" t="str">
        <f t="shared" si="16"/>
        <v/>
      </c>
      <c r="Z38" s="11" t="str">
        <f t="shared" si="17"/>
        <v/>
      </c>
      <c r="AA38" s="172">
        <f t="shared" si="18"/>
        <v>0</v>
      </c>
      <c r="AB38" s="172" t="str">
        <f t="shared" si="19"/>
        <v/>
      </c>
      <c r="AC38" s="172" t="str">
        <f t="shared" si="19"/>
        <v/>
      </c>
      <c r="AD38" s="171">
        <f t="shared" si="7"/>
        <v>0</v>
      </c>
      <c r="AE38" s="171">
        <f t="shared" si="8"/>
        <v>0</v>
      </c>
      <c r="AF38" s="171">
        <f t="shared" si="9"/>
        <v>0</v>
      </c>
      <c r="AG38" s="171">
        <f t="shared" si="10"/>
        <v>0</v>
      </c>
      <c r="AH38" s="171">
        <f t="shared" si="10"/>
        <v>0</v>
      </c>
      <c r="AI38" s="171">
        <f t="shared" si="11"/>
        <v>0</v>
      </c>
      <c r="AJ38" s="171">
        <f t="shared" si="11"/>
        <v>0</v>
      </c>
      <c r="AK38" s="171"/>
      <c r="AL38" s="171"/>
      <c r="AM38" s="171">
        <f t="shared" si="12"/>
        <v>0</v>
      </c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BB38" s="172" t="str">
        <f t="shared" si="13"/>
        <v/>
      </c>
      <c r="BC38" s="172" t="str">
        <f t="shared" si="13"/>
        <v/>
      </c>
      <c r="BD38" s="172" t="str">
        <f t="shared" si="13"/>
        <v/>
      </c>
      <c r="BE38" s="172" t="str">
        <f t="shared" si="13"/>
        <v/>
      </c>
      <c r="BF38" s="172" t="str">
        <f t="shared" si="13"/>
        <v/>
      </c>
    </row>
    <row r="39" spans="2:58" ht="24.75" customHeight="1">
      <c r="B39" s="10" t="str">
        <f t="shared" si="6"/>
        <v/>
      </c>
      <c r="C39" s="8"/>
      <c r="D39" s="8"/>
      <c r="E39" s="8"/>
      <c r="F39" s="281"/>
      <c r="G39" s="9"/>
      <c r="H39" s="9"/>
      <c r="I39" s="9"/>
      <c r="J39" s="9"/>
      <c r="K39" s="9"/>
      <c r="L39" s="305"/>
      <c r="M39" s="305"/>
      <c r="N39" s="11" t="str">
        <f t="shared" si="14"/>
        <v/>
      </c>
      <c r="O39" s="11" t="str">
        <f t="shared" si="15"/>
        <v/>
      </c>
      <c r="P39" s="158"/>
      <c r="Q39" s="11"/>
      <c r="R39" s="11"/>
      <c r="S39" s="11"/>
      <c r="T39" s="11"/>
      <c r="U39" s="11"/>
      <c r="V39" s="11"/>
      <c r="W39" s="11"/>
      <c r="X39" s="11"/>
      <c r="Y39" s="11" t="str">
        <f t="shared" si="16"/>
        <v/>
      </c>
      <c r="Z39" s="11" t="str">
        <f t="shared" si="17"/>
        <v/>
      </c>
      <c r="AA39" s="172">
        <f t="shared" si="18"/>
        <v>0</v>
      </c>
      <c r="AB39" s="172" t="str">
        <f t="shared" si="19"/>
        <v/>
      </c>
      <c r="AC39" s="172" t="str">
        <f t="shared" si="19"/>
        <v/>
      </c>
      <c r="AD39" s="171">
        <f t="shared" si="7"/>
        <v>0</v>
      </c>
      <c r="AE39" s="171">
        <f t="shared" si="8"/>
        <v>0</v>
      </c>
      <c r="AF39" s="171">
        <f t="shared" si="9"/>
        <v>0</v>
      </c>
      <c r="AG39" s="171">
        <f t="shared" si="10"/>
        <v>0</v>
      </c>
      <c r="AH39" s="171">
        <f t="shared" si="10"/>
        <v>0</v>
      </c>
      <c r="AI39" s="171">
        <f t="shared" si="11"/>
        <v>0</v>
      </c>
      <c r="AJ39" s="171">
        <f t="shared" si="11"/>
        <v>0</v>
      </c>
      <c r="AK39" s="171"/>
      <c r="AL39" s="171"/>
      <c r="AM39" s="171">
        <f t="shared" si="12"/>
        <v>0</v>
      </c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BB39" s="172" t="str">
        <f t="shared" si="13"/>
        <v/>
      </c>
      <c r="BC39" s="172" t="str">
        <f t="shared" si="13"/>
        <v/>
      </c>
      <c r="BD39" s="172" t="str">
        <f t="shared" si="13"/>
        <v/>
      </c>
      <c r="BE39" s="172" t="str">
        <f t="shared" si="13"/>
        <v/>
      </c>
      <c r="BF39" s="172" t="str">
        <f t="shared" si="13"/>
        <v/>
      </c>
    </row>
    <row r="40" spans="2:58">
      <c r="B40" s="10" t="str">
        <f t="shared" si="6"/>
        <v/>
      </c>
      <c r="C40" s="8"/>
      <c r="D40" s="8"/>
      <c r="E40" s="8"/>
      <c r="F40" s="281"/>
      <c r="G40" s="9"/>
      <c r="H40" s="352"/>
      <c r="I40" s="352"/>
      <c r="J40" s="352"/>
      <c r="K40" s="352"/>
      <c r="L40" s="394"/>
      <c r="M40" s="394"/>
      <c r="N40" s="11" t="str">
        <f t="shared" si="14"/>
        <v/>
      </c>
      <c r="O40" s="11" t="str">
        <f t="shared" si="15"/>
        <v/>
      </c>
      <c r="P40" s="354"/>
      <c r="Q40" s="11"/>
      <c r="R40" s="11"/>
      <c r="S40" s="11"/>
      <c r="T40" s="11"/>
      <c r="U40" s="11"/>
      <c r="V40" s="11"/>
      <c r="W40" s="11"/>
      <c r="X40" s="11"/>
      <c r="Y40" s="11" t="str">
        <f t="shared" si="16"/>
        <v/>
      </c>
      <c r="Z40" s="11" t="str">
        <f t="shared" si="17"/>
        <v/>
      </c>
      <c r="AA40" s="172">
        <f t="shared" si="18"/>
        <v>0</v>
      </c>
      <c r="AB40" s="172" t="str">
        <f t="shared" si="19"/>
        <v/>
      </c>
      <c r="AC40" s="172" t="str">
        <f t="shared" si="19"/>
        <v/>
      </c>
      <c r="AD40" s="171">
        <f t="shared" si="7"/>
        <v>0</v>
      </c>
      <c r="AE40" s="171">
        <f t="shared" si="8"/>
        <v>0</v>
      </c>
      <c r="AF40" s="171">
        <f t="shared" si="9"/>
        <v>0</v>
      </c>
      <c r="AG40" s="171">
        <f t="shared" si="10"/>
        <v>0</v>
      </c>
      <c r="AH40" s="171">
        <f t="shared" si="10"/>
        <v>0</v>
      </c>
      <c r="AI40" s="171">
        <f t="shared" si="11"/>
        <v>0</v>
      </c>
      <c r="AJ40" s="171">
        <f t="shared" si="11"/>
        <v>0</v>
      </c>
      <c r="AK40" s="171"/>
      <c r="AL40" s="171"/>
      <c r="AM40" s="171">
        <f t="shared" si="12"/>
        <v>0</v>
      </c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BB40" s="172" t="str">
        <f t="shared" si="13"/>
        <v/>
      </c>
      <c r="BC40" s="172" t="str">
        <f t="shared" si="13"/>
        <v/>
      </c>
      <c r="BD40" s="172" t="str">
        <f t="shared" si="13"/>
        <v/>
      </c>
      <c r="BE40" s="172" t="str">
        <f t="shared" si="13"/>
        <v/>
      </c>
      <c r="BF40" s="172" t="str">
        <f t="shared" si="13"/>
        <v/>
      </c>
    </row>
    <row r="41" spans="2:58">
      <c r="B41" s="10" t="str">
        <f t="shared" si="6"/>
        <v/>
      </c>
      <c r="C41" s="8"/>
      <c r="D41" s="8"/>
      <c r="E41" s="8"/>
      <c r="F41" s="281"/>
      <c r="G41" s="9"/>
      <c r="H41" s="9"/>
      <c r="I41" s="9"/>
      <c r="J41" s="9"/>
      <c r="K41" s="9"/>
      <c r="L41" s="305"/>
      <c r="M41" s="305"/>
      <c r="N41" s="11" t="str">
        <f t="shared" si="14"/>
        <v/>
      </c>
      <c r="O41" s="11" t="str">
        <f t="shared" si="15"/>
        <v/>
      </c>
      <c r="P41" s="158"/>
      <c r="Q41" s="11"/>
      <c r="R41" s="11"/>
      <c r="S41" s="11"/>
      <c r="T41" s="11"/>
      <c r="U41" s="11"/>
      <c r="V41" s="11"/>
      <c r="W41" s="11"/>
      <c r="X41" s="11"/>
      <c r="Y41" s="11" t="str">
        <f t="shared" si="16"/>
        <v/>
      </c>
      <c r="Z41" s="11" t="str">
        <f t="shared" si="17"/>
        <v/>
      </c>
      <c r="AA41" s="172">
        <f t="shared" si="18"/>
        <v>0</v>
      </c>
      <c r="AB41" s="172" t="str">
        <f t="shared" si="19"/>
        <v/>
      </c>
      <c r="AC41" s="172" t="str">
        <f t="shared" si="19"/>
        <v/>
      </c>
      <c r="AD41" s="171">
        <f t="shared" si="7"/>
        <v>0</v>
      </c>
      <c r="AE41" s="171">
        <f t="shared" si="8"/>
        <v>0</v>
      </c>
      <c r="AF41" s="171">
        <f t="shared" si="9"/>
        <v>0</v>
      </c>
      <c r="AG41" s="171">
        <f t="shared" si="10"/>
        <v>0</v>
      </c>
      <c r="AH41" s="171">
        <f t="shared" si="10"/>
        <v>0</v>
      </c>
      <c r="AI41" s="171">
        <f t="shared" si="11"/>
        <v>0</v>
      </c>
      <c r="AJ41" s="171">
        <f t="shared" si="11"/>
        <v>0</v>
      </c>
      <c r="AK41" s="171"/>
      <c r="AL41" s="171"/>
      <c r="AM41" s="171">
        <f t="shared" si="12"/>
        <v>0</v>
      </c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BB41" s="172" t="str">
        <f t="shared" ref="BB41:BF50" si="20">IF($F41="","",BB$30)</f>
        <v/>
      </c>
      <c r="BC41" s="172" t="str">
        <f t="shared" si="20"/>
        <v/>
      </c>
      <c r="BD41" s="172" t="str">
        <f t="shared" si="20"/>
        <v/>
      </c>
      <c r="BE41" s="172" t="str">
        <f t="shared" si="20"/>
        <v/>
      </c>
      <c r="BF41" s="172" t="str">
        <f t="shared" si="20"/>
        <v/>
      </c>
    </row>
    <row r="42" spans="2:58">
      <c r="B42" s="10" t="str">
        <f t="shared" si="6"/>
        <v/>
      </c>
      <c r="C42" s="8"/>
      <c r="D42" s="8"/>
      <c r="E42" s="8"/>
      <c r="F42" s="281"/>
      <c r="G42" s="9"/>
      <c r="H42" s="9"/>
      <c r="I42" s="9"/>
      <c r="J42" s="9"/>
      <c r="K42" s="9"/>
      <c r="L42" s="305"/>
      <c r="M42" s="305"/>
      <c r="N42" s="11" t="str">
        <f t="shared" si="14"/>
        <v/>
      </c>
      <c r="O42" s="11" t="str">
        <f t="shared" si="15"/>
        <v/>
      </c>
      <c r="P42" s="158"/>
      <c r="Q42" s="11"/>
      <c r="R42" s="11"/>
      <c r="S42" s="11"/>
      <c r="T42" s="11"/>
      <c r="U42" s="11"/>
      <c r="V42" s="11"/>
      <c r="W42" s="11"/>
      <c r="X42" s="11"/>
      <c r="Y42" s="11" t="str">
        <f t="shared" si="16"/>
        <v/>
      </c>
      <c r="Z42" s="11" t="str">
        <f t="shared" si="17"/>
        <v/>
      </c>
      <c r="AA42" s="172">
        <f t="shared" si="18"/>
        <v>0</v>
      </c>
      <c r="AB42" s="172" t="str">
        <f t="shared" si="19"/>
        <v/>
      </c>
      <c r="AC42" s="172" t="str">
        <f t="shared" si="19"/>
        <v/>
      </c>
      <c r="AD42" s="171">
        <f t="shared" si="7"/>
        <v>0</v>
      </c>
      <c r="AE42" s="171">
        <f t="shared" si="8"/>
        <v>0</v>
      </c>
      <c r="AF42" s="171">
        <f t="shared" si="9"/>
        <v>0</v>
      </c>
      <c r="AG42" s="171">
        <f t="shared" si="10"/>
        <v>0</v>
      </c>
      <c r="AH42" s="171">
        <f t="shared" si="10"/>
        <v>0</v>
      </c>
      <c r="AI42" s="171">
        <f t="shared" si="11"/>
        <v>0</v>
      </c>
      <c r="AJ42" s="171">
        <f t="shared" si="11"/>
        <v>0</v>
      </c>
      <c r="AK42" s="171"/>
      <c r="AL42" s="171"/>
      <c r="AM42" s="171">
        <f t="shared" si="12"/>
        <v>0</v>
      </c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BB42" s="172" t="str">
        <f t="shared" si="20"/>
        <v/>
      </c>
      <c r="BC42" s="172" t="str">
        <f t="shared" si="20"/>
        <v/>
      </c>
      <c r="BD42" s="172" t="str">
        <f t="shared" si="20"/>
        <v/>
      </c>
      <c r="BE42" s="172" t="str">
        <f t="shared" si="20"/>
        <v/>
      </c>
      <c r="BF42" s="172" t="str">
        <f t="shared" si="20"/>
        <v/>
      </c>
    </row>
    <row r="43" spans="2:58">
      <c r="B43" s="10" t="str">
        <f t="shared" si="6"/>
        <v/>
      </c>
      <c r="C43" s="8"/>
      <c r="D43" s="8"/>
      <c r="E43" s="8"/>
      <c r="F43" s="281"/>
      <c r="G43" s="9"/>
      <c r="H43" s="9"/>
      <c r="I43" s="9"/>
      <c r="J43" s="9"/>
      <c r="K43" s="9"/>
      <c r="L43" s="305"/>
      <c r="M43" s="305"/>
      <c r="N43" s="11" t="str">
        <f t="shared" si="14"/>
        <v/>
      </c>
      <c r="O43" s="11" t="str">
        <f t="shared" si="15"/>
        <v/>
      </c>
      <c r="P43" s="158"/>
      <c r="Q43" s="11"/>
      <c r="R43" s="11"/>
      <c r="S43" s="11"/>
      <c r="T43" s="11"/>
      <c r="U43" s="11"/>
      <c r="V43" s="11"/>
      <c r="W43" s="11"/>
      <c r="X43" s="11"/>
      <c r="Y43" s="11" t="str">
        <f t="shared" si="16"/>
        <v/>
      </c>
      <c r="Z43" s="11" t="str">
        <f t="shared" si="17"/>
        <v/>
      </c>
      <c r="AA43" s="172">
        <f t="shared" si="18"/>
        <v>0</v>
      </c>
      <c r="AB43" s="172" t="str">
        <f t="shared" si="19"/>
        <v/>
      </c>
      <c r="AC43" s="172" t="str">
        <f t="shared" si="19"/>
        <v/>
      </c>
      <c r="AD43" s="171">
        <f t="shared" si="7"/>
        <v>0</v>
      </c>
      <c r="AE43" s="171">
        <f t="shared" si="8"/>
        <v>0</v>
      </c>
      <c r="AF43" s="171">
        <f t="shared" si="9"/>
        <v>0</v>
      </c>
      <c r="AG43" s="171">
        <f t="shared" si="10"/>
        <v>0</v>
      </c>
      <c r="AH43" s="171">
        <f t="shared" si="10"/>
        <v>0</v>
      </c>
      <c r="AI43" s="171">
        <f t="shared" si="11"/>
        <v>0</v>
      </c>
      <c r="AJ43" s="171">
        <f t="shared" si="11"/>
        <v>0</v>
      </c>
      <c r="AK43" s="171"/>
      <c r="AL43" s="171"/>
      <c r="AM43" s="171">
        <f t="shared" si="12"/>
        <v>0</v>
      </c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BB43" s="172" t="str">
        <f t="shared" si="20"/>
        <v/>
      </c>
      <c r="BC43" s="172" t="str">
        <f t="shared" si="20"/>
        <v/>
      </c>
      <c r="BD43" s="172" t="str">
        <f t="shared" si="20"/>
        <v/>
      </c>
      <c r="BE43" s="172" t="str">
        <f t="shared" si="20"/>
        <v/>
      </c>
      <c r="BF43" s="172" t="str">
        <f t="shared" si="20"/>
        <v/>
      </c>
    </row>
    <row r="44" spans="2:58" ht="16.5" thickBot="1">
      <c r="B44" s="10" t="str">
        <f t="shared" si="6"/>
        <v/>
      </c>
      <c r="C44" s="8"/>
      <c r="D44" s="8"/>
      <c r="E44" s="8"/>
      <c r="F44" s="281"/>
      <c r="G44" s="9"/>
      <c r="H44" s="9"/>
      <c r="I44" s="9"/>
      <c r="J44" s="9"/>
      <c r="K44" s="9"/>
      <c r="L44" s="305"/>
      <c r="M44" s="305"/>
      <c r="N44" s="11" t="str">
        <f t="shared" si="14"/>
        <v/>
      </c>
      <c r="O44" s="11" t="str">
        <f t="shared" si="15"/>
        <v/>
      </c>
      <c r="P44" s="158"/>
      <c r="Q44" s="11"/>
      <c r="R44" s="11"/>
      <c r="S44" s="11"/>
      <c r="T44" s="11"/>
      <c r="U44" s="11"/>
      <c r="V44" s="11"/>
      <c r="W44" s="11"/>
      <c r="X44" s="11"/>
      <c r="Y44" s="11" t="str">
        <f t="shared" si="16"/>
        <v/>
      </c>
      <c r="Z44" s="11" t="str">
        <f t="shared" si="17"/>
        <v/>
      </c>
      <c r="AA44" s="172">
        <f t="shared" si="18"/>
        <v>0</v>
      </c>
      <c r="AB44" s="172" t="str">
        <f t="shared" si="19"/>
        <v/>
      </c>
      <c r="AC44" s="172" t="str">
        <f t="shared" si="19"/>
        <v/>
      </c>
      <c r="AD44" s="171">
        <f t="shared" si="7"/>
        <v>0</v>
      </c>
      <c r="AE44" s="171">
        <f t="shared" si="8"/>
        <v>0</v>
      </c>
      <c r="AF44" s="171">
        <f t="shared" si="9"/>
        <v>0</v>
      </c>
      <c r="AG44" s="171">
        <f t="shared" si="10"/>
        <v>0</v>
      </c>
      <c r="AH44" s="171">
        <f t="shared" si="10"/>
        <v>0</v>
      </c>
      <c r="AI44" s="171">
        <f t="shared" si="11"/>
        <v>0</v>
      </c>
      <c r="AJ44" s="171">
        <f t="shared" si="11"/>
        <v>0</v>
      </c>
      <c r="AK44" s="171"/>
      <c r="AL44" s="171"/>
      <c r="AM44" s="171">
        <f t="shared" si="12"/>
        <v>0</v>
      </c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1"/>
      <c r="BB44" s="172" t="str">
        <f t="shared" si="20"/>
        <v/>
      </c>
      <c r="BC44" s="172" t="str">
        <f t="shared" si="20"/>
        <v/>
      </c>
      <c r="BD44" s="172" t="str">
        <f t="shared" si="20"/>
        <v/>
      </c>
      <c r="BE44" s="172" t="str">
        <f t="shared" si="20"/>
        <v/>
      </c>
      <c r="BF44" s="172" t="str">
        <f t="shared" si="20"/>
        <v/>
      </c>
    </row>
    <row r="45" spans="2:58" hidden="1">
      <c r="B45" s="10" t="str">
        <f t="shared" si="6"/>
        <v/>
      </c>
      <c r="C45" s="8"/>
      <c r="D45" s="8"/>
      <c r="E45" s="8"/>
      <c r="F45" s="281"/>
      <c r="G45" s="9"/>
      <c r="H45" s="9"/>
      <c r="I45" s="9"/>
      <c r="J45" s="9"/>
      <c r="K45" s="9"/>
      <c r="L45" s="305"/>
      <c r="M45" s="305"/>
      <c r="N45" s="11" t="str">
        <f t="shared" si="14"/>
        <v/>
      </c>
      <c r="O45" s="11" t="str">
        <f t="shared" si="15"/>
        <v/>
      </c>
      <c r="P45" s="158"/>
      <c r="Q45" s="11"/>
      <c r="R45" s="11"/>
      <c r="S45" s="11"/>
      <c r="T45" s="11"/>
      <c r="U45" s="11"/>
      <c r="V45" s="11"/>
      <c r="W45" s="11"/>
      <c r="X45" s="11"/>
      <c r="Y45" s="11" t="str">
        <f t="shared" si="16"/>
        <v/>
      </c>
      <c r="Z45" s="11" t="str">
        <f t="shared" si="17"/>
        <v/>
      </c>
      <c r="AA45" s="172">
        <f t="shared" si="18"/>
        <v>0</v>
      </c>
      <c r="AB45" s="172" t="str">
        <f t="shared" si="19"/>
        <v/>
      </c>
      <c r="AC45" s="172" t="str">
        <f t="shared" si="19"/>
        <v/>
      </c>
      <c r="AD45" s="171">
        <f t="shared" si="7"/>
        <v>0</v>
      </c>
      <c r="AE45" s="171">
        <f t="shared" si="8"/>
        <v>0</v>
      </c>
      <c r="AF45" s="171">
        <f t="shared" si="9"/>
        <v>0</v>
      </c>
      <c r="AG45" s="171">
        <f t="shared" si="10"/>
        <v>0</v>
      </c>
      <c r="AH45" s="171">
        <f t="shared" si="10"/>
        <v>0</v>
      </c>
      <c r="AI45" s="171">
        <f t="shared" si="11"/>
        <v>0</v>
      </c>
      <c r="AJ45" s="171">
        <f t="shared" si="11"/>
        <v>0</v>
      </c>
      <c r="AK45" s="171"/>
      <c r="AL45" s="171"/>
      <c r="AM45" s="171">
        <f t="shared" si="12"/>
        <v>0</v>
      </c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1"/>
      <c r="BB45" s="172" t="str">
        <f t="shared" si="20"/>
        <v/>
      </c>
      <c r="BC45" s="172" t="str">
        <f t="shared" si="20"/>
        <v/>
      </c>
      <c r="BD45" s="172" t="str">
        <f t="shared" si="20"/>
        <v/>
      </c>
      <c r="BE45" s="172" t="str">
        <f t="shared" si="20"/>
        <v/>
      </c>
      <c r="BF45" s="172" t="str">
        <f t="shared" si="20"/>
        <v/>
      </c>
    </row>
    <row r="46" spans="2:58" hidden="1">
      <c r="B46" s="10" t="str">
        <f t="shared" si="6"/>
        <v/>
      </c>
      <c r="C46" s="8"/>
      <c r="D46" s="8"/>
      <c r="E46" s="8"/>
      <c r="F46" s="281"/>
      <c r="G46" s="9"/>
      <c r="H46" s="9"/>
      <c r="I46" s="9"/>
      <c r="J46" s="9"/>
      <c r="K46" s="9"/>
      <c r="L46" s="305"/>
      <c r="M46" s="305"/>
      <c r="N46" s="11" t="str">
        <f t="shared" si="14"/>
        <v/>
      </c>
      <c r="O46" s="11" t="str">
        <f t="shared" si="15"/>
        <v/>
      </c>
      <c r="P46" s="158"/>
      <c r="Q46" s="11"/>
      <c r="R46" s="11"/>
      <c r="S46" s="11"/>
      <c r="T46" s="11"/>
      <c r="U46" s="11"/>
      <c r="V46" s="11"/>
      <c r="W46" s="11"/>
      <c r="X46" s="11"/>
      <c r="Y46" s="11" t="str">
        <f t="shared" si="16"/>
        <v/>
      </c>
      <c r="Z46" s="11" t="str">
        <f t="shared" si="17"/>
        <v/>
      </c>
      <c r="AA46" s="172">
        <f t="shared" si="18"/>
        <v>0</v>
      </c>
      <c r="AB46" s="172" t="str">
        <f t="shared" si="19"/>
        <v/>
      </c>
      <c r="AC46" s="172" t="str">
        <f t="shared" si="19"/>
        <v/>
      </c>
      <c r="AD46" s="171">
        <f t="shared" si="7"/>
        <v>0</v>
      </c>
      <c r="AE46" s="171">
        <f t="shared" si="8"/>
        <v>0</v>
      </c>
      <c r="AF46" s="171">
        <f t="shared" si="9"/>
        <v>0</v>
      </c>
      <c r="AG46" s="171">
        <f t="shared" si="10"/>
        <v>0</v>
      </c>
      <c r="AH46" s="171">
        <f t="shared" si="10"/>
        <v>0</v>
      </c>
      <c r="AI46" s="171">
        <f t="shared" si="11"/>
        <v>0</v>
      </c>
      <c r="AJ46" s="171">
        <f t="shared" si="11"/>
        <v>0</v>
      </c>
      <c r="AK46" s="171"/>
      <c r="AL46" s="171"/>
      <c r="AM46" s="171">
        <f t="shared" si="12"/>
        <v>0</v>
      </c>
      <c r="AN46" s="171"/>
      <c r="AO46" s="171"/>
      <c r="AP46" s="171"/>
      <c r="AQ46" s="171"/>
      <c r="AR46" s="171"/>
      <c r="AS46" s="171"/>
      <c r="AT46" s="171"/>
      <c r="AU46" s="171"/>
      <c r="AV46" s="171"/>
      <c r="AW46" s="171"/>
      <c r="AX46" s="171"/>
      <c r="AY46" s="171"/>
      <c r="BB46" s="172" t="str">
        <f t="shared" si="20"/>
        <v/>
      </c>
      <c r="BC46" s="172" t="str">
        <f t="shared" si="20"/>
        <v/>
      </c>
      <c r="BD46" s="172" t="str">
        <f t="shared" si="20"/>
        <v/>
      </c>
      <c r="BE46" s="172" t="str">
        <f t="shared" si="20"/>
        <v/>
      </c>
      <c r="BF46" s="172" t="str">
        <f t="shared" si="20"/>
        <v/>
      </c>
    </row>
    <row r="47" spans="2:58" hidden="1">
      <c r="B47" s="10" t="str">
        <f t="shared" si="6"/>
        <v/>
      </c>
      <c r="C47" s="8"/>
      <c r="D47" s="8"/>
      <c r="E47" s="8"/>
      <c r="F47" s="281"/>
      <c r="G47" s="9"/>
      <c r="H47" s="9"/>
      <c r="I47" s="9"/>
      <c r="J47" s="9"/>
      <c r="K47" s="9"/>
      <c r="L47" s="305"/>
      <c r="M47" s="305"/>
      <c r="N47" s="11" t="str">
        <f t="shared" si="14"/>
        <v/>
      </c>
      <c r="O47" s="11" t="str">
        <f t="shared" si="15"/>
        <v/>
      </c>
      <c r="P47" s="158"/>
      <c r="Q47" s="11"/>
      <c r="R47" s="11"/>
      <c r="S47" s="11"/>
      <c r="T47" s="11"/>
      <c r="U47" s="11"/>
      <c r="V47" s="11"/>
      <c r="W47" s="11"/>
      <c r="X47" s="11"/>
      <c r="Y47" s="11" t="str">
        <f t="shared" si="16"/>
        <v/>
      </c>
      <c r="Z47" s="11" t="str">
        <f t="shared" si="17"/>
        <v/>
      </c>
      <c r="AA47" s="172">
        <f t="shared" si="18"/>
        <v>0</v>
      </c>
      <c r="AB47" s="172" t="str">
        <f t="shared" si="19"/>
        <v/>
      </c>
      <c r="AC47" s="172" t="str">
        <f t="shared" si="19"/>
        <v/>
      </c>
      <c r="AD47" s="171">
        <f t="shared" si="7"/>
        <v>0</v>
      </c>
      <c r="AE47" s="171">
        <f t="shared" si="8"/>
        <v>0</v>
      </c>
      <c r="AF47" s="171">
        <f t="shared" si="9"/>
        <v>0</v>
      </c>
      <c r="AG47" s="171">
        <f t="shared" si="10"/>
        <v>0</v>
      </c>
      <c r="AH47" s="171">
        <f t="shared" si="10"/>
        <v>0</v>
      </c>
      <c r="AI47" s="171">
        <f t="shared" si="11"/>
        <v>0</v>
      </c>
      <c r="AJ47" s="171">
        <f t="shared" si="11"/>
        <v>0</v>
      </c>
      <c r="AK47" s="171"/>
      <c r="AL47" s="171"/>
      <c r="AM47" s="171">
        <f t="shared" si="12"/>
        <v>0</v>
      </c>
      <c r="AN47" s="171"/>
      <c r="AO47" s="171"/>
      <c r="AP47" s="171"/>
      <c r="AQ47" s="171"/>
      <c r="AR47" s="171"/>
      <c r="AS47" s="171"/>
      <c r="AT47" s="171"/>
      <c r="AU47" s="171"/>
      <c r="AV47" s="171"/>
      <c r="AW47" s="171"/>
      <c r="AX47" s="171"/>
      <c r="AY47" s="171"/>
      <c r="BB47" s="172" t="str">
        <f t="shared" si="20"/>
        <v/>
      </c>
      <c r="BC47" s="172" t="str">
        <f t="shared" si="20"/>
        <v/>
      </c>
      <c r="BD47" s="172" t="str">
        <f t="shared" si="20"/>
        <v/>
      </c>
      <c r="BE47" s="172" t="str">
        <f t="shared" si="20"/>
        <v/>
      </c>
      <c r="BF47" s="172" t="str">
        <f t="shared" si="20"/>
        <v/>
      </c>
    </row>
    <row r="48" spans="2:58" hidden="1">
      <c r="B48" s="10" t="str">
        <f t="shared" si="6"/>
        <v/>
      </c>
      <c r="C48" s="8"/>
      <c r="D48" s="8"/>
      <c r="E48" s="8"/>
      <c r="F48" s="281"/>
      <c r="G48" s="9"/>
      <c r="H48" s="9"/>
      <c r="I48" s="9"/>
      <c r="J48" s="9"/>
      <c r="K48" s="9"/>
      <c r="L48" s="305"/>
      <c r="M48" s="305"/>
      <c r="N48" s="11" t="str">
        <f t="shared" si="14"/>
        <v/>
      </c>
      <c r="O48" s="11" t="str">
        <f t="shared" si="15"/>
        <v/>
      </c>
      <c r="P48" s="158"/>
      <c r="Q48" s="11"/>
      <c r="R48" s="11"/>
      <c r="S48" s="11"/>
      <c r="T48" s="11"/>
      <c r="U48" s="11"/>
      <c r="V48" s="11"/>
      <c r="W48" s="11"/>
      <c r="X48" s="11"/>
      <c r="Y48" s="11" t="str">
        <f t="shared" si="16"/>
        <v/>
      </c>
      <c r="Z48" s="11" t="str">
        <f t="shared" si="17"/>
        <v/>
      </c>
      <c r="AA48" s="172">
        <f t="shared" si="18"/>
        <v>0</v>
      </c>
      <c r="AB48" s="172" t="str">
        <f t="shared" si="19"/>
        <v/>
      </c>
      <c r="AC48" s="172" t="str">
        <f t="shared" si="19"/>
        <v/>
      </c>
      <c r="AD48" s="171">
        <f t="shared" si="7"/>
        <v>0</v>
      </c>
      <c r="AE48" s="171">
        <f t="shared" si="8"/>
        <v>0</v>
      </c>
      <c r="AF48" s="171">
        <f t="shared" si="9"/>
        <v>0</v>
      </c>
      <c r="AG48" s="171">
        <f t="shared" si="10"/>
        <v>0</v>
      </c>
      <c r="AH48" s="171">
        <f t="shared" si="10"/>
        <v>0</v>
      </c>
      <c r="AI48" s="171">
        <f t="shared" si="11"/>
        <v>0</v>
      </c>
      <c r="AJ48" s="171">
        <f t="shared" si="11"/>
        <v>0</v>
      </c>
      <c r="AK48" s="171"/>
      <c r="AL48" s="171"/>
      <c r="AM48" s="171">
        <f t="shared" si="12"/>
        <v>0</v>
      </c>
      <c r="AN48" s="171"/>
      <c r="AO48" s="171"/>
      <c r="AP48" s="171"/>
      <c r="AQ48" s="171"/>
      <c r="AR48" s="171"/>
      <c r="AS48" s="171"/>
      <c r="AT48" s="171"/>
      <c r="AU48" s="171"/>
      <c r="AV48" s="171"/>
      <c r="AW48" s="171"/>
      <c r="AX48" s="171"/>
      <c r="AY48" s="171"/>
      <c r="BB48" s="172" t="str">
        <f t="shared" si="20"/>
        <v/>
      </c>
      <c r="BC48" s="172" t="str">
        <f t="shared" si="20"/>
        <v/>
      </c>
      <c r="BD48" s="172" t="str">
        <f t="shared" si="20"/>
        <v/>
      </c>
      <c r="BE48" s="172" t="str">
        <f t="shared" si="20"/>
        <v/>
      </c>
      <c r="BF48" s="172" t="str">
        <f t="shared" si="20"/>
        <v/>
      </c>
    </row>
    <row r="49" spans="2:58" hidden="1">
      <c r="B49" s="10" t="str">
        <f t="shared" si="6"/>
        <v/>
      </c>
      <c r="C49" s="8"/>
      <c r="D49" s="8"/>
      <c r="E49" s="8"/>
      <c r="F49" s="281"/>
      <c r="G49" s="9"/>
      <c r="H49" s="9"/>
      <c r="I49" s="9"/>
      <c r="J49" s="9"/>
      <c r="K49" s="9"/>
      <c r="L49" s="305"/>
      <c r="M49" s="305"/>
      <c r="N49" s="11" t="str">
        <f t="shared" si="14"/>
        <v/>
      </c>
      <c r="O49" s="11" t="str">
        <f t="shared" si="15"/>
        <v/>
      </c>
      <c r="P49" s="158"/>
      <c r="Q49" s="11"/>
      <c r="R49" s="11"/>
      <c r="S49" s="11"/>
      <c r="T49" s="11"/>
      <c r="U49" s="11"/>
      <c r="V49" s="11"/>
      <c r="W49" s="11"/>
      <c r="X49" s="11"/>
      <c r="Y49" s="11" t="str">
        <f t="shared" si="16"/>
        <v/>
      </c>
      <c r="Z49" s="11" t="str">
        <f t="shared" si="17"/>
        <v/>
      </c>
      <c r="AA49" s="172">
        <f t="shared" si="18"/>
        <v>0</v>
      </c>
      <c r="AB49" s="172" t="str">
        <f t="shared" si="19"/>
        <v/>
      </c>
      <c r="AC49" s="172" t="str">
        <f t="shared" si="19"/>
        <v/>
      </c>
      <c r="AD49" s="171">
        <f t="shared" si="7"/>
        <v>0</v>
      </c>
      <c r="AE49" s="171">
        <f t="shared" si="8"/>
        <v>0</v>
      </c>
      <c r="AF49" s="171">
        <f t="shared" si="9"/>
        <v>0</v>
      </c>
      <c r="AG49" s="171">
        <f t="shared" si="10"/>
        <v>0</v>
      </c>
      <c r="AH49" s="171">
        <f t="shared" si="10"/>
        <v>0</v>
      </c>
      <c r="AI49" s="171">
        <f t="shared" si="11"/>
        <v>0</v>
      </c>
      <c r="AJ49" s="171">
        <f t="shared" si="11"/>
        <v>0</v>
      </c>
      <c r="AK49" s="171"/>
      <c r="AL49" s="171"/>
      <c r="AM49" s="171">
        <f t="shared" si="12"/>
        <v>0</v>
      </c>
      <c r="AN49" s="171"/>
      <c r="AO49" s="171"/>
      <c r="AP49" s="171"/>
      <c r="AQ49" s="171"/>
      <c r="AR49" s="171"/>
      <c r="AS49" s="171"/>
      <c r="AT49" s="171"/>
      <c r="AU49" s="171"/>
      <c r="AV49" s="171"/>
      <c r="AW49" s="171"/>
      <c r="AX49" s="171"/>
      <c r="AY49" s="171"/>
      <c r="BB49" s="172" t="str">
        <f t="shared" si="20"/>
        <v/>
      </c>
      <c r="BC49" s="172" t="str">
        <f t="shared" si="20"/>
        <v/>
      </c>
      <c r="BD49" s="172" t="str">
        <f t="shared" si="20"/>
        <v/>
      </c>
      <c r="BE49" s="172" t="str">
        <f t="shared" si="20"/>
        <v/>
      </c>
      <c r="BF49" s="172" t="str">
        <f t="shared" si="20"/>
        <v/>
      </c>
    </row>
    <row r="50" spans="2:58" hidden="1">
      <c r="B50" s="10" t="str">
        <f t="shared" si="6"/>
        <v/>
      </c>
      <c r="C50" s="8"/>
      <c r="D50" s="8"/>
      <c r="E50" s="8"/>
      <c r="F50" s="281"/>
      <c r="G50" s="9"/>
      <c r="H50" s="9"/>
      <c r="I50" s="9"/>
      <c r="J50" s="9"/>
      <c r="K50" s="9"/>
      <c r="L50" s="305"/>
      <c r="M50" s="305"/>
      <c r="N50" s="11" t="str">
        <f t="shared" si="14"/>
        <v/>
      </c>
      <c r="O50" s="11" t="str">
        <f t="shared" si="15"/>
        <v/>
      </c>
      <c r="P50" s="158"/>
      <c r="Q50" s="11"/>
      <c r="R50" s="11"/>
      <c r="S50" s="11"/>
      <c r="T50" s="11"/>
      <c r="U50" s="11"/>
      <c r="V50" s="11"/>
      <c r="W50" s="11"/>
      <c r="X50" s="11"/>
      <c r="Y50" s="11" t="str">
        <f t="shared" si="16"/>
        <v/>
      </c>
      <c r="Z50" s="11" t="str">
        <f t="shared" si="17"/>
        <v/>
      </c>
      <c r="AA50" s="172">
        <f t="shared" si="18"/>
        <v>0</v>
      </c>
      <c r="AB50" s="172" t="str">
        <f t="shared" si="19"/>
        <v/>
      </c>
      <c r="AC50" s="172" t="str">
        <f t="shared" si="19"/>
        <v/>
      </c>
      <c r="AD50" s="171">
        <f t="shared" si="7"/>
        <v>0</v>
      </c>
      <c r="AE50" s="171">
        <f t="shared" si="8"/>
        <v>0</v>
      </c>
      <c r="AF50" s="171">
        <f t="shared" si="9"/>
        <v>0</v>
      </c>
      <c r="AG50" s="171">
        <f t="shared" si="10"/>
        <v>0</v>
      </c>
      <c r="AH50" s="171">
        <f t="shared" si="10"/>
        <v>0</v>
      </c>
      <c r="AI50" s="171">
        <f t="shared" si="11"/>
        <v>0</v>
      </c>
      <c r="AJ50" s="171">
        <f t="shared" si="11"/>
        <v>0</v>
      </c>
      <c r="AK50" s="171"/>
      <c r="AL50" s="171"/>
      <c r="AM50" s="171">
        <f t="shared" si="12"/>
        <v>0</v>
      </c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BB50" s="172" t="str">
        <f t="shared" si="20"/>
        <v/>
      </c>
      <c r="BC50" s="172" t="str">
        <f t="shared" si="20"/>
        <v/>
      </c>
      <c r="BD50" s="172" t="str">
        <f t="shared" si="20"/>
        <v/>
      </c>
      <c r="BE50" s="172" t="str">
        <f t="shared" si="20"/>
        <v/>
      </c>
      <c r="BF50" s="172" t="str">
        <f t="shared" si="20"/>
        <v/>
      </c>
    </row>
    <row r="51" spans="2:58" hidden="1">
      <c r="B51" s="10" t="str">
        <f t="shared" si="6"/>
        <v/>
      </c>
      <c r="C51" s="8"/>
      <c r="D51" s="8"/>
      <c r="E51" s="8"/>
      <c r="F51" s="281"/>
      <c r="G51" s="9"/>
      <c r="H51" s="9"/>
      <c r="I51" s="9"/>
      <c r="J51" s="9"/>
      <c r="K51" s="9"/>
      <c r="L51" s="305"/>
      <c r="M51" s="305"/>
      <c r="N51" s="11" t="str">
        <f t="shared" si="14"/>
        <v/>
      </c>
      <c r="O51" s="11" t="str">
        <f t="shared" si="15"/>
        <v/>
      </c>
      <c r="P51" s="158"/>
      <c r="Q51" s="11"/>
      <c r="R51" s="11"/>
      <c r="S51" s="11"/>
      <c r="T51" s="11"/>
      <c r="U51" s="11"/>
      <c r="V51" s="11"/>
      <c r="W51" s="11"/>
      <c r="X51" s="11"/>
      <c r="Y51" s="11" t="str">
        <f t="shared" si="16"/>
        <v/>
      </c>
      <c r="Z51" s="11" t="str">
        <f t="shared" si="17"/>
        <v/>
      </c>
      <c r="AA51" s="172">
        <f t="shared" si="18"/>
        <v>0</v>
      </c>
      <c r="AB51" s="172" t="str">
        <f t="shared" si="19"/>
        <v/>
      </c>
      <c r="AC51" s="172" t="str">
        <f t="shared" si="19"/>
        <v/>
      </c>
      <c r="AD51" s="171">
        <f t="shared" si="7"/>
        <v>0</v>
      </c>
      <c r="AE51" s="171">
        <f t="shared" si="8"/>
        <v>0</v>
      </c>
      <c r="AF51" s="171">
        <f t="shared" si="9"/>
        <v>0</v>
      </c>
      <c r="AG51" s="171">
        <f t="shared" si="10"/>
        <v>0</v>
      </c>
      <c r="AH51" s="171">
        <f t="shared" si="10"/>
        <v>0</v>
      </c>
      <c r="AI51" s="171">
        <f t="shared" si="11"/>
        <v>0</v>
      </c>
      <c r="AJ51" s="171">
        <f t="shared" si="11"/>
        <v>0</v>
      </c>
      <c r="AK51" s="171"/>
      <c r="AL51" s="171"/>
      <c r="AM51" s="171">
        <f t="shared" si="12"/>
        <v>0</v>
      </c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BB51" s="172" t="str">
        <f t="shared" ref="BB51:BF60" si="21">IF($F51="","",BB$30)</f>
        <v/>
      </c>
      <c r="BC51" s="172" t="str">
        <f t="shared" si="21"/>
        <v/>
      </c>
      <c r="BD51" s="172" t="str">
        <f t="shared" si="21"/>
        <v/>
      </c>
      <c r="BE51" s="172" t="str">
        <f t="shared" si="21"/>
        <v/>
      </c>
      <c r="BF51" s="172" t="str">
        <f t="shared" si="21"/>
        <v/>
      </c>
    </row>
    <row r="52" spans="2:58" hidden="1">
      <c r="B52" s="10" t="str">
        <f t="shared" si="6"/>
        <v/>
      </c>
      <c r="C52" s="8"/>
      <c r="D52" s="8"/>
      <c r="E52" s="8"/>
      <c r="F52" s="281"/>
      <c r="G52" s="9"/>
      <c r="H52" s="9"/>
      <c r="I52" s="9"/>
      <c r="J52" s="9"/>
      <c r="K52" s="9"/>
      <c r="L52" s="305"/>
      <c r="M52" s="305"/>
      <c r="N52" s="11" t="str">
        <f t="shared" si="14"/>
        <v/>
      </c>
      <c r="O52" s="11" t="str">
        <f t="shared" si="15"/>
        <v/>
      </c>
      <c r="P52" s="158"/>
      <c r="Q52" s="11"/>
      <c r="R52" s="11"/>
      <c r="S52" s="11"/>
      <c r="T52" s="11"/>
      <c r="U52" s="11"/>
      <c r="V52" s="11"/>
      <c r="W52" s="11"/>
      <c r="X52" s="11"/>
      <c r="Y52" s="11" t="str">
        <f t="shared" si="16"/>
        <v/>
      </c>
      <c r="Z52" s="11" t="str">
        <f t="shared" si="17"/>
        <v/>
      </c>
      <c r="AA52" s="172">
        <f t="shared" si="18"/>
        <v>0</v>
      </c>
      <c r="AB52" s="172" t="str">
        <f t="shared" si="19"/>
        <v/>
      </c>
      <c r="AC52" s="172" t="str">
        <f t="shared" si="19"/>
        <v/>
      </c>
      <c r="AD52" s="171">
        <f t="shared" si="7"/>
        <v>0</v>
      </c>
      <c r="AE52" s="171">
        <f t="shared" si="8"/>
        <v>0</v>
      </c>
      <c r="AF52" s="171">
        <f t="shared" si="9"/>
        <v>0</v>
      </c>
      <c r="AG52" s="171">
        <f t="shared" si="10"/>
        <v>0</v>
      </c>
      <c r="AH52" s="171">
        <f t="shared" si="10"/>
        <v>0</v>
      </c>
      <c r="AI52" s="171">
        <f t="shared" si="11"/>
        <v>0</v>
      </c>
      <c r="AJ52" s="171">
        <f t="shared" si="11"/>
        <v>0</v>
      </c>
      <c r="AK52" s="171"/>
      <c r="AL52" s="171"/>
      <c r="AM52" s="171">
        <f t="shared" si="12"/>
        <v>0</v>
      </c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1"/>
      <c r="BB52" s="172" t="str">
        <f t="shared" si="21"/>
        <v/>
      </c>
      <c r="BC52" s="172" t="str">
        <f t="shared" si="21"/>
        <v/>
      </c>
      <c r="BD52" s="172" t="str">
        <f t="shared" si="21"/>
        <v/>
      </c>
      <c r="BE52" s="172" t="str">
        <f t="shared" si="21"/>
        <v/>
      </c>
      <c r="BF52" s="172" t="str">
        <f t="shared" si="21"/>
        <v/>
      </c>
    </row>
    <row r="53" spans="2:58" hidden="1">
      <c r="B53" s="10" t="str">
        <f t="shared" si="6"/>
        <v/>
      </c>
      <c r="C53" s="8"/>
      <c r="D53" s="8"/>
      <c r="E53" s="8"/>
      <c r="F53" s="281"/>
      <c r="G53" s="9"/>
      <c r="H53" s="9"/>
      <c r="I53" s="9"/>
      <c r="J53" s="9"/>
      <c r="K53" s="9"/>
      <c r="L53" s="305"/>
      <c r="M53" s="305"/>
      <c r="N53" s="11" t="str">
        <f t="shared" si="14"/>
        <v/>
      </c>
      <c r="O53" s="11" t="str">
        <f t="shared" si="15"/>
        <v/>
      </c>
      <c r="P53" s="158"/>
      <c r="Q53" s="11"/>
      <c r="R53" s="11"/>
      <c r="S53" s="11"/>
      <c r="T53" s="11"/>
      <c r="U53" s="11"/>
      <c r="V53" s="11"/>
      <c r="W53" s="11"/>
      <c r="X53" s="11"/>
      <c r="Y53" s="11" t="str">
        <f t="shared" si="16"/>
        <v/>
      </c>
      <c r="Z53" s="11" t="str">
        <f t="shared" si="17"/>
        <v/>
      </c>
      <c r="AA53" s="172">
        <f t="shared" si="18"/>
        <v>0</v>
      </c>
      <c r="AB53" s="172" t="str">
        <f t="shared" si="19"/>
        <v/>
      </c>
      <c r="AC53" s="172" t="str">
        <f t="shared" si="19"/>
        <v/>
      </c>
      <c r="AD53" s="171">
        <f t="shared" si="7"/>
        <v>0</v>
      </c>
      <c r="AE53" s="171">
        <f t="shared" si="8"/>
        <v>0</v>
      </c>
      <c r="AF53" s="171">
        <f t="shared" si="9"/>
        <v>0</v>
      </c>
      <c r="AG53" s="171">
        <f t="shared" si="10"/>
        <v>0</v>
      </c>
      <c r="AH53" s="171">
        <f t="shared" si="10"/>
        <v>0</v>
      </c>
      <c r="AI53" s="171">
        <f t="shared" si="11"/>
        <v>0</v>
      </c>
      <c r="AJ53" s="171">
        <f t="shared" si="11"/>
        <v>0</v>
      </c>
      <c r="AK53" s="171"/>
      <c r="AL53" s="171"/>
      <c r="AM53" s="171">
        <f t="shared" si="12"/>
        <v>0</v>
      </c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BB53" s="172" t="str">
        <f t="shared" si="21"/>
        <v/>
      </c>
      <c r="BC53" s="172" t="str">
        <f t="shared" si="21"/>
        <v/>
      </c>
      <c r="BD53" s="172" t="str">
        <f t="shared" si="21"/>
        <v/>
      </c>
      <c r="BE53" s="172" t="str">
        <f t="shared" si="21"/>
        <v/>
      </c>
      <c r="BF53" s="172" t="str">
        <f t="shared" si="21"/>
        <v/>
      </c>
    </row>
    <row r="54" spans="2:58" hidden="1">
      <c r="B54" s="10" t="str">
        <f t="shared" si="6"/>
        <v/>
      </c>
      <c r="C54" s="8"/>
      <c r="D54" s="8"/>
      <c r="E54" s="8"/>
      <c r="F54" s="281"/>
      <c r="G54" s="9"/>
      <c r="H54" s="9"/>
      <c r="I54" s="9"/>
      <c r="J54" s="9"/>
      <c r="K54" s="9"/>
      <c r="L54" s="305"/>
      <c r="M54" s="305"/>
      <c r="N54" s="11" t="str">
        <f t="shared" si="14"/>
        <v/>
      </c>
      <c r="O54" s="11" t="str">
        <f t="shared" si="15"/>
        <v/>
      </c>
      <c r="P54" s="158"/>
      <c r="Q54" s="11"/>
      <c r="R54" s="11"/>
      <c r="S54" s="11"/>
      <c r="T54" s="11"/>
      <c r="U54" s="11"/>
      <c r="V54" s="11"/>
      <c r="W54" s="11"/>
      <c r="X54" s="11"/>
      <c r="Y54" s="11" t="str">
        <f t="shared" si="16"/>
        <v/>
      </c>
      <c r="Z54" s="11" t="str">
        <f t="shared" si="17"/>
        <v/>
      </c>
      <c r="AA54" s="172">
        <f t="shared" si="18"/>
        <v>0</v>
      </c>
      <c r="AB54" s="172" t="str">
        <f t="shared" si="19"/>
        <v/>
      </c>
      <c r="AC54" s="172" t="str">
        <f t="shared" si="19"/>
        <v/>
      </c>
      <c r="AD54" s="171">
        <f t="shared" si="7"/>
        <v>0</v>
      </c>
      <c r="AE54" s="171">
        <f t="shared" si="8"/>
        <v>0</v>
      </c>
      <c r="AF54" s="171">
        <f t="shared" si="9"/>
        <v>0</v>
      </c>
      <c r="AG54" s="171">
        <f t="shared" si="10"/>
        <v>0</v>
      </c>
      <c r="AH54" s="171">
        <f t="shared" si="10"/>
        <v>0</v>
      </c>
      <c r="AI54" s="171">
        <f t="shared" si="11"/>
        <v>0</v>
      </c>
      <c r="AJ54" s="171">
        <f t="shared" si="11"/>
        <v>0</v>
      </c>
      <c r="AK54" s="171"/>
      <c r="AL54" s="171"/>
      <c r="AM54" s="171">
        <f t="shared" si="12"/>
        <v>0</v>
      </c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BB54" s="172" t="str">
        <f t="shared" si="21"/>
        <v/>
      </c>
      <c r="BC54" s="172" t="str">
        <f t="shared" si="21"/>
        <v/>
      </c>
      <c r="BD54" s="172" t="str">
        <f t="shared" si="21"/>
        <v/>
      </c>
      <c r="BE54" s="172" t="str">
        <f t="shared" si="21"/>
        <v/>
      </c>
      <c r="BF54" s="172" t="str">
        <f t="shared" si="21"/>
        <v/>
      </c>
    </row>
    <row r="55" spans="2:58" hidden="1">
      <c r="B55" s="10" t="str">
        <f t="shared" si="6"/>
        <v/>
      </c>
      <c r="C55" s="8"/>
      <c r="D55" s="8"/>
      <c r="E55" s="8"/>
      <c r="F55" s="281"/>
      <c r="G55" s="9"/>
      <c r="H55" s="9"/>
      <c r="I55" s="9"/>
      <c r="J55" s="9"/>
      <c r="K55" s="9"/>
      <c r="L55" s="305"/>
      <c r="M55" s="305"/>
      <c r="N55" s="11" t="str">
        <f t="shared" si="14"/>
        <v/>
      </c>
      <c r="O55" s="11" t="str">
        <f t="shared" si="15"/>
        <v/>
      </c>
      <c r="P55" s="158"/>
      <c r="Q55" s="11"/>
      <c r="R55" s="11"/>
      <c r="S55" s="11"/>
      <c r="T55" s="11"/>
      <c r="U55" s="11"/>
      <c r="V55" s="11"/>
      <c r="W55" s="11"/>
      <c r="X55" s="11"/>
      <c r="Y55" s="11" t="str">
        <f t="shared" si="16"/>
        <v/>
      </c>
      <c r="Z55" s="11" t="str">
        <f t="shared" si="17"/>
        <v/>
      </c>
      <c r="AA55" s="172">
        <f t="shared" si="18"/>
        <v>0</v>
      </c>
      <c r="AB55" s="172" t="str">
        <f t="shared" si="19"/>
        <v/>
      </c>
      <c r="AC55" s="172" t="str">
        <f t="shared" si="19"/>
        <v/>
      </c>
      <c r="AD55" s="171">
        <f t="shared" si="7"/>
        <v>0</v>
      </c>
      <c r="AE55" s="171">
        <f t="shared" si="8"/>
        <v>0</v>
      </c>
      <c r="AF55" s="171">
        <f t="shared" si="9"/>
        <v>0</v>
      </c>
      <c r="AG55" s="171">
        <f t="shared" si="10"/>
        <v>0</v>
      </c>
      <c r="AH55" s="171">
        <f t="shared" si="10"/>
        <v>0</v>
      </c>
      <c r="AI55" s="171">
        <f t="shared" si="11"/>
        <v>0</v>
      </c>
      <c r="AJ55" s="171">
        <f t="shared" si="11"/>
        <v>0</v>
      </c>
      <c r="AK55" s="171"/>
      <c r="AL55" s="171"/>
      <c r="AM55" s="171">
        <f t="shared" si="12"/>
        <v>0</v>
      </c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BB55" s="172" t="str">
        <f t="shared" si="21"/>
        <v/>
      </c>
      <c r="BC55" s="172" t="str">
        <f t="shared" si="21"/>
        <v/>
      </c>
      <c r="BD55" s="172" t="str">
        <f t="shared" si="21"/>
        <v/>
      </c>
      <c r="BE55" s="172" t="str">
        <f t="shared" si="21"/>
        <v/>
      </c>
      <c r="BF55" s="172" t="str">
        <f t="shared" si="21"/>
        <v/>
      </c>
    </row>
    <row r="56" spans="2:58" hidden="1">
      <c r="B56" s="10" t="str">
        <f t="shared" si="6"/>
        <v/>
      </c>
      <c r="C56" s="8"/>
      <c r="D56" s="8"/>
      <c r="E56" s="8"/>
      <c r="F56" s="281"/>
      <c r="G56" s="9"/>
      <c r="H56" s="9"/>
      <c r="I56" s="9"/>
      <c r="J56" s="9"/>
      <c r="K56" s="9"/>
      <c r="L56" s="305"/>
      <c r="M56" s="305"/>
      <c r="N56" s="11" t="str">
        <f t="shared" si="14"/>
        <v/>
      </c>
      <c r="O56" s="11" t="str">
        <f t="shared" si="15"/>
        <v/>
      </c>
      <c r="P56" s="158"/>
      <c r="Q56" s="11"/>
      <c r="R56" s="11"/>
      <c r="S56" s="11"/>
      <c r="T56" s="11"/>
      <c r="U56" s="11"/>
      <c r="V56" s="11"/>
      <c r="W56" s="11"/>
      <c r="X56" s="11"/>
      <c r="Y56" s="11" t="str">
        <f t="shared" si="16"/>
        <v/>
      </c>
      <c r="Z56" s="11" t="str">
        <f t="shared" si="17"/>
        <v/>
      </c>
      <c r="AA56" s="172">
        <f t="shared" si="18"/>
        <v>0</v>
      </c>
      <c r="AB56" s="172" t="str">
        <f t="shared" si="19"/>
        <v/>
      </c>
      <c r="AC56" s="172" t="str">
        <f t="shared" si="19"/>
        <v/>
      </c>
      <c r="AD56" s="171">
        <f t="shared" si="7"/>
        <v>0</v>
      </c>
      <c r="AE56" s="171">
        <f t="shared" si="8"/>
        <v>0</v>
      </c>
      <c r="AF56" s="171">
        <f t="shared" si="9"/>
        <v>0</v>
      </c>
      <c r="AG56" s="171">
        <f t="shared" si="10"/>
        <v>0</v>
      </c>
      <c r="AH56" s="171">
        <f t="shared" si="10"/>
        <v>0</v>
      </c>
      <c r="AI56" s="171">
        <f t="shared" si="11"/>
        <v>0</v>
      </c>
      <c r="AJ56" s="171">
        <f t="shared" si="11"/>
        <v>0</v>
      </c>
      <c r="AK56" s="171"/>
      <c r="AL56" s="171"/>
      <c r="AM56" s="171">
        <f t="shared" si="12"/>
        <v>0</v>
      </c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BB56" s="172" t="str">
        <f t="shared" si="21"/>
        <v/>
      </c>
      <c r="BC56" s="172" t="str">
        <f t="shared" si="21"/>
        <v/>
      </c>
      <c r="BD56" s="172" t="str">
        <f t="shared" si="21"/>
        <v/>
      </c>
      <c r="BE56" s="172" t="str">
        <f t="shared" si="21"/>
        <v/>
      </c>
      <c r="BF56" s="172" t="str">
        <f t="shared" si="21"/>
        <v/>
      </c>
    </row>
    <row r="57" spans="2:58" hidden="1">
      <c r="B57" s="10" t="str">
        <f t="shared" si="6"/>
        <v/>
      </c>
      <c r="C57" s="8"/>
      <c r="D57" s="8"/>
      <c r="E57" s="8"/>
      <c r="F57" s="281"/>
      <c r="G57" s="9"/>
      <c r="H57" s="9"/>
      <c r="I57" s="9"/>
      <c r="J57" s="9"/>
      <c r="K57" s="9"/>
      <c r="L57" s="305"/>
      <c r="M57" s="305"/>
      <c r="N57" s="11" t="str">
        <f t="shared" si="14"/>
        <v/>
      </c>
      <c r="O57" s="11" t="str">
        <f t="shared" si="15"/>
        <v/>
      </c>
      <c r="P57" s="158"/>
      <c r="Q57" s="11"/>
      <c r="R57" s="11"/>
      <c r="S57" s="11"/>
      <c r="T57" s="11"/>
      <c r="U57" s="11"/>
      <c r="V57" s="11"/>
      <c r="W57" s="11"/>
      <c r="X57" s="11"/>
      <c r="Y57" s="11" t="str">
        <f t="shared" si="16"/>
        <v/>
      </c>
      <c r="Z57" s="11" t="str">
        <f t="shared" si="17"/>
        <v/>
      </c>
      <c r="AA57" s="172">
        <f t="shared" si="18"/>
        <v>0</v>
      </c>
      <c r="AB57" s="172" t="str">
        <f t="shared" si="19"/>
        <v/>
      </c>
      <c r="AC57" s="172" t="str">
        <f t="shared" si="19"/>
        <v/>
      </c>
      <c r="AD57" s="171">
        <f t="shared" si="7"/>
        <v>0</v>
      </c>
      <c r="AE57" s="171">
        <f t="shared" si="8"/>
        <v>0</v>
      </c>
      <c r="AF57" s="171">
        <f t="shared" si="9"/>
        <v>0</v>
      </c>
      <c r="AG57" s="171">
        <f t="shared" si="10"/>
        <v>0</v>
      </c>
      <c r="AH57" s="171">
        <f t="shared" si="10"/>
        <v>0</v>
      </c>
      <c r="AI57" s="171">
        <f t="shared" si="11"/>
        <v>0</v>
      </c>
      <c r="AJ57" s="171">
        <f t="shared" si="11"/>
        <v>0</v>
      </c>
      <c r="AK57" s="171"/>
      <c r="AL57" s="171"/>
      <c r="AM57" s="171">
        <f t="shared" si="12"/>
        <v>0</v>
      </c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BB57" s="172" t="str">
        <f t="shared" si="21"/>
        <v/>
      </c>
      <c r="BC57" s="172" t="str">
        <f t="shared" si="21"/>
        <v/>
      </c>
      <c r="BD57" s="172" t="str">
        <f t="shared" si="21"/>
        <v/>
      </c>
      <c r="BE57" s="172" t="str">
        <f t="shared" si="21"/>
        <v/>
      </c>
      <c r="BF57" s="172" t="str">
        <f t="shared" si="21"/>
        <v/>
      </c>
    </row>
    <row r="58" spans="2:58" hidden="1">
      <c r="B58" s="10" t="str">
        <f t="shared" si="6"/>
        <v/>
      </c>
      <c r="C58" s="8"/>
      <c r="D58" s="8"/>
      <c r="E58" s="8"/>
      <c r="F58" s="281"/>
      <c r="G58" s="9"/>
      <c r="H58" s="9"/>
      <c r="I58" s="9"/>
      <c r="J58" s="9"/>
      <c r="K58" s="9"/>
      <c r="L58" s="305"/>
      <c r="M58" s="305"/>
      <c r="N58" s="11" t="str">
        <f t="shared" si="14"/>
        <v/>
      </c>
      <c r="O58" s="11" t="str">
        <f t="shared" si="15"/>
        <v/>
      </c>
      <c r="P58" s="158"/>
      <c r="Q58" s="11"/>
      <c r="R58" s="11"/>
      <c r="S58" s="11"/>
      <c r="T58" s="11"/>
      <c r="U58" s="11"/>
      <c r="V58" s="11"/>
      <c r="W58" s="11"/>
      <c r="X58" s="11"/>
      <c r="Y58" s="11" t="str">
        <f t="shared" si="16"/>
        <v/>
      </c>
      <c r="Z58" s="11" t="str">
        <f t="shared" si="17"/>
        <v/>
      </c>
      <c r="AA58" s="172">
        <f t="shared" si="18"/>
        <v>0</v>
      </c>
      <c r="AB58" s="172" t="str">
        <f t="shared" si="19"/>
        <v/>
      </c>
      <c r="AC58" s="172" t="str">
        <f t="shared" si="19"/>
        <v/>
      </c>
      <c r="AD58" s="171">
        <f t="shared" si="7"/>
        <v>0</v>
      </c>
      <c r="AE58" s="171">
        <f t="shared" si="8"/>
        <v>0</v>
      </c>
      <c r="AF58" s="171">
        <f t="shared" si="9"/>
        <v>0</v>
      </c>
      <c r="AG58" s="171">
        <f t="shared" si="10"/>
        <v>0</v>
      </c>
      <c r="AH58" s="171">
        <f t="shared" si="10"/>
        <v>0</v>
      </c>
      <c r="AI58" s="171">
        <f t="shared" si="11"/>
        <v>0</v>
      </c>
      <c r="AJ58" s="171">
        <f t="shared" si="11"/>
        <v>0</v>
      </c>
      <c r="AK58" s="171"/>
      <c r="AL58" s="171"/>
      <c r="AM58" s="171">
        <f t="shared" si="12"/>
        <v>0</v>
      </c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171"/>
      <c r="BB58" s="172" t="str">
        <f t="shared" si="21"/>
        <v/>
      </c>
      <c r="BC58" s="172" t="str">
        <f t="shared" si="21"/>
        <v/>
      </c>
      <c r="BD58" s="172" t="str">
        <f t="shared" si="21"/>
        <v/>
      </c>
      <c r="BE58" s="172" t="str">
        <f t="shared" si="21"/>
        <v/>
      </c>
      <c r="BF58" s="172" t="str">
        <f t="shared" si="21"/>
        <v/>
      </c>
    </row>
    <row r="59" spans="2:58" hidden="1">
      <c r="B59" s="10" t="str">
        <f t="shared" si="6"/>
        <v/>
      </c>
      <c r="C59" s="8"/>
      <c r="D59" s="8"/>
      <c r="E59" s="8"/>
      <c r="F59" s="281"/>
      <c r="G59" s="9"/>
      <c r="H59" s="9"/>
      <c r="I59" s="9"/>
      <c r="J59" s="9"/>
      <c r="K59" s="9"/>
      <c r="L59" s="305"/>
      <c r="M59" s="305"/>
      <c r="N59" s="11" t="str">
        <f t="shared" si="14"/>
        <v/>
      </c>
      <c r="O59" s="11" t="str">
        <f t="shared" si="15"/>
        <v/>
      </c>
      <c r="P59" s="158"/>
      <c r="Q59" s="11"/>
      <c r="R59" s="11"/>
      <c r="S59" s="11"/>
      <c r="T59" s="11"/>
      <c r="U59" s="11"/>
      <c r="V59" s="11"/>
      <c r="W59" s="11"/>
      <c r="X59" s="11"/>
      <c r="Y59" s="11" t="str">
        <f t="shared" si="16"/>
        <v/>
      </c>
      <c r="Z59" s="11" t="str">
        <f t="shared" si="17"/>
        <v/>
      </c>
      <c r="AA59" s="172">
        <f t="shared" si="18"/>
        <v>0</v>
      </c>
      <c r="AB59" s="172" t="str">
        <f t="shared" si="19"/>
        <v/>
      </c>
      <c r="AC59" s="172" t="str">
        <f t="shared" si="19"/>
        <v/>
      </c>
      <c r="AD59" s="171">
        <f t="shared" si="7"/>
        <v>0</v>
      </c>
      <c r="AE59" s="171">
        <f t="shared" si="8"/>
        <v>0</v>
      </c>
      <c r="AF59" s="171">
        <f t="shared" si="9"/>
        <v>0</v>
      </c>
      <c r="AG59" s="171">
        <f t="shared" si="10"/>
        <v>0</v>
      </c>
      <c r="AH59" s="171">
        <f t="shared" si="10"/>
        <v>0</v>
      </c>
      <c r="AI59" s="171">
        <f t="shared" si="11"/>
        <v>0</v>
      </c>
      <c r="AJ59" s="171">
        <f t="shared" si="11"/>
        <v>0</v>
      </c>
      <c r="AK59" s="171"/>
      <c r="AL59" s="171"/>
      <c r="AM59" s="171">
        <f t="shared" si="12"/>
        <v>0</v>
      </c>
      <c r="AN59" s="171"/>
      <c r="AO59" s="171"/>
      <c r="AP59" s="171"/>
      <c r="AQ59" s="171"/>
      <c r="AR59" s="171"/>
      <c r="AS59" s="171"/>
      <c r="AT59" s="171"/>
      <c r="AU59" s="171"/>
      <c r="AV59" s="171"/>
      <c r="AW59" s="171"/>
      <c r="AX59" s="171"/>
      <c r="AY59" s="171"/>
      <c r="BB59" s="172" t="str">
        <f t="shared" si="21"/>
        <v/>
      </c>
      <c r="BC59" s="172" t="str">
        <f t="shared" si="21"/>
        <v/>
      </c>
      <c r="BD59" s="172" t="str">
        <f t="shared" si="21"/>
        <v/>
      </c>
      <c r="BE59" s="172" t="str">
        <f t="shared" si="21"/>
        <v/>
      </c>
      <c r="BF59" s="172" t="str">
        <f t="shared" si="21"/>
        <v/>
      </c>
    </row>
    <row r="60" spans="2:58" hidden="1">
      <c r="B60" s="10" t="str">
        <f t="shared" si="6"/>
        <v/>
      </c>
      <c r="C60" s="8"/>
      <c r="D60" s="8"/>
      <c r="E60" s="8"/>
      <c r="F60" s="281"/>
      <c r="G60" s="9"/>
      <c r="H60" s="9"/>
      <c r="I60" s="9"/>
      <c r="J60" s="9"/>
      <c r="K60" s="9"/>
      <c r="L60" s="305"/>
      <c r="M60" s="305"/>
      <c r="N60" s="11" t="str">
        <f t="shared" si="14"/>
        <v/>
      </c>
      <c r="O60" s="11" t="str">
        <f t="shared" si="15"/>
        <v/>
      </c>
      <c r="P60" s="158"/>
      <c r="Q60" s="11"/>
      <c r="R60" s="11"/>
      <c r="S60" s="11"/>
      <c r="T60" s="11"/>
      <c r="U60" s="11"/>
      <c r="V60" s="11"/>
      <c r="W60" s="11"/>
      <c r="X60" s="11"/>
      <c r="Y60" s="11" t="str">
        <f t="shared" si="16"/>
        <v/>
      </c>
      <c r="Z60" s="11" t="str">
        <f t="shared" si="17"/>
        <v/>
      </c>
      <c r="AA60" s="172">
        <f t="shared" si="18"/>
        <v>0</v>
      </c>
      <c r="AB60" s="172" t="str">
        <f t="shared" si="19"/>
        <v/>
      </c>
      <c r="AC60" s="172" t="str">
        <f t="shared" si="19"/>
        <v/>
      </c>
      <c r="AD60" s="171">
        <f t="shared" si="7"/>
        <v>0</v>
      </c>
      <c r="AE60" s="171">
        <f t="shared" si="8"/>
        <v>0</v>
      </c>
      <c r="AF60" s="171">
        <f t="shared" si="9"/>
        <v>0</v>
      </c>
      <c r="AG60" s="171">
        <f t="shared" si="10"/>
        <v>0</v>
      </c>
      <c r="AH60" s="171">
        <f t="shared" si="10"/>
        <v>0</v>
      </c>
      <c r="AI60" s="171">
        <f t="shared" si="11"/>
        <v>0</v>
      </c>
      <c r="AJ60" s="171">
        <f t="shared" si="11"/>
        <v>0</v>
      </c>
      <c r="AK60" s="171"/>
      <c r="AL60" s="171"/>
      <c r="AM60" s="171">
        <f t="shared" si="12"/>
        <v>0</v>
      </c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BB60" s="172" t="str">
        <f t="shared" si="21"/>
        <v/>
      </c>
      <c r="BC60" s="172" t="str">
        <f t="shared" si="21"/>
        <v/>
      </c>
      <c r="BD60" s="172" t="str">
        <f t="shared" si="21"/>
        <v/>
      </c>
      <c r="BE60" s="172" t="str">
        <f t="shared" si="21"/>
        <v/>
      </c>
      <c r="BF60" s="172" t="str">
        <f t="shared" si="21"/>
        <v/>
      </c>
    </row>
    <row r="61" spans="2:58" hidden="1">
      <c r="B61" s="10" t="str">
        <f t="shared" si="6"/>
        <v/>
      </c>
      <c r="C61" s="8"/>
      <c r="D61" s="8"/>
      <c r="E61" s="8"/>
      <c r="F61" s="281"/>
      <c r="G61" s="9"/>
      <c r="H61" s="9"/>
      <c r="I61" s="9"/>
      <c r="J61" s="9"/>
      <c r="K61" s="9"/>
      <c r="L61" s="305"/>
      <c r="M61" s="305"/>
      <c r="N61" s="11" t="str">
        <f t="shared" si="14"/>
        <v/>
      </c>
      <c r="O61" s="11" t="str">
        <f t="shared" si="15"/>
        <v/>
      </c>
      <c r="P61" s="158"/>
      <c r="Q61" s="11"/>
      <c r="R61" s="11"/>
      <c r="S61" s="11"/>
      <c r="T61" s="11"/>
      <c r="U61" s="11"/>
      <c r="V61" s="11"/>
      <c r="W61" s="11"/>
      <c r="X61" s="11"/>
      <c r="Y61" s="11" t="str">
        <f t="shared" si="16"/>
        <v/>
      </c>
      <c r="Z61" s="11" t="str">
        <f t="shared" si="17"/>
        <v/>
      </c>
      <c r="AA61" s="172">
        <f t="shared" si="18"/>
        <v>0</v>
      </c>
      <c r="AB61" s="172" t="str">
        <f t="shared" si="19"/>
        <v/>
      </c>
      <c r="AC61" s="172" t="str">
        <f t="shared" si="19"/>
        <v/>
      </c>
      <c r="AD61" s="171">
        <f t="shared" si="7"/>
        <v>0</v>
      </c>
      <c r="AE61" s="171">
        <f t="shared" si="8"/>
        <v>0</v>
      </c>
      <c r="AF61" s="171">
        <f t="shared" si="9"/>
        <v>0</v>
      </c>
      <c r="AG61" s="171">
        <f t="shared" si="10"/>
        <v>0</v>
      </c>
      <c r="AH61" s="171">
        <f t="shared" si="10"/>
        <v>0</v>
      </c>
      <c r="AI61" s="171">
        <f t="shared" si="11"/>
        <v>0</v>
      </c>
      <c r="AJ61" s="171">
        <f t="shared" si="11"/>
        <v>0</v>
      </c>
      <c r="AK61" s="171"/>
      <c r="AL61" s="171"/>
      <c r="AM61" s="171">
        <f t="shared" si="12"/>
        <v>0</v>
      </c>
      <c r="AN61" s="171"/>
      <c r="AO61" s="171"/>
      <c r="AP61" s="171"/>
      <c r="AQ61" s="171"/>
      <c r="AR61" s="171"/>
      <c r="AS61" s="171"/>
      <c r="AT61" s="171"/>
      <c r="AU61" s="171"/>
      <c r="AV61" s="171"/>
      <c r="AW61" s="171"/>
      <c r="AX61" s="171"/>
      <c r="AY61" s="171"/>
      <c r="BB61" s="172" t="str">
        <f t="shared" ref="BB61:BF70" si="22">IF($F61="","",BB$30)</f>
        <v/>
      </c>
      <c r="BC61" s="172" t="str">
        <f t="shared" si="22"/>
        <v/>
      </c>
      <c r="BD61" s="172" t="str">
        <f t="shared" si="22"/>
        <v/>
      </c>
      <c r="BE61" s="172" t="str">
        <f t="shared" si="22"/>
        <v/>
      </c>
      <c r="BF61" s="172" t="str">
        <f t="shared" si="22"/>
        <v/>
      </c>
    </row>
    <row r="62" spans="2:58" hidden="1">
      <c r="B62" s="10" t="str">
        <f t="shared" si="6"/>
        <v/>
      </c>
      <c r="C62" s="8"/>
      <c r="D62" s="8"/>
      <c r="E62" s="8"/>
      <c r="F62" s="281"/>
      <c r="G62" s="9"/>
      <c r="H62" s="9"/>
      <c r="I62" s="9"/>
      <c r="J62" s="9"/>
      <c r="K62" s="9"/>
      <c r="L62" s="305"/>
      <c r="M62" s="305"/>
      <c r="N62" s="11" t="str">
        <f t="shared" si="14"/>
        <v/>
      </c>
      <c r="O62" s="11" t="str">
        <f t="shared" si="15"/>
        <v/>
      </c>
      <c r="P62" s="158"/>
      <c r="Q62" s="11"/>
      <c r="R62" s="11"/>
      <c r="S62" s="11"/>
      <c r="T62" s="11"/>
      <c r="U62" s="11"/>
      <c r="V62" s="11"/>
      <c r="W62" s="11"/>
      <c r="X62" s="11"/>
      <c r="Y62" s="11" t="str">
        <f t="shared" si="16"/>
        <v/>
      </c>
      <c r="Z62" s="11" t="str">
        <f t="shared" si="17"/>
        <v/>
      </c>
      <c r="AA62" s="172">
        <f t="shared" si="18"/>
        <v>0</v>
      </c>
      <c r="AB62" s="172" t="str">
        <f t="shared" si="19"/>
        <v/>
      </c>
      <c r="AC62" s="172" t="str">
        <f t="shared" si="19"/>
        <v/>
      </c>
      <c r="AD62" s="171">
        <f t="shared" si="7"/>
        <v>0</v>
      </c>
      <c r="AE62" s="171">
        <f t="shared" si="8"/>
        <v>0</v>
      </c>
      <c r="AF62" s="171">
        <f t="shared" si="9"/>
        <v>0</v>
      </c>
      <c r="AG62" s="171">
        <f t="shared" si="10"/>
        <v>0</v>
      </c>
      <c r="AH62" s="171">
        <f t="shared" si="10"/>
        <v>0</v>
      </c>
      <c r="AI62" s="171">
        <f t="shared" si="11"/>
        <v>0</v>
      </c>
      <c r="AJ62" s="171">
        <f t="shared" si="11"/>
        <v>0</v>
      </c>
      <c r="AK62" s="171"/>
      <c r="AL62" s="171"/>
      <c r="AM62" s="171">
        <f t="shared" si="12"/>
        <v>0</v>
      </c>
      <c r="AN62" s="171"/>
      <c r="AO62" s="171"/>
      <c r="AP62" s="171"/>
      <c r="AQ62" s="171"/>
      <c r="AR62" s="171"/>
      <c r="AS62" s="171"/>
      <c r="AT62" s="171"/>
      <c r="AU62" s="171"/>
      <c r="AV62" s="171"/>
      <c r="AW62" s="171"/>
      <c r="AX62" s="171"/>
      <c r="AY62" s="171"/>
      <c r="BB62" s="172" t="str">
        <f t="shared" si="22"/>
        <v/>
      </c>
      <c r="BC62" s="172" t="str">
        <f t="shared" si="22"/>
        <v/>
      </c>
      <c r="BD62" s="172" t="str">
        <f t="shared" si="22"/>
        <v/>
      </c>
      <c r="BE62" s="172" t="str">
        <f t="shared" si="22"/>
        <v/>
      </c>
      <c r="BF62" s="172" t="str">
        <f t="shared" si="22"/>
        <v/>
      </c>
    </row>
    <row r="63" spans="2:58" hidden="1">
      <c r="B63" s="10" t="str">
        <f t="shared" si="6"/>
        <v/>
      </c>
      <c r="C63" s="8"/>
      <c r="D63" s="8"/>
      <c r="E63" s="8"/>
      <c r="F63" s="281"/>
      <c r="G63" s="9"/>
      <c r="H63" s="9"/>
      <c r="I63" s="9"/>
      <c r="J63" s="9"/>
      <c r="K63" s="9"/>
      <c r="L63" s="305"/>
      <c r="M63" s="305"/>
      <c r="N63" s="11" t="str">
        <f t="shared" si="14"/>
        <v/>
      </c>
      <c r="O63" s="11" t="str">
        <f t="shared" si="15"/>
        <v/>
      </c>
      <c r="P63" s="158"/>
      <c r="Q63" s="11"/>
      <c r="R63" s="11"/>
      <c r="S63" s="11"/>
      <c r="T63" s="11"/>
      <c r="U63" s="11"/>
      <c r="V63" s="11"/>
      <c r="W63" s="11"/>
      <c r="X63" s="11"/>
      <c r="Y63" s="11" t="str">
        <f t="shared" si="16"/>
        <v/>
      </c>
      <c r="Z63" s="11" t="str">
        <f t="shared" si="17"/>
        <v/>
      </c>
      <c r="AA63" s="172">
        <f t="shared" si="18"/>
        <v>0</v>
      </c>
      <c r="AB63" s="172" t="str">
        <f t="shared" si="19"/>
        <v/>
      </c>
      <c r="AC63" s="172" t="str">
        <f t="shared" si="19"/>
        <v/>
      </c>
      <c r="AD63" s="171">
        <f t="shared" ref="AD63:AD94" si="23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171">
        <f t="shared" ref="AE63:AE94" si="24">IF(H$30="",1,IF(H63="",0,IFERROR(CHOOSE(AE$28,IF(ISNA(MATCH(H63,$AB$30:$AC$30,0)),0,1),IF(ISNUMBER(H63),1,0),IF(H63=TRUNC(H63),1,0),IF(AND(H63*1=H63,H63&gt;=0),1,0),IF(AND(H63=TRUNC(H63),H63&gt;=0),1,0),IF(AND(H63*1=H63,H63&gt;0),1,0),IF(AND(H63=TRUNC(H63),H63&gt;0),1,0),1,IF(ISNA(HLOOKUP(H63,$AE$4:$AN$4,1,0)),0,1)),0)))</f>
        <v>0</v>
      </c>
      <c r="AF63" s="171">
        <f t="shared" ref="AF63:AF94" si="25">IF(I$30="",1,IF(I63="",0,IFERROR(CHOOSE(AF$28,IF(ISNA(MATCH(I63,$AB$30:$AC$30,0)),0,1),IF(ISNUMBER(I63),1,0),IF(I63=TRUNC(I63),1,0),IF(AND(I63*1=I63,I63&gt;=0),1,0),IF(AND(I63=TRUNC(I63),I63&gt;=0),1,0),IF(AND(I63*1=I63,I63&gt;0),1,0),IF(AND(I63=TRUNC(I63),I63&gt;0),1,0),1,IF(ISNA(HLOOKUP(I63,$AE$4:$AN$4,1,0)),0,1)),0)))</f>
        <v>0</v>
      </c>
      <c r="AG63" s="171">
        <f t="shared" ref="AG63:AH94" si="26">IF(J$30="",1,IF(J63="",0,IFERROR(CHOOSE(AG$28,IF(ISNA(MATCH(J63,$AB$30:$AC$30,0)),0,1),IF(ISNUMBER(J63),1,0),IF(J63=TRUNC(J63),1,0),IF(AND(J63*1=J63,J63&gt;=0),1,0),IF(AND(J63=TRUNC(J63),J63&gt;=0),1,0),IF(AND(J63*1=J63,J63&gt;0),1,0),IF(AND(J63=TRUNC(J63),J63&gt;0),1,0),1,IF(ISNA(HLOOKUP(J63,$AE$4:$AN$4,1,0)),0,1)),0)))</f>
        <v>0</v>
      </c>
      <c r="AH63" s="171">
        <f t="shared" si="26"/>
        <v>0</v>
      </c>
      <c r="AI63" s="171">
        <f t="shared" si="11"/>
        <v>0</v>
      </c>
      <c r="AJ63" s="171">
        <f t="shared" si="11"/>
        <v>0</v>
      </c>
      <c r="AK63" s="171"/>
      <c r="AL63" s="171"/>
      <c r="AM63" s="171">
        <f t="shared" si="12"/>
        <v>0</v>
      </c>
      <c r="AN63" s="171"/>
      <c r="AO63" s="171"/>
      <c r="AP63" s="171"/>
      <c r="AQ63" s="171"/>
      <c r="AR63" s="171"/>
      <c r="AS63" s="171"/>
      <c r="AT63" s="171"/>
      <c r="AU63" s="171"/>
      <c r="AV63" s="171"/>
      <c r="AW63" s="171"/>
      <c r="AX63" s="171"/>
      <c r="AY63" s="171"/>
      <c r="BB63" s="172" t="str">
        <f t="shared" si="22"/>
        <v/>
      </c>
      <c r="BC63" s="172" t="str">
        <f t="shared" si="22"/>
        <v/>
      </c>
      <c r="BD63" s="172" t="str">
        <f t="shared" si="22"/>
        <v/>
      </c>
      <c r="BE63" s="172" t="str">
        <f t="shared" si="22"/>
        <v/>
      </c>
      <c r="BF63" s="172" t="str">
        <f t="shared" si="22"/>
        <v/>
      </c>
    </row>
    <row r="64" spans="2:58" hidden="1">
      <c r="B64" s="10" t="str">
        <f t="shared" si="6"/>
        <v/>
      </c>
      <c r="C64" s="8"/>
      <c r="D64" s="8"/>
      <c r="E64" s="8"/>
      <c r="F64" s="281"/>
      <c r="G64" s="9"/>
      <c r="H64" s="9"/>
      <c r="I64" s="9"/>
      <c r="J64" s="9"/>
      <c r="K64" s="9"/>
      <c r="L64" s="305"/>
      <c r="M64" s="305"/>
      <c r="N64" s="11" t="str">
        <f t="shared" si="14"/>
        <v/>
      </c>
      <c r="O64" s="11" t="str">
        <f t="shared" si="15"/>
        <v/>
      </c>
      <c r="P64" s="158"/>
      <c r="Q64" s="11"/>
      <c r="R64" s="11"/>
      <c r="S64" s="11"/>
      <c r="T64" s="11"/>
      <c r="U64" s="11"/>
      <c r="V64" s="11"/>
      <c r="W64" s="11"/>
      <c r="X64" s="11"/>
      <c r="Y64" s="11" t="str">
        <f t="shared" si="16"/>
        <v/>
      </c>
      <c r="Z64" s="11" t="str">
        <f t="shared" si="17"/>
        <v/>
      </c>
      <c r="AA64" s="172">
        <f t="shared" si="18"/>
        <v>0</v>
      </c>
      <c r="AB64" s="172" t="str">
        <f t="shared" ref="AB64:AC91" si="27">IF($F64="","",AB$30)</f>
        <v/>
      </c>
      <c r="AC64" s="172" t="str">
        <f t="shared" si="27"/>
        <v/>
      </c>
      <c r="AD64" s="171">
        <f t="shared" si="23"/>
        <v>0</v>
      </c>
      <c r="AE64" s="171">
        <f t="shared" si="24"/>
        <v>0</v>
      </c>
      <c r="AF64" s="171">
        <f t="shared" si="25"/>
        <v>0</v>
      </c>
      <c r="AG64" s="171">
        <f t="shared" si="26"/>
        <v>0</v>
      </c>
      <c r="AH64" s="171">
        <f t="shared" si="26"/>
        <v>0</v>
      </c>
      <c r="AI64" s="171">
        <f t="shared" si="11"/>
        <v>0</v>
      </c>
      <c r="AJ64" s="171">
        <f t="shared" si="11"/>
        <v>0</v>
      </c>
      <c r="AK64" s="171"/>
      <c r="AL64" s="171"/>
      <c r="AM64" s="171">
        <f t="shared" si="12"/>
        <v>0</v>
      </c>
      <c r="AN64" s="171"/>
      <c r="AO64" s="171"/>
      <c r="AP64" s="171"/>
      <c r="AQ64" s="171"/>
      <c r="AR64" s="171"/>
      <c r="AS64" s="171"/>
      <c r="AT64" s="171"/>
      <c r="AU64" s="171"/>
      <c r="AV64" s="171"/>
      <c r="AW64" s="171"/>
      <c r="AX64" s="171"/>
      <c r="AY64" s="171"/>
      <c r="BB64" s="172" t="str">
        <f t="shared" si="22"/>
        <v/>
      </c>
      <c r="BC64" s="172" t="str">
        <f t="shared" si="22"/>
        <v/>
      </c>
      <c r="BD64" s="172" t="str">
        <f t="shared" si="22"/>
        <v/>
      </c>
      <c r="BE64" s="172" t="str">
        <f t="shared" si="22"/>
        <v/>
      </c>
      <c r="BF64" s="172" t="str">
        <f t="shared" si="22"/>
        <v/>
      </c>
    </row>
    <row r="65" spans="2:58" hidden="1">
      <c r="B65" s="10" t="str">
        <f t="shared" si="6"/>
        <v/>
      </c>
      <c r="C65" s="8"/>
      <c r="D65" s="8"/>
      <c r="E65" s="8"/>
      <c r="F65" s="281"/>
      <c r="G65" s="9"/>
      <c r="H65" s="9"/>
      <c r="I65" s="9"/>
      <c r="J65" s="9"/>
      <c r="K65" s="9"/>
      <c r="L65" s="305"/>
      <c r="M65" s="305"/>
      <c r="N65" s="11" t="str">
        <f t="shared" si="14"/>
        <v/>
      </c>
      <c r="O65" s="11" t="str">
        <f t="shared" si="15"/>
        <v/>
      </c>
      <c r="P65" s="158"/>
      <c r="Q65" s="11"/>
      <c r="R65" s="11"/>
      <c r="S65" s="11"/>
      <c r="T65" s="11"/>
      <c r="U65" s="11"/>
      <c r="V65" s="11"/>
      <c r="W65" s="11"/>
      <c r="X65" s="11"/>
      <c r="Y65" s="11" t="str">
        <f t="shared" si="16"/>
        <v/>
      </c>
      <c r="Z65" s="11" t="str">
        <f t="shared" si="17"/>
        <v/>
      </c>
      <c r="AA65" s="172">
        <f t="shared" si="18"/>
        <v>0</v>
      </c>
      <c r="AB65" s="172" t="str">
        <f t="shared" si="27"/>
        <v/>
      </c>
      <c r="AC65" s="172" t="str">
        <f t="shared" si="27"/>
        <v/>
      </c>
      <c r="AD65" s="171">
        <f t="shared" si="23"/>
        <v>0</v>
      </c>
      <c r="AE65" s="171">
        <f t="shared" si="24"/>
        <v>0</v>
      </c>
      <c r="AF65" s="171">
        <f t="shared" si="25"/>
        <v>0</v>
      </c>
      <c r="AG65" s="171">
        <f t="shared" si="26"/>
        <v>0</v>
      </c>
      <c r="AH65" s="171">
        <f t="shared" si="26"/>
        <v>0</v>
      </c>
      <c r="AI65" s="171">
        <f t="shared" si="11"/>
        <v>0</v>
      </c>
      <c r="AJ65" s="171">
        <f t="shared" si="11"/>
        <v>0</v>
      </c>
      <c r="AK65" s="171"/>
      <c r="AL65" s="171"/>
      <c r="AM65" s="171">
        <f t="shared" si="12"/>
        <v>0</v>
      </c>
      <c r="AN65" s="171"/>
      <c r="AO65" s="171"/>
      <c r="AP65" s="171"/>
      <c r="AQ65" s="171"/>
      <c r="AR65" s="171"/>
      <c r="AS65" s="171"/>
      <c r="AT65" s="171"/>
      <c r="AU65" s="171"/>
      <c r="AV65" s="171"/>
      <c r="AW65" s="171"/>
      <c r="AX65" s="171"/>
      <c r="AY65" s="171"/>
      <c r="BB65" s="172" t="str">
        <f t="shared" si="22"/>
        <v/>
      </c>
      <c r="BC65" s="172" t="str">
        <f t="shared" si="22"/>
        <v/>
      </c>
      <c r="BD65" s="172" t="str">
        <f t="shared" si="22"/>
        <v/>
      </c>
      <c r="BE65" s="172" t="str">
        <f t="shared" si="22"/>
        <v/>
      </c>
      <c r="BF65" s="172" t="str">
        <f t="shared" si="22"/>
        <v/>
      </c>
    </row>
    <row r="66" spans="2:58" hidden="1">
      <c r="B66" s="10" t="str">
        <f t="shared" si="6"/>
        <v/>
      </c>
      <c r="C66" s="8"/>
      <c r="D66" s="8"/>
      <c r="E66" s="8"/>
      <c r="F66" s="281"/>
      <c r="G66" s="9"/>
      <c r="H66" s="9"/>
      <c r="I66" s="9"/>
      <c r="J66" s="9"/>
      <c r="K66" s="9"/>
      <c r="L66" s="305"/>
      <c r="M66" s="305"/>
      <c r="N66" s="11" t="str">
        <f t="shared" si="14"/>
        <v/>
      </c>
      <c r="O66" s="11" t="str">
        <f t="shared" si="15"/>
        <v/>
      </c>
      <c r="P66" s="158"/>
      <c r="Q66" s="11"/>
      <c r="R66" s="11"/>
      <c r="S66" s="11"/>
      <c r="T66" s="11"/>
      <c r="U66" s="11"/>
      <c r="V66" s="11"/>
      <c r="W66" s="11"/>
      <c r="X66" s="11"/>
      <c r="Y66" s="11" t="str">
        <f t="shared" si="16"/>
        <v/>
      </c>
      <c r="Z66" s="11" t="str">
        <f t="shared" si="17"/>
        <v/>
      </c>
      <c r="AA66" s="172">
        <f t="shared" si="18"/>
        <v>0</v>
      </c>
      <c r="AB66" s="172" t="str">
        <f t="shared" si="27"/>
        <v/>
      </c>
      <c r="AC66" s="172" t="str">
        <f t="shared" si="27"/>
        <v/>
      </c>
      <c r="AD66" s="171">
        <f t="shared" si="23"/>
        <v>0</v>
      </c>
      <c r="AE66" s="171">
        <f t="shared" si="24"/>
        <v>0</v>
      </c>
      <c r="AF66" s="171">
        <f t="shared" si="25"/>
        <v>0</v>
      </c>
      <c r="AG66" s="171">
        <f t="shared" si="26"/>
        <v>0</v>
      </c>
      <c r="AH66" s="171">
        <f t="shared" si="26"/>
        <v>0</v>
      </c>
      <c r="AI66" s="171">
        <f t="shared" si="11"/>
        <v>0</v>
      </c>
      <c r="AJ66" s="171">
        <f t="shared" si="11"/>
        <v>0</v>
      </c>
      <c r="AK66" s="171"/>
      <c r="AL66" s="171"/>
      <c r="AM66" s="171">
        <f t="shared" si="12"/>
        <v>0</v>
      </c>
      <c r="AN66" s="171"/>
      <c r="AO66" s="171"/>
      <c r="AP66" s="171"/>
      <c r="AQ66" s="171"/>
      <c r="AR66" s="171"/>
      <c r="AS66" s="171"/>
      <c r="AT66" s="171"/>
      <c r="AU66" s="171"/>
      <c r="AV66" s="171"/>
      <c r="AW66" s="171"/>
      <c r="AX66" s="171"/>
      <c r="AY66" s="171"/>
      <c r="BB66" s="172" t="str">
        <f t="shared" si="22"/>
        <v/>
      </c>
      <c r="BC66" s="172" t="str">
        <f t="shared" si="22"/>
        <v/>
      </c>
      <c r="BD66" s="172" t="str">
        <f t="shared" si="22"/>
        <v/>
      </c>
      <c r="BE66" s="172" t="str">
        <f t="shared" si="22"/>
        <v/>
      </c>
      <c r="BF66" s="172" t="str">
        <f t="shared" si="22"/>
        <v/>
      </c>
    </row>
    <row r="67" spans="2:58" hidden="1">
      <c r="B67" s="10" t="str">
        <f t="shared" si="6"/>
        <v/>
      </c>
      <c r="C67" s="8"/>
      <c r="D67" s="8"/>
      <c r="E67" s="8"/>
      <c r="F67" s="281"/>
      <c r="G67" s="9"/>
      <c r="H67" s="9"/>
      <c r="I67" s="9"/>
      <c r="J67" s="9"/>
      <c r="K67" s="9"/>
      <c r="L67" s="305"/>
      <c r="M67" s="305"/>
      <c r="N67" s="11" t="str">
        <f t="shared" si="14"/>
        <v/>
      </c>
      <c r="O67" s="11" t="str">
        <f t="shared" si="15"/>
        <v/>
      </c>
      <c r="P67" s="158"/>
      <c r="Q67" s="11"/>
      <c r="R67" s="11"/>
      <c r="S67" s="11"/>
      <c r="T67" s="11"/>
      <c r="U67" s="11"/>
      <c r="V67" s="11"/>
      <c r="W67" s="11"/>
      <c r="X67" s="11"/>
      <c r="Y67" s="11" t="str">
        <f t="shared" si="16"/>
        <v/>
      </c>
      <c r="Z67" s="11" t="str">
        <f t="shared" si="17"/>
        <v/>
      </c>
      <c r="AA67" s="172">
        <f t="shared" si="18"/>
        <v>0</v>
      </c>
      <c r="AB67" s="172" t="str">
        <f t="shared" si="27"/>
        <v/>
      </c>
      <c r="AC67" s="172" t="str">
        <f t="shared" si="27"/>
        <v/>
      </c>
      <c r="AD67" s="171">
        <f t="shared" si="23"/>
        <v>0</v>
      </c>
      <c r="AE67" s="171">
        <f t="shared" si="24"/>
        <v>0</v>
      </c>
      <c r="AF67" s="171">
        <f t="shared" si="25"/>
        <v>0</v>
      </c>
      <c r="AG67" s="171">
        <f t="shared" si="26"/>
        <v>0</v>
      </c>
      <c r="AH67" s="171">
        <f t="shared" si="26"/>
        <v>0</v>
      </c>
      <c r="AI67" s="171">
        <f t="shared" si="11"/>
        <v>0</v>
      </c>
      <c r="AJ67" s="171">
        <f t="shared" si="11"/>
        <v>0</v>
      </c>
      <c r="AK67" s="171"/>
      <c r="AL67" s="171"/>
      <c r="AM67" s="171">
        <f t="shared" si="12"/>
        <v>0</v>
      </c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1"/>
      <c r="AY67" s="171"/>
      <c r="BB67" s="172" t="str">
        <f t="shared" si="22"/>
        <v/>
      </c>
      <c r="BC67" s="172" t="str">
        <f t="shared" si="22"/>
        <v/>
      </c>
      <c r="BD67" s="172" t="str">
        <f t="shared" si="22"/>
        <v/>
      </c>
      <c r="BE67" s="172" t="str">
        <f t="shared" si="22"/>
        <v/>
      </c>
      <c r="BF67" s="172" t="str">
        <f t="shared" si="22"/>
        <v/>
      </c>
    </row>
    <row r="68" spans="2:58" hidden="1">
      <c r="B68" s="10" t="str">
        <f t="shared" si="6"/>
        <v/>
      </c>
      <c r="C68" s="8"/>
      <c r="D68" s="8"/>
      <c r="E68" s="8"/>
      <c r="F68" s="281"/>
      <c r="G68" s="9"/>
      <c r="H68" s="9"/>
      <c r="I68" s="9"/>
      <c r="J68" s="9"/>
      <c r="K68" s="9"/>
      <c r="L68" s="305"/>
      <c r="M68" s="305"/>
      <c r="N68" s="11" t="str">
        <f t="shared" si="14"/>
        <v/>
      </c>
      <c r="O68" s="11" t="str">
        <f t="shared" si="15"/>
        <v/>
      </c>
      <c r="P68" s="158"/>
      <c r="Q68" s="11"/>
      <c r="R68" s="11"/>
      <c r="S68" s="11"/>
      <c r="T68" s="11"/>
      <c r="U68" s="11"/>
      <c r="V68" s="11"/>
      <c r="W68" s="11"/>
      <c r="X68" s="11"/>
      <c r="Y68" s="11" t="str">
        <f t="shared" si="16"/>
        <v/>
      </c>
      <c r="Z68" s="11" t="str">
        <f t="shared" si="17"/>
        <v/>
      </c>
      <c r="AA68" s="172">
        <f t="shared" si="18"/>
        <v>0</v>
      </c>
      <c r="AB68" s="172" t="str">
        <f t="shared" si="27"/>
        <v/>
      </c>
      <c r="AC68" s="172" t="str">
        <f t="shared" si="27"/>
        <v/>
      </c>
      <c r="AD68" s="171">
        <f t="shared" si="23"/>
        <v>0</v>
      </c>
      <c r="AE68" s="171">
        <f t="shared" si="24"/>
        <v>0</v>
      </c>
      <c r="AF68" s="171">
        <f t="shared" si="25"/>
        <v>0</v>
      </c>
      <c r="AG68" s="171">
        <f t="shared" si="26"/>
        <v>0</v>
      </c>
      <c r="AH68" s="171">
        <f t="shared" si="26"/>
        <v>0</v>
      </c>
      <c r="AI68" s="171">
        <f t="shared" si="11"/>
        <v>0</v>
      </c>
      <c r="AJ68" s="171">
        <f t="shared" si="11"/>
        <v>0</v>
      </c>
      <c r="AK68" s="171"/>
      <c r="AL68" s="171"/>
      <c r="AM68" s="171">
        <f t="shared" si="12"/>
        <v>0</v>
      </c>
      <c r="AN68" s="171"/>
      <c r="AO68" s="171"/>
      <c r="AP68" s="171"/>
      <c r="AQ68" s="171"/>
      <c r="AR68" s="171"/>
      <c r="AS68" s="171"/>
      <c r="AT68" s="171"/>
      <c r="AU68" s="171"/>
      <c r="AV68" s="171"/>
      <c r="AW68" s="171"/>
      <c r="AX68" s="171"/>
      <c r="AY68" s="171"/>
      <c r="BB68" s="172" t="str">
        <f t="shared" si="22"/>
        <v/>
      </c>
      <c r="BC68" s="172" t="str">
        <f t="shared" si="22"/>
        <v/>
      </c>
      <c r="BD68" s="172" t="str">
        <f t="shared" si="22"/>
        <v/>
      </c>
      <c r="BE68" s="172" t="str">
        <f t="shared" si="22"/>
        <v/>
      </c>
      <c r="BF68" s="172" t="str">
        <f t="shared" si="22"/>
        <v/>
      </c>
    </row>
    <row r="69" spans="2:58" hidden="1">
      <c r="B69" s="10" t="str">
        <f t="shared" si="6"/>
        <v/>
      </c>
      <c r="C69" s="8"/>
      <c r="D69" s="8"/>
      <c r="E69" s="8"/>
      <c r="F69" s="281"/>
      <c r="G69" s="9"/>
      <c r="H69" s="9"/>
      <c r="I69" s="9"/>
      <c r="J69" s="9"/>
      <c r="K69" s="9"/>
      <c r="L69" s="305"/>
      <c r="M69" s="305"/>
      <c r="N69" s="11" t="str">
        <f t="shared" si="14"/>
        <v/>
      </c>
      <c r="O69" s="11" t="str">
        <f t="shared" si="15"/>
        <v/>
      </c>
      <c r="P69" s="158"/>
      <c r="Q69" s="11"/>
      <c r="R69" s="11"/>
      <c r="S69" s="11"/>
      <c r="T69" s="11"/>
      <c r="U69" s="11"/>
      <c r="V69" s="11"/>
      <c r="W69" s="11"/>
      <c r="X69" s="11"/>
      <c r="Y69" s="11" t="str">
        <f t="shared" si="16"/>
        <v/>
      </c>
      <c r="Z69" s="11" t="str">
        <f t="shared" si="17"/>
        <v/>
      </c>
      <c r="AA69" s="172">
        <f t="shared" si="18"/>
        <v>0</v>
      </c>
      <c r="AB69" s="172" t="str">
        <f t="shared" si="27"/>
        <v/>
      </c>
      <c r="AC69" s="172" t="str">
        <f t="shared" si="27"/>
        <v/>
      </c>
      <c r="AD69" s="171">
        <f t="shared" si="23"/>
        <v>0</v>
      </c>
      <c r="AE69" s="171">
        <f t="shared" si="24"/>
        <v>0</v>
      </c>
      <c r="AF69" s="171">
        <f t="shared" si="25"/>
        <v>0</v>
      </c>
      <c r="AG69" s="171">
        <f t="shared" si="26"/>
        <v>0</v>
      </c>
      <c r="AH69" s="171">
        <f t="shared" si="26"/>
        <v>0</v>
      </c>
      <c r="AI69" s="171">
        <f t="shared" si="11"/>
        <v>0</v>
      </c>
      <c r="AJ69" s="171">
        <f t="shared" si="11"/>
        <v>0</v>
      </c>
      <c r="AK69" s="171"/>
      <c r="AL69" s="171"/>
      <c r="AM69" s="171">
        <f t="shared" si="12"/>
        <v>0</v>
      </c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1"/>
      <c r="BB69" s="172" t="str">
        <f t="shared" si="22"/>
        <v/>
      </c>
      <c r="BC69" s="172" t="str">
        <f t="shared" si="22"/>
        <v/>
      </c>
      <c r="BD69" s="172" t="str">
        <f t="shared" si="22"/>
        <v/>
      </c>
      <c r="BE69" s="172" t="str">
        <f t="shared" si="22"/>
        <v/>
      </c>
      <c r="BF69" s="172" t="str">
        <f t="shared" si="22"/>
        <v/>
      </c>
    </row>
    <row r="70" spans="2:58" hidden="1">
      <c r="B70" s="10" t="str">
        <f t="shared" si="6"/>
        <v/>
      </c>
      <c r="C70" s="8"/>
      <c r="D70" s="8"/>
      <c r="E70" s="8"/>
      <c r="F70" s="281"/>
      <c r="G70" s="9"/>
      <c r="H70" s="9"/>
      <c r="I70" s="9"/>
      <c r="J70" s="9"/>
      <c r="K70" s="9"/>
      <c r="L70" s="305"/>
      <c r="M70" s="305"/>
      <c r="N70" s="11" t="str">
        <f t="shared" si="14"/>
        <v/>
      </c>
      <c r="O70" s="11" t="str">
        <f t="shared" si="15"/>
        <v/>
      </c>
      <c r="P70" s="158"/>
      <c r="Q70" s="11"/>
      <c r="R70" s="11"/>
      <c r="S70" s="11"/>
      <c r="T70" s="11"/>
      <c r="U70" s="11"/>
      <c r="V70" s="11"/>
      <c r="W70" s="11"/>
      <c r="X70" s="11"/>
      <c r="Y70" s="11" t="str">
        <f t="shared" si="16"/>
        <v/>
      </c>
      <c r="Z70" s="11" t="str">
        <f t="shared" si="17"/>
        <v/>
      </c>
      <c r="AA70" s="172">
        <f t="shared" si="18"/>
        <v>0</v>
      </c>
      <c r="AB70" s="172" t="str">
        <f t="shared" si="27"/>
        <v/>
      </c>
      <c r="AC70" s="172" t="str">
        <f t="shared" si="27"/>
        <v/>
      </c>
      <c r="AD70" s="171">
        <f t="shared" si="23"/>
        <v>0</v>
      </c>
      <c r="AE70" s="171">
        <f t="shared" si="24"/>
        <v>0</v>
      </c>
      <c r="AF70" s="171">
        <f t="shared" si="25"/>
        <v>0</v>
      </c>
      <c r="AG70" s="171">
        <f t="shared" si="26"/>
        <v>0</v>
      </c>
      <c r="AH70" s="171">
        <f t="shared" si="26"/>
        <v>0</v>
      </c>
      <c r="AI70" s="171">
        <f t="shared" si="11"/>
        <v>0</v>
      </c>
      <c r="AJ70" s="171">
        <f t="shared" si="11"/>
        <v>0</v>
      </c>
      <c r="AK70" s="171"/>
      <c r="AL70" s="171"/>
      <c r="AM70" s="171">
        <f t="shared" si="12"/>
        <v>0</v>
      </c>
      <c r="AN70" s="171"/>
      <c r="AO70" s="171"/>
      <c r="AP70" s="171"/>
      <c r="AQ70" s="171"/>
      <c r="AR70" s="171"/>
      <c r="AS70" s="171"/>
      <c r="AT70" s="171"/>
      <c r="AU70" s="171"/>
      <c r="AV70" s="171"/>
      <c r="AW70" s="171"/>
      <c r="AX70" s="171"/>
      <c r="AY70" s="171"/>
      <c r="BB70" s="172" t="str">
        <f t="shared" si="22"/>
        <v/>
      </c>
      <c r="BC70" s="172" t="str">
        <f t="shared" si="22"/>
        <v/>
      </c>
      <c r="BD70" s="172" t="str">
        <f t="shared" si="22"/>
        <v/>
      </c>
      <c r="BE70" s="172" t="str">
        <f t="shared" si="22"/>
        <v/>
      </c>
      <c r="BF70" s="172" t="str">
        <f t="shared" si="22"/>
        <v/>
      </c>
    </row>
    <row r="71" spans="2:58" hidden="1">
      <c r="B71" s="10" t="str">
        <f t="shared" si="6"/>
        <v/>
      </c>
      <c r="C71" s="8"/>
      <c r="D71" s="8"/>
      <c r="E71" s="8"/>
      <c r="F71" s="281"/>
      <c r="G71" s="9"/>
      <c r="H71" s="9"/>
      <c r="I71" s="9"/>
      <c r="J71" s="9"/>
      <c r="K71" s="9"/>
      <c r="L71" s="305"/>
      <c r="M71" s="305"/>
      <c r="N71" s="11" t="str">
        <f t="shared" si="14"/>
        <v/>
      </c>
      <c r="O71" s="11" t="str">
        <f t="shared" si="15"/>
        <v/>
      </c>
      <c r="P71" s="158"/>
      <c r="Q71" s="11"/>
      <c r="R71" s="11"/>
      <c r="S71" s="11"/>
      <c r="T71" s="11"/>
      <c r="U71" s="11"/>
      <c r="V71" s="11"/>
      <c r="W71" s="11"/>
      <c r="X71" s="11"/>
      <c r="Y71" s="11" t="str">
        <f t="shared" si="16"/>
        <v/>
      </c>
      <c r="Z71" s="11" t="str">
        <f t="shared" si="17"/>
        <v/>
      </c>
      <c r="AA71" s="172">
        <f t="shared" si="18"/>
        <v>0</v>
      </c>
      <c r="AB71" s="172" t="str">
        <f t="shared" si="27"/>
        <v/>
      </c>
      <c r="AC71" s="172" t="str">
        <f t="shared" si="27"/>
        <v/>
      </c>
      <c r="AD71" s="171">
        <f t="shared" si="23"/>
        <v>0</v>
      </c>
      <c r="AE71" s="171">
        <f t="shared" si="24"/>
        <v>0</v>
      </c>
      <c r="AF71" s="171">
        <f t="shared" si="25"/>
        <v>0</v>
      </c>
      <c r="AG71" s="171">
        <f t="shared" si="26"/>
        <v>0</v>
      </c>
      <c r="AH71" s="171">
        <f t="shared" si="26"/>
        <v>0</v>
      </c>
      <c r="AI71" s="171">
        <f t="shared" si="11"/>
        <v>0</v>
      </c>
      <c r="AJ71" s="171">
        <f t="shared" si="11"/>
        <v>0</v>
      </c>
      <c r="AK71" s="171"/>
      <c r="AL71" s="171"/>
      <c r="AM71" s="171">
        <f t="shared" si="12"/>
        <v>0</v>
      </c>
      <c r="AN71" s="171"/>
      <c r="AO71" s="171"/>
      <c r="AP71" s="171"/>
      <c r="AQ71" s="171"/>
      <c r="AR71" s="171"/>
      <c r="AS71" s="171"/>
      <c r="AT71" s="171"/>
      <c r="AU71" s="171"/>
      <c r="AV71" s="171"/>
      <c r="AW71" s="171"/>
      <c r="AX71" s="171"/>
      <c r="AY71" s="171"/>
      <c r="BB71" s="172" t="str">
        <f t="shared" ref="BB71:BF80" si="28">IF($F71="","",BB$30)</f>
        <v/>
      </c>
      <c r="BC71" s="172" t="str">
        <f t="shared" si="28"/>
        <v/>
      </c>
      <c r="BD71" s="172" t="str">
        <f t="shared" si="28"/>
        <v/>
      </c>
      <c r="BE71" s="172" t="str">
        <f t="shared" si="28"/>
        <v/>
      </c>
      <c r="BF71" s="172" t="str">
        <f t="shared" si="28"/>
        <v/>
      </c>
    </row>
    <row r="72" spans="2:58" hidden="1">
      <c r="B72" s="10" t="str">
        <f t="shared" si="6"/>
        <v/>
      </c>
      <c r="C72" s="8"/>
      <c r="D72" s="8"/>
      <c r="E72" s="8"/>
      <c r="F72" s="281"/>
      <c r="G72" s="9"/>
      <c r="H72" s="9"/>
      <c r="I72" s="9"/>
      <c r="J72" s="9"/>
      <c r="K72" s="9"/>
      <c r="L72" s="305"/>
      <c r="M72" s="305"/>
      <c r="N72" s="11" t="str">
        <f t="shared" si="14"/>
        <v/>
      </c>
      <c r="O72" s="11" t="str">
        <f t="shared" si="15"/>
        <v/>
      </c>
      <c r="P72" s="158"/>
      <c r="Q72" s="11"/>
      <c r="R72" s="11"/>
      <c r="S72" s="11"/>
      <c r="T72" s="11"/>
      <c r="U72" s="11"/>
      <c r="V72" s="11"/>
      <c r="W72" s="11"/>
      <c r="X72" s="11"/>
      <c r="Y72" s="11" t="str">
        <f t="shared" si="16"/>
        <v/>
      </c>
      <c r="Z72" s="11" t="str">
        <f t="shared" si="17"/>
        <v/>
      </c>
      <c r="AA72" s="172">
        <f t="shared" si="18"/>
        <v>0</v>
      </c>
      <c r="AB72" s="172" t="str">
        <f t="shared" si="27"/>
        <v/>
      </c>
      <c r="AC72" s="172" t="str">
        <f t="shared" si="27"/>
        <v/>
      </c>
      <c r="AD72" s="171">
        <f t="shared" si="23"/>
        <v>0</v>
      </c>
      <c r="AE72" s="171">
        <f t="shared" si="24"/>
        <v>0</v>
      </c>
      <c r="AF72" s="171">
        <f t="shared" si="25"/>
        <v>0</v>
      </c>
      <c r="AG72" s="171">
        <f t="shared" si="26"/>
        <v>0</v>
      </c>
      <c r="AH72" s="171">
        <f t="shared" si="26"/>
        <v>0</v>
      </c>
      <c r="AI72" s="171">
        <f t="shared" si="11"/>
        <v>0</v>
      </c>
      <c r="AJ72" s="171">
        <f t="shared" si="11"/>
        <v>0</v>
      </c>
      <c r="AK72" s="171"/>
      <c r="AL72" s="171"/>
      <c r="AM72" s="171">
        <f t="shared" si="12"/>
        <v>0</v>
      </c>
      <c r="AN72" s="171"/>
      <c r="AO72" s="171"/>
      <c r="AP72" s="171"/>
      <c r="AQ72" s="171"/>
      <c r="AR72" s="171"/>
      <c r="AS72" s="171"/>
      <c r="AT72" s="171"/>
      <c r="AU72" s="171"/>
      <c r="AV72" s="171"/>
      <c r="AW72" s="171"/>
      <c r="AX72" s="171"/>
      <c r="AY72" s="171"/>
      <c r="BB72" s="172" t="str">
        <f t="shared" si="28"/>
        <v/>
      </c>
      <c r="BC72" s="172" t="str">
        <f t="shared" si="28"/>
        <v/>
      </c>
      <c r="BD72" s="172" t="str">
        <f t="shared" si="28"/>
        <v/>
      </c>
      <c r="BE72" s="172" t="str">
        <f t="shared" si="28"/>
        <v/>
      </c>
      <c r="BF72" s="172" t="str">
        <f t="shared" si="28"/>
        <v/>
      </c>
    </row>
    <row r="73" spans="2:58" hidden="1">
      <c r="B73" s="10" t="str">
        <f t="shared" si="6"/>
        <v/>
      </c>
      <c r="C73" s="8"/>
      <c r="D73" s="8"/>
      <c r="E73" s="8"/>
      <c r="F73" s="281"/>
      <c r="G73" s="9"/>
      <c r="H73" s="9"/>
      <c r="I73" s="9"/>
      <c r="J73" s="9"/>
      <c r="K73" s="9"/>
      <c r="L73" s="305"/>
      <c r="M73" s="305"/>
      <c r="N73" s="11" t="str">
        <f t="shared" si="14"/>
        <v/>
      </c>
      <c r="O73" s="11" t="str">
        <f t="shared" si="15"/>
        <v/>
      </c>
      <c r="P73" s="158"/>
      <c r="Q73" s="11"/>
      <c r="R73" s="11"/>
      <c r="S73" s="11"/>
      <c r="T73" s="11"/>
      <c r="U73" s="11"/>
      <c r="V73" s="11"/>
      <c r="W73" s="11"/>
      <c r="X73" s="11"/>
      <c r="Y73" s="11" t="str">
        <f t="shared" si="16"/>
        <v/>
      </c>
      <c r="Z73" s="11" t="str">
        <f t="shared" si="17"/>
        <v/>
      </c>
      <c r="AA73" s="172">
        <f t="shared" si="18"/>
        <v>0</v>
      </c>
      <c r="AB73" s="172" t="str">
        <f t="shared" si="27"/>
        <v/>
      </c>
      <c r="AC73" s="172" t="str">
        <f t="shared" si="27"/>
        <v/>
      </c>
      <c r="AD73" s="171">
        <f t="shared" si="23"/>
        <v>0</v>
      </c>
      <c r="AE73" s="171">
        <f t="shared" si="24"/>
        <v>0</v>
      </c>
      <c r="AF73" s="171">
        <f t="shared" si="25"/>
        <v>0</v>
      </c>
      <c r="AG73" s="171">
        <f t="shared" si="26"/>
        <v>0</v>
      </c>
      <c r="AH73" s="171">
        <f t="shared" si="26"/>
        <v>0</v>
      </c>
      <c r="AI73" s="171">
        <f t="shared" si="11"/>
        <v>0</v>
      </c>
      <c r="AJ73" s="171">
        <f t="shared" si="11"/>
        <v>0</v>
      </c>
      <c r="AK73" s="171"/>
      <c r="AL73" s="171"/>
      <c r="AM73" s="171">
        <f t="shared" si="12"/>
        <v>0</v>
      </c>
      <c r="AN73" s="171"/>
      <c r="AO73" s="171"/>
      <c r="AP73" s="171"/>
      <c r="AQ73" s="171"/>
      <c r="AR73" s="171"/>
      <c r="AS73" s="171"/>
      <c r="AT73" s="171"/>
      <c r="AU73" s="171"/>
      <c r="AV73" s="171"/>
      <c r="AW73" s="171"/>
      <c r="AX73" s="171"/>
      <c r="AY73" s="171"/>
      <c r="BB73" s="172" t="str">
        <f t="shared" si="28"/>
        <v/>
      </c>
      <c r="BC73" s="172" t="str">
        <f t="shared" si="28"/>
        <v/>
      </c>
      <c r="BD73" s="172" t="str">
        <f t="shared" si="28"/>
        <v/>
      </c>
      <c r="BE73" s="172" t="str">
        <f t="shared" si="28"/>
        <v/>
      </c>
      <c r="BF73" s="172" t="str">
        <f t="shared" si="28"/>
        <v/>
      </c>
    </row>
    <row r="74" spans="2:58" hidden="1">
      <c r="B74" s="10" t="str">
        <f t="shared" si="6"/>
        <v/>
      </c>
      <c r="C74" s="8"/>
      <c r="D74" s="8"/>
      <c r="E74" s="8"/>
      <c r="F74" s="281"/>
      <c r="G74" s="9"/>
      <c r="H74" s="9"/>
      <c r="I74" s="9"/>
      <c r="J74" s="9"/>
      <c r="K74" s="9"/>
      <c r="L74" s="305"/>
      <c r="M74" s="305"/>
      <c r="N74" s="11" t="str">
        <f t="shared" si="14"/>
        <v/>
      </c>
      <c r="O74" s="11" t="str">
        <f t="shared" si="15"/>
        <v/>
      </c>
      <c r="P74" s="158"/>
      <c r="Q74" s="11"/>
      <c r="R74" s="11"/>
      <c r="S74" s="11"/>
      <c r="T74" s="11"/>
      <c r="U74" s="11"/>
      <c r="V74" s="11"/>
      <c r="W74" s="11"/>
      <c r="X74" s="11"/>
      <c r="Y74" s="11" t="str">
        <f t="shared" si="16"/>
        <v/>
      </c>
      <c r="Z74" s="11" t="str">
        <f t="shared" si="17"/>
        <v/>
      </c>
      <c r="AA74" s="172">
        <f t="shared" si="18"/>
        <v>0</v>
      </c>
      <c r="AB74" s="172" t="str">
        <f t="shared" si="27"/>
        <v/>
      </c>
      <c r="AC74" s="172" t="str">
        <f t="shared" si="27"/>
        <v/>
      </c>
      <c r="AD74" s="171">
        <f t="shared" si="23"/>
        <v>0</v>
      </c>
      <c r="AE74" s="171">
        <f t="shared" si="24"/>
        <v>0</v>
      </c>
      <c r="AF74" s="171">
        <f t="shared" si="25"/>
        <v>0</v>
      </c>
      <c r="AG74" s="171">
        <f t="shared" si="26"/>
        <v>0</v>
      </c>
      <c r="AH74" s="171">
        <f t="shared" si="26"/>
        <v>0</v>
      </c>
      <c r="AI74" s="171">
        <f t="shared" si="11"/>
        <v>0</v>
      </c>
      <c r="AJ74" s="171">
        <f t="shared" si="11"/>
        <v>0</v>
      </c>
      <c r="AK74" s="171"/>
      <c r="AL74" s="171"/>
      <c r="AM74" s="171">
        <f t="shared" si="12"/>
        <v>0</v>
      </c>
      <c r="AN74" s="171"/>
      <c r="AO74" s="171"/>
      <c r="AP74" s="171"/>
      <c r="AQ74" s="171"/>
      <c r="AR74" s="171"/>
      <c r="AS74" s="171"/>
      <c r="AT74" s="171"/>
      <c r="AU74" s="171"/>
      <c r="AV74" s="171"/>
      <c r="AW74" s="171"/>
      <c r="AX74" s="171"/>
      <c r="AY74" s="171"/>
      <c r="BB74" s="172" t="str">
        <f t="shared" si="28"/>
        <v/>
      </c>
      <c r="BC74" s="172" t="str">
        <f t="shared" si="28"/>
        <v/>
      </c>
      <c r="BD74" s="172" t="str">
        <f t="shared" si="28"/>
        <v/>
      </c>
      <c r="BE74" s="172" t="str">
        <f t="shared" si="28"/>
        <v/>
      </c>
      <c r="BF74" s="172" t="str">
        <f t="shared" si="28"/>
        <v/>
      </c>
    </row>
    <row r="75" spans="2:58" hidden="1">
      <c r="B75" s="10" t="str">
        <f t="shared" si="6"/>
        <v/>
      </c>
      <c r="C75" s="8"/>
      <c r="D75" s="8"/>
      <c r="E75" s="8"/>
      <c r="F75" s="281"/>
      <c r="G75" s="9"/>
      <c r="H75" s="9"/>
      <c r="I75" s="9"/>
      <c r="J75" s="9"/>
      <c r="K75" s="9"/>
      <c r="L75" s="305"/>
      <c r="M75" s="305"/>
      <c r="N75" s="11" t="str">
        <f t="shared" si="14"/>
        <v/>
      </c>
      <c r="O75" s="11" t="str">
        <f t="shared" si="15"/>
        <v/>
      </c>
      <c r="P75" s="158"/>
      <c r="Q75" s="11"/>
      <c r="R75" s="11"/>
      <c r="S75" s="11"/>
      <c r="T75" s="11"/>
      <c r="U75" s="11"/>
      <c r="V75" s="11"/>
      <c r="W75" s="11"/>
      <c r="X75" s="11"/>
      <c r="Y75" s="11" t="str">
        <f t="shared" si="16"/>
        <v/>
      </c>
      <c r="Z75" s="11" t="str">
        <f t="shared" si="17"/>
        <v/>
      </c>
      <c r="AA75" s="172">
        <f t="shared" si="18"/>
        <v>0</v>
      </c>
      <c r="AB75" s="172" t="str">
        <f t="shared" si="27"/>
        <v/>
      </c>
      <c r="AC75" s="172" t="str">
        <f t="shared" si="27"/>
        <v/>
      </c>
      <c r="AD75" s="171">
        <f t="shared" si="23"/>
        <v>0</v>
      </c>
      <c r="AE75" s="171">
        <f t="shared" si="24"/>
        <v>0</v>
      </c>
      <c r="AF75" s="171">
        <f t="shared" si="25"/>
        <v>0</v>
      </c>
      <c r="AG75" s="171">
        <f t="shared" si="26"/>
        <v>0</v>
      </c>
      <c r="AH75" s="171">
        <f t="shared" si="26"/>
        <v>0</v>
      </c>
      <c r="AI75" s="171">
        <f t="shared" si="11"/>
        <v>0</v>
      </c>
      <c r="AJ75" s="171">
        <f t="shared" si="11"/>
        <v>0</v>
      </c>
      <c r="AK75" s="171"/>
      <c r="AL75" s="171"/>
      <c r="AM75" s="171">
        <f t="shared" si="12"/>
        <v>0</v>
      </c>
      <c r="AN75" s="171"/>
      <c r="AO75" s="171"/>
      <c r="AP75" s="171"/>
      <c r="AQ75" s="171"/>
      <c r="AR75" s="171"/>
      <c r="AS75" s="171"/>
      <c r="AT75" s="171"/>
      <c r="AU75" s="171"/>
      <c r="AV75" s="171"/>
      <c r="AW75" s="171"/>
      <c r="AX75" s="171"/>
      <c r="AY75" s="171"/>
      <c r="BB75" s="172" t="str">
        <f t="shared" si="28"/>
        <v/>
      </c>
      <c r="BC75" s="172" t="str">
        <f t="shared" si="28"/>
        <v/>
      </c>
      <c r="BD75" s="172" t="str">
        <f t="shared" si="28"/>
        <v/>
      </c>
      <c r="BE75" s="172" t="str">
        <f t="shared" si="28"/>
        <v/>
      </c>
      <c r="BF75" s="172" t="str">
        <f t="shared" si="28"/>
        <v/>
      </c>
    </row>
    <row r="76" spans="2:58" hidden="1">
      <c r="B76" s="10" t="str">
        <f t="shared" si="6"/>
        <v/>
      </c>
      <c r="C76" s="8"/>
      <c r="D76" s="8"/>
      <c r="E76" s="8"/>
      <c r="F76" s="281"/>
      <c r="G76" s="9"/>
      <c r="H76" s="9"/>
      <c r="I76" s="9"/>
      <c r="J76" s="9"/>
      <c r="K76" s="9"/>
      <c r="L76" s="305"/>
      <c r="M76" s="305"/>
      <c r="N76" s="11" t="str">
        <f t="shared" si="14"/>
        <v/>
      </c>
      <c r="O76" s="11" t="str">
        <f t="shared" si="15"/>
        <v/>
      </c>
      <c r="P76" s="158"/>
      <c r="Q76" s="11"/>
      <c r="R76" s="11"/>
      <c r="S76" s="11"/>
      <c r="T76" s="11"/>
      <c r="U76" s="11"/>
      <c r="V76" s="11"/>
      <c r="W76" s="11"/>
      <c r="X76" s="11"/>
      <c r="Y76" s="11" t="str">
        <f t="shared" si="16"/>
        <v/>
      </c>
      <c r="Z76" s="11" t="str">
        <f t="shared" si="17"/>
        <v/>
      </c>
      <c r="AA76" s="172">
        <f t="shared" si="18"/>
        <v>0</v>
      </c>
      <c r="AB76" s="172" t="str">
        <f t="shared" si="27"/>
        <v/>
      </c>
      <c r="AC76" s="172" t="str">
        <f t="shared" si="27"/>
        <v/>
      </c>
      <c r="AD76" s="171">
        <f t="shared" si="23"/>
        <v>0</v>
      </c>
      <c r="AE76" s="171">
        <f t="shared" si="24"/>
        <v>0</v>
      </c>
      <c r="AF76" s="171">
        <f t="shared" si="25"/>
        <v>0</v>
      </c>
      <c r="AG76" s="171">
        <f t="shared" si="26"/>
        <v>0</v>
      </c>
      <c r="AH76" s="171">
        <f t="shared" si="26"/>
        <v>0</v>
      </c>
      <c r="AI76" s="171">
        <f t="shared" si="11"/>
        <v>0</v>
      </c>
      <c r="AJ76" s="171">
        <f t="shared" si="11"/>
        <v>0</v>
      </c>
      <c r="AK76" s="171"/>
      <c r="AL76" s="171"/>
      <c r="AM76" s="171">
        <f t="shared" si="12"/>
        <v>0</v>
      </c>
      <c r="AN76" s="171"/>
      <c r="AO76" s="171"/>
      <c r="AP76" s="171"/>
      <c r="AQ76" s="171"/>
      <c r="AR76" s="171"/>
      <c r="AS76" s="171"/>
      <c r="AT76" s="171"/>
      <c r="AU76" s="171"/>
      <c r="AV76" s="171"/>
      <c r="AW76" s="171"/>
      <c r="AX76" s="171"/>
      <c r="AY76" s="171"/>
      <c r="BB76" s="172" t="str">
        <f t="shared" si="28"/>
        <v/>
      </c>
      <c r="BC76" s="172" t="str">
        <f t="shared" si="28"/>
        <v/>
      </c>
      <c r="BD76" s="172" t="str">
        <f t="shared" si="28"/>
        <v/>
      </c>
      <c r="BE76" s="172" t="str">
        <f t="shared" si="28"/>
        <v/>
      </c>
      <c r="BF76" s="172" t="str">
        <f t="shared" si="28"/>
        <v/>
      </c>
    </row>
    <row r="77" spans="2:58" hidden="1">
      <c r="B77" s="10" t="str">
        <f t="shared" si="6"/>
        <v/>
      </c>
      <c r="C77" s="8"/>
      <c r="D77" s="8"/>
      <c r="E77" s="8"/>
      <c r="F77" s="281"/>
      <c r="G77" s="9"/>
      <c r="H77" s="9"/>
      <c r="I77" s="9"/>
      <c r="J77" s="9"/>
      <c r="K77" s="9"/>
      <c r="L77" s="305"/>
      <c r="M77" s="305"/>
      <c r="N77" s="11" t="str">
        <f t="shared" si="14"/>
        <v/>
      </c>
      <c r="O77" s="11" t="str">
        <f t="shared" si="15"/>
        <v/>
      </c>
      <c r="P77" s="158"/>
      <c r="Q77" s="11"/>
      <c r="R77" s="11"/>
      <c r="S77" s="11"/>
      <c r="T77" s="11"/>
      <c r="U77" s="11"/>
      <c r="V77" s="11"/>
      <c r="W77" s="11"/>
      <c r="X77" s="11"/>
      <c r="Y77" s="11" t="str">
        <f t="shared" si="16"/>
        <v/>
      </c>
      <c r="Z77" s="11" t="str">
        <f t="shared" si="17"/>
        <v/>
      </c>
      <c r="AA77" s="172">
        <f t="shared" si="18"/>
        <v>0</v>
      </c>
      <c r="AB77" s="172" t="str">
        <f t="shared" si="27"/>
        <v/>
      </c>
      <c r="AC77" s="172" t="str">
        <f t="shared" si="27"/>
        <v/>
      </c>
      <c r="AD77" s="171">
        <f t="shared" si="23"/>
        <v>0</v>
      </c>
      <c r="AE77" s="171">
        <f t="shared" si="24"/>
        <v>0</v>
      </c>
      <c r="AF77" s="171">
        <f t="shared" si="25"/>
        <v>0</v>
      </c>
      <c r="AG77" s="171">
        <f t="shared" si="26"/>
        <v>0</v>
      </c>
      <c r="AH77" s="171">
        <f t="shared" si="26"/>
        <v>0</v>
      </c>
      <c r="AI77" s="171">
        <f t="shared" si="11"/>
        <v>0</v>
      </c>
      <c r="AJ77" s="171">
        <f t="shared" si="11"/>
        <v>0</v>
      </c>
      <c r="AK77" s="171"/>
      <c r="AL77" s="171"/>
      <c r="AM77" s="171">
        <f t="shared" si="12"/>
        <v>0</v>
      </c>
      <c r="AN77" s="171"/>
      <c r="AO77" s="171"/>
      <c r="AP77" s="171"/>
      <c r="AQ77" s="171"/>
      <c r="AR77" s="171"/>
      <c r="AS77" s="171"/>
      <c r="AT77" s="171"/>
      <c r="AU77" s="171"/>
      <c r="AV77" s="171"/>
      <c r="AW77" s="171"/>
      <c r="AX77" s="171"/>
      <c r="AY77" s="171"/>
      <c r="BB77" s="172" t="str">
        <f t="shared" si="28"/>
        <v/>
      </c>
      <c r="BC77" s="172" t="str">
        <f t="shared" si="28"/>
        <v/>
      </c>
      <c r="BD77" s="172" t="str">
        <f t="shared" si="28"/>
        <v/>
      </c>
      <c r="BE77" s="172" t="str">
        <f t="shared" si="28"/>
        <v/>
      </c>
      <c r="BF77" s="172" t="str">
        <f t="shared" si="28"/>
        <v/>
      </c>
    </row>
    <row r="78" spans="2:58" hidden="1">
      <c r="B78" s="10" t="str">
        <f t="shared" si="6"/>
        <v/>
      </c>
      <c r="C78" s="8"/>
      <c r="D78" s="8"/>
      <c r="E78" s="8"/>
      <c r="F78" s="281"/>
      <c r="G78" s="9"/>
      <c r="H78" s="9"/>
      <c r="I78" s="9"/>
      <c r="J78" s="9"/>
      <c r="K78" s="9"/>
      <c r="L78" s="305"/>
      <c r="M78" s="305"/>
      <c r="N78" s="11" t="str">
        <f t="shared" si="14"/>
        <v/>
      </c>
      <c r="O78" s="11" t="str">
        <f t="shared" si="15"/>
        <v/>
      </c>
      <c r="P78" s="158"/>
      <c r="Q78" s="11"/>
      <c r="R78" s="11"/>
      <c r="S78" s="11"/>
      <c r="T78" s="11"/>
      <c r="U78" s="11"/>
      <c r="V78" s="11"/>
      <c r="W78" s="11"/>
      <c r="X78" s="11"/>
      <c r="Y78" s="11" t="str">
        <f t="shared" si="16"/>
        <v/>
      </c>
      <c r="Z78" s="11" t="str">
        <f t="shared" si="17"/>
        <v/>
      </c>
      <c r="AA78" s="172">
        <f t="shared" si="18"/>
        <v>0</v>
      </c>
      <c r="AB78" s="172" t="str">
        <f t="shared" si="27"/>
        <v/>
      </c>
      <c r="AC78" s="172" t="str">
        <f t="shared" si="27"/>
        <v/>
      </c>
      <c r="AD78" s="171">
        <f t="shared" si="23"/>
        <v>0</v>
      </c>
      <c r="AE78" s="171">
        <f t="shared" si="24"/>
        <v>0</v>
      </c>
      <c r="AF78" s="171">
        <f t="shared" si="25"/>
        <v>0</v>
      </c>
      <c r="AG78" s="171">
        <f t="shared" si="26"/>
        <v>0</v>
      </c>
      <c r="AH78" s="171">
        <f t="shared" si="26"/>
        <v>0</v>
      </c>
      <c r="AI78" s="171">
        <f t="shared" si="11"/>
        <v>0</v>
      </c>
      <c r="AJ78" s="171">
        <f t="shared" si="11"/>
        <v>0</v>
      </c>
      <c r="AK78" s="171"/>
      <c r="AL78" s="171"/>
      <c r="AM78" s="171">
        <f t="shared" si="12"/>
        <v>0</v>
      </c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BB78" s="172" t="str">
        <f t="shared" si="28"/>
        <v/>
      </c>
      <c r="BC78" s="172" t="str">
        <f t="shared" si="28"/>
        <v/>
      </c>
      <c r="BD78" s="172" t="str">
        <f t="shared" si="28"/>
        <v/>
      </c>
      <c r="BE78" s="172" t="str">
        <f t="shared" si="28"/>
        <v/>
      </c>
      <c r="BF78" s="172" t="str">
        <f t="shared" si="28"/>
        <v/>
      </c>
    </row>
    <row r="79" spans="2:58" hidden="1">
      <c r="B79" s="10" t="str">
        <f t="shared" si="6"/>
        <v/>
      </c>
      <c r="C79" s="8"/>
      <c r="D79" s="8"/>
      <c r="E79" s="8"/>
      <c r="F79" s="281"/>
      <c r="G79" s="9"/>
      <c r="H79" s="9"/>
      <c r="I79" s="9"/>
      <c r="J79" s="9"/>
      <c r="K79" s="9"/>
      <c r="L79" s="305"/>
      <c r="M79" s="305"/>
      <c r="N79" s="11" t="str">
        <f t="shared" si="14"/>
        <v/>
      </c>
      <c r="O79" s="11" t="str">
        <f t="shared" si="15"/>
        <v/>
      </c>
      <c r="P79" s="158"/>
      <c r="Q79" s="11"/>
      <c r="R79" s="11"/>
      <c r="S79" s="11"/>
      <c r="T79" s="11"/>
      <c r="U79" s="11"/>
      <c r="V79" s="11"/>
      <c r="W79" s="11"/>
      <c r="X79" s="11"/>
      <c r="Y79" s="11" t="str">
        <f t="shared" si="16"/>
        <v/>
      </c>
      <c r="Z79" s="11" t="str">
        <f t="shared" si="17"/>
        <v/>
      </c>
      <c r="AA79" s="172">
        <f t="shared" si="18"/>
        <v>0</v>
      </c>
      <c r="AB79" s="172" t="str">
        <f t="shared" si="27"/>
        <v/>
      </c>
      <c r="AC79" s="172" t="str">
        <f t="shared" si="27"/>
        <v/>
      </c>
      <c r="AD79" s="171">
        <f t="shared" si="23"/>
        <v>0</v>
      </c>
      <c r="AE79" s="171">
        <f t="shared" si="24"/>
        <v>0</v>
      </c>
      <c r="AF79" s="171">
        <f t="shared" si="25"/>
        <v>0</v>
      </c>
      <c r="AG79" s="171">
        <f t="shared" si="26"/>
        <v>0</v>
      </c>
      <c r="AH79" s="171">
        <f t="shared" si="26"/>
        <v>0</v>
      </c>
      <c r="AI79" s="171">
        <f t="shared" si="11"/>
        <v>0</v>
      </c>
      <c r="AJ79" s="171">
        <f t="shared" si="11"/>
        <v>0</v>
      </c>
      <c r="AK79" s="171"/>
      <c r="AL79" s="171"/>
      <c r="AM79" s="171">
        <f t="shared" si="12"/>
        <v>0</v>
      </c>
      <c r="AN79" s="171"/>
      <c r="AO79" s="171"/>
      <c r="AP79" s="171"/>
      <c r="AQ79" s="171"/>
      <c r="AR79" s="171"/>
      <c r="AS79" s="171"/>
      <c r="AT79" s="171"/>
      <c r="AU79" s="171"/>
      <c r="AV79" s="171"/>
      <c r="AW79" s="171"/>
      <c r="AX79" s="171"/>
      <c r="AY79" s="171"/>
      <c r="BB79" s="172" t="str">
        <f t="shared" si="28"/>
        <v/>
      </c>
      <c r="BC79" s="172" t="str">
        <f t="shared" si="28"/>
        <v/>
      </c>
      <c r="BD79" s="172" t="str">
        <f t="shared" si="28"/>
        <v/>
      </c>
      <c r="BE79" s="172" t="str">
        <f t="shared" si="28"/>
        <v/>
      </c>
      <c r="BF79" s="172" t="str">
        <f t="shared" si="28"/>
        <v/>
      </c>
    </row>
    <row r="80" spans="2:58" hidden="1">
      <c r="B80" s="10" t="str">
        <f t="shared" si="6"/>
        <v/>
      </c>
      <c r="C80" s="8"/>
      <c r="D80" s="8"/>
      <c r="E80" s="8"/>
      <c r="F80" s="281"/>
      <c r="G80" s="9"/>
      <c r="H80" s="9"/>
      <c r="I80" s="9"/>
      <c r="J80" s="9"/>
      <c r="K80" s="9"/>
      <c r="L80" s="305"/>
      <c r="M80" s="305"/>
      <c r="N80" s="11" t="str">
        <f t="shared" si="14"/>
        <v/>
      </c>
      <c r="O80" s="11" t="str">
        <f t="shared" si="15"/>
        <v/>
      </c>
      <c r="P80" s="158"/>
      <c r="Q80" s="11"/>
      <c r="R80" s="11"/>
      <c r="S80" s="11"/>
      <c r="T80" s="11"/>
      <c r="U80" s="11"/>
      <c r="V80" s="11"/>
      <c r="W80" s="11"/>
      <c r="X80" s="11"/>
      <c r="Y80" s="11" t="str">
        <f t="shared" si="16"/>
        <v/>
      </c>
      <c r="Z80" s="11" t="str">
        <f t="shared" si="17"/>
        <v/>
      </c>
      <c r="AA80" s="172">
        <f t="shared" si="18"/>
        <v>0</v>
      </c>
      <c r="AB80" s="172" t="str">
        <f t="shared" si="27"/>
        <v/>
      </c>
      <c r="AC80" s="172" t="str">
        <f t="shared" si="27"/>
        <v/>
      </c>
      <c r="AD80" s="171">
        <f t="shared" si="23"/>
        <v>0</v>
      </c>
      <c r="AE80" s="171">
        <f t="shared" si="24"/>
        <v>0</v>
      </c>
      <c r="AF80" s="171">
        <f t="shared" si="25"/>
        <v>0</v>
      </c>
      <c r="AG80" s="171">
        <f t="shared" si="26"/>
        <v>0</v>
      </c>
      <c r="AH80" s="171">
        <f t="shared" si="26"/>
        <v>0</v>
      </c>
      <c r="AI80" s="171">
        <f t="shared" si="11"/>
        <v>0</v>
      </c>
      <c r="AJ80" s="171">
        <f t="shared" si="11"/>
        <v>0</v>
      </c>
      <c r="AK80" s="171"/>
      <c r="AL80" s="171"/>
      <c r="AM80" s="171">
        <f t="shared" si="12"/>
        <v>0</v>
      </c>
      <c r="AN80" s="171"/>
      <c r="AO80" s="171"/>
      <c r="AP80" s="171"/>
      <c r="AQ80" s="171"/>
      <c r="AR80" s="171"/>
      <c r="AS80" s="171"/>
      <c r="AT80" s="171"/>
      <c r="AU80" s="171"/>
      <c r="AV80" s="171"/>
      <c r="AW80" s="171"/>
      <c r="AX80" s="171"/>
      <c r="AY80" s="171"/>
      <c r="BB80" s="172" t="str">
        <f t="shared" si="28"/>
        <v/>
      </c>
      <c r="BC80" s="172" t="str">
        <f t="shared" si="28"/>
        <v/>
      </c>
      <c r="BD80" s="172" t="str">
        <f t="shared" si="28"/>
        <v/>
      </c>
      <c r="BE80" s="172" t="str">
        <f t="shared" si="28"/>
        <v/>
      </c>
      <c r="BF80" s="172" t="str">
        <f t="shared" si="28"/>
        <v/>
      </c>
    </row>
    <row r="81" spans="2:58" hidden="1">
      <c r="B81" s="10" t="str">
        <f t="shared" si="6"/>
        <v/>
      </c>
      <c r="C81" s="8"/>
      <c r="D81" s="8"/>
      <c r="E81" s="8"/>
      <c r="F81" s="281"/>
      <c r="G81" s="9"/>
      <c r="H81" s="9"/>
      <c r="I81" s="9"/>
      <c r="J81" s="9"/>
      <c r="K81" s="9"/>
      <c r="L81" s="305"/>
      <c r="M81" s="305"/>
      <c r="N81" s="11" t="str">
        <f t="shared" si="14"/>
        <v/>
      </c>
      <c r="O81" s="11" t="str">
        <f t="shared" si="15"/>
        <v/>
      </c>
      <c r="P81" s="158"/>
      <c r="Q81" s="11"/>
      <c r="R81" s="11"/>
      <c r="S81" s="11"/>
      <c r="T81" s="11"/>
      <c r="U81" s="11"/>
      <c r="V81" s="11"/>
      <c r="W81" s="11"/>
      <c r="X81" s="11"/>
      <c r="Y81" s="11" t="str">
        <f t="shared" si="16"/>
        <v/>
      </c>
      <c r="Z81" s="11" t="str">
        <f t="shared" si="17"/>
        <v/>
      </c>
      <c r="AA81" s="172">
        <f t="shared" si="18"/>
        <v>0</v>
      </c>
      <c r="AB81" s="172" t="str">
        <f t="shared" si="27"/>
        <v/>
      </c>
      <c r="AC81" s="172" t="str">
        <f t="shared" si="27"/>
        <v/>
      </c>
      <c r="AD81" s="171">
        <f t="shared" si="23"/>
        <v>0</v>
      </c>
      <c r="AE81" s="171">
        <f t="shared" si="24"/>
        <v>0</v>
      </c>
      <c r="AF81" s="171">
        <f t="shared" si="25"/>
        <v>0</v>
      </c>
      <c r="AG81" s="171">
        <f t="shared" si="26"/>
        <v>0</v>
      </c>
      <c r="AH81" s="171">
        <f t="shared" si="26"/>
        <v>0</v>
      </c>
      <c r="AI81" s="171">
        <f t="shared" si="11"/>
        <v>0</v>
      </c>
      <c r="AJ81" s="171">
        <f t="shared" si="11"/>
        <v>0</v>
      </c>
      <c r="AK81" s="171"/>
      <c r="AL81" s="171"/>
      <c r="AM81" s="171">
        <f t="shared" si="12"/>
        <v>0</v>
      </c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1"/>
      <c r="BB81" s="172" t="str">
        <f t="shared" ref="BB81:BF90" si="29">IF($F81="","",BB$30)</f>
        <v/>
      </c>
      <c r="BC81" s="172" t="str">
        <f t="shared" si="29"/>
        <v/>
      </c>
      <c r="BD81" s="172" t="str">
        <f t="shared" si="29"/>
        <v/>
      </c>
      <c r="BE81" s="172" t="str">
        <f t="shared" si="29"/>
        <v/>
      </c>
      <c r="BF81" s="172" t="str">
        <f t="shared" si="29"/>
        <v/>
      </c>
    </row>
    <row r="82" spans="2:58" hidden="1">
      <c r="B82" s="10" t="str">
        <f t="shared" si="6"/>
        <v/>
      </c>
      <c r="C82" s="8"/>
      <c r="D82" s="8"/>
      <c r="E82" s="8"/>
      <c r="F82" s="281"/>
      <c r="G82" s="9"/>
      <c r="H82" s="9"/>
      <c r="I82" s="9"/>
      <c r="J82" s="9"/>
      <c r="K82" s="9"/>
      <c r="L82" s="305"/>
      <c r="M82" s="305"/>
      <c r="N82" s="11" t="str">
        <f t="shared" si="14"/>
        <v/>
      </c>
      <c r="O82" s="11" t="str">
        <f t="shared" si="15"/>
        <v/>
      </c>
      <c r="P82" s="158"/>
      <c r="Q82" s="11"/>
      <c r="R82" s="11"/>
      <c r="S82" s="11"/>
      <c r="T82" s="11"/>
      <c r="U82" s="11"/>
      <c r="V82" s="11"/>
      <c r="W82" s="11"/>
      <c r="X82" s="11"/>
      <c r="Y82" s="11" t="str">
        <f t="shared" si="16"/>
        <v/>
      </c>
      <c r="Z82" s="11" t="str">
        <f t="shared" si="17"/>
        <v/>
      </c>
      <c r="AA82" s="172">
        <f t="shared" si="18"/>
        <v>0</v>
      </c>
      <c r="AB82" s="172" t="str">
        <f t="shared" si="27"/>
        <v/>
      </c>
      <c r="AC82" s="172" t="str">
        <f t="shared" si="27"/>
        <v/>
      </c>
      <c r="AD82" s="171">
        <f t="shared" si="23"/>
        <v>0</v>
      </c>
      <c r="AE82" s="171">
        <f t="shared" si="24"/>
        <v>0</v>
      </c>
      <c r="AF82" s="171">
        <f t="shared" si="25"/>
        <v>0</v>
      </c>
      <c r="AG82" s="171">
        <f t="shared" si="26"/>
        <v>0</v>
      </c>
      <c r="AH82" s="171">
        <f t="shared" si="26"/>
        <v>0</v>
      </c>
      <c r="AI82" s="171">
        <f t="shared" si="11"/>
        <v>0</v>
      </c>
      <c r="AJ82" s="171">
        <f t="shared" si="11"/>
        <v>0</v>
      </c>
      <c r="AK82" s="171"/>
      <c r="AL82" s="171"/>
      <c r="AM82" s="171">
        <f t="shared" si="12"/>
        <v>0</v>
      </c>
      <c r="AN82" s="171"/>
      <c r="AO82" s="171"/>
      <c r="AP82" s="171"/>
      <c r="AQ82" s="171"/>
      <c r="AR82" s="171"/>
      <c r="AS82" s="171"/>
      <c r="AT82" s="171"/>
      <c r="AU82" s="171"/>
      <c r="AV82" s="171"/>
      <c r="AW82" s="171"/>
      <c r="AX82" s="171"/>
      <c r="AY82" s="171"/>
      <c r="BB82" s="172" t="str">
        <f t="shared" si="29"/>
        <v/>
      </c>
      <c r="BC82" s="172" t="str">
        <f t="shared" si="29"/>
        <v/>
      </c>
      <c r="BD82" s="172" t="str">
        <f t="shared" si="29"/>
        <v/>
      </c>
      <c r="BE82" s="172" t="str">
        <f t="shared" si="29"/>
        <v/>
      </c>
      <c r="BF82" s="172" t="str">
        <f t="shared" si="29"/>
        <v/>
      </c>
    </row>
    <row r="83" spans="2:58" hidden="1">
      <c r="B83" s="10" t="str">
        <f t="shared" si="6"/>
        <v/>
      </c>
      <c r="C83" s="8"/>
      <c r="D83" s="8"/>
      <c r="E83" s="8"/>
      <c r="F83" s="281"/>
      <c r="G83" s="9"/>
      <c r="H83" s="9"/>
      <c r="I83" s="9"/>
      <c r="J83" s="9"/>
      <c r="K83" s="9"/>
      <c r="L83" s="305"/>
      <c r="M83" s="305"/>
      <c r="N83" s="11" t="str">
        <f t="shared" si="14"/>
        <v/>
      </c>
      <c r="O83" s="11" t="str">
        <f t="shared" si="15"/>
        <v/>
      </c>
      <c r="P83" s="158"/>
      <c r="Q83" s="11"/>
      <c r="R83" s="11"/>
      <c r="S83" s="11"/>
      <c r="T83" s="11"/>
      <c r="U83" s="11"/>
      <c r="V83" s="11"/>
      <c r="W83" s="11"/>
      <c r="X83" s="11"/>
      <c r="Y83" s="11" t="str">
        <f t="shared" si="16"/>
        <v/>
      </c>
      <c r="Z83" s="11" t="str">
        <f t="shared" si="17"/>
        <v/>
      </c>
      <c r="AA83" s="172">
        <f t="shared" si="18"/>
        <v>0</v>
      </c>
      <c r="AB83" s="172" t="str">
        <f t="shared" si="27"/>
        <v/>
      </c>
      <c r="AC83" s="172" t="str">
        <f t="shared" si="27"/>
        <v/>
      </c>
      <c r="AD83" s="171">
        <f t="shared" si="23"/>
        <v>0</v>
      </c>
      <c r="AE83" s="171">
        <f t="shared" si="24"/>
        <v>0</v>
      </c>
      <c r="AF83" s="171">
        <f t="shared" si="25"/>
        <v>0</v>
      </c>
      <c r="AG83" s="171">
        <f t="shared" si="26"/>
        <v>0</v>
      </c>
      <c r="AH83" s="171">
        <f t="shared" si="26"/>
        <v>0</v>
      </c>
      <c r="AI83" s="171">
        <f t="shared" si="11"/>
        <v>0</v>
      </c>
      <c r="AJ83" s="171">
        <f t="shared" si="11"/>
        <v>0</v>
      </c>
      <c r="AK83" s="171"/>
      <c r="AL83" s="171"/>
      <c r="AM83" s="171">
        <f t="shared" si="12"/>
        <v>0</v>
      </c>
      <c r="AN83" s="171"/>
      <c r="AO83" s="171"/>
      <c r="AP83" s="171"/>
      <c r="AQ83" s="171"/>
      <c r="AR83" s="171"/>
      <c r="AS83" s="171"/>
      <c r="AT83" s="171"/>
      <c r="AU83" s="171"/>
      <c r="AV83" s="171"/>
      <c r="AW83" s="171"/>
      <c r="AX83" s="171"/>
      <c r="AY83" s="171"/>
      <c r="BB83" s="172" t="str">
        <f t="shared" si="29"/>
        <v/>
      </c>
      <c r="BC83" s="172" t="str">
        <f t="shared" si="29"/>
        <v/>
      </c>
      <c r="BD83" s="172" t="str">
        <f t="shared" si="29"/>
        <v/>
      </c>
      <c r="BE83" s="172" t="str">
        <f t="shared" si="29"/>
        <v/>
      </c>
      <c r="BF83" s="172" t="str">
        <f t="shared" si="29"/>
        <v/>
      </c>
    </row>
    <row r="84" spans="2:58" hidden="1">
      <c r="B84" s="10" t="str">
        <f t="shared" si="6"/>
        <v/>
      </c>
      <c r="C84" s="8"/>
      <c r="D84" s="8"/>
      <c r="E84" s="8"/>
      <c r="F84" s="281"/>
      <c r="G84" s="9"/>
      <c r="H84" s="9"/>
      <c r="I84" s="9"/>
      <c r="J84" s="9"/>
      <c r="K84" s="9"/>
      <c r="L84" s="305"/>
      <c r="M84" s="305"/>
      <c r="N84" s="11" t="str">
        <f t="shared" si="14"/>
        <v/>
      </c>
      <c r="O84" s="11" t="str">
        <f t="shared" si="15"/>
        <v/>
      </c>
      <c r="P84" s="158"/>
      <c r="Q84" s="11"/>
      <c r="R84" s="11"/>
      <c r="S84" s="11"/>
      <c r="T84" s="11"/>
      <c r="U84" s="11"/>
      <c r="V84" s="11"/>
      <c r="W84" s="11"/>
      <c r="X84" s="11"/>
      <c r="Y84" s="11" t="str">
        <f t="shared" si="16"/>
        <v/>
      </c>
      <c r="Z84" s="11" t="str">
        <f t="shared" si="17"/>
        <v/>
      </c>
      <c r="AA84" s="172">
        <f t="shared" si="18"/>
        <v>0</v>
      </c>
      <c r="AB84" s="172" t="str">
        <f t="shared" si="27"/>
        <v/>
      </c>
      <c r="AC84" s="172" t="str">
        <f t="shared" si="27"/>
        <v/>
      </c>
      <c r="AD84" s="171">
        <f t="shared" si="23"/>
        <v>0</v>
      </c>
      <c r="AE84" s="171">
        <f t="shared" si="24"/>
        <v>0</v>
      </c>
      <c r="AF84" s="171">
        <f t="shared" si="25"/>
        <v>0</v>
      </c>
      <c r="AG84" s="171">
        <f t="shared" si="26"/>
        <v>0</v>
      </c>
      <c r="AH84" s="171">
        <f t="shared" si="26"/>
        <v>0</v>
      </c>
      <c r="AI84" s="171">
        <f t="shared" si="11"/>
        <v>0</v>
      </c>
      <c r="AJ84" s="171">
        <f t="shared" si="11"/>
        <v>0</v>
      </c>
      <c r="AK84" s="171"/>
      <c r="AL84" s="171"/>
      <c r="AM84" s="171">
        <f t="shared" si="12"/>
        <v>0</v>
      </c>
      <c r="AN84" s="171"/>
      <c r="AO84" s="171"/>
      <c r="AP84" s="171"/>
      <c r="AQ84" s="171"/>
      <c r="AR84" s="171"/>
      <c r="AS84" s="171"/>
      <c r="AT84" s="171"/>
      <c r="AU84" s="171"/>
      <c r="AV84" s="171"/>
      <c r="AW84" s="171"/>
      <c r="AX84" s="171"/>
      <c r="AY84" s="171"/>
      <c r="BB84" s="172" t="str">
        <f t="shared" si="29"/>
        <v/>
      </c>
      <c r="BC84" s="172" t="str">
        <f t="shared" si="29"/>
        <v/>
      </c>
      <c r="BD84" s="172" t="str">
        <f t="shared" si="29"/>
        <v/>
      </c>
      <c r="BE84" s="172" t="str">
        <f t="shared" si="29"/>
        <v/>
      </c>
      <c r="BF84" s="172" t="str">
        <f t="shared" si="29"/>
        <v/>
      </c>
    </row>
    <row r="85" spans="2:58" hidden="1">
      <c r="B85" s="10" t="str">
        <f t="shared" si="6"/>
        <v/>
      </c>
      <c r="C85" s="8"/>
      <c r="D85" s="8"/>
      <c r="E85" s="8"/>
      <c r="F85" s="281"/>
      <c r="G85" s="9"/>
      <c r="H85" s="9"/>
      <c r="I85" s="9"/>
      <c r="J85" s="9"/>
      <c r="K85" s="9"/>
      <c r="L85" s="305"/>
      <c r="M85" s="305"/>
      <c r="N85" s="11" t="str">
        <f t="shared" si="14"/>
        <v/>
      </c>
      <c r="O85" s="11" t="str">
        <f t="shared" si="15"/>
        <v/>
      </c>
      <c r="P85" s="158"/>
      <c r="Q85" s="11"/>
      <c r="R85" s="11"/>
      <c r="S85" s="11"/>
      <c r="T85" s="11"/>
      <c r="U85" s="11"/>
      <c r="V85" s="11"/>
      <c r="W85" s="11"/>
      <c r="X85" s="11"/>
      <c r="Y85" s="11" t="str">
        <f t="shared" si="16"/>
        <v/>
      </c>
      <c r="Z85" s="11" t="str">
        <f t="shared" si="17"/>
        <v/>
      </c>
      <c r="AA85" s="172">
        <f t="shared" si="18"/>
        <v>0</v>
      </c>
      <c r="AB85" s="172" t="str">
        <f t="shared" si="27"/>
        <v/>
      </c>
      <c r="AC85" s="172" t="str">
        <f t="shared" si="27"/>
        <v/>
      </c>
      <c r="AD85" s="171">
        <f t="shared" si="23"/>
        <v>0</v>
      </c>
      <c r="AE85" s="171">
        <f t="shared" si="24"/>
        <v>0</v>
      </c>
      <c r="AF85" s="171">
        <f t="shared" si="25"/>
        <v>0</v>
      </c>
      <c r="AG85" s="171">
        <f t="shared" si="26"/>
        <v>0</v>
      </c>
      <c r="AH85" s="171">
        <f t="shared" si="26"/>
        <v>0</v>
      </c>
      <c r="AI85" s="171">
        <f t="shared" si="11"/>
        <v>0</v>
      </c>
      <c r="AJ85" s="171">
        <f t="shared" si="11"/>
        <v>0</v>
      </c>
      <c r="AK85" s="171"/>
      <c r="AL85" s="171"/>
      <c r="AM85" s="171">
        <f t="shared" si="12"/>
        <v>0</v>
      </c>
      <c r="AN85" s="171"/>
      <c r="AO85" s="171"/>
      <c r="AP85" s="171"/>
      <c r="AQ85" s="171"/>
      <c r="AR85" s="171"/>
      <c r="AS85" s="171"/>
      <c r="AT85" s="171"/>
      <c r="AU85" s="171"/>
      <c r="AV85" s="171"/>
      <c r="AW85" s="171"/>
      <c r="AX85" s="171"/>
      <c r="AY85" s="171"/>
      <c r="BB85" s="172" t="str">
        <f t="shared" si="29"/>
        <v/>
      </c>
      <c r="BC85" s="172" t="str">
        <f t="shared" si="29"/>
        <v/>
      </c>
      <c r="BD85" s="172" t="str">
        <f t="shared" si="29"/>
        <v/>
      </c>
      <c r="BE85" s="172" t="str">
        <f t="shared" si="29"/>
        <v/>
      </c>
      <c r="BF85" s="172" t="str">
        <f t="shared" si="29"/>
        <v/>
      </c>
    </row>
    <row r="86" spans="2:58" hidden="1">
      <c r="B86" s="10" t="str">
        <f t="shared" si="6"/>
        <v/>
      </c>
      <c r="C86" s="8"/>
      <c r="D86" s="8"/>
      <c r="E86" s="8"/>
      <c r="F86" s="281"/>
      <c r="G86" s="9"/>
      <c r="H86" s="9"/>
      <c r="I86" s="9"/>
      <c r="J86" s="9"/>
      <c r="K86" s="9"/>
      <c r="L86" s="305"/>
      <c r="M86" s="305"/>
      <c r="N86" s="11" t="str">
        <f t="shared" si="14"/>
        <v/>
      </c>
      <c r="O86" s="11" t="str">
        <f t="shared" si="15"/>
        <v/>
      </c>
      <c r="P86" s="158"/>
      <c r="Q86" s="11"/>
      <c r="R86" s="11"/>
      <c r="S86" s="11"/>
      <c r="T86" s="11"/>
      <c r="U86" s="11"/>
      <c r="V86" s="11"/>
      <c r="W86" s="11"/>
      <c r="X86" s="11"/>
      <c r="Y86" s="11" t="str">
        <f t="shared" si="16"/>
        <v/>
      </c>
      <c r="Z86" s="11" t="str">
        <f t="shared" si="17"/>
        <v/>
      </c>
      <c r="AA86" s="172">
        <f t="shared" si="18"/>
        <v>0</v>
      </c>
      <c r="AB86" s="172" t="str">
        <f t="shared" si="27"/>
        <v/>
      </c>
      <c r="AC86" s="172" t="str">
        <f t="shared" si="27"/>
        <v/>
      </c>
      <c r="AD86" s="171">
        <f t="shared" si="23"/>
        <v>0</v>
      </c>
      <c r="AE86" s="171">
        <f t="shared" si="24"/>
        <v>0</v>
      </c>
      <c r="AF86" s="171">
        <f t="shared" si="25"/>
        <v>0</v>
      </c>
      <c r="AG86" s="171">
        <f t="shared" si="26"/>
        <v>0</v>
      </c>
      <c r="AH86" s="171">
        <f t="shared" si="26"/>
        <v>0</v>
      </c>
      <c r="AI86" s="171">
        <f t="shared" si="11"/>
        <v>0</v>
      </c>
      <c r="AJ86" s="171">
        <f t="shared" si="11"/>
        <v>0</v>
      </c>
      <c r="AK86" s="171"/>
      <c r="AL86" s="171"/>
      <c r="AM86" s="171">
        <f t="shared" si="12"/>
        <v>0</v>
      </c>
      <c r="AN86" s="171"/>
      <c r="AO86" s="171"/>
      <c r="AP86" s="171"/>
      <c r="AQ86" s="171"/>
      <c r="AR86" s="171"/>
      <c r="AS86" s="171"/>
      <c r="AT86" s="171"/>
      <c r="AU86" s="171"/>
      <c r="AV86" s="171"/>
      <c r="AW86" s="171"/>
      <c r="AX86" s="171"/>
      <c r="AY86" s="171"/>
      <c r="BB86" s="172" t="str">
        <f t="shared" si="29"/>
        <v/>
      </c>
      <c r="BC86" s="172" t="str">
        <f t="shared" si="29"/>
        <v/>
      </c>
      <c r="BD86" s="172" t="str">
        <f t="shared" si="29"/>
        <v/>
      </c>
      <c r="BE86" s="172" t="str">
        <f t="shared" si="29"/>
        <v/>
      </c>
      <c r="BF86" s="172" t="str">
        <f t="shared" si="29"/>
        <v/>
      </c>
    </row>
    <row r="87" spans="2:58" hidden="1">
      <c r="B87" s="10" t="str">
        <f t="shared" si="6"/>
        <v/>
      </c>
      <c r="C87" s="8"/>
      <c r="D87" s="8"/>
      <c r="E87" s="8"/>
      <c r="F87" s="281"/>
      <c r="G87" s="9"/>
      <c r="H87" s="9"/>
      <c r="I87" s="9"/>
      <c r="J87" s="9"/>
      <c r="K87" s="9"/>
      <c r="L87" s="305"/>
      <c r="M87" s="305"/>
      <c r="N87" s="11" t="str">
        <f t="shared" si="14"/>
        <v/>
      </c>
      <c r="O87" s="11" t="str">
        <f t="shared" si="15"/>
        <v/>
      </c>
      <c r="P87" s="158"/>
      <c r="Q87" s="11"/>
      <c r="R87" s="11"/>
      <c r="S87" s="11"/>
      <c r="T87" s="11"/>
      <c r="U87" s="11"/>
      <c r="V87" s="11"/>
      <c r="W87" s="11"/>
      <c r="X87" s="11"/>
      <c r="Y87" s="11" t="str">
        <f t="shared" si="16"/>
        <v/>
      </c>
      <c r="Z87" s="11" t="str">
        <f t="shared" si="17"/>
        <v/>
      </c>
      <c r="AA87" s="172">
        <f t="shared" si="18"/>
        <v>0</v>
      </c>
      <c r="AB87" s="172" t="str">
        <f t="shared" si="27"/>
        <v/>
      </c>
      <c r="AC87" s="172" t="str">
        <f t="shared" si="27"/>
        <v/>
      </c>
      <c r="AD87" s="171">
        <f t="shared" si="23"/>
        <v>0</v>
      </c>
      <c r="AE87" s="171">
        <f t="shared" si="24"/>
        <v>0</v>
      </c>
      <c r="AF87" s="171">
        <f t="shared" si="25"/>
        <v>0</v>
      </c>
      <c r="AG87" s="171">
        <f t="shared" si="26"/>
        <v>0</v>
      </c>
      <c r="AH87" s="171">
        <f t="shared" si="26"/>
        <v>0</v>
      </c>
      <c r="AI87" s="171">
        <f t="shared" si="11"/>
        <v>0</v>
      </c>
      <c r="AJ87" s="171">
        <f t="shared" si="11"/>
        <v>0</v>
      </c>
      <c r="AK87" s="171"/>
      <c r="AL87" s="171"/>
      <c r="AM87" s="171">
        <f t="shared" si="12"/>
        <v>0</v>
      </c>
      <c r="AN87" s="171"/>
      <c r="AO87" s="171"/>
      <c r="AP87" s="171"/>
      <c r="AQ87" s="171"/>
      <c r="AR87" s="171"/>
      <c r="AS87" s="171"/>
      <c r="AT87" s="171"/>
      <c r="AU87" s="171"/>
      <c r="AV87" s="171"/>
      <c r="AW87" s="171"/>
      <c r="AX87" s="171"/>
      <c r="AY87" s="171"/>
      <c r="BB87" s="172" t="str">
        <f t="shared" si="29"/>
        <v/>
      </c>
      <c r="BC87" s="172" t="str">
        <f t="shared" si="29"/>
        <v/>
      </c>
      <c r="BD87" s="172" t="str">
        <f t="shared" si="29"/>
        <v/>
      </c>
      <c r="BE87" s="172" t="str">
        <f t="shared" si="29"/>
        <v/>
      </c>
      <c r="BF87" s="172" t="str">
        <f t="shared" si="29"/>
        <v/>
      </c>
    </row>
    <row r="88" spans="2:58" hidden="1">
      <c r="B88" s="10" t="str">
        <f t="shared" si="6"/>
        <v/>
      </c>
      <c r="C88" s="8"/>
      <c r="D88" s="8"/>
      <c r="E88" s="8"/>
      <c r="F88" s="281"/>
      <c r="G88" s="9"/>
      <c r="H88" s="9"/>
      <c r="I88" s="9"/>
      <c r="J88" s="9"/>
      <c r="K88" s="9"/>
      <c r="L88" s="305"/>
      <c r="M88" s="305"/>
      <c r="N88" s="11" t="str">
        <f t="shared" si="14"/>
        <v/>
      </c>
      <c r="O88" s="11" t="str">
        <f t="shared" si="15"/>
        <v/>
      </c>
      <c r="P88" s="158"/>
      <c r="Q88" s="11"/>
      <c r="R88" s="11"/>
      <c r="S88" s="11"/>
      <c r="T88" s="11"/>
      <c r="U88" s="11"/>
      <c r="V88" s="11"/>
      <c r="W88" s="11"/>
      <c r="X88" s="11"/>
      <c r="Y88" s="11" t="str">
        <f t="shared" si="16"/>
        <v/>
      </c>
      <c r="Z88" s="11" t="str">
        <f t="shared" si="17"/>
        <v/>
      </c>
      <c r="AA88" s="172">
        <f t="shared" si="18"/>
        <v>0</v>
      </c>
      <c r="AB88" s="172" t="str">
        <f t="shared" si="27"/>
        <v/>
      </c>
      <c r="AC88" s="172" t="str">
        <f t="shared" si="27"/>
        <v/>
      </c>
      <c r="AD88" s="171">
        <f t="shared" si="23"/>
        <v>0</v>
      </c>
      <c r="AE88" s="171">
        <f t="shared" si="24"/>
        <v>0</v>
      </c>
      <c r="AF88" s="171">
        <f t="shared" si="25"/>
        <v>0</v>
      </c>
      <c r="AG88" s="171">
        <f t="shared" si="26"/>
        <v>0</v>
      </c>
      <c r="AH88" s="171">
        <f t="shared" si="26"/>
        <v>0</v>
      </c>
      <c r="AI88" s="171">
        <f t="shared" si="11"/>
        <v>0</v>
      </c>
      <c r="AJ88" s="171">
        <f t="shared" si="11"/>
        <v>0</v>
      </c>
      <c r="AK88" s="171"/>
      <c r="AL88" s="171"/>
      <c r="AM88" s="171">
        <f t="shared" si="12"/>
        <v>0</v>
      </c>
      <c r="AN88" s="171"/>
      <c r="AO88" s="171"/>
      <c r="AP88" s="171"/>
      <c r="AQ88" s="171"/>
      <c r="AR88" s="171"/>
      <c r="AS88" s="171"/>
      <c r="AT88" s="171"/>
      <c r="AU88" s="171"/>
      <c r="AV88" s="171"/>
      <c r="AW88" s="171"/>
      <c r="AX88" s="171"/>
      <c r="AY88" s="171"/>
      <c r="BB88" s="172" t="str">
        <f t="shared" si="29"/>
        <v/>
      </c>
      <c r="BC88" s="172" t="str">
        <f t="shared" si="29"/>
        <v/>
      </c>
      <c r="BD88" s="172" t="str">
        <f t="shared" si="29"/>
        <v/>
      </c>
      <c r="BE88" s="172" t="str">
        <f t="shared" si="29"/>
        <v/>
      </c>
      <c r="BF88" s="172" t="str">
        <f t="shared" si="29"/>
        <v/>
      </c>
    </row>
    <row r="89" spans="2:58" hidden="1">
      <c r="B89" s="10" t="str">
        <f t="shared" si="6"/>
        <v/>
      </c>
      <c r="C89" s="8"/>
      <c r="D89" s="8"/>
      <c r="E89" s="8"/>
      <c r="F89" s="281"/>
      <c r="G89" s="9"/>
      <c r="H89" s="9"/>
      <c r="I89" s="9"/>
      <c r="J89" s="9"/>
      <c r="K89" s="9"/>
      <c r="L89" s="305"/>
      <c r="M89" s="305"/>
      <c r="N89" s="11" t="str">
        <f t="shared" si="14"/>
        <v/>
      </c>
      <c r="O89" s="11" t="str">
        <f t="shared" si="15"/>
        <v/>
      </c>
      <c r="P89" s="158"/>
      <c r="Q89" s="11"/>
      <c r="R89" s="11"/>
      <c r="S89" s="11"/>
      <c r="T89" s="11"/>
      <c r="U89" s="11"/>
      <c r="V89" s="11"/>
      <c r="W89" s="11"/>
      <c r="X89" s="11"/>
      <c r="Y89" s="11" t="str">
        <f t="shared" si="16"/>
        <v/>
      </c>
      <c r="Z89" s="11" t="str">
        <f t="shared" si="17"/>
        <v/>
      </c>
      <c r="AA89" s="172">
        <f t="shared" si="18"/>
        <v>0</v>
      </c>
      <c r="AB89" s="172" t="str">
        <f t="shared" si="27"/>
        <v/>
      </c>
      <c r="AC89" s="172" t="str">
        <f t="shared" si="27"/>
        <v/>
      </c>
      <c r="AD89" s="171">
        <f t="shared" si="23"/>
        <v>0</v>
      </c>
      <c r="AE89" s="171">
        <f t="shared" si="24"/>
        <v>0</v>
      </c>
      <c r="AF89" s="171">
        <f t="shared" si="25"/>
        <v>0</v>
      </c>
      <c r="AG89" s="171">
        <f t="shared" si="26"/>
        <v>0</v>
      </c>
      <c r="AH89" s="171">
        <f t="shared" si="26"/>
        <v>0</v>
      </c>
      <c r="AI89" s="171">
        <f t="shared" si="11"/>
        <v>0</v>
      </c>
      <c r="AJ89" s="171">
        <f t="shared" si="11"/>
        <v>0</v>
      </c>
      <c r="AK89" s="171"/>
      <c r="AL89" s="171"/>
      <c r="AM89" s="171">
        <f t="shared" si="12"/>
        <v>0</v>
      </c>
      <c r="AN89" s="171"/>
      <c r="AO89" s="171"/>
      <c r="AP89" s="171"/>
      <c r="AQ89" s="171"/>
      <c r="AR89" s="171"/>
      <c r="AS89" s="171"/>
      <c r="AT89" s="171"/>
      <c r="AU89" s="171"/>
      <c r="AV89" s="171"/>
      <c r="AW89" s="171"/>
      <c r="AX89" s="171"/>
      <c r="AY89" s="171"/>
      <c r="BB89" s="172" t="str">
        <f t="shared" si="29"/>
        <v/>
      </c>
      <c r="BC89" s="172" t="str">
        <f t="shared" si="29"/>
        <v/>
      </c>
      <c r="BD89" s="172" t="str">
        <f t="shared" si="29"/>
        <v/>
      </c>
      <c r="BE89" s="172" t="str">
        <f t="shared" si="29"/>
        <v/>
      </c>
      <c r="BF89" s="172" t="str">
        <f t="shared" si="29"/>
        <v/>
      </c>
    </row>
    <row r="90" spans="2:58" hidden="1">
      <c r="B90" s="10" t="str">
        <f t="shared" si="6"/>
        <v/>
      </c>
      <c r="C90" s="8"/>
      <c r="D90" s="8"/>
      <c r="E90" s="8"/>
      <c r="F90" s="281"/>
      <c r="G90" s="9"/>
      <c r="H90" s="9"/>
      <c r="I90" s="9"/>
      <c r="J90" s="9"/>
      <c r="K90" s="9"/>
      <c r="L90" s="305"/>
      <c r="M90" s="305"/>
      <c r="N90" s="11" t="str">
        <f t="shared" si="14"/>
        <v/>
      </c>
      <c r="O90" s="11" t="str">
        <f t="shared" si="15"/>
        <v/>
      </c>
      <c r="P90" s="158"/>
      <c r="Q90" s="11"/>
      <c r="R90" s="11"/>
      <c r="S90" s="11"/>
      <c r="T90" s="11"/>
      <c r="U90" s="11"/>
      <c r="V90" s="11"/>
      <c r="W90" s="11"/>
      <c r="X90" s="11"/>
      <c r="Y90" s="11" t="str">
        <f t="shared" si="16"/>
        <v/>
      </c>
      <c r="Z90" s="11" t="str">
        <f t="shared" si="17"/>
        <v/>
      </c>
      <c r="AA90" s="172">
        <f t="shared" si="18"/>
        <v>0</v>
      </c>
      <c r="AB90" s="172" t="str">
        <f t="shared" si="27"/>
        <v/>
      </c>
      <c r="AC90" s="172" t="str">
        <f t="shared" si="27"/>
        <v/>
      </c>
      <c r="AD90" s="171">
        <f t="shared" si="23"/>
        <v>0</v>
      </c>
      <c r="AE90" s="171">
        <f t="shared" si="24"/>
        <v>0</v>
      </c>
      <c r="AF90" s="171">
        <f t="shared" si="25"/>
        <v>0</v>
      </c>
      <c r="AG90" s="171">
        <f t="shared" si="26"/>
        <v>0</v>
      </c>
      <c r="AH90" s="171">
        <f t="shared" si="26"/>
        <v>0</v>
      </c>
      <c r="AI90" s="171">
        <f t="shared" si="11"/>
        <v>0</v>
      </c>
      <c r="AJ90" s="171">
        <f t="shared" si="11"/>
        <v>0</v>
      </c>
      <c r="AK90" s="171"/>
      <c r="AL90" s="171"/>
      <c r="AM90" s="171">
        <f t="shared" si="12"/>
        <v>0</v>
      </c>
      <c r="AN90" s="171"/>
      <c r="AO90" s="171"/>
      <c r="AP90" s="171"/>
      <c r="AQ90" s="171"/>
      <c r="AR90" s="171"/>
      <c r="AS90" s="171"/>
      <c r="AT90" s="171"/>
      <c r="AU90" s="171"/>
      <c r="AV90" s="171"/>
      <c r="AW90" s="171"/>
      <c r="AX90" s="171"/>
      <c r="AY90" s="171"/>
      <c r="BB90" s="172" t="str">
        <f t="shared" si="29"/>
        <v/>
      </c>
      <c r="BC90" s="172" t="str">
        <f t="shared" si="29"/>
        <v/>
      </c>
      <c r="BD90" s="172" t="str">
        <f t="shared" si="29"/>
        <v/>
      </c>
      <c r="BE90" s="172" t="str">
        <f t="shared" si="29"/>
        <v/>
      </c>
      <c r="BF90" s="172" t="str">
        <f t="shared" si="29"/>
        <v/>
      </c>
    </row>
    <row r="91" spans="2:58" hidden="1">
      <c r="B91" s="10" t="str">
        <f t="shared" si="6"/>
        <v/>
      </c>
      <c r="C91" s="8"/>
      <c r="D91" s="8"/>
      <c r="E91" s="8"/>
      <c r="F91" s="281"/>
      <c r="G91" s="9"/>
      <c r="H91" s="9"/>
      <c r="I91" s="9"/>
      <c r="J91" s="9"/>
      <c r="K91" s="9"/>
      <c r="L91" s="305"/>
      <c r="M91" s="305"/>
      <c r="N91" s="11" t="str">
        <f t="shared" si="14"/>
        <v/>
      </c>
      <c r="O91" s="11" t="str">
        <f t="shared" si="15"/>
        <v/>
      </c>
      <c r="P91" s="158"/>
      <c r="Q91" s="11"/>
      <c r="R91" s="11"/>
      <c r="S91" s="11"/>
      <c r="T91" s="11"/>
      <c r="U91" s="11"/>
      <c r="V91" s="11"/>
      <c r="W91" s="11"/>
      <c r="X91" s="11"/>
      <c r="Y91" s="11" t="str">
        <f t="shared" si="16"/>
        <v/>
      </c>
      <c r="Z91" s="11" t="str">
        <f t="shared" si="17"/>
        <v/>
      </c>
      <c r="AA91" s="172">
        <f t="shared" si="18"/>
        <v>0</v>
      </c>
      <c r="AB91" s="172" t="str">
        <f t="shared" si="27"/>
        <v/>
      </c>
      <c r="AC91" s="172" t="str">
        <f t="shared" si="27"/>
        <v/>
      </c>
      <c r="AD91" s="171">
        <f t="shared" si="23"/>
        <v>0</v>
      </c>
      <c r="AE91" s="171">
        <f t="shared" si="24"/>
        <v>0</v>
      </c>
      <c r="AF91" s="171">
        <f t="shared" si="25"/>
        <v>0</v>
      </c>
      <c r="AG91" s="171">
        <f t="shared" si="26"/>
        <v>0</v>
      </c>
      <c r="AH91" s="171">
        <f t="shared" si="26"/>
        <v>0</v>
      </c>
      <c r="AI91" s="171">
        <f t="shared" si="11"/>
        <v>0</v>
      </c>
      <c r="AJ91" s="171">
        <f t="shared" si="11"/>
        <v>0</v>
      </c>
      <c r="AK91" s="171"/>
      <c r="AL91" s="171"/>
      <c r="AM91" s="171">
        <f t="shared" si="12"/>
        <v>0</v>
      </c>
      <c r="AN91" s="171"/>
      <c r="AO91" s="171"/>
      <c r="AP91" s="171"/>
      <c r="AQ91" s="171"/>
      <c r="AR91" s="171"/>
      <c r="AS91" s="171"/>
      <c r="AT91" s="171"/>
      <c r="AU91" s="171"/>
      <c r="AV91" s="171"/>
      <c r="AW91" s="171"/>
      <c r="AX91" s="171"/>
      <c r="AY91" s="171"/>
      <c r="BB91" s="172" t="str">
        <f t="shared" ref="BB91:BF100" si="30">IF($F91="","",BB$30)</f>
        <v/>
      </c>
      <c r="BC91" s="172" t="str">
        <f t="shared" si="30"/>
        <v/>
      </c>
      <c r="BD91" s="172" t="str">
        <f t="shared" si="30"/>
        <v/>
      </c>
      <c r="BE91" s="172" t="str">
        <f t="shared" si="30"/>
        <v/>
      </c>
      <c r="BF91" s="172" t="str">
        <f t="shared" si="30"/>
        <v/>
      </c>
    </row>
    <row r="92" spans="2:58" hidden="1">
      <c r="B92" s="10" t="str">
        <f t="shared" si="6"/>
        <v/>
      </c>
      <c r="C92" s="8"/>
      <c r="D92" s="8"/>
      <c r="E92" s="8"/>
      <c r="F92" s="281"/>
      <c r="G92" s="9"/>
      <c r="H92" s="9"/>
      <c r="I92" s="9"/>
      <c r="J92" s="9"/>
      <c r="K92" s="9"/>
      <c r="L92" s="305"/>
      <c r="M92" s="305"/>
      <c r="N92" s="11" t="str">
        <f t="shared" si="14"/>
        <v/>
      </c>
      <c r="O92" s="11" t="str">
        <f t="shared" si="15"/>
        <v/>
      </c>
      <c r="P92" s="158"/>
      <c r="Q92" s="11"/>
      <c r="R92" s="11"/>
      <c r="S92" s="11"/>
      <c r="T92" s="11"/>
      <c r="U92" s="11"/>
      <c r="V92" s="11"/>
      <c r="W92" s="11"/>
      <c r="X92" s="11"/>
      <c r="Y92" s="11" t="str">
        <f t="shared" si="16"/>
        <v/>
      </c>
      <c r="Z92" s="11" t="str">
        <f t="shared" si="17"/>
        <v/>
      </c>
      <c r="AA92" s="172">
        <f t="shared" si="18"/>
        <v>0</v>
      </c>
      <c r="AB92" s="172" t="str">
        <f t="shared" ref="AB92:AC130" si="31">IF($F92="","",AB$30)</f>
        <v/>
      </c>
      <c r="AC92" s="172" t="str">
        <f t="shared" si="31"/>
        <v/>
      </c>
      <c r="AD92" s="171">
        <f t="shared" si="23"/>
        <v>0</v>
      </c>
      <c r="AE92" s="171">
        <f t="shared" si="24"/>
        <v>0</v>
      </c>
      <c r="AF92" s="171">
        <f t="shared" si="25"/>
        <v>0</v>
      </c>
      <c r="AG92" s="171">
        <f t="shared" si="26"/>
        <v>0</v>
      </c>
      <c r="AH92" s="171">
        <f t="shared" si="26"/>
        <v>0</v>
      </c>
      <c r="AI92" s="171">
        <f t="shared" si="11"/>
        <v>0</v>
      </c>
      <c r="AJ92" s="171">
        <f t="shared" si="11"/>
        <v>0</v>
      </c>
      <c r="AK92" s="171"/>
      <c r="AL92" s="171"/>
      <c r="AM92" s="171">
        <f t="shared" si="12"/>
        <v>0</v>
      </c>
      <c r="AN92" s="171"/>
      <c r="AO92" s="171"/>
      <c r="AP92" s="171"/>
      <c r="AQ92" s="171"/>
      <c r="AR92" s="171"/>
      <c r="AS92" s="171"/>
      <c r="AT92" s="171"/>
      <c r="AU92" s="171"/>
      <c r="AV92" s="171"/>
      <c r="AW92" s="171"/>
      <c r="AX92" s="171"/>
      <c r="AY92" s="171"/>
      <c r="BB92" s="172" t="str">
        <f t="shared" si="30"/>
        <v/>
      </c>
      <c r="BC92" s="172" t="str">
        <f t="shared" si="30"/>
        <v/>
      </c>
      <c r="BD92" s="172" t="str">
        <f t="shared" si="30"/>
        <v/>
      </c>
      <c r="BE92" s="172" t="str">
        <f t="shared" si="30"/>
        <v/>
      </c>
      <c r="BF92" s="172" t="str">
        <f t="shared" si="30"/>
        <v/>
      </c>
    </row>
    <row r="93" spans="2:58" hidden="1">
      <c r="B93" s="10" t="str">
        <f t="shared" si="6"/>
        <v/>
      </c>
      <c r="C93" s="8"/>
      <c r="D93" s="8"/>
      <c r="E93" s="8"/>
      <c r="F93" s="281"/>
      <c r="G93" s="9"/>
      <c r="H93" s="9"/>
      <c r="I93" s="9"/>
      <c r="J93" s="9"/>
      <c r="K93" s="9"/>
      <c r="L93" s="305"/>
      <c r="M93" s="305"/>
      <c r="N93" s="11" t="str">
        <f t="shared" si="14"/>
        <v/>
      </c>
      <c r="O93" s="11" t="str">
        <f t="shared" si="15"/>
        <v/>
      </c>
      <c r="P93" s="158"/>
      <c r="Q93" s="11"/>
      <c r="R93" s="11"/>
      <c r="S93" s="11"/>
      <c r="T93" s="11"/>
      <c r="U93" s="11"/>
      <c r="V93" s="11"/>
      <c r="W93" s="11"/>
      <c r="X93" s="11"/>
      <c r="Y93" s="11" t="str">
        <f t="shared" si="16"/>
        <v/>
      </c>
      <c r="Z93" s="11" t="str">
        <f t="shared" si="17"/>
        <v/>
      </c>
      <c r="AA93" s="172">
        <f t="shared" si="18"/>
        <v>0</v>
      </c>
      <c r="AB93" s="172" t="str">
        <f t="shared" si="31"/>
        <v/>
      </c>
      <c r="AC93" s="172" t="str">
        <f t="shared" si="31"/>
        <v/>
      </c>
      <c r="AD93" s="171">
        <f t="shared" si="23"/>
        <v>0</v>
      </c>
      <c r="AE93" s="171">
        <f t="shared" si="24"/>
        <v>0</v>
      </c>
      <c r="AF93" s="171">
        <f t="shared" si="25"/>
        <v>0</v>
      </c>
      <c r="AG93" s="171">
        <f t="shared" si="26"/>
        <v>0</v>
      </c>
      <c r="AH93" s="171">
        <f t="shared" si="26"/>
        <v>0</v>
      </c>
      <c r="AI93" s="171">
        <f t="shared" si="11"/>
        <v>0</v>
      </c>
      <c r="AJ93" s="171">
        <f t="shared" si="11"/>
        <v>0</v>
      </c>
      <c r="AK93" s="171"/>
      <c r="AL93" s="171"/>
      <c r="AM93" s="171">
        <f t="shared" si="12"/>
        <v>0</v>
      </c>
      <c r="AN93" s="171"/>
      <c r="AO93" s="171"/>
      <c r="AP93" s="171"/>
      <c r="AQ93" s="171"/>
      <c r="AR93" s="171"/>
      <c r="AS93" s="171"/>
      <c r="AT93" s="171"/>
      <c r="AU93" s="171"/>
      <c r="AV93" s="171"/>
      <c r="AW93" s="171"/>
      <c r="AX93" s="171"/>
      <c r="AY93" s="171"/>
      <c r="BB93" s="172" t="str">
        <f t="shared" si="30"/>
        <v/>
      </c>
      <c r="BC93" s="172" t="str">
        <f t="shared" si="30"/>
        <v/>
      </c>
      <c r="BD93" s="172" t="str">
        <f t="shared" si="30"/>
        <v/>
      </c>
      <c r="BE93" s="172" t="str">
        <f t="shared" si="30"/>
        <v/>
      </c>
      <c r="BF93" s="172" t="str">
        <f t="shared" si="30"/>
        <v/>
      </c>
    </row>
    <row r="94" spans="2:58" hidden="1">
      <c r="B94" s="10" t="str">
        <f t="shared" si="6"/>
        <v/>
      </c>
      <c r="C94" s="8"/>
      <c r="D94" s="8"/>
      <c r="E94" s="8"/>
      <c r="F94" s="281"/>
      <c r="G94" s="9"/>
      <c r="H94" s="9"/>
      <c r="I94" s="9"/>
      <c r="J94" s="9"/>
      <c r="K94" s="9"/>
      <c r="L94" s="305"/>
      <c r="M94" s="305"/>
      <c r="N94" s="11" t="str">
        <f t="shared" si="14"/>
        <v/>
      </c>
      <c r="O94" s="11" t="str">
        <f t="shared" si="15"/>
        <v/>
      </c>
      <c r="P94" s="158"/>
      <c r="Q94" s="11"/>
      <c r="R94" s="11"/>
      <c r="S94" s="11"/>
      <c r="T94" s="11"/>
      <c r="U94" s="11"/>
      <c r="V94" s="11"/>
      <c r="W94" s="11"/>
      <c r="X94" s="11"/>
      <c r="Y94" s="11" t="str">
        <f t="shared" si="16"/>
        <v/>
      </c>
      <c r="Z94" s="11" t="str">
        <f t="shared" si="17"/>
        <v/>
      </c>
      <c r="AA94" s="172">
        <f t="shared" si="18"/>
        <v>0</v>
      </c>
      <c r="AB94" s="172" t="str">
        <f t="shared" si="31"/>
        <v/>
      </c>
      <c r="AC94" s="172" t="str">
        <f t="shared" si="31"/>
        <v/>
      </c>
      <c r="AD94" s="171">
        <f t="shared" si="23"/>
        <v>0</v>
      </c>
      <c r="AE94" s="171">
        <f t="shared" si="24"/>
        <v>0</v>
      </c>
      <c r="AF94" s="171">
        <f t="shared" si="25"/>
        <v>0</v>
      </c>
      <c r="AG94" s="171">
        <f t="shared" si="26"/>
        <v>0</v>
      </c>
      <c r="AH94" s="171">
        <f t="shared" si="26"/>
        <v>0</v>
      </c>
      <c r="AI94" s="171">
        <f t="shared" si="11"/>
        <v>0</v>
      </c>
      <c r="AJ94" s="171">
        <f t="shared" si="11"/>
        <v>0</v>
      </c>
      <c r="AK94" s="171"/>
      <c r="AL94" s="171"/>
      <c r="AM94" s="171">
        <f t="shared" si="12"/>
        <v>0</v>
      </c>
      <c r="AN94" s="171"/>
      <c r="AO94" s="171"/>
      <c r="AP94" s="171"/>
      <c r="AQ94" s="171"/>
      <c r="AR94" s="171"/>
      <c r="AS94" s="171"/>
      <c r="AT94" s="171"/>
      <c r="AU94" s="171"/>
      <c r="AV94" s="171"/>
      <c r="AW94" s="171"/>
      <c r="AX94" s="171"/>
      <c r="AY94" s="171"/>
      <c r="BB94" s="172" t="str">
        <f t="shared" si="30"/>
        <v/>
      </c>
      <c r="BC94" s="172" t="str">
        <f t="shared" si="30"/>
        <v/>
      </c>
      <c r="BD94" s="172" t="str">
        <f t="shared" si="30"/>
        <v/>
      </c>
      <c r="BE94" s="172" t="str">
        <f t="shared" si="30"/>
        <v/>
      </c>
      <c r="BF94" s="172" t="str">
        <f t="shared" si="30"/>
        <v/>
      </c>
    </row>
    <row r="95" spans="2:58" hidden="1">
      <c r="B95" s="10" t="str">
        <f t="shared" ref="B95:B130" si="32">IF(F95="","",ROW()-30)</f>
        <v/>
      </c>
      <c r="C95" s="8"/>
      <c r="D95" s="8"/>
      <c r="E95" s="8"/>
      <c r="F95" s="281"/>
      <c r="G95" s="9"/>
      <c r="H95" s="9"/>
      <c r="I95" s="9"/>
      <c r="J95" s="9"/>
      <c r="K95" s="9"/>
      <c r="L95" s="305"/>
      <c r="M95" s="305"/>
      <c r="N95" s="11" t="str">
        <f t="shared" si="14"/>
        <v/>
      </c>
      <c r="O95" s="11" t="str">
        <f t="shared" si="15"/>
        <v/>
      </c>
      <c r="P95" s="158"/>
      <c r="Q95" s="11"/>
      <c r="R95" s="11"/>
      <c r="S95" s="11"/>
      <c r="T95" s="11"/>
      <c r="U95" s="11"/>
      <c r="V95" s="11"/>
      <c r="W95" s="11"/>
      <c r="X95" s="11"/>
      <c r="Y95" s="11" t="str">
        <f t="shared" si="16"/>
        <v/>
      </c>
      <c r="Z95" s="11" t="str">
        <f t="shared" si="17"/>
        <v/>
      </c>
      <c r="AA95" s="172">
        <f t="shared" si="18"/>
        <v>0</v>
      </c>
      <c r="AB95" s="172" t="str">
        <f t="shared" si="31"/>
        <v/>
      </c>
      <c r="AC95" s="172" t="str">
        <f t="shared" si="31"/>
        <v/>
      </c>
      <c r="AD95" s="171">
        <f t="shared" ref="AD95:AD130" si="33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171">
        <f t="shared" ref="AE95:AE130" si="34">IF(H$30="",1,IF(H95="",0,IFERROR(CHOOSE(AE$28,IF(ISNA(MATCH(H95,$AB$30:$AC$30,0)),0,1),IF(ISNUMBER(H95),1,0),IF(H95=TRUNC(H95),1,0),IF(AND(H95*1=H95,H95&gt;=0),1,0),IF(AND(H95=TRUNC(H95),H95&gt;=0),1,0),IF(AND(H95*1=H95,H95&gt;0),1,0),IF(AND(H95=TRUNC(H95),H95&gt;0),1,0),1,IF(ISNA(HLOOKUP(H95,$AE$4:$AN$4,1,0)),0,1)),0)))</f>
        <v>0</v>
      </c>
      <c r="AF95" s="171">
        <f t="shared" ref="AF95:AF130" si="35">IF(I$30="",1,IF(I95="",0,IFERROR(CHOOSE(AF$28,IF(ISNA(MATCH(I95,$AB$30:$AC$30,0)),0,1),IF(ISNUMBER(I95),1,0),IF(I95=TRUNC(I95),1,0),IF(AND(I95*1=I95,I95&gt;=0),1,0),IF(AND(I95=TRUNC(I95),I95&gt;=0),1,0),IF(AND(I95*1=I95,I95&gt;0),1,0),IF(AND(I95=TRUNC(I95),I95&gt;0),1,0),1,IF(ISNA(HLOOKUP(I95,$AE$4:$AN$4,1,0)),0,1)),0)))</f>
        <v>0</v>
      </c>
      <c r="AG95" s="171">
        <f t="shared" ref="AG95:AH130" si="36">IF(J$30="",1,IF(J95="",0,IFERROR(CHOOSE(AG$28,IF(ISNA(MATCH(J95,$AB$30:$AC$30,0)),0,1),IF(ISNUMBER(J95),1,0),IF(J95=TRUNC(J95),1,0),IF(AND(J95*1=J95,J95&gt;=0),1,0),IF(AND(J95=TRUNC(J95),J95&gt;=0),1,0),IF(AND(J95*1=J95,J95&gt;0),1,0),IF(AND(J95=TRUNC(J95),J95&gt;0),1,0),1,IF(ISNA(HLOOKUP(J95,$AE$4:$AN$4,1,0)),0,1)),0)))</f>
        <v>0</v>
      </c>
      <c r="AH95" s="171">
        <f t="shared" si="36"/>
        <v>0</v>
      </c>
      <c r="AI95" s="171">
        <f t="shared" ref="AI95:AJ130" si="37">IF(L$30="",1,IF(L95="",0,IFERROR(CHOOSE(AI$28,IF(ISNA(MATCH(L95,$AB$30:$AC$30,0)),0,1),IF(ISNUMBER(L95),1,0),IF(L95=TRUNC(L95),1,0),IF(AND(L95*1=L95,L95&gt;=0),1,0),IF(AND(L95=TRUNC(L95),L95&gt;=0),1,0),IF(AND(L95*1=L95,L95&gt;0),1,0),IF(AND(L95=TRUNC(L95),L95&gt;0),1,0),1,IF(ISNA(HLOOKUP(L95,$AE$4:$AN$4,1,0)),0,1)),0)))</f>
        <v>0</v>
      </c>
      <c r="AJ95" s="171">
        <f t="shared" si="37"/>
        <v>0</v>
      </c>
      <c r="AK95" s="171"/>
      <c r="AL95" s="171"/>
      <c r="AM95" s="171">
        <f t="shared" ref="AM95:AM130" si="38">IF(P$30="",1,IF(P95="",0,IFERROR(CHOOSE(AM$28,IF(ISNA(MATCH(P95,$AB$30:$AC$30,0)),0,1),IF(ISNUMBER(P95),1,0),IF(P95=TRUNC(P95),1,0),IF(AND(P95*1=P95,P95&gt;=0),1,0),IF(AND(P95=TRUNC(P95),P95&gt;=0),1,0),IF(AND(P95*1=P95,P95&gt;0),1,0),IF(AND(P95=TRUNC(P95),P95&gt;0),1,0),1,IF(ISNA(HLOOKUP(P95,$AE$4:$AN$4,1,0)),0,1)),0)))</f>
        <v>0</v>
      </c>
      <c r="AN95" s="171"/>
      <c r="AO95" s="171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BB95" s="172" t="str">
        <f t="shared" si="30"/>
        <v/>
      </c>
      <c r="BC95" s="172" t="str">
        <f t="shared" si="30"/>
        <v/>
      </c>
      <c r="BD95" s="172" t="str">
        <f t="shared" si="30"/>
        <v/>
      </c>
      <c r="BE95" s="172" t="str">
        <f t="shared" si="30"/>
        <v/>
      </c>
      <c r="BF95" s="172" t="str">
        <f t="shared" si="30"/>
        <v/>
      </c>
    </row>
    <row r="96" spans="2:58" hidden="1">
      <c r="B96" s="10" t="str">
        <f t="shared" si="32"/>
        <v/>
      </c>
      <c r="C96" s="8"/>
      <c r="D96" s="8"/>
      <c r="E96" s="8"/>
      <c r="F96" s="281"/>
      <c r="G96" s="9"/>
      <c r="H96" s="9"/>
      <c r="I96" s="9"/>
      <c r="J96" s="9"/>
      <c r="K96" s="9"/>
      <c r="L96" s="305"/>
      <c r="M96" s="305"/>
      <c r="N96" s="11" t="str">
        <f t="shared" ref="N96:N130" si="39">IF($F96="","",IFERROR(SUM(G96:J96),$AB$1))</f>
        <v/>
      </c>
      <c r="O96" s="11" t="str">
        <f t="shared" ref="O96:O130" si="40">IF($F96="","",IF($AA96&lt;&gt;1,$AB$1,IFERROR(IF(AND(L96=1,K96&gt;=$G$7,OR(SUM(G96:H96)&gt;=$G$4,AND(H96&gt;=($G$4-$G$6),I96&gt;=$G$6))),1,0),$AB$1)))</f>
        <v/>
      </c>
      <c r="P96" s="158"/>
      <c r="Q96" s="11"/>
      <c r="R96" s="11"/>
      <c r="S96" s="11"/>
      <c r="T96" s="11"/>
      <c r="U96" s="11"/>
      <c r="V96" s="11"/>
      <c r="W96" s="11"/>
      <c r="X96" s="11"/>
      <c r="Y96" s="11" t="str">
        <f t="shared" ref="Y96:Y130" si="41">IF($F96="","",IF($AA96&lt;&gt;1,$AB$1,IFERROR(O96*MIN($J$6,$J$4*N96),$AB$1)))</f>
        <v/>
      </c>
      <c r="Z96" s="11" t="str">
        <f t="shared" ref="Z96:Z130" si="42">IF($F96="","",IF($AA96&lt;&gt;1,$AB$1,IFERROR(O96*$M$4*$M$6^ROUNDDOWN(MIN($J$6,N96)/$L$6,0)*IF(M96=1,$O$6,1),$AB$1)))</f>
        <v/>
      </c>
      <c r="AA96" s="172">
        <f t="shared" ref="AA96:AA130" si="43">IF(SUM(AD96:AW96)=COUNT(AD96:AW96),1,0)</f>
        <v>0</v>
      </c>
      <c r="AB96" s="172" t="str">
        <f t="shared" si="31"/>
        <v/>
      </c>
      <c r="AC96" s="172" t="str">
        <f t="shared" si="31"/>
        <v/>
      </c>
      <c r="AD96" s="171">
        <f t="shared" si="33"/>
        <v>0</v>
      </c>
      <c r="AE96" s="171">
        <f t="shared" si="34"/>
        <v>0</v>
      </c>
      <c r="AF96" s="171">
        <f t="shared" si="35"/>
        <v>0</v>
      </c>
      <c r="AG96" s="171">
        <f t="shared" si="36"/>
        <v>0</v>
      </c>
      <c r="AH96" s="171">
        <f t="shared" si="36"/>
        <v>0</v>
      </c>
      <c r="AI96" s="171">
        <f t="shared" si="37"/>
        <v>0</v>
      </c>
      <c r="AJ96" s="171">
        <f t="shared" si="37"/>
        <v>0</v>
      </c>
      <c r="AK96" s="171"/>
      <c r="AL96" s="171"/>
      <c r="AM96" s="171">
        <f t="shared" si="38"/>
        <v>0</v>
      </c>
      <c r="AN96" s="171"/>
      <c r="AO96" s="171"/>
      <c r="AP96" s="171"/>
      <c r="AQ96" s="171"/>
      <c r="AR96" s="171"/>
      <c r="AS96" s="171"/>
      <c r="AT96" s="171"/>
      <c r="AU96" s="171"/>
      <c r="AV96" s="171"/>
      <c r="AW96" s="171"/>
      <c r="AX96" s="171"/>
      <c r="AY96" s="171"/>
      <c r="BB96" s="172" t="str">
        <f t="shared" si="30"/>
        <v/>
      </c>
      <c r="BC96" s="172" t="str">
        <f t="shared" si="30"/>
        <v/>
      </c>
      <c r="BD96" s="172" t="str">
        <f t="shared" si="30"/>
        <v/>
      </c>
      <c r="BE96" s="172" t="str">
        <f t="shared" si="30"/>
        <v/>
      </c>
      <c r="BF96" s="172" t="str">
        <f t="shared" si="30"/>
        <v/>
      </c>
    </row>
    <row r="97" spans="2:58" hidden="1">
      <c r="B97" s="10" t="str">
        <f t="shared" si="32"/>
        <v/>
      </c>
      <c r="C97" s="8"/>
      <c r="D97" s="8"/>
      <c r="E97" s="8"/>
      <c r="F97" s="281"/>
      <c r="G97" s="9"/>
      <c r="H97" s="9"/>
      <c r="I97" s="9"/>
      <c r="J97" s="9"/>
      <c r="K97" s="9"/>
      <c r="L97" s="305"/>
      <c r="M97" s="305"/>
      <c r="N97" s="11" t="str">
        <f t="shared" si="39"/>
        <v/>
      </c>
      <c r="O97" s="11" t="str">
        <f t="shared" si="40"/>
        <v/>
      </c>
      <c r="P97" s="158"/>
      <c r="Q97" s="11"/>
      <c r="R97" s="11"/>
      <c r="S97" s="11"/>
      <c r="T97" s="11"/>
      <c r="U97" s="11"/>
      <c r="V97" s="11"/>
      <c r="W97" s="11"/>
      <c r="X97" s="11"/>
      <c r="Y97" s="11" t="str">
        <f t="shared" si="41"/>
        <v/>
      </c>
      <c r="Z97" s="11" t="str">
        <f t="shared" si="42"/>
        <v/>
      </c>
      <c r="AA97" s="172">
        <f t="shared" si="43"/>
        <v>0</v>
      </c>
      <c r="AB97" s="172" t="str">
        <f t="shared" si="31"/>
        <v/>
      </c>
      <c r="AC97" s="172" t="str">
        <f t="shared" si="31"/>
        <v/>
      </c>
      <c r="AD97" s="171">
        <f t="shared" si="33"/>
        <v>0</v>
      </c>
      <c r="AE97" s="171">
        <f t="shared" si="34"/>
        <v>0</v>
      </c>
      <c r="AF97" s="171">
        <f t="shared" si="35"/>
        <v>0</v>
      </c>
      <c r="AG97" s="171">
        <f t="shared" si="36"/>
        <v>0</v>
      </c>
      <c r="AH97" s="171">
        <f t="shared" si="36"/>
        <v>0</v>
      </c>
      <c r="AI97" s="171">
        <f t="shared" si="37"/>
        <v>0</v>
      </c>
      <c r="AJ97" s="171">
        <f t="shared" si="37"/>
        <v>0</v>
      </c>
      <c r="AK97" s="171"/>
      <c r="AL97" s="171"/>
      <c r="AM97" s="171">
        <f t="shared" si="38"/>
        <v>0</v>
      </c>
      <c r="AN97" s="171"/>
      <c r="AO97" s="171"/>
      <c r="AP97" s="171"/>
      <c r="AQ97" s="171"/>
      <c r="AR97" s="171"/>
      <c r="AS97" s="171"/>
      <c r="AT97" s="171"/>
      <c r="AU97" s="171"/>
      <c r="AV97" s="171"/>
      <c r="AW97" s="171"/>
      <c r="AX97" s="171"/>
      <c r="AY97" s="171"/>
      <c r="BB97" s="172" t="str">
        <f t="shared" si="30"/>
        <v/>
      </c>
      <c r="BC97" s="172" t="str">
        <f t="shared" si="30"/>
        <v/>
      </c>
      <c r="BD97" s="172" t="str">
        <f t="shared" si="30"/>
        <v/>
      </c>
      <c r="BE97" s="172" t="str">
        <f t="shared" si="30"/>
        <v/>
      </c>
      <c r="BF97" s="172" t="str">
        <f t="shared" si="30"/>
        <v/>
      </c>
    </row>
    <row r="98" spans="2:58" hidden="1">
      <c r="B98" s="10" t="str">
        <f t="shared" si="32"/>
        <v/>
      </c>
      <c r="C98" s="8"/>
      <c r="D98" s="8"/>
      <c r="E98" s="8"/>
      <c r="F98" s="281"/>
      <c r="G98" s="9"/>
      <c r="H98" s="9"/>
      <c r="I98" s="9"/>
      <c r="J98" s="9"/>
      <c r="K98" s="9"/>
      <c r="L98" s="305"/>
      <c r="M98" s="305"/>
      <c r="N98" s="11" t="str">
        <f t="shared" si="39"/>
        <v/>
      </c>
      <c r="O98" s="11" t="str">
        <f t="shared" si="40"/>
        <v/>
      </c>
      <c r="P98" s="158"/>
      <c r="Q98" s="11"/>
      <c r="R98" s="11"/>
      <c r="S98" s="11"/>
      <c r="T98" s="11"/>
      <c r="U98" s="11"/>
      <c r="V98" s="11"/>
      <c r="W98" s="11"/>
      <c r="X98" s="11"/>
      <c r="Y98" s="11" t="str">
        <f t="shared" si="41"/>
        <v/>
      </c>
      <c r="Z98" s="11" t="str">
        <f t="shared" si="42"/>
        <v/>
      </c>
      <c r="AA98" s="172">
        <f t="shared" si="43"/>
        <v>0</v>
      </c>
      <c r="AB98" s="172" t="str">
        <f t="shared" si="31"/>
        <v/>
      </c>
      <c r="AC98" s="172" t="str">
        <f t="shared" si="31"/>
        <v/>
      </c>
      <c r="AD98" s="171">
        <f t="shared" si="33"/>
        <v>0</v>
      </c>
      <c r="AE98" s="171">
        <f t="shared" si="34"/>
        <v>0</v>
      </c>
      <c r="AF98" s="171">
        <f t="shared" si="35"/>
        <v>0</v>
      </c>
      <c r="AG98" s="171">
        <f t="shared" si="36"/>
        <v>0</v>
      </c>
      <c r="AH98" s="171">
        <f t="shared" si="36"/>
        <v>0</v>
      </c>
      <c r="AI98" s="171">
        <f t="shared" si="37"/>
        <v>0</v>
      </c>
      <c r="AJ98" s="171">
        <f t="shared" si="37"/>
        <v>0</v>
      </c>
      <c r="AK98" s="171"/>
      <c r="AL98" s="171"/>
      <c r="AM98" s="171">
        <f t="shared" si="38"/>
        <v>0</v>
      </c>
      <c r="AN98" s="171"/>
      <c r="AO98" s="171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BB98" s="172" t="str">
        <f t="shared" si="30"/>
        <v/>
      </c>
      <c r="BC98" s="172" t="str">
        <f t="shared" si="30"/>
        <v/>
      </c>
      <c r="BD98" s="172" t="str">
        <f t="shared" si="30"/>
        <v/>
      </c>
      <c r="BE98" s="172" t="str">
        <f t="shared" si="30"/>
        <v/>
      </c>
      <c r="BF98" s="172" t="str">
        <f t="shared" si="30"/>
        <v/>
      </c>
    </row>
    <row r="99" spans="2:58" hidden="1">
      <c r="B99" s="10" t="str">
        <f t="shared" si="32"/>
        <v/>
      </c>
      <c r="C99" s="8"/>
      <c r="D99" s="8"/>
      <c r="E99" s="8"/>
      <c r="F99" s="281"/>
      <c r="G99" s="9"/>
      <c r="H99" s="9"/>
      <c r="I99" s="9"/>
      <c r="J99" s="9"/>
      <c r="K99" s="9"/>
      <c r="L99" s="305"/>
      <c r="M99" s="305"/>
      <c r="N99" s="11" t="str">
        <f t="shared" si="39"/>
        <v/>
      </c>
      <c r="O99" s="11" t="str">
        <f t="shared" si="40"/>
        <v/>
      </c>
      <c r="P99" s="158"/>
      <c r="Q99" s="11"/>
      <c r="R99" s="11"/>
      <c r="S99" s="11"/>
      <c r="T99" s="11"/>
      <c r="U99" s="11"/>
      <c r="V99" s="11"/>
      <c r="W99" s="11"/>
      <c r="X99" s="11"/>
      <c r="Y99" s="11" t="str">
        <f t="shared" si="41"/>
        <v/>
      </c>
      <c r="Z99" s="11" t="str">
        <f t="shared" si="42"/>
        <v/>
      </c>
      <c r="AA99" s="172">
        <f t="shared" si="43"/>
        <v>0</v>
      </c>
      <c r="AB99" s="172" t="str">
        <f t="shared" si="31"/>
        <v/>
      </c>
      <c r="AC99" s="172" t="str">
        <f t="shared" si="31"/>
        <v/>
      </c>
      <c r="AD99" s="171">
        <f t="shared" si="33"/>
        <v>0</v>
      </c>
      <c r="AE99" s="171">
        <f t="shared" si="34"/>
        <v>0</v>
      </c>
      <c r="AF99" s="171">
        <f t="shared" si="35"/>
        <v>0</v>
      </c>
      <c r="AG99" s="171">
        <f t="shared" si="36"/>
        <v>0</v>
      </c>
      <c r="AH99" s="171">
        <f t="shared" si="36"/>
        <v>0</v>
      </c>
      <c r="AI99" s="171">
        <f t="shared" si="37"/>
        <v>0</v>
      </c>
      <c r="AJ99" s="171">
        <f t="shared" si="37"/>
        <v>0</v>
      </c>
      <c r="AK99" s="171"/>
      <c r="AL99" s="171"/>
      <c r="AM99" s="171">
        <f t="shared" si="38"/>
        <v>0</v>
      </c>
      <c r="AN99" s="171"/>
      <c r="AO99" s="171"/>
      <c r="AP99" s="171"/>
      <c r="AQ99" s="171"/>
      <c r="AR99" s="171"/>
      <c r="AS99" s="171"/>
      <c r="AT99" s="171"/>
      <c r="AU99" s="171"/>
      <c r="AV99" s="171"/>
      <c r="AW99" s="171"/>
      <c r="AX99" s="171"/>
      <c r="AY99" s="171"/>
      <c r="BB99" s="172" t="str">
        <f t="shared" si="30"/>
        <v/>
      </c>
      <c r="BC99" s="172" t="str">
        <f t="shared" si="30"/>
        <v/>
      </c>
      <c r="BD99" s="172" t="str">
        <f t="shared" si="30"/>
        <v/>
      </c>
      <c r="BE99" s="172" t="str">
        <f t="shared" si="30"/>
        <v/>
      </c>
      <c r="BF99" s="172" t="str">
        <f t="shared" si="30"/>
        <v/>
      </c>
    </row>
    <row r="100" spans="2:58" hidden="1">
      <c r="B100" s="10" t="str">
        <f t="shared" si="32"/>
        <v/>
      </c>
      <c r="C100" s="8"/>
      <c r="D100" s="8"/>
      <c r="E100" s="8"/>
      <c r="F100" s="281"/>
      <c r="G100" s="9"/>
      <c r="H100" s="9"/>
      <c r="I100" s="9"/>
      <c r="J100" s="9"/>
      <c r="K100" s="9"/>
      <c r="L100" s="305"/>
      <c r="M100" s="305"/>
      <c r="N100" s="11" t="str">
        <f t="shared" si="39"/>
        <v/>
      </c>
      <c r="O100" s="11" t="str">
        <f t="shared" si="40"/>
        <v/>
      </c>
      <c r="P100" s="158"/>
      <c r="Q100" s="11"/>
      <c r="R100" s="11"/>
      <c r="S100" s="11"/>
      <c r="T100" s="11"/>
      <c r="U100" s="11"/>
      <c r="V100" s="11"/>
      <c r="W100" s="11"/>
      <c r="X100" s="11"/>
      <c r="Y100" s="11" t="str">
        <f t="shared" si="41"/>
        <v/>
      </c>
      <c r="Z100" s="11" t="str">
        <f t="shared" si="42"/>
        <v/>
      </c>
      <c r="AA100" s="172">
        <f t="shared" si="43"/>
        <v>0</v>
      </c>
      <c r="AB100" s="172" t="str">
        <f t="shared" si="31"/>
        <v/>
      </c>
      <c r="AC100" s="172" t="str">
        <f t="shared" si="31"/>
        <v/>
      </c>
      <c r="AD100" s="171">
        <f t="shared" si="33"/>
        <v>0</v>
      </c>
      <c r="AE100" s="171">
        <f t="shared" si="34"/>
        <v>0</v>
      </c>
      <c r="AF100" s="171">
        <f t="shared" si="35"/>
        <v>0</v>
      </c>
      <c r="AG100" s="171">
        <f t="shared" si="36"/>
        <v>0</v>
      </c>
      <c r="AH100" s="171">
        <f t="shared" si="36"/>
        <v>0</v>
      </c>
      <c r="AI100" s="171">
        <f t="shared" si="37"/>
        <v>0</v>
      </c>
      <c r="AJ100" s="171">
        <f t="shared" si="37"/>
        <v>0</v>
      </c>
      <c r="AK100" s="171"/>
      <c r="AL100" s="171"/>
      <c r="AM100" s="171">
        <f t="shared" si="38"/>
        <v>0</v>
      </c>
      <c r="AN100" s="171"/>
      <c r="AO100" s="171"/>
      <c r="AP100" s="171"/>
      <c r="AQ100" s="171"/>
      <c r="AR100" s="171"/>
      <c r="AS100" s="171"/>
      <c r="AT100" s="171"/>
      <c r="AU100" s="171"/>
      <c r="AV100" s="171"/>
      <c r="AW100" s="171"/>
      <c r="AX100" s="171"/>
      <c r="AY100" s="171"/>
      <c r="BB100" s="172" t="str">
        <f t="shared" si="30"/>
        <v/>
      </c>
      <c r="BC100" s="172" t="str">
        <f t="shared" si="30"/>
        <v/>
      </c>
      <c r="BD100" s="172" t="str">
        <f t="shared" si="30"/>
        <v/>
      </c>
      <c r="BE100" s="172" t="str">
        <f t="shared" si="30"/>
        <v/>
      </c>
      <c r="BF100" s="172" t="str">
        <f t="shared" si="30"/>
        <v/>
      </c>
    </row>
    <row r="101" spans="2:58" hidden="1">
      <c r="B101" s="10" t="str">
        <f t="shared" si="32"/>
        <v/>
      </c>
      <c r="C101" s="8"/>
      <c r="D101" s="8"/>
      <c r="E101" s="8"/>
      <c r="F101" s="281"/>
      <c r="G101" s="9"/>
      <c r="H101" s="9"/>
      <c r="I101" s="9"/>
      <c r="J101" s="9"/>
      <c r="K101" s="9"/>
      <c r="L101" s="305"/>
      <c r="M101" s="305"/>
      <c r="N101" s="11" t="str">
        <f t="shared" si="39"/>
        <v/>
      </c>
      <c r="O101" s="11" t="str">
        <f t="shared" si="40"/>
        <v/>
      </c>
      <c r="P101" s="158"/>
      <c r="Q101" s="11"/>
      <c r="R101" s="11"/>
      <c r="S101" s="11"/>
      <c r="T101" s="11"/>
      <c r="U101" s="11"/>
      <c r="V101" s="11"/>
      <c r="W101" s="11"/>
      <c r="X101" s="11"/>
      <c r="Y101" s="11" t="str">
        <f t="shared" si="41"/>
        <v/>
      </c>
      <c r="Z101" s="11" t="str">
        <f t="shared" si="42"/>
        <v/>
      </c>
      <c r="AA101" s="172">
        <f t="shared" si="43"/>
        <v>0</v>
      </c>
      <c r="AB101" s="172" t="str">
        <f t="shared" si="31"/>
        <v/>
      </c>
      <c r="AC101" s="172" t="str">
        <f t="shared" si="31"/>
        <v/>
      </c>
      <c r="AD101" s="171">
        <f t="shared" si="33"/>
        <v>0</v>
      </c>
      <c r="AE101" s="171">
        <f t="shared" si="34"/>
        <v>0</v>
      </c>
      <c r="AF101" s="171">
        <f t="shared" si="35"/>
        <v>0</v>
      </c>
      <c r="AG101" s="171">
        <f t="shared" si="36"/>
        <v>0</v>
      </c>
      <c r="AH101" s="171">
        <f t="shared" si="36"/>
        <v>0</v>
      </c>
      <c r="AI101" s="171">
        <f t="shared" si="37"/>
        <v>0</v>
      </c>
      <c r="AJ101" s="171">
        <f t="shared" si="37"/>
        <v>0</v>
      </c>
      <c r="AK101" s="171"/>
      <c r="AL101" s="171"/>
      <c r="AM101" s="171">
        <f t="shared" si="38"/>
        <v>0</v>
      </c>
      <c r="AN101" s="171"/>
      <c r="AO101" s="171"/>
      <c r="AP101" s="171"/>
      <c r="AQ101" s="171"/>
      <c r="AR101" s="171"/>
      <c r="AS101" s="171"/>
      <c r="AT101" s="171"/>
      <c r="AU101" s="171"/>
      <c r="AV101" s="171"/>
      <c r="AW101" s="171"/>
      <c r="AX101" s="171"/>
      <c r="AY101" s="171"/>
      <c r="BB101" s="172" t="str">
        <f t="shared" ref="BB101:BF110" si="44">IF($F101="","",BB$30)</f>
        <v/>
      </c>
      <c r="BC101" s="172" t="str">
        <f t="shared" si="44"/>
        <v/>
      </c>
      <c r="BD101" s="172" t="str">
        <f t="shared" si="44"/>
        <v/>
      </c>
      <c r="BE101" s="172" t="str">
        <f t="shared" si="44"/>
        <v/>
      </c>
      <c r="BF101" s="172" t="str">
        <f t="shared" si="44"/>
        <v/>
      </c>
    </row>
    <row r="102" spans="2:58" hidden="1">
      <c r="B102" s="10" t="str">
        <f t="shared" si="32"/>
        <v/>
      </c>
      <c r="C102" s="8"/>
      <c r="D102" s="8"/>
      <c r="E102" s="8"/>
      <c r="F102" s="281"/>
      <c r="G102" s="9"/>
      <c r="H102" s="9"/>
      <c r="I102" s="9"/>
      <c r="J102" s="9"/>
      <c r="K102" s="9"/>
      <c r="L102" s="305"/>
      <c r="M102" s="305"/>
      <c r="N102" s="11" t="str">
        <f t="shared" si="39"/>
        <v/>
      </c>
      <c r="O102" s="11" t="str">
        <f t="shared" si="40"/>
        <v/>
      </c>
      <c r="P102" s="158"/>
      <c r="Q102" s="11"/>
      <c r="R102" s="11"/>
      <c r="S102" s="11"/>
      <c r="T102" s="11"/>
      <c r="U102" s="11"/>
      <c r="V102" s="11"/>
      <c r="W102" s="11"/>
      <c r="X102" s="11"/>
      <c r="Y102" s="11" t="str">
        <f t="shared" si="41"/>
        <v/>
      </c>
      <c r="Z102" s="11" t="str">
        <f t="shared" si="42"/>
        <v/>
      </c>
      <c r="AA102" s="172">
        <f t="shared" si="43"/>
        <v>0</v>
      </c>
      <c r="AB102" s="172" t="str">
        <f t="shared" si="31"/>
        <v/>
      </c>
      <c r="AC102" s="172" t="str">
        <f t="shared" si="31"/>
        <v/>
      </c>
      <c r="AD102" s="171">
        <f t="shared" si="33"/>
        <v>0</v>
      </c>
      <c r="AE102" s="171">
        <f t="shared" si="34"/>
        <v>0</v>
      </c>
      <c r="AF102" s="171">
        <f t="shared" si="35"/>
        <v>0</v>
      </c>
      <c r="AG102" s="171">
        <f t="shared" si="36"/>
        <v>0</v>
      </c>
      <c r="AH102" s="171">
        <f t="shared" si="36"/>
        <v>0</v>
      </c>
      <c r="AI102" s="171">
        <f t="shared" si="37"/>
        <v>0</v>
      </c>
      <c r="AJ102" s="171">
        <f t="shared" si="37"/>
        <v>0</v>
      </c>
      <c r="AK102" s="171"/>
      <c r="AL102" s="171"/>
      <c r="AM102" s="171">
        <f t="shared" si="38"/>
        <v>0</v>
      </c>
      <c r="AN102" s="171"/>
      <c r="AO102" s="171"/>
      <c r="AP102" s="171"/>
      <c r="AQ102" s="171"/>
      <c r="AR102" s="171"/>
      <c r="AS102" s="171"/>
      <c r="AT102" s="171"/>
      <c r="AU102" s="171"/>
      <c r="AV102" s="171"/>
      <c r="AW102" s="171"/>
      <c r="AX102" s="171"/>
      <c r="AY102" s="171"/>
      <c r="BB102" s="172" t="str">
        <f t="shared" si="44"/>
        <v/>
      </c>
      <c r="BC102" s="172" t="str">
        <f t="shared" si="44"/>
        <v/>
      </c>
      <c r="BD102" s="172" t="str">
        <f t="shared" si="44"/>
        <v/>
      </c>
      <c r="BE102" s="172" t="str">
        <f t="shared" si="44"/>
        <v/>
      </c>
      <c r="BF102" s="172" t="str">
        <f t="shared" si="44"/>
        <v/>
      </c>
    </row>
    <row r="103" spans="2:58" hidden="1">
      <c r="B103" s="10" t="str">
        <f t="shared" si="32"/>
        <v/>
      </c>
      <c r="C103" s="8"/>
      <c r="D103" s="8"/>
      <c r="E103" s="8"/>
      <c r="F103" s="281"/>
      <c r="G103" s="9"/>
      <c r="H103" s="9"/>
      <c r="I103" s="9"/>
      <c r="J103" s="9"/>
      <c r="K103" s="9"/>
      <c r="L103" s="305"/>
      <c r="M103" s="305"/>
      <c r="N103" s="11" t="str">
        <f t="shared" si="39"/>
        <v/>
      </c>
      <c r="O103" s="11" t="str">
        <f t="shared" si="40"/>
        <v/>
      </c>
      <c r="P103" s="158"/>
      <c r="Q103" s="11"/>
      <c r="R103" s="11"/>
      <c r="S103" s="11"/>
      <c r="T103" s="11"/>
      <c r="U103" s="11"/>
      <c r="V103" s="11"/>
      <c r="W103" s="11"/>
      <c r="X103" s="11"/>
      <c r="Y103" s="11" t="str">
        <f t="shared" si="41"/>
        <v/>
      </c>
      <c r="Z103" s="11" t="str">
        <f t="shared" si="42"/>
        <v/>
      </c>
      <c r="AA103" s="172">
        <f t="shared" si="43"/>
        <v>0</v>
      </c>
      <c r="AB103" s="172" t="str">
        <f t="shared" si="31"/>
        <v/>
      </c>
      <c r="AC103" s="172" t="str">
        <f t="shared" si="31"/>
        <v/>
      </c>
      <c r="AD103" s="171">
        <f t="shared" si="33"/>
        <v>0</v>
      </c>
      <c r="AE103" s="171">
        <f t="shared" si="34"/>
        <v>0</v>
      </c>
      <c r="AF103" s="171">
        <f t="shared" si="35"/>
        <v>0</v>
      </c>
      <c r="AG103" s="171">
        <f t="shared" si="36"/>
        <v>0</v>
      </c>
      <c r="AH103" s="171">
        <f t="shared" si="36"/>
        <v>0</v>
      </c>
      <c r="AI103" s="171">
        <f t="shared" si="37"/>
        <v>0</v>
      </c>
      <c r="AJ103" s="171">
        <f t="shared" si="37"/>
        <v>0</v>
      </c>
      <c r="AK103" s="171"/>
      <c r="AL103" s="171"/>
      <c r="AM103" s="171">
        <f t="shared" si="38"/>
        <v>0</v>
      </c>
      <c r="AN103" s="171"/>
      <c r="AO103" s="171"/>
      <c r="AP103" s="171"/>
      <c r="AQ103" s="171"/>
      <c r="AR103" s="171"/>
      <c r="AS103" s="171"/>
      <c r="AT103" s="171"/>
      <c r="AU103" s="171"/>
      <c r="AV103" s="171"/>
      <c r="AW103" s="171"/>
      <c r="AX103" s="171"/>
      <c r="AY103" s="171"/>
      <c r="BB103" s="172" t="str">
        <f t="shared" si="44"/>
        <v/>
      </c>
      <c r="BC103" s="172" t="str">
        <f t="shared" si="44"/>
        <v/>
      </c>
      <c r="BD103" s="172" t="str">
        <f t="shared" si="44"/>
        <v/>
      </c>
      <c r="BE103" s="172" t="str">
        <f t="shared" si="44"/>
        <v/>
      </c>
      <c r="BF103" s="172" t="str">
        <f t="shared" si="44"/>
        <v/>
      </c>
    </row>
    <row r="104" spans="2:58" hidden="1">
      <c r="B104" s="10" t="str">
        <f t="shared" si="32"/>
        <v/>
      </c>
      <c r="C104" s="8"/>
      <c r="D104" s="8"/>
      <c r="E104" s="8"/>
      <c r="F104" s="281"/>
      <c r="G104" s="9"/>
      <c r="H104" s="9"/>
      <c r="I104" s="9"/>
      <c r="J104" s="9"/>
      <c r="K104" s="9"/>
      <c r="L104" s="305"/>
      <c r="M104" s="305"/>
      <c r="N104" s="11" t="str">
        <f t="shared" si="39"/>
        <v/>
      </c>
      <c r="O104" s="11" t="str">
        <f t="shared" si="40"/>
        <v/>
      </c>
      <c r="P104" s="158"/>
      <c r="Q104" s="11"/>
      <c r="R104" s="11"/>
      <c r="S104" s="11"/>
      <c r="T104" s="11"/>
      <c r="U104" s="11"/>
      <c r="V104" s="11"/>
      <c r="W104" s="11"/>
      <c r="X104" s="11"/>
      <c r="Y104" s="11" t="str">
        <f t="shared" si="41"/>
        <v/>
      </c>
      <c r="Z104" s="11" t="str">
        <f t="shared" si="42"/>
        <v/>
      </c>
      <c r="AA104" s="172">
        <f t="shared" si="43"/>
        <v>0</v>
      </c>
      <c r="AB104" s="172" t="str">
        <f t="shared" si="31"/>
        <v/>
      </c>
      <c r="AC104" s="172" t="str">
        <f t="shared" si="31"/>
        <v/>
      </c>
      <c r="AD104" s="171">
        <f t="shared" si="33"/>
        <v>0</v>
      </c>
      <c r="AE104" s="171">
        <f t="shared" si="34"/>
        <v>0</v>
      </c>
      <c r="AF104" s="171">
        <f t="shared" si="35"/>
        <v>0</v>
      </c>
      <c r="AG104" s="171">
        <f t="shared" si="36"/>
        <v>0</v>
      </c>
      <c r="AH104" s="171">
        <f t="shared" si="36"/>
        <v>0</v>
      </c>
      <c r="AI104" s="171">
        <f t="shared" si="37"/>
        <v>0</v>
      </c>
      <c r="AJ104" s="171">
        <f t="shared" si="37"/>
        <v>0</v>
      </c>
      <c r="AK104" s="171"/>
      <c r="AL104" s="171"/>
      <c r="AM104" s="171">
        <f t="shared" si="38"/>
        <v>0</v>
      </c>
      <c r="AN104" s="171"/>
      <c r="AO104" s="171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BB104" s="172" t="str">
        <f t="shared" si="44"/>
        <v/>
      </c>
      <c r="BC104" s="172" t="str">
        <f t="shared" si="44"/>
        <v/>
      </c>
      <c r="BD104" s="172" t="str">
        <f t="shared" si="44"/>
        <v/>
      </c>
      <c r="BE104" s="172" t="str">
        <f t="shared" si="44"/>
        <v/>
      </c>
      <c r="BF104" s="172" t="str">
        <f t="shared" si="44"/>
        <v/>
      </c>
    </row>
    <row r="105" spans="2:58" hidden="1">
      <c r="B105" s="10" t="str">
        <f t="shared" si="32"/>
        <v/>
      </c>
      <c r="C105" s="8"/>
      <c r="D105" s="8"/>
      <c r="E105" s="8"/>
      <c r="F105" s="281"/>
      <c r="G105" s="9"/>
      <c r="H105" s="9"/>
      <c r="I105" s="9"/>
      <c r="J105" s="9"/>
      <c r="K105" s="9"/>
      <c r="L105" s="305"/>
      <c r="M105" s="305"/>
      <c r="N105" s="11" t="str">
        <f t="shared" si="39"/>
        <v/>
      </c>
      <c r="O105" s="11" t="str">
        <f t="shared" si="40"/>
        <v/>
      </c>
      <c r="P105" s="158"/>
      <c r="Q105" s="11"/>
      <c r="R105" s="11"/>
      <c r="S105" s="11"/>
      <c r="T105" s="11"/>
      <c r="U105" s="11"/>
      <c r="V105" s="11"/>
      <c r="W105" s="11"/>
      <c r="X105" s="11"/>
      <c r="Y105" s="11" t="str">
        <f t="shared" si="41"/>
        <v/>
      </c>
      <c r="Z105" s="11" t="str">
        <f t="shared" si="42"/>
        <v/>
      </c>
      <c r="AA105" s="172">
        <f t="shared" si="43"/>
        <v>0</v>
      </c>
      <c r="AB105" s="172" t="str">
        <f t="shared" si="31"/>
        <v/>
      </c>
      <c r="AC105" s="172" t="str">
        <f t="shared" si="31"/>
        <v/>
      </c>
      <c r="AD105" s="171">
        <f t="shared" si="33"/>
        <v>0</v>
      </c>
      <c r="AE105" s="171">
        <f t="shared" si="34"/>
        <v>0</v>
      </c>
      <c r="AF105" s="171">
        <f t="shared" si="35"/>
        <v>0</v>
      </c>
      <c r="AG105" s="171">
        <f t="shared" si="36"/>
        <v>0</v>
      </c>
      <c r="AH105" s="171">
        <f t="shared" si="36"/>
        <v>0</v>
      </c>
      <c r="AI105" s="171">
        <f t="shared" si="37"/>
        <v>0</v>
      </c>
      <c r="AJ105" s="171">
        <f t="shared" si="37"/>
        <v>0</v>
      </c>
      <c r="AK105" s="171"/>
      <c r="AL105" s="171"/>
      <c r="AM105" s="171">
        <f t="shared" si="38"/>
        <v>0</v>
      </c>
      <c r="AN105" s="171"/>
      <c r="AO105" s="171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BB105" s="172" t="str">
        <f t="shared" si="44"/>
        <v/>
      </c>
      <c r="BC105" s="172" t="str">
        <f t="shared" si="44"/>
        <v/>
      </c>
      <c r="BD105" s="172" t="str">
        <f t="shared" si="44"/>
        <v/>
      </c>
      <c r="BE105" s="172" t="str">
        <f t="shared" si="44"/>
        <v/>
      </c>
      <c r="BF105" s="172" t="str">
        <f t="shared" si="44"/>
        <v/>
      </c>
    </row>
    <row r="106" spans="2:58" hidden="1">
      <c r="B106" s="10" t="str">
        <f t="shared" si="32"/>
        <v/>
      </c>
      <c r="C106" s="8"/>
      <c r="D106" s="8"/>
      <c r="E106" s="8"/>
      <c r="F106" s="281"/>
      <c r="G106" s="9"/>
      <c r="H106" s="9"/>
      <c r="I106" s="9"/>
      <c r="J106" s="9"/>
      <c r="K106" s="9"/>
      <c r="L106" s="305"/>
      <c r="M106" s="305"/>
      <c r="N106" s="11" t="str">
        <f t="shared" si="39"/>
        <v/>
      </c>
      <c r="O106" s="11" t="str">
        <f t="shared" si="40"/>
        <v/>
      </c>
      <c r="P106" s="158"/>
      <c r="Q106" s="11"/>
      <c r="R106" s="11"/>
      <c r="S106" s="11"/>
      <c r="T106" s="11"/>
      <c r="U106" s="11"/>
      <c r="V106" s="11"/>
      <c r="W106" s="11"/>
      <c r="X106" s="11"/>
      <c r="Y106" s="11" t="str">
        <f t="shared" si="41"/>
        <v/>
      </c>
      <c r="Z106" s="11" t="str">
        <f t="shared" si="42"/>
        <v/>
      </c>
      <c r="AA106" s="172">
        <f t="shared" si="43"/>
        <v>0</v>
      </c>
      <c r="AB106" s="172" t="str">
        <f t="shared" si="31"/>
        <v/>
      </c>
      <c r="AC106" s="172" t="str">
        <f t="shared" si="31"/>
        <v/>
      </c>
      <c r="AD106" s="171">
        <f t="shared" si="33"/>
        <v>0</v>
      </c>
      <c r="AE106" s="171">
        <f t="shared" si="34"/>
        <v>0</v>
      </c>
      <c r="AF106" s="171">
        <f t="shared" si="35"/>
        <v>0</v>
      </c>
      <c r="AG106" s="171">
        <f t="shared" si="36"/>
        <v>0</v>
      </c>
      <c r="AH106" s="171">
        <f t="shared" si="36"/>
        <v>0</v>
      </c>
      <c r="AI106" s="171">
        <f t="shared" si="37"/>
        <v>0</v>
      </c>
      <c r="AJ106" s="171">
        <f t="shared" si="37"/>
        <v>0</v>
      </c>
      <c r="AK106" s="171"/>
      <c r="AL106" s="171"/>
      <c r="AM106" s="171">
        <f t="shared" si="38"/>
        <v>0</v>
      </c>
      <c r="AN106" s="171"/>
      <c r="AO106" s="171"/>
      <c r="AP106" s="171"/>
      <c r="AQ106" s="171"/>
      <c r="AR106" s="171"/>
      <c r="AS106" s="171"/>
      <c r="AT106" s="171"/>
      <c r="AU106" s="171"/>
      <c r="AV106" s="171"/>
      <c r="AW106" s="171"/>
      <c r="AX106" s="171"/>
      <c r="AY106" s="171"/>
      <c r="BB106" s="172" t="str">
        <f t="shared" si="44"/>
        <v/>
      </c>
      <c r="BC106" s="172" t="str">
        <f t="shared" si="44"/>
        <v/>
      </c>
      <c r="BD106" s="172" t="str">
        <f t="shared" si="44"/>
        <v/>
      </c>
      <c r="BE106" s="172" t="str">
        <f t="shared" si="44"/>
        <v/>
      </c>
      <c r="BF106" s="172" t="str">
        <f t="shared" si="44"/>
        <v/>
      </c>
    </row>
    <row r="107" spans="2:58" hidden="1">
      <c r="B107" s="10" t="str">
        <f t="shared" si="32"/>
        <v/>
      </c>
      <c r="C107" s="8"/>
      <c r="D107" s="8"/>
      <c r="E107" s="8"/>
      <c r="F107" s="281"/>
      <c r="G107" s="9"/>
      <c r="H107" s="9"/>
      <c r="I107" s="9"/>
      <c r="J107" s="9"/>
      <c r="K107" s="9"/>
      <c r="L107" s="305"/>
      <c r="M107" s="305"/>
      <c r="N107" s="11" t="str">
        <f t="shared" si="39"/>
        <v/>
      </c>
      <c r="O107" s="11" t="str">
        <f t="shared" si="40"/>
        <v/>
      </c>
      <c r="P107" s="158"/>
      <c r="Q107" s="11"/>
      <c r="R107" s="11"/>
      <c r="S107" s="11"/>
      <c r="T107" s="11"/>
      <c r="U107" s="11"/>
      <c r="V107" s="11"/>
      <c r="W107" s="11"/>
      <c r="X107" s="11"/>
      <c r="Y107" s="11" t="str">
        <f t="shared" si="41"/>
        <v/>
      </c>
      <c r="Z107" s="11" t="str">
        <f t="shared" si="42"/>
        <v/>
      </c>
      <c r="AA107" s="172">
        <f t="shared" si="43"/>
        <v>0</v>
      </c>
      <c r="AB107" s="172" t="str">
        <f t="shared" si="31"/>
        <v/>
      </c>
      <c r="AC107" s="172" t="str">
        <f t="shared" si="31"/>
        <v/>
      </c>
      <c r="AD107" s="171">
        <f t="shared" si="33"/>
        <v>0</v>
      </c>
      <c r="AE107" s="171">
        <f t="shared" si="34"/>
        <v>0</v>
      </c>
      <c r="AF107" s="171">
        <f t="shared" si="35"/>
        <v>0</v>
      </c>
      <c r="AG107" s="171">
        <f t="shared" si="36"/>
        <v>0</v>
      </c>
      <c r="AH107" s="171">
        <f t="shared" si="36"/>
        <v>0</v>
      </c>
      <c r="AI107" s="171">
        <f t="shared" si="37"/>
        <v>0</v>
      </c>
      <c r="AJ107" s="171">
        <f t="shared" si="37"/>
        <v>0</v>
      </c>
      <c r="AK107" s="171"/>
      <c r="AL107" s="171"/>
      <c r="AM107" s="171">
        <f t="shared" si="38"/>
        <v>0</v>
      </c>
      <c r="AN107" s="171"/>
      <c r="AO107" s="171"/>
      <c r="AP107" s="171"/>
      <c r="AQ107" s="171"/>
      <c r="AR107" s="171"/>
      <c r="AS107" s="171"/>
      <c r="AT107" s="171"/>
      <c r="AU107" s="171"/>
      <c r="AV107" s="171"/>
      <c r="AW107" s="171"/>
      <c r="AX107" s="171"/>
      <c r="AY107" s="171"/>
      <c r="BB107" s="172" t="str">
        <f t="shared" si="44"/>
        <v/>
      </c>
      <c r="BC107" s="172" t="str">
        <f t="shared" si="44"/>
        <v/>
      </c>
      <c r="BD107" s="172" t="str">
        <f t="shared" si="44"/>
        <v/>
      </c>
      <c r="BE107" s="172" t="str">
        <f t="shared" si="44"/>
        <v/>
      </c>
      <c r="BF107" s="172" t="str">
        <f t="shared" si="44"/>
        <v/>
      </c>
    </row>
    <row r="108" spans="2:58" hidden="1">
      <c r="B108" s="10" t="str">
        <f t="shared" si="32"/>
        <v/>
      </c>
      <c r="C108" s="8"/>
      <c r="D108" s="8"/>
      <c r="E108" s="8"/>
      <c r="F108" s="281"/>
      <c r="G108" s="9"/>
      <c r="H108" s="9"/>
      <c r="I108" s="9"/>
      <c r="J108" s="9"/>
      <c r="K108" s="9"/>
      <c r="L108" s="305"/>
      <c r="M108" s="305"/>
      <c r="N108" s="11" t="str">
        <f t="shared" si="39"/>
        <v/>
      </c>
      <c r="O108" s="11" t="str">
        <f t="shared" si="40"/>
        <v/>
      </c>
      <c r="P108" s="158"/>
      <c r="Q108" s="11"/>
      <c r="R108" s="11"/>
      <c r="S108" s="11"/>
      <c r="T108" s="11"/>
      <c r="U108" s="11"/>
      <c r="V108" s="11"/>
      <c r="W108" s="11"/>
      <c r="X108" s="11"/>
      <c r="Y108" s="11" t="str">
        <f t="shared" si="41"/>
        <v/>
      </c>
      <c r="Z108" s="11" t="str">
        <f t="shared" si="42"/>
        <v/>
      </c>
      <c r="AA108" s="172">
        <f t="shared" si="43"/>
        <v>0</v>
      </c>
      <c r="AB108" s="172" t="str">
        <f t="shared" si="31"/>
        <v/>
      </c>
      <c r="AC108" s="172" t="str">
        <f t="shared" si="31"/>
        <v/>
      </c>
      <c r="AD108" s="171">
        <f t="shared" si="33"/>
        <v>0</v>
      </c>
      <c r="AE108" s="171">
        <f t="shared" si="34"/>
        <v>0</v>
      </c>
      <c r="AF108" s="171">
        <f t="shared" si="35"/>
        <v>0</v>
      </c>
      <c r="AG108" s="171">
        <f t="shared" si="36"/>
        <v>0</v>
      </c>
      <c r="AH108" s="171">
        <f t="shared" si="36"/>
        <v>0</v>
      </c>
      <c r="AI108" s="171">
        <f t="shared" si="37"/>
        <v>0</v>
      </c>
      <c r="AJ108" s="171">
        <f t="shared" si="37"/>
        <v>0</v>
      </c>
      <c r="AK108" s="171"/>
      <c r="AL108" s="171"/>
      <c r="AM108" s="171">
        <f t="shared" si="38"/>
        <v>0</v>
      </c>
      <c r="AN108" s="171"/>
      <c r="AO108" s="171"/>
      <c r="AP108" s="171"/>
      <c r="AQ108" s="171"/>
      <c r="AR108" s="171"/>
      <c r="AS108" s="171"/>
      <c r="AT108" s="171"/>
      <c r="AU108" s="171"/>
      <c r="AV108" s="171"/>
      <c r="AW108" s="171"/>
      <c r="AX108" s="171"/>
      <c r="AY108" s="171"/>
      <c r="BB108" s="172" t="str">
        <f t="shared" si="44"/>
        <v/>
      </c>
      <c r="BC108" s="172" t="str">
        <f t="shared" si="44"/>
        <v/>
      </c>
      <c r="BD108" s="172" t="str">
        <f t="shared" si="44"/>
        <v/>
      </c>
      <c r="BE108" s="172" t="str">
        <f t="shared" si="44"/>
        <v/>
      </c>
      <c r="BF108" s="172" t="str">
        <f t="shared" si="44"/>
        <v/>
      </c>
    </row>
    <row r="109" spans="2:58" hidden="1">
      <c r="B109" s="10" t="str">
        <f t="shared" si="32"/>
        <v/>
      </c>
      <c r="C109" s="8"/>
      <c r="D109" s="8"/>
      <c r="E109" s="8"/>
      <c r="F109" s="281"/>
      <c r="G109" s="9"/>
      <c r="H109" s="9"/>
      <c r="I109" s="9"/>
      <c r="J109" s="9"/>
      <c r="K109" s="9"/>
      <c r="L109" s="305"/>
      <c r="M109" s="305"/>
      <c r="N109" s="11" t="str">
        <f t="shared" si="39"/>
        <v/>
      </c>
      <c r="O109" s="11" t="str">
        <f t="shared" si="40"/>
        <v/>
      </c>
      <c r="P109" s="158"/>
      <c r="Q109" s="11"/>
      <c r="R109" s="11"/>
      <c r="S109" s="11"/>
      <c r="T109" s="11"/>
      <c r="U109" s="11"/>
      <c r="V109" s="11"/>
      <c r="W109" s="11"/>
      <c r="X109" s="11"/>
      <c r="Y109" s="11" t="str">
        <f t="shared" si="41"/>
        <v/>
      </c>
      <c r="Z109" s="11" t="str">
        <f t="shared" si="42"/>
        <v/>
      </c>
      <c r="AA109" s="172">
        <f t="shared" si="43"/>
        <v>0</v>
      </c>
      <c r="AB109" s="172" t="str">
        <f t="shared" si="31"/>
        <v/>
      </c>
      <c r="AC109" s="172" t="str">
        <f t="shared" si="31"/>
        <v/>
      </c>
      <c r="AD109" s="171">
        <f t="shared" si="33"/>
        <v>0</v>
      </c>
      <c r="AE109" s="171">
        <f t="shared" si="34"/>
        <v>0</v>
      </c>
      <c r="AF109" s="171">
        <f t="shared" si="35"/>
        <v>0</v>
      </c>
      <c r="AG109" s="171">
        <f t="shared" si="36"/>
        <v>0</v>
      </c>
      <c r="AH109" s="171">
        <f t="shared" si="36"/>
        <v>0</v>
      </c>
      <c r="AI109" s="171">
        <f t="shared" si="37"/>
        <v>0</v>
      </c>
      <c r="AJ109" s="171">
        <f t="shared" si="37"/>
        <v>0</v>
      </c>
      <c r="AK109" s="171"/>
      <c r="AL109" s="171"/>
      <c r="AM109" s="171">
        <f t="shared" si="38"/>
        <v>0</v>
      </c>
      <c r="AN109" s="171"/>
      <c r="AO109" s="171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BB109" s="172" t="str">
        <f t="shared" si="44"/>
        <v/>
      </c>
      <c r="BC109" s="172" t="str">
        <f t="shared" si="44"/>
        <v/>
      </c>
      <c r="BD109" s="172" t="str">
        <f t="shared" si="44"/>
        <v/>
      </c>
      <c r="BE109" s="172" t="str">
        <f t="shared" si="44"/>
        <v/>
      </c>
      <c r="BF109" s="172" t="str">
        <f t="shared" si="44"/>
        <v/>
      </c>
    </row>
    <row r="110" spans="2:58" hidden="1">
      <c r="B110" s="10" t="str">
        <f t="shared" si="32"/>
        <v/>
      </c>
      <c r="C110" s="8"/>
      <c r="D110" s="8"/>
      <c r="E110" s="8"/>
      <c r="F110" s="281"/>
      <c r="G110" s="9"/>
      <c r="H110" s="9"/>
      <c r="I110" s="9"/>
      <c r="J110" s="9"/>
      <c r="K110" s="9"/>
      <c r="L110" s="305"/>
      <c r="M110" s="305"/>
      <c r="N110" s="11" t="str">
        <f t="shared" si="39"/>
        <v/>
      </c>
      <c r="O110" s="11" t="str">
        <f t="shared" si="40"/>
        <v/>
      </c>
      <c r="P110" s="158"/>
      <c r="Q110" s="11"/>
      <c r="R110" s="11"/>
      <c r="S110" s="11"/>
      <c r="T110" s="11"/>
      <c r="U110" s="11"/>
      <c r="V110" s="11"/>
      <c r="W110" s="11"/>
      <c r="X110" s="11"/>
      <c r="Y110" s="11" t="str">
        <f t="shared" si="41"/>
        <v/>
      </c>
      <c r="Z110" s="11" t="str">
        <f t="shared" si="42"/>
        <v/>
      </c>
      <c r="AA110" s="172">
        <f t="shared" si="43"/>
        <v>0</v>
      </c>
      <c r="AB110" s="172" t="str">
        <f t="shared" si="31"/>
        <v/>
      </c>
      <c r="AC110" s="172" t="str">
        <f t="shared" si="31"/>
        <v/>
      </c>
      <c r="AD110" s="171">
        <f t="shared" si="33"/>
        <v>0</v>
      </c>
      <c r="AE110" s="171">
        <f t="shared" si="34"/>
        <v>0</v>
      </c>
      <c r="AF110" s="171">
        <f t="shared" si="35"/>
        <v>0</v>
      </c>
      <c r="AG110" s="171">
        <f t="shared" si="36"/>
        <v>0</v>
      </c>
      <c r="AH110" s="171">
        <f t="shared" si="36"/>
        <v>0</v>
      </c>
      <c r="AI110" s="171">
        <f t="shared" si="37"/>
        <v>0</v>
      </c>
      <c r="AJ110" s="171">
        <f t="shared" si="37"/>
        <v>0</v>
      </c>
      <c r="AK110" s="171"/>
      <c r="AL110" s="171"/>
      <c r="AM110" s="171">
        <f t="shared" si="38"/>
        <v>0</v>
      </c>
      <c r="AN110" s="171"/>
      <c r="AO110" s="171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BB110" s="172" t="str">
        <f t="shared" si="44"/>
        <v/>
      </c>
      <c r="BC110" s="172" t="str">
        <f t="shared" si="44"/>
        <v/>
      </c>
      <c r="BD110" s="172" t="str">
        <f t="shared" si="44"/>
        <v/>
      </c>
      <c r="BE110" s="172" t="str">
        <f t="shared" si="44"/>
        <v/>
      </c>
      <c r="BF110" s="172" t="str">
        <f t="shared" si="44"/>
        <v/>
      </c>
    </row>
    <row r="111" spans="2:58" hidden="1">
      <c r="B111" s="10" t="str">
        <f t="shared" si="32"/>
        <v/>
      </c>
      <c r="C111" s="8"/>
      <c r="D111" s="8"/>
      <c r="E111" s="8"/>
      <c r="F111" s="281"/>
      <c r="G111" s="9"/>
      <c r="H111" s="9"/>
      <c r="I111" s="9"/>
      <c r="J111" s="9"/>
      <c r="K111" s="9"/>
      <c r="L111" s="305"/>
      <c r="M111" s="305"/>
      <c r="N111" s="11" t="str">
        <f t="shared" si="39"/>
        <v/>
      </c>
      <c r="O111" s="11" t="str">
        <f t="shared" si="40"/>
        <v/>
      </c>
      <c r="P111" s="158"/>
      <c r="Q111" s="11"/>
      <c r="R111" s="11"/>
      <c r="S111" s="11"/>
      <c r="T111" s="11"/>
      <c r="U111" s="11"/>
      <c r="V111" s="11"/>
      <c r="W111" s="11"/>
      <c r="X111" s="11"/>
      <c r="Y111" s="11" t="str">
        <f t="shared" si="41"/>
        <v/>
      </c>
      <c r="Z111" s="11" t="str">
        <f t="shared" si="42"/>
        <v/>
      </c>
      <c r="AA111" s="172">
        <f t="shared" si="43"/>
        <v>0</v>
      </c>
      <c r="AB111" s="172" t="str">
        <f t="shared" si="31"/>
        <v/>
      </c>
      <c r="AC111" s="172" t="str">
        <f t="shared" si="31"/>
        <v/>
      </c>
      <c r="AD111" s="171">
        <f t="shared" si="33"/>
        <v>0</v>
      </c>
      <c r="AE111" s="171">
        <f t="shared" si="34"/>
        <v>0</v>
      </c>
      <c r="AF111" s="171">
        <f t="shared" si="35"/>
        <v>0</v>
      </c>
      <c r="AG111" s="171">
        <f t="shared" si="36"/>
        <v>0</v>
      </c>
      <c r="AH111" s="171">
        <f t="shared" si="36"/>
        <v>0</v>
      </c>
      <c r="AI111" s="171">
        <f t="shared" si="37"/>
        <v>0</v>
      </c>
      <c r="AJ111" s="171">
        <f t="shared" si="37"/>
        <v>0</v>
      </c>
      <c r="AK111" s="171"/>
      <c r="AL111" s="171"/>
      <c r="AM111" s="171">
        <f t="shared" si="38"/>
        <v>0</v>
      </c>
      <c r="AN111" s="171"/>
      <c r="AO111" s="171"/>
      <c r="AP111" s="171"/>
      <c r="AQ111" s="171"/>
      <c r="AR111" s="171"/>
      <c r="AS111" s="171"/>
      <c r="AT111" s="171"/>
      <c r="AU111" s="171"/>
      <c r="AV111" s="171"/>
      <c r="AW111" s="171"/>
      <c r="AX111" s="171"/>
      <c r="AY111" s="171"/>
      <c r="BB111" s="172" t="str">
        <f t="shared" ref="BB111:BF120" si="45">IF($F111="","",BB$30)</f>
        <v/>
      </c>
      <c r="BC111" s="172" t="str">
        <f t="shared" si="45"/>
        <v/>
      </c>
      <c r="BD111" s="172" t="str">
        <f t="shared" si="45"/>
        <v/>
      </c>
      <c r="BE111" s="172" t="str">
        <f t="shared" si="45"/>
        <v/>
      </c>
      <c r="BF111" s="172" t="str">
        <f t="shared" si="45"/>
        <v/>
      </c>
    </row>
    <row r="112" spans="2:58" hidden="1">
      <c r="B112" s="10" t="str">
        <f t="shared" si="32"/>
        <v/>
      </c>
      <c r="C112" s="8"/>
      <c r="D112" s="8"/>
      <c r="E112" s="8"/>
      <c r="F112" s="281"/>
      <c r="G112" s="9"/>
      <c r="H112" s="9"/>
      <c r="I112" s="9"/>
      <c r="J112" s="9"/>
      <c r="K112" s="9"/>
      <c r="L112" s="305"/>
      <c r="M112" s="305"/>
      <c r="N112" s="11" t="str">
        <f t="shared" si="39"/>
        <v/>
      </c>
      <c r="O112" s="11" t="str">
        <f t="shared" si="40"/>
        <v/>
      </c>
      <c r="P112" s="158"/>
      <c r="Q112" s="11"/>
      <c r="R112" s="11"/>
      <c r="S112" s="11"/>
      <c r="T112" s="11"/>
      <c r="U112" s="11"/>
      <c r="V112" s="11"/>
      <c r="W112" s="11"/>
      <c r="X112" s="11"/>
      <c r="Y112" s="11" t="str">
        <f t="shared" si="41"/>
        <v/>
      </c>
      <c r="Z112" s="11" t="str">
        <f t="shared" si="42"/>
        <v/>
      </c>
      <c r="AA112" s="172">
        <f t="shared" si="43"/>
        <v>0</v>
      </c>
      <c r="AB112" s="172" t="str">
        <f t="shared" si="31"/>
        <v/>
      </c>
      <c r="AC112" s="172" t="str">
        <f t="shared" si="31"/>
        <v/>
      </c>
      <c r="AD112" s="171">
        <f t="shared" si="33"/>
        <v>0</v>
      </c>
      <c r="AE112" s="171">
        <f t="shared" si="34"/>
        <v>0</v>
      </c>
      <c r="AF112" s="171">
        <f t="shared" si="35"/>
        <v>0</v>
      </c>
      <c r="AG112" s="171">
        <f t="shared" si="36"/>
        <v>0</v>
      </c>
      <c r="AH112" s="171">
        <f t="shared" si="36"/>
        <v>0</v>
      </c>
      <c r="AI112" s="171">
        <f t="shared" si="37"/>
        <v>0</v>
      </c>
      <c r="AJ112" s="171">
        <f t="shared" si="37"/>
        <v>0</v>
      </c>
      <c r="AK112" s="171"/>
      <c r="AL112" s="171"/>
      <c r="AM112" s="171">
        <f t="shared" si="38"/>
        <v>0</v>
      </c>
      <c r="AN112" s="171"/>
      <c r="AO112" s="171"/>
      <c r="AP112" s="171"/>
      <c r="AQ112" s="171"/>
      <c r="AR112" s="171"/>
      <c r="AS112" s="171"/>
      <c r="AT112" s="171"/>
      <c r="AU112" s="171"/>
      <c r="AV112" s="171"/>
      <c r="AW112" s="171"/>
      <c r="AX112" s="171"/>
      <c r="AY112" s="171"/>
      <c r="BB112" s="172" t="str">
        <f t="shared" si="45"/>
        <v/>
      </c>
      <c r="BC112" s="172" t="str">
        <f t="shared" si="45"/>
        <v/>
      </c>
      <c r="BD112" s="172" t="str">
        <f t="shared" si="45"/>
        <v/>
      </c>
      <c r="BE112" s="172" t="str">
        <f t="shared" si="45"/>
        <v/>
      </c>
      <c r="BF112" s="172" t="str">
        <f t="shared" si="45"/>
        <v/>
      </c>
    </row>
    <row r="113" spans="2:58" hidden="1">
      <c r="B113" s="10" t="str">
        <f t="shared" si="32"/>
        <v/>
      </c>
      <c r="C113" s="8"/>
      <c r="D113" s="8"/>
      <c r="E113" s="8"/>
      <c r="F113" s="281"/>
      <c r="G113" s="9"/>
      <c r="H113" s="9"/>
      <c r="I113" s="9"/>
      <c r="J113" s="9"/>
      <c r="K113" s="9"/>
      <c r="L113" s="305"/>
      <c r="M113" s="305"/>
      <c r="N113" s="11" t="str">
        <f t="shared" si="39"/>
        <v/>
      </c>
      <c r="O113" s="11" t="str">
        <f t="shared" si="40"/>
        <v/>
      </c>
      <c r="P113" s="158"/>
      <c r="Q113" s="11"/>
      <c r="R113" s="11"/>
      <c r="S113" s="11"/>
      <c r="T113" s="11"/>
      <c r="U113" s="11"/>
      <c r="V113" s="11"/>
      <c r="W113" s="11"/>
      <c r="X113" s="11"/>
      <c r="Y113" s="11" t="str">
        <f t="shared" si="41"/>
        <v/>
      </c>
      <c r="Z113" s="11" t="str">
        <f t="shared" si="42"/>
        <v/>
      </c>
      <c r="AA113" s="172">
        <f t="shared" si="43"/>
        <v>0</v>
      </c>
      <c r="AB113" s="172" t="str">
        <f t="shared" si="31"/>
        <v/>
      </c>
      <c r="AC113" s="172" t="str">
        <f t="shared" si="31"/>
        <v/>
      </c>
      <c r="AD113" s="171">
        <f t="shared" si="33"/>
        <v>0</v>
      </c>
      <c r="AE113" s="171">
        <f t="shared" si="34"/>
        <v>0</v>
      </c>
      <c r="AF113" s="171">
        <f t="shared" si="35"/>
        <v>0</v>
      </c>
      <c r="AG113" s="171">
        <f t="shared" si="36"/>
        <v>0</v>
      </c>
      <c r="AH113" s="171">
        <f t="shared" si="36"/>
        <v>0</v>
      </c>
      <c r="AI113" s="171">
        <f t="shared" si="37"/>
        <v>0</v>
      </c>
      <c r="AJ113" s="171">
        <f t="shared" si="37"/>
        <v>0</v>
      </c>
      <c r="AK113" s="171"/>
      <c r="AL113" s="171"/>
      <c r="AM113" s="171">
        <f t="shared" si="38"/>
        <v>0</v>
      </c>
      <c r="AN113" s="171"/>
      <c r="AO113" s="171"/>
      <c r="AP113" s="171"/>
      <c r="AQ113" s="171"/>
      <c r="AR113" s="171"/>
      <c r="AS113" s="171"/>
      <c r="AT113" s="171"/>
      <c r="AU113" s="171"/>
      <c r="AV113" s="171"/>
      <c r="AW113" s="171"/>
      <c r="AX113" s="171"/>
      <c r="AY113" s="171"/>
      <c r="BB113" s="172" t="str">
        <f t="shared" si="45"/>
        <v/>
      </c>
      <c r="BC113" s="172" t="str">
        <f t="shared" si="45"/>
        <v/>
      </c>
      <c r="BD113" s="172" t="str">
        <f t="shared" si="45"/>
        <v/>
      </c>
      <c r="BE113" s="172" t="str">
        <f t="shared" si="45"/>
        <v/>
      </c>
      <c r="BF113" s="172" t="str">
        <f t="shared" si="45"/>
        <v/>
      </c>
    </row>
    <row r="114" spans="2:58" hidden="1">
      <c r="B114" s="10" t="str">
        <f t="shared" si="32"/>
        <v/>
      </c>
      <c r="C114" s="8"/>
      <c r="D114" s="8"/>
      <c r="E114" s="8"/>
      <c r="F114" s="281"/>
      <c r="G114" s="9"/>
      <c r="H114" s="9"/>
      <c r="I114" s="9"/>
      <c r="J114" s="9"/>
      <c r="K114" s="9"/>
      <c r="L114" s="305"/>
      <c r="M114" s="305"/>
      <c r="N114" s="11" t="str">
        <f t="shared" si="39"/>
        <v/>
      </c>
      <c r="O114" s="11" t="str">
        <f t="shared" si="40"/>
        <v/>
      </c>
      <c r="P114" s="158"/>
      <c r="Q114" s="11"/>
      <c r="R114" s="11"/>
      <c r="S114" s="11"/>
      <c r="T114" s="11"/>
      <c r="U114" s="11"/>
      <c r="V114" s="11"/>
      <c r="W114" s="11"/>
      <c r="X114" s="11"/>
      <c r="Y114" s="11" t="str">
        <f t="shared" si="41"/>
        <v/>
      </c>
      <c r="Z114" s="11" t="str">
        <f t="shared" si="42"/>
        <v/>
      </c>
      <c r="AA114" s="172">
        <f t="shared" si="43"/>
        <v>0</v>
      </c>
      <c r="AB114" s="172" t="str">
        <f t="shared" si="31"/>
        <v/>
      </c>
      <c r="AC114" s="172" t="str">
        <f t="shared" si="31"/>
        <v/>
      </c>
      <c r="AD114" s="171">
        <f t="shared" si="33"/>
        <v>0</v>
      </c>
      <c r="AE114" s="171">
        <f t="shared" si="34"/>
        <v>0</v>
      </c>
      <c r="AF114" s="171">
        <f t="shared" si="35"/>
        <v>0</v>
      </c>
      <c r="AG114" s="171">
        <f t="shared" si="36"/>
        <v>0</v>
      </c>
      <c r="AH114" s="171">
        <f t="shared" si="36"/>
        <v>0</v>
      </c>
      <c r="AI114" s="171">
        <f t="shared" si="37"/>
        <v>0</v>
      </c>
      <c r="AJ114" s="171">
        <f t="shared" si="37"/>
        <v>0</v>
      </c>
      <c r="AK114" s="171"/>
      <c r="AL114" s="171"/>
      <c r="AM114" s="171">
        <f t="shared" si="38"/>
        <v>0</v>
      </c>
      <c r="AN114" s="171"/>
      <c r="AO114" s="171"/>
      <c r="AP114" s="171"/>
      <c r="AQ114" s="171"/>
      <c r="AR114" s="171"/>
      <c r="AS114" s="171"/>
      <c r="AT114" s="171"/>
      <c r="AU114" s="171"/>
      <c r="AV114" s="171"/>
      <c r="AW114" s="171"/>
      <c r="AX114" s="171"/>
      <c r="AY114" s="171"/>
      <c r="BB114" s="172" t="str">
        <f t="shared" si="45"/>
        <v/>
      </c>
      <c r="BC114" s="172" t="str">
        <f t="shared" si="45"/>
        <v/>
      </c>
      <c r="BD114" s="172" t="str">
        <f t="shared" si="45"/>
        <v/>
      </c>
      <c r="BE114" s="172" t="str">
        <f t="shared" si="45"/>
        <v/>
      </c>
      <c r="BF114" s="172" t="str">
        <f t="shared" si="45"/>
        <v/>
      </c>
    </row>
    <row r="115" spans="2:58" hidden="1">
      <c r="B115" s="10" t="str">
        <f t="shared" si="32"/>
        <v/>
      </c>
      <c r="C115" s="8"/>
      <c r="D115" s="8"/>
      <c r="E115" s="8"/>
      <c r="F115" s="281"/>
      <c r="G115" s="9"/>
      <c r="H115" s="9"/>
      <c r="I115" s="9"/>
      <c r="J115" s="9"/>
      <c r="K115" s="9"/>
      <c r="L115" s="305"/>
      <c r="M115" s="305"/>
      <c r="N115" s="11" t="str">
        <f t="shared" si="39"/>
        <v/>
      </c>
      <c r="O115" s="11" t="str">
        <f t="shared" si="40"/>
        <v/>
      </c>
      <c r="P115" s="158"/>
      <c r="Q115" s="11"/>
      <c r="R115" s="11"/>
      <c r="S115" s="11"/>
      <c r="T115" s="11"/>
      <c r="U115" s="11"/>
      <c r="V115" s="11"/>
      <c r="W115" s="11"/>
      <c r="X115" s="11"/>
      <c r="Y115" s="11" t="str">
        <f t="shared" si="41"/>
        <v/>
      </c>
      <c r="Z115" s="11" t="str">
        <f t="shared" si="42"/>
        <v/>
      </c>
      <c r="AA115" s="172">
        <f t="shared" si="43"/>
        <v>0</v>
      </c>
      <c r="AB115" s="172" t="str">
        <f t="shared" si="31"/>
        <v/>
      </c>
      <c r="AC115" s="172" t="str">
        <f t="shared" si="31"/>
        <v/>
      </c>
      <c r="AD115" s="171">
        <f t="shared" si="33"/>
        <v>0</v>
      </c>
      <c r="AE115" s="171">
        <f t="shared" si="34"/>
        <v>0</v>
      </c>
      <c r="AF115" s="171">
        <f t="shared" si="35"/>
        <v>0</v>
      </c>
      <c r="AG115" s="171">
        <f t="shared" si="36"/>
        <v>0</v>
      </c>
      <c r="AH115" s="171">
        <f t="shared" si="36"/>
        <v>0</v>
      </c>
      <c r="AI115" s="171">
        <f t="shared" si="37"/>
        <v>0</v>
      </c>
      <c r="AJ115" s="171">
        <f t="shared" si="37"/>
        <v>0</v>
      </c>
      <c r="AK115" s="171"/>
      <c r="AL115" s="171"/>
      <c r="AM115" s="171">
        <f t="shared" si="38"/>
        <v>0</v>
      </c>
      <c r="AN115" s="171"/>
      <c r="AO115" s="171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BB115" s="172" t="str">
        <f t="shared" si="45"/>
        <v/>
      </c>
      <c r="BC115" s="172" t="str">
        <f t="shared" si="45"/>
        <v/>
      </c>
      <c r="BD115" s="172" t="str">
        <f t="shared" si="45"/>
        <v/>
      </c>
      <c r="BE115" s="172" t="str">
        <f t="shared" si="45"/>
        <v/>
      </c>
      <c r="BF115" s="172" t="str">
        <f t="shared" si="45"/>
        <v/>
      </c>
    </row>
    <row r="116" spans="2:58" hidden="1">
      <c r="B116" s="10" t="str">
        <f t="shared" si="32"/>
        <v/>
      </c>
      <c r="C116" s="8"/>
      <c r="D116" s="8"/>
      <c r="E116" s="8"/>
      <c r="F116" s="281"/>
      <c r="G116" s="9"/>
      <c r="H116" s="9"/>
      <c r="I116" s="9"/>
      <c r="J116" s="9"/>
      <c r="K116" s="9"/>
      <c r="L116" s="305"/>
      <c r="M116" s="305"/>
      <c r="N116" s="11" t="str">
        <f t="shared" si="39"/>
        <v/>
      </c>
      <c r="O116" s="11" t="str">
        <f t="shared" si="40"/>
        <v/>
      </c>
      <c r="P116" s="158"/>
      <c r="Q116" s="11"/>
      <c r="R116" s="11"/>
      <c r="S116" s="11"/>
      <c r="T116" s="11"/>
      <c r="U116" s="11"/>
      <c r="V116" s="11"/>
      <c r="W116" s="11"/>
      <c r="X116" s="11"/>
      <c r="Y116" s="11" t="str">
        <f t="shared" si="41"/>
        <v/>
      </c>
      <c r="Z116" s="11" t="str">
        <f t="shared" si="42"/>
        <v/>
      </c>
      <c r="AA116" s="172">
        <f t="shared" si="43"/>
        <v>0</v>
      </c>
      <c r="AB116" s="172" t="str">
        <f t="shared" si="31"/>
        <v/>
      </c>
      <c r="AC116" s="172" t="str">
        <f t="shared" si="31"/>
        <v/>
      </c>
      <c r="AD116" s="171">
        <f t="shared" si="33"/>
        <v>0</v>
      </c>
      <c r="AE116" s="171">
        <f t="shared" si="34"/>
        <v>0</v>
      </c>
      <c r="AF116" s="171">
        <f t="shared" si="35"/>
        <v>0</v>
      </c>
      <c r="AG116" s="171">
        <f t="shared" si="36"/>
        <v>0</v>
      </c>
      <c r="AH116" s="171">
        <f t="shared" si="36"/>
        <v>0</v>
      </c>
      <c r="AI116" s="171">
        <f t="shared" si="37"/>
        <v>0</v>
      </c>
      <c r="AJ116" s="171">
        <f t="shared" si="37"/>
        <v>0</v>
      </c>
      <c r="AK116" s="171"/>
      <c r="AL116" s="171"/>
      <c r="AM116" s="171">
        <f t="shared" si="38"/>
        <v>0</v>
      </c>
      <c r="AN116" s="171"/>
      <c r="AO116" s="171"/>
      <c r="AP116" s="171"/>
      <c r="AQ116" s="171"/>
      <c r="AR116" s="171"/>
      <c r="AS116" s="171"/>
      <c r="AT116" s="171"/>
      <c r="AU116" s="171"/>
      <c r="AV116" s="171"/>
      <c r="AW116" s="171"/>
      <c r="AX116" s="171"/>
      <c r="AY116" s="171"/>
      <c r="BB116" s="172" t="str">
        <f t="shared" si="45"/>
        <v/>
      </c>
      <c r="BC116" s="172" t="str">
        <f t="shared" si="45"/>
        <v/>
      </c>
      <c r="BD116" s="172" t="str">
        <f t="shared" si="45"/>
        <v/>
      </c>
      <c r="BE116" s="172" t="str">
        <f t="shared" si="45"/>
        <v/>
      </c>
      <c r="BF116" s="172" t="str">
        <f t="shared" si="45"/>
        <v/>
      </c>
    </row>
    <row r="117" spans="2:58" hidden="1">
      <c r="B117" s="10" t="str">
        <f t="shared" si="32"/>
        <v/>
      </c>
      <c r="C117" s="8"/>
      <c r="D117" s="8"/>
      <c r="E117" s="8"/>
      <c r="F117" s="281"/>
      <c r="G117" s="9"/>
      <c r="H117" s="9"/>
      <c r="I117" s="9"/>
      <c r="J117" s="9"/>
      <c r="K117" s="9"/>
      <c r="L117" s="305"/>
      <c r="M117" s="305"/>
      <c r="N117" s="11" t="str">
        <f t="shared" si="39"/>
        <v/>
      </c>
      <c r="O117" s="11" t="str">
        <f t="shared" si="40"/>
        <v/>
      </c>
      <c r="P117" s="158"/>
      <c r="Q117" s="11"/>
      <c r="R117" s="11"/>
      <c r="S117" s="11"/>
      <c r="T117" s="11"/>
      <c r="U117" s="11"/>
      <c r="V117" s="11"/>
      <c r="W117" s="11"/>
      <c r="X117" s="11"/>
      <c r="Y117" s="11" t="str">
        <f t="shared" si="41"/>
        <v/>
      </c>
      <c r="Z117" s="11" t="str">
        <f t="shared" si="42"/>
        <v/>
      </c>
      <c r="AA117" s="172">
        <f t="shared" si="43"/>
        <v>0</v>
      </c>
      <c r="AB117" s="172" t="str">
        <f t="shared" si="31"/>
        <v/>
      </c>
      <c r="AC117" s="172" t="str">
        <f t="shared" si="31"/>
        <v/>
      </c>
      <c r="AD117" s="171">
        <f t="shared" si="33"/>
        <v>0</v>
      </c>
      <c r="AE117" s="171">
        <f t="shared" si="34"/>
        <v>0</v>
      </c>
      <c r="AF117" s="171">
        <f t="shared" si="35"/>
        <v>0</v>
      </c>
      <c r="AG117" s="171">
        <f t="shared" si="36"/>
        <v>0</v>
      </c>
      <c r="AH117" s="171">
        <f t="shared" si="36"/>
        <v>0</v>
      </c>
      <c r="AI117" s="171">
        <f t="shared" si="37"/>
        <v>0</v>
      </c>
      <c r="AJ117" s="171">
        <f t="shared" si="37"/>
        <v>0</v>
      </c>
      <c r="AK117" s="171"/>
      <c r="AL117" s="171"/>
      <c r="AM117" s="171">
        <f t="shared" si="38"/>
        <v>0</v>
      </c>
      <c r="AN117" s="171"/>
      <c r="AO117" s="17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BB117" s="172" t="str">
        <f t="shared" si="45"/>
        <v/>
      </c>
      <c r="BC117" s="172" t="str">
        <f t="shared" si="45"/>
        <v/>
      </c>
      <c r="BD117" s="172" t="str">
        <f t="shared" si="45"/>
        <v/>
      </c>
      <c r="BE117" s="172" t="str">
        <f t="shared" si="45"/>
        <v/>
      </c>
      <c r="BF117" s="172" t="str">
        <f t="shared" si="45"/>
        <v/>
      </c>
    </row>
    <row r="118" spans="2:58" hidden="1">
      <c r="B118" s="10" t="str">
        <f t="shared" si="32"/>
        <v/>
      </c>
      <c r="C118" s="8"/>
      <c r="D118" s="8"/>
      <c r="E118" s="8"/>
      <c r="F118" s="281"/>
      <c r="G118" s="9"/>
      <c r="H118" s="9"/>
      <c r="I118" s="9"/>
      <c r="J118" s="9"/>
      <c r="K118" s="9"/>
      <c r="L118" s="305"/>
      <c r="M118" s="305"/>
      <c r="N118" s="11" t="str">
        <f t="shared" si="39"/>
        <v/>
      </c>
      <c r="O118" s="11" t="str">
        <f t="shared" si="40"/>
        <v/>
      </c>
      <c r="P118" s="158"/>
      <c r="Q118" s="11"/>
      <c r="R118" s="11"/>
      <c r="S118" s="11"/>
      <c r="T118" s="11"/>
      <c r="U118" s="11"/>
      <c r="V118" s="11"/>
      <c r="W118" s="11"/>
      <c r="X118" s="11"/>
      <c r="Y118" s="11" t="str">
        <f t="shared" si="41"/>
        <v/>
      </c>
      <c r="Z118" s="11" t="str">
        <f t="shared" si="42"/>
        <v/>
      </c>
      <c r="AA118" s="172">
        <f t="shared" si="43"/>
        <v>0</v>
      </c>
      <c r="AB118" s="172" t="str">
        <f t="shared" si="31"/>
        <v/>
      </c>
      <c r="AC118" s="172" t="str">
        <f t="shared" si="31"/>
        <v/>
      </c>
      <c r="AD118" s="171">
        <f t="shared" si="33"/>
        <v>0</v>
      </c>
      <c r="AE118" s="171">
        <f t="shared" si="34"/>
        <v>0</v>
      </c>
      <c r="AF118" s="171">
        <f t="shared" si="35"/>
        <v>0</v>
      </c>
      <c r="AG118" s="171">
        <f t="shared" si="36"/>
        <v>0</v>
      </c>
      <c r="AH118" s="171">
        <f t="shared" si="36"/>
        <v>0</v>
      </c>
      <c r="AI118" s="171">
        <f t="shared" si="37"/>
        <v>0</v>
      </c>
      <c r="AJ118" s="171">
        <f t="shared" si="37"/>
        <v>0</v>
      </c>
      <c r="AK118" s="171"/>
      <c r="AL118" s="171"/>
      <c r="AM118" s="171">
        <f t="shared" si="38"/>
        <v>0</v>
      </c>
      <c r="AN118" s="171"/>
      <c r="AO118" s="171"/>
      <c r="AP118" s="171"/>
      <c r="AQ118" s="171"/>
      <c r="AR118" s="171"/>
      <c r="AS118" s="171"/>
      <c r="AT118" s="171"/>
      <c r="AU118" s="171"/>
      <c r="AV118" s="171"/>
      <c r="AW118" s="171"/>
      <c r="AX118" s="171"/>
      <c r="AY118" s="171"/>
      <c r="BB118" s="172" t="str">
        <f t="shared" si="45"/>
        <v/>
      </c>
      <c r="BC118" s="172" t="str">
        <f t="shared" si="45"/>
        <v/>
      </c>
      <c r="BD118" s="172" t="str">
        <f t="shared" si="45"/>
        <v/>
      </c>
      <c r="BE118" s="172" t="str">
        <f t="shared" si="45"/>
        <v/>
      </c>
      <c r="BF118" s="172" t="str">
        <f t="shared" si="45"/>
        <v/>
      </c>
    </row>
    <row r="119" spans="2:58" hidden="1">
      <c r="B119" s="10" t="str">
        <f t="shared" si="32"/>
        <v/>
      </c>
      <c r="C119" s="8"/>
      <c r="D119" s="8"/>
      <c r="E119" s="8"/>
      <c r="F119" s="281"/>
      <c r="G119" s="9"/>
      <c r="H119" s="9"/>
      <c r="I119" s="9"/>
      <c r="J119" s="9"/>
      <c r="K119" s="9"/>
      <c r="L119" s="305"/>
      <c r="M119" s="305"/>
      <c r="N119" s="11" t="str">
        <f t="shared" si="39"/>
        <v/>
      </c>
      <c r="O119" s="11" t="str">
        <f t="shared" si="40"/>
        <v/>
      </c>
      <c r="P119" s="158"/>
      <c r="Q119" s="11"/>
      <c r="R119" s="11"/>
      <c r="S119" s="11"/>
      <c r="T119" s="11"/>
      <c r="U119" s="11"/>
      <c r="V119" s="11"/>
      <c r="W119" s="11"/>
      <c r="X119" s="11"/>
      <c r="Y119" s="11" t="str">
        <f t="shared" si="41"/>
        <v/>
      </c>
      <c r="Z119" s="11" t="str">
        <f t="shared" si="42"/>
        <v/>
      </c>
      <c r="AA119" s="172">
        <f t="shared" si="43"/>
        <v>0</v>
      </c>
      <c r="AB119" s="172" t="str">
        <f t="shared" si="31"/>
        <v/>
      </c>
      <c r="AC119" s="172" t="str">
        <f t="shared" si="31"/>
        <v/>
      </c>
      <c r="AD119" s="171">
        <f t="shared" si="33"/>
        <v>0</v>
      </c>
      <c r="AE119" s="171">
        <f t="shared" si="34"/>
        <v>0</v>
      </c>
      <c r="AF119" s="171">
        <f t="shared" si="35"/>
        <v>0</v>
      </c>
      <c r="AG119" s="171">
        <f t="shared" si="36"/>
        <v>0</v>
      </c>
      <c r="AH119" s="171">
        <f t="shared" si="36"/>
        <v>0</v>
      </c>
      <c r="AI119" s="171">
        <f t="shared" si="37"/>
        <v>0</v>
      </c>
      <c r="AJ119" s="171">
        <f t="shared" si="37"/>
        <v>0</v>
      </c>
      <c r="AK119" s="171"/>
      <c r="AL119" s="171"/>
      <c r="AM119" s="171">
        <f t="shared" si="38"/>
        <v>0</v>
      </c>
      <c r="AN119" s="171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BB119" s="172" t="str">
        <f t="shared" si="45"/>
        <v/>
      </c>
      <c r="BC119" s="172" t="str">
        <f t="shared" si="45"/>
        <v/>
      </c>
      <c r="BD119" s="172" t="str">
        <f t="shared" si="45"/>
        <v/>
      </c>
      <c r="BE119" s="172" t="str">
        <f t="shared" si="45"/>
        <v/>
      </c>
      <c r="BF119" s="172" t="str">
        <f t="shared" si="45"/>
        <v/>
      </c>
    </row>
    <row r="120" spans="2:58" hidden="1">
      <c r="B120" s="10" t="str">
        <f t="shared" si="32"/>
        <v/>
      </c>
      <c r="C120" s="8"/>
      <c r="D120" s="8"/>
      <c r="E120" s="8"/>
      <c r="F120" s="281"/>
      <c r="G120" s="9"/>
      <c r="H120" s="9"/>
      <c r="I120" s="9"/>
      <c r="J120" s="9"/>
      <c r="K120" s="9"/>
      <c r="L120" s="305"/>
      <c r="M120" s="305"/>
      <c r="N120" s="11" t="str">
        <f t="shared" si="39"/>
        <v/>
      </c>
      <c r="O120" s="11" t="str">
        <f t="shared" si="40"/>
        <v/>
      </c>
      <c r="P120" s="158"/>
      <c r="Q120" s="11"/>
      <c r="R120" s="11"/>
      <c r="S120" s="11"/>
      <c r="T120" s="11"/>
      <c r="U120" s="11"/>
      <c r="V120" s="11"/>
      <c r="W120" s="11"/>
      <c r="X120" s="11"/>
      <c r="Y120" s="11" t="str">
        <f t="shared" si="41"/>
        <v/>
      </c>
      <c r="Z120" s="11" t="str">
        <f t="shared" si="42"/>
        <v/>
      </c>
      <c r="AA120" s="172">
        <f t="shared" si="43"/>
        <v>0</v>
      </c>
      <c r="AB120" s="172" t="str">
        <f t="shared" si="31"/>
        <v/>
      </c>
      <c r="AC120" s="172" t="str">
        <f t="shared" si="31"/>
        <v/>
      </c>
      <c r="AD120" s="171">
        <f t="shared" si="33"/>
        <v>0</v>
      </c>
      <c r="AE120" s="171">
        <f t="shared" si="34"/>
        <v>0</v>
      </c>
      <c r="AF120" s="171">
        <f t="shared" si="35"/>
        <v>0</v>
      </c>
      <c r="AG120" s="171">
        <f t="shared" si="36"/>
        <v>0</v>
      </c>
      <c r="AH120" s="171">
        <f t="shared" si="36"/>
        <v>0</v>
      </c>
      <c r="AI120" s="171">
        <f t="shared" si="37"/>
        <v>0</v>
      </c>
      <c r="AJ120" s="171">
        <f t="shared" si="37"/>
        <v>0</v>
      </c>
      <c r="AK120" s="171"/>
      <c r="AL120" s="171"/>
      <c r="AM120" s="171">
        <f t="shared" si="38"/>
        <v>0</v>
      </c>
      <c r="AN120" s="171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BB120" s="172" t="str">
        <f t="shared" si="45"/>
        <v/>
      </c>
      <c r="BC120" s="172" t="str">
        <f t="shared" si="45"/>
        <v/>
      </c>
      <c r="BD120" s="172" t="str">
        <f t="shared" si="45"/>
        <v/>
      </c>
      <c r="BE120" s="172" t="str">
        <f t="shared" si="45"/>
        <v/>
      </c>
      <c r="BF120" s="172" t="str">
        <f t="shared" si="45"/>
        <v/>
      </c>
    </row>
    <row r="121" spans="2:58" hidden="1">
      <c r="B121" s="10" t="str">
        <f t="shared" si="32"/>
        <v/>
      </c>
      <c r="C121" s="8"/>
      <c r="D121" s="8"/>
      <c r="E121" s="8"/>
      <c r="F121" s="281"/>
      <c r="G121" s="9"/>
      <c r="H121" s="9"/>
      <c r="I121" s="9"/>
      <c r="J121" s="9"/>
      <c r="K121" s="9"/>
      <c r="L121" s="305"/>
      <c r="M121" s="305"/>
      <c r="N121" s="11" t="str">
        <f t="shared" si="39"/>
        <v/>
      </c>
      <c r="O121" s="11" t="str">
        <f t="shared" si="40"/>
        <v/>
      </c>
      <c r="P121" s="158"/>
      <c r="Q121" s="11"/>
      <c r="R121" s="11"/>
      <c r="S121" s="11"/>
      <c r="T121" s="11"/>
      <c r="U121" s="11"/>
      <c r="V121" s="11"/>
      <c r="W121" s="11"/>
      <c r="X121" s="11"/>
      <c r="Y121" s="11" t="str">
        <f t="shared" si="41"/>
        <v/>
      </c>
      <c r="Z121" s="11" t="str">
        <f t="shared" si="42"/>
        <v/>
      </c>
      <c r="AA121" s="172">
        <f t="shared" si="43"/>
        <v>0</v>
      </c>
      <c r="AB121" s="172" t="str">
        <f t="shared" si="31"/>
        <v/>
      </c>
      <c r="AC121" s="172" t="str">
        <f t="shared" si="31"/>
        <v/>
      </c>
      <c r="AD121" s="171">
        <f t="shared" si="33"/>
        <v>0</v>
      </c>
      <c r="AE121" s="171">
        <f t="shared" si="34"/>
        <v>0</v>
      </c>
      <c r="AF121" s="171">
        <f t="shared" si="35"/>
        <v>0</v>
      </c>
      <c r="AG121" s="171">
        <f t="shared" si="36"/>
        <v>0</v>
      </c>
      <c r="AH121" s="171">
        <f t="shared" si="36"/>
        <v>0</v>
      </c>
      <c r="AI121" s="171">
        <f t="shared" si="37"/>
        <v>0</v>
      </c>
      <c r="AJ121" s="171">
        <f t="shared" si="37"/>
        <v>0</v>
      </c>
      <c r="AK121" s="171"/>
      <c r="AL121" s="171"/>
      <c r="AM121" s="171">
        <f t="shared" si="38"/>
        <v>0</v>
      </c>
      <c r="AN121" s="171"/>
      <c r="AO121" s="171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BB121" s="172" t="str">
        <f t="shared" ref="BB121:BF130" si="46">IF($F121="","",BB$30)</f>
        <v/>
      </c>
      <c r="BC121" s="172" t="str">
        <f t="shared" si="46"/>
        <v/>
      </c>
      <c r="BD121" s="172" t="str">
        <f t="shared" si="46"/>
        <v/>
      </c>
      <c r="BE121" s="172" t="str">
        <f t="shared" si="46"/>
        <v/>
      </c>
      <c r="BF121" s="172" t="str">
        <f t="shared" si="46"/>
        <v/>
      </c>
    </row>
    <row r="122" spans="2:58" hidden="1">
      <c r="B122" s="10" t="str">
        <f t="shared" si="32"/>
        <v/>
      </c>
      <c r="C122" s="8"/>
      <c r="D122" s="8"/>
      <c r="E122" s="8"/>
      <c r="F122" s="281"/>
      <c r="G122" s="9"/>
      <c r="H122" s="9"/>
      <c r="I122" s="9"/>
      <c r="J122" s="9"/>
      <c r="K122" s="9"/>
      <c r="L122" s="305"/>
      <c r="M122" s="305"/>
      <c r="N122" s="11" t="str">
        <f t="shared" si="39"/>
        <v/>
      </c>
      <c r="O122" s="11" t="str">
        <f t="shared" si="40"/>
        <v/>
      </c>
      <c r="P122" s="158"/>
      <c r="Q122" s="11"/>
      <c r="R122" s="11"/>
      <c r="S122" s="11"/>
      <c r="T122" s="11"/>
      <c r="U122" s="11"/>
      <c r="V122" s="11"/>
      <c r="W122" s="11"/>
      <c r="X122" s="11"/>
      <c r="Y122" s="11" t="str">
        <f t="shared" si="41"/>
        <v/>
      </c>
      <c r="Z122" s="11" t="str">
        <f t="shared" si="42"/>
        <v/>
      </c>
      <c r="AA122" s="172">
        <f t="shared" si="43"/>
        <v>0</v>
      </c>
      <c r="AB122" s="172" t="str">
        <f t="shared" si="31"/>
        <v/>
      </c>
      <c r="AC122" s="172" t="str">
        <f t="shared" si="31"/>
        <v/>
      </c>
      <c r="AD122" s="171">
        <f t="shared" si="33"/>
        <v>0</v>
      </c>
      <c r="AE122" s="171">
        <f t="shared" si="34"/>
        <v>0</v>
      </c>
      <c r="AF122" s="171">
        <f t="shared" si="35"/>
        <v>0</v>
      </c>
      <c r="AG122" s="171">
        <f t="shared" si="36"/>
        <v>0</v>
      </c>
      <c r="AH122" s="171">
        <f t="shared" si="36"/>
        <v>0</v>
      </c>
      <c r="AI122" s="171">
        <f t="shared" si="37"/>
        <v>0</v>
      </c>
      <c r="AJ122" s="171">
        <f t="shared" si="37"/>
        <v>0</v>
      </c>
      <c r="AK122" s="171"/>
      <c r="AL122" s="171"/>
      <c r="AM122" s="171">
        <f t="shared" si="38"/>
        <v>0</v>
      </c>
      <c r="AN122" s="171"/>
      <c r="AO122" s="171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BB122" s="172" t="str">
        <f t="shared" si="46"/>
        <v/>
      </c>
      <c r="BC122" s="172" t="str">
        <f t="shared" si="46"/>
        <v/>
      </c>
      <c r="BD122" s="172" t="str">
        <f t="shared" si="46"/>
        <v/>
      </c>
      <c r="BE122" s="172" t="str">
        <f t="shared" si="46"/>
        <v/>
      </c>
      <c r="BF122" s="172" t="str">
        <f t="shared" si="46"/>
        <v/>
      </c>
    </row>
    <row r="123" spans="2:58" hidden="1">
      <c r="B123" s="10" t="str">
        <f t="shared" si="32"/>
        <v/>
      </c>
      <c r="C123" s="8"/>
      <c r="D123" s="8"/>
      <c r="E123" s="8"/>
      <c r="F123" s="281"/>
      <c r="G123" s="9"/>
      <c r="H123" s="9"/>
      <c r="I123" s="9"/>
      <c r="J123" s="9"/>
      <c r="K123" s="9"/>
      <c r="L123" s="305"/>
      <c r="M123" s="305"/>
      <c r="N123" s="11" t="str">
        <f t="shared" si="39"/>
        <v/>
      </c>
      <c r="O123" s="11" t="str">
        <f t="shared" si="40"/>
        <v/>
      </c>
      <c r="P123" s="158"/>
      <c r="Q123" s="11"/>
      <c r="R123" s="11"/>
      <c r="S123" s="11"/>
      <c r="T123" s="11"/>
      <c r="U123" s="11"/>
      <c r="V123" s="11"/>
      <c r="W123" s="11"/>
      <c r="X123" s="11"/>
      <c r="Y123" s="11" t="str">
        <f t="shared" si="41"/>
        <v/>
      </c>
      <c r="Z123" s="11" t="str">
        <f t="shared" si="42"/>
        <v/>
      </c>
      <c r="AA123" s="172">
        <f t="shared" si="43"/>
        <v>0</v>
      </c>
      <c r="AB123" s="172" t="str">
        <f t="shared" si="31"/>
        <v/>
      </c>
      <c r="AC123" s="172" t="str">
        <f t="shared" si="31"/>
        <v/>
      </c>
      <c r="AD123" s="171">
        <f t="shared" si="33"/>
        <v>0</v>
      </c>
      <c r="AE123" s="171">
        <f t="shared" si="34"/>
        <v>0</v>
      </c>
      <c r="AF123" s="171">
        <f t="shared" si="35"/>
        <v>0</v>
      </c>
      <c r="AG123" s="171">
        <f t="shared" si="36"/>
        <v>0</v>
      </c>
      <c r="AH123" s="171">
        <f t="shared" si="36"/>
        <v>0</v>
      </c>
      <c r="AI123" s="171">
        <f t="shared" si="37"/>
        <v>0</v>
      </c>
      <c r="AJ123" s="171">
        <f t="shared" si="37"/>
        <v>0</v>
      </c>
      <c r="AK123" s="171"/>
      <c r="AL123" s="171"/>
      <c r="AM123" s="171">
        <f t="shared" si="38"/>
        <v>0</v>
      </c>
      <c r="AN123" s="171"/>
      <c r="AO123" s="171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BB123" s="172" t="str">
        <f t="shared" si="46"/>
        <v/>
      </c>
      <c r="BC123" s="172" t="str">
        <f t="shared" si="46"/>
        <v/>
      </c>
      <c r="BD123" s="172" t="str">
        <f t="shared" si="46"/>
        <v/>
      </c>
      <c r="BE123" s="172" t="str">
        <f t="shared" si="46"/>
        <v/>
      </c>
      <c r="BF123" s="172" t="str">
        <f t="shared" si="46"/>
        <v/>
      </c>
    </row>
    <row r="124" spans="2:58" hidden="1">
      <c r="B124" s="10" t="str">
        <f t="shared" si="32"/>
        <v/>
      </c>
      <c r="C124" s="8"/>
      <c r="D124" s="8"/>
      <c r="E124" s="8"/>
      <c r="F124" s="281"/>
      <c r="G124" s="9"/>
      <c r="H124" s="9"/>
      <c r="I124" s="9"/>
      <c r="J124" s="9"/>
      <c r="K124" s="9"/>
      <c r="L124" s="305"/>
      <c r="M124" s="305"/>
      <c r="N124" s="11" t="str">
        <f t="shared" si="39"/>
        <v/>
      </c>
      <c r="O124" s="11" t="str">
        <f t="shared" si="40"/>
        <v/>
      </c>
      <c r="P124" s="158"/>
      <c r="Q124" s="11"/>
      <c r="R124" s="11"/>
      <c r="S124" s="11"/>
      <c r="T124" s="11"/>
      <c r="U124" s="11"/>
      <c r="V124" s="11"/>
      <c r="W124" s="11"/>
      <c r="X124" s="11"/>
      <c r="Y124" s="11" t="str">
        <f t="shared" si="41"/>
        <v/>
      </c>
      <c r="Z124" s="11" t="str">
        <f t="shared" si="42"/>
        <v/>
      </c>
      <c r="AA124" s="172">
        <f t="shared" si="43"/>
        <v>0</v>
      </c>
      <c r="AB124" s="172" t="str">
        <f t="shared" si="31"/>
        <v/>
      </c>
      <c r="AC124" s="172" t="str">
        <f t="shared" si="31"/>
        <v/>
      </c>
      <c r="AD124" s="171">
        <f t="shared" si="33"/>
        <v>0</v>
      </c>
      <c r="AE124" s="171">
        <f t="shared" si="34"/>
        <v>0</v>
      </c>
      <c r="AF124" s="171">
        <f t="shared" si="35"/>
        <v>0</v>
      </c>
      <c r="AG124" s="171">
        <f t="shared" si="36"/>
        <v>0</v>
      </c>
      <c r="AH124" s="171">
        <f t="shared" si="36"/>
        <v>0</v>
      </c>
      <c r="AI124" s="171">
        <f t="shared" si="37"/>
        <v>0</v>
      </c>
      <c r="AJ124" s="171">
        <f t="shared" si="37"/>
        <v>0</v>
      </c>
      <c r="AK124" s="171"/>
      <c r="AL124" s="171"/>
      <c r="AM124" s="171">
        <f t="shared" si="38"/>
        <v>0</v>
      </c>
      <c r="AN124" s="171"/>
      <c r="AO124" s="17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BB124" s="172" t="str">
        <f t="shared" si="46"/>
        <v/>
      </c>
      <c r="BC124" s="172" t="str">
        <f t="shared" si="46"/>
        <v/>
      </c>
      <c r="BD124" s="172" t="str">
        <f t="shared" si="46"/>
        <v/>
      </c>
      <c r="BE124" s="172" t="str">
        <f t="shared" si="46"/>
        <v/>
      </c>
      <c r="BF124" s="172" t="str">
        <f t="shared" si="46"/>
        <v/>
      </c>
    </row>
    <row r="125" spans="2:58" hidden="1">
      <c r="B125" s="10" t="str">
        <f t="shared" si="32"/>
        <v/>
      </c>
      <c r="C125" s="8"/>
      <c r="D125" s="8"/>
      <c r="E125" s="8"/>
      <c r="F125" s="281"/>
      <c r="G125" s="9"/>
      <c r="H125" s="9"/>
      <c r="I125" s="9"/>
      <c r="J125" s="9"/>
      <c r="K125" s="9"/>
      <c r="L125" s="305"/>
      <c r="M125" s="305"/>
      <c r="N125" s="11" t="str">
        <f t="shared" si="39"/>
        <v/>
      </c>
      <c r="O125" s="11" t="str">
        <f t="shared" si="40"/>
        <v/>
      </c>
      <c r="P125" s="158"/>
      <c r="Q125" s="11"/>
      <c r="R125" s="11"/>
      <c r="S125" s="11"/>
      <c r="T125" s="11"/>
      <c r="U125" s="11"/>
      <c r="V125" s="11"/>
      <c r="W125" s="11"/>
      <c r="X125" s="11"/>
      <c r="Y125" s="11" t="str">
        <f t="shared" si="41"/>
        <v/>
      </c>
      <c r="Z125" s="11" t="str">
        <f t="shared" si="42"/>
        <v/>
      </c>
      <c r="AA125" s="172">
        <f t="shared" si="43"/>
        <v>0</v>
      </c>
      <c r="AB125" s="172" t="str">
        <f t="shared" si="31"/>
        <v/>
      </c>
      <c r="AC125" s="172" t="str">
        <f t="shared" si="31"/>
        <v/>
      </c>
      <c r="AD125" s="171">
        <f t="shared" si="33"/>
        <v>0</v>
      </c>
      <c r="AE125" s="171">
        <f t="shared" si="34"/>
        <v>0</v>
      </c>
      <c r="AF125" s="171">
        <f t="shared" si="35"/>
        <v>0</v>
      </c>
      <c r="AG125" s="171">
        <f t="shared" si="36"/>
        <v>0</v>
      </c>
      <c r="AH125" s="171">
        <f t="shared" si="36"/>
        <v>0</v>
      </c>
      <c r="AI125" s="171">
        <f t="shared" si="37"/>
        <v>0</v>
      </c>
      <c r="AJ125" s="171">
        <f t="shared" si="37"/>
        <v>0</v>
      </c>
      <c r="AK125" s="171"/>
      <c r="AL125" s="171"/>
      <c r="AM125" s="171">
        <f t="shared" si="38"/>
        <v>0</v>
      </c>
      <c r="AN125" s="171"/>
      <c r="AO125" s="171"/>
      <c r="AP125" s="171"/>
      <c r="AQ125" s="171"/>
      <c r="AR125" s="171"/>
      <c r="AS125" s="171"/>
      <c r="AT125" s="171"/>
      <c r="AU125" s="171"/>
      <c r="AV125" s="171"/>
      <c r="AW125" s="171"/>
      <c r="AX125" s="171"/>
      <c r="AY125" s="171"/>
      <c r="BB125" s="172" t="str">
        <f t="shared" si="46"/>
        <v/>
      </c>
      <c r="BC125" s="172" t="str">
        <f t="shared" si="46"/>
        <v/>
      </c>
      <c r="BD125" s="172" t="str">
        <f t="shared" si="46"/>
        <v/>
      </c>
      <c r="BE125" s="172" t="str">
        <f t="shared" si="46"/>
        <v/>
      </c>
      <c r="BF125" s="172" t="str">
        <f t="shared" si="46"/>
        <v/>
      </c>
    </row>
    <row r="126" spans="2:58" hidden="1">
      <c r="B126" s="10" t="str">
        <f t="shared" si="32"/>
        <v/>
      </c>
      <c r="C126" s="8"/>
      <c r="D126" s="8"/>
      <c r="E126" s="8"/>
      <c r="F126" s="281"/>
      <c r="G126" s="9"/>
      <c r="H126" s="9"/>
      <c r="I126" s="9"/>
      <c r="J126" s="9"/>
      <c r="K126" s="9"/>
      <c r="L126" s="305"/>
      <c r="M126" s="305"/>
      <c r="N126" s="11" t="str">
        <f t="shared" si="39"/>
        <v/>
      </c>
      <c r="O126" s="11" t="str">
        <f t="shared" si="40"/>
        <v/>
      </c>
      <c r="P126" s="158"/>
      <c r="Q126" s="11"/>
      <c r="R126" s="11"/>
      <c r="S126" s="11"/>
      <c r="T126" s="11"/>
      <c r="U126" s="11"/>
      <c r="V126" s="11"/>
      <c r="W126" s="11"/>
      <c r="X126" s="11"/>
      <c r="Y126" s="11" t="str">
        <f t="shared" si="41"/>
        <v/>
      </c>
      <c r="Z126" s="11" t="str">
        <f t="shared" si="42"/>
        <v/>
      </c>
      <c r="AA126" s="172">
        <f t="shared" si="43"/>
        <v>0</v>
      </c>
      <c r="AB126" s="172" t="str">
        <f t="shared" si="31"/>
        <v/>
      </c>
      <c r="AC126" s="172" t="str">
        <f t="shared" si="31"/>
        <v/>
      </c>
      <c r="AD126" s="171">
        <f t="shared" si="33"/>
        <v>0</v>
      </c>
      <c r="AE126" s="171">
        <f t="shared" si="34"/>
        <v>0</v>
      </c>
      <c r="AF126" s="171">
        <f t="shared" si="35"/>
        <v>0</v>
      </c>
      <c r="AG126" s="171">
        <f t="shared" si="36"/>
        <v>0</v>
      </c>
      <c r="AH126" s="171">
        <f t="shared" si="36"/>
        <v>0</v>
      </c>
      <c r="AI126" s="171">
        <f t="shared" si="37"/>
        <v>0</v>
      </c>
      <c r="AJ126" s="171">
        <f t="shared" si="37"/>
        <v>0</v>
      </c>
      <c r="AK126" s="171"/>
      <c r="AL126" s="171"/>
      <c r="AM126" s="171">
        <f t="shared" si="38"/>
        <v>0</v>
      </c>
      <c r="AN126" s="171"/>
      <c r="AO126" s="171"/>
      <c r="AP126" s="171"/>
      <c r="AQ126" s="171"/>
      <c r="AR126" s="171"/>
      <c r="AS126" s="171"/>
      <c r="AT126" s="171"/>
      <c r="AU126" s="171"/>
      <c r="AV126" s="171"/>
      <c r="AW126" s="171"/>
      <c r="AX126" s="171"/>
      <c r="AY126" s="171"/>
      <c r="BB126" s="172" t="str">
        <f t="shared" si="46"/>
        <v/>
      </c>
      <c r="BC126" s="172" t="str">
        <f t="shared" si="46"/>
        <v/>
      </c>
      <c r="BD126" s="172" t="str">
        <f t="shared" si="46"/>
        <v/>
      </c>
      <c r="BE126" s="172" t="str">
        <f t="shared" si="46"/>
        <v/>
      </c>
      <c r="BF126" s="172" t="str">
        <f t="shared" si="46"/>
        <v/>
      </c>
    </row>
    <row r="127" spans="2:58" hidden="1">
      <c r="B127" s="10" t="str">
        <f t="shared" si="32"/>
        <v/>
      </c>
      <c r="C127" s="8"/>
      <c r="D127" s="8"/>
      <c r="E127" s="8"/>
      <c r="F127" s="281"/>
      <c r="G127" s="9"/>
      <c r="H127" s="9"/>
      <c r="I127" s="9"/>
      <c r="J127" s="9"/>
      <c r="K127" s="9"/>
      <c r="L127" s="305"/>
      <c r="M127" s="305"/>
      <c r="N127" s="11" t="str">
        <f t="shared" si="39"/>
        <v/>
      </c>
      <c r="O127" s="11" t="str">
        <f t="shared" si="40"/>
        <v/>
      </c>
      <c r="P127" s="158"/>
      <c r="Q127" s="11"/>
      <c r="R127" s="11"/>
      <c r="S127" s="11"/>
      <c r="T127" s="11"/>
      <c r="U127" s="11"/>
      <c r="V127" s="11"/>
      <c r="W127" s="11"/>
      <c r="X127" s="11"/>
      <c r="Y127" s="11" t="str">
        <f t="shared" si="41"/>
        <v/>
      </c>
      <c r="Z127" s="11" t="str">
        <f t="shared" si="42"/>
        <v/>
      </c>
      <c r="AA127" s="172">
        <f t="shared" si="43"/>
        <v>0</v>
      </c>
      <c r="AB127" s="172" t="str">
        <f t="shared" si="31"/>
        <v/>
      </c>
      <c r="AC127" s="172" t="str">
        <f t="shared" si="31"/>
        <v/>
      </c>
      <c r="AD127" s="171">
        <f t="shared" si="33"/>
        <v>0</v>
      </c>
      <c r="AE127" s="171">
        <f t="shared" si="34"/>
        <v>0</v>
      </c>
      <c r="AF127" s="171">
        <f t="shared" si="35"/>
        <v>0</v>
      </c>
      <c r="AG127" s="171">
        <f t="shared" si="36"/>
        <v>0</v>
      </c>
      <c r="AH127" s="171">
        <f t="shared" si="36"/>
        <v>0</v>
      </c>
      <c r="AI127" s="171">
        <f t="shared" si="37"/>
        <v>0</v>
      </c>
      <c r="AJ127" s="171">
        <f t="shared" si="37"/>
        <v>0</v>
      </c>
      <c r="AK127" s="171"/>
      <c r="AL127" s="171"/>
      <c r="AM127" s="171">
        <f t="shared" si="38"/>
        <v>0</v>
      </c>
      <c r="AN127" s="171"/>
      <c r="AO127" s="171"/>
      <c r="AP127" s="171"/>
      <c r="AQ127" s="171"/>
      <c r="AR127" s="171"/>
      <c r="AS127" s="171"/>
      <c r="AT127" s="171"/>
      <c r="AU127" s="171"/>
      <c r="AV127" s="171"/>
      <c r="AW127" s="171"/>
      <c r="AX127" s="171"/>
      <c r="AY127" s="171"/>
      <c r="BB127" s="172" t="str">
        <f t="shared" si="46"/>
        <v/>
      </c>
      <c r="BC127" s="172" t="str">
        <f t="shared" si="46"/>
        <v/>
      </c>
      <c r="BD127" s="172" t="str">
        <f t="shared" si="46"/>
        <v/>
      </c>
      <c r="BE127" s="172" t="str">
        <f t="shared" si="46"/>
        <v/>
      </c>
      <c r="BF127" s="172" t="str">
        <f t="shared" si="46"/>
        <v/>
      </c>
    </row>
    <row r="128" spans="2:58" hidden="1">
      <c r="B128" s="10" t="str">
        <f t="shared" si="32"/>
        <v/>
      </c>
      <c r="C128" s="8"/>
      <c r="D128" s="8"/>
      <c r="E128" s="8"/>
      <c r="F128" s="281"/>
      <c r="G128" s="9"/>
      <c r="H128" s="9"/>
      <c r="I128" s="9"/>
      <c r="J128" s="9"/>
      <c r="K128" s="9"/>
      <c r="L128" s="305"/>
      <c r="M128" s="305"/>
      <c r="N128" s="11" t="str">
        <f t="shared" si="39"/>
        <v/>
      </c>
      <c r="O128" s="11" t="str">
        <f t="shared" si="40"/>
        <v/>
      </c>
      <c r="P128" s="158"/>
      <c r="Q128" s="11"/>
      <c r="R128" s="11"/>
      <c r="S128" s="11"/>
      <c r="T128" s="11"/>
      <c r="U128" s="11"/>
      <c r="V128" s="11"/>
      <c r="W128" s="11"/>
      <c r="X128" s="11"/>
      <c r="Y128" s="11" t="str">
        <f t="shared" si="41"/>
        <v/>
      </c>
      <c r="Z128" s="11" t="str">
        <f t="shared" si="42"/>
        <v/>
      </c>
      <c r="AA128" s="172">
        <f t="shared" si="43"/>
        <v>0</v>
      </c>
      <c r="AB128" s="172" t="str">
        <f t="shared" si="31"/>
        <v/>
      </c>
      <c r="AC128" s="172" t="str">
        <f t="shared" si="31"/>
        <v/>
      </c>
      <c r="AD128" s="171">
        <f t="shared" si="33"/>
        <v>0</v>
      </c>
      <c r="AE128" s="171">
        <f t="shared" si="34"/>
        <v>0</v>
      </c>
      <c r="AF128" s="171">
        <f t="shared" si="35"/>
        <v>0</v>
      </c>
      <c r="AG128" s="171">
        <f t="shared" si="36"/>
        <v>0</v>
      </c>
      <c r="AH128" s="171">
        <f t="shared" si="36"/>
        <v>0</v>
      </c>
      <c r="AI128" s="171">
        <f t="shared" si="37"/>
        <v>0</v>
      </c>
      <c r="AJ128" s="171">
        <f t="shared" si="37"/>
        <v>0</v>
      </c>
      <c r="AK128" s="171"/>
      <c r="AL128" s="171"/>
      <c r="AM128" s="171">
        <f t="shared" si="38"/>
        <v>0</v>
      </c>
      <c r="AN128" s="171"/>
      <c r="AO128" s="171"/>
      <c r="AP128" s="171"/>
      <c r="AQ128" s="171"/>
      <c r="AR128" s="171"/>
      <c r="AS128" s="171"/>
      <c r="AT128" s="171"/>
      <c r="AU128" s="171"/>
      <c r="AV128" s="171"/>
      <c r="AW128" s="171"/>
      <c r="AX128" s="171"/>
      <c r="AY128" s="171"/>
      <c r="BB128" s="172" t="str">
        <f t="shared" si="46"/>
        <v/>
      </c>
      <c r="BC128" s="172" t="str">
        <f t="shared" si="46"/>
        <v/>
      </c>
      <c r="BD128" s="172" t="str">
        <f t="shared" si="46"/>
        <v/>
      </c>
      <c r="BE128" s="172" t="str">
        <f t="shared" si="46"/>
        <v/>
      </c>
      <c r="BF128" s="172" t="str">
        <f t="shared" si="46"/>
        <v/>
      </c>
    </row>
    <row r="129" spans="1:58" hidden="1">
      <c r="B129" s="10" t="str">
        <f t="shared" si="32"/>
        <v/>
      </c>
      <c r="C129" s="8"/>
      <c r="D129" s="8"/>
      <c r="E129" s="8"/>
      <c r="F129" s="281"/>
      <c r="G129" s="9"/>
      <c r="H129" s="9"/>
      <c r="I129" s="9"/>
      <c r="J129" s="9"/>
      <c r="K129" s="9"/>
      <c r="L129" s="305"/>
      <c r="M129" s="305"/>
      <c r="N129" s="11" t="str">
        <f t="shared" si="39"/>
        <v/>
      </c>
      <c r="O129" s="11" t="str">
        <f t="shared" si="40"/>
        <v/>
      </c>
      <c r="P129" s="158"/>
      <c r="Q129" s="11"/>
      <c r="R129" s="11"/>
      <c r="S129" s="11"/>
      <c r="T129" s="11"/>
      <c r="U129" s="11"/>
      <c r="V129" s="11"/>
      <c r="W129" s="11"/>
      <c r="X129" s="11"/>
      <c r="Y129" s="11" t="str">
        <f t="shared" si="41"/>
        <v/>
      </c>
      <c r="Z129" s="11" t="str">
        <f t="shared" si="42"/>
        <v/>
      </c>
      <c r="AA129" s="172">
        <f t="shared" si="43"/>
        <v>0</v>
      </c>
      <c r="AB129" s="172" t="str">
        <f t="shared" si="31"/>
        <v/>
      </c>
      <c r="AC129" s="172" t="str">
        <f t="shared" si="31"/>
        <v/>
      </c>
      <c r="AD129" s="171">
        <f t="shared" si="33"/>
        <v>0</v>
      </c>
      <c r="AE129" s="171">
        <f t="shared" si="34"/>
        <v>0</v>
      </c>
      <c r="AF129" s="171">
        <f t="shared" si="35"/>
        <v>0</v>
      </c>
      <c r="AG129" s="171">
        <f t="shared" si="36"/>
        <v>0</v>
      </c>
      <c r="AH129" s="171">
        <f t="shared" si="36"/>
        <v>0</v>
      </c>
      <c r="AI129" s="171">
        <f t="shared" si="37"/>
        <v>0</v>
      </c>
      <c r="AJ129" s="171">
        <f t="shared" si="37"/>
        <v>0</v>
      </c>
      <c r="AK129" s="171"/>
      <c r="AL129" s="171"/>
      <c r="AM129" s="171">
        <f t="shared" si="38"/>
        <v>0</v>
      </c>
      <c r="AN129" s="171"/>
      <c r="AO129" s="17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BB129" s="172" t="str">
        <f t="shared" si="46"/>
        <v/>
      </c>
      <c r="BC129" s="172" t="str">
        <f t="shared" si="46"/>
        <v/>
      </c>
      <c r="BD129" s="172" t="str">
        <f t="shared" si="46"/>
        <v/>
      </c>
      <c r="BE129" s="172" t="str">
        <f t="shared" si="46"/>
        <v/>
      </c>
      <c r="BF129" s="172" t="str">
        <f t="shared" si="46"/>
        <v/>
      </c>
    </row>
    <row r="130" spans="1:58" ht="16.5" hidden="1" thickBot="1">
      <c r="B130" s="10" t="str">
        <f t="shared" si="32"/>
        <v/>
      </c>
      <c r="C130" s="8"/>
      <c r="D130" s="8"/>
      <c r="E130" s="8"/>
      <c r="F130" s="281"/>
      <c r="G130" s="9"/>
      <c r="H130" s="9"/>
      <c r="I130" s="9"/>
      <c r="J130" s="9"/>
      <c r="K130" s="9"/>
      <c r="L130" s="305"/>
      <c r="M130" s="305"/>
      <c r="N130" s="11" t="str">
        <f t="shared" si="39"/>
        <v/>
      </c>
      <c r="O130" s="11" t="str">
        <f t="shared" si="40"/>
        <v/>
      </c>
      <c r="P130" s="158"/>
      <c r="Q130" s="11"/>
      <c r="R130" s="11"/>
      <c r="S130" s="11"/>
      <c r="T130" s="11"/>
      <c r="U130" s="11"/>
      <c r="V130" s="11"/>
      <c r="W130" s="11"/>
      <c r="X130" s="11"/>
      <c r="Y130" s="11" t="str">
        <f t="shared" si="41"/>
        <v/>
      </c>
      <c r="Z130" s="11" t="str">
        <f t="shared" si="42"/>
        <v/>
      </c>
      <c r="AA130" s="172">
        <f t="shared" si="43"/>
        <v>0</v>
      </c>
      <c r="AB130" s="172" t="str">
        <f t="shared" si="31"/>
        <v/>
      </c>
      <c r="AC130" s="172" t="str">
        <f t="shared" si="31"/>
        <v/>
      </c>
      <c r="AD130" s="171">
        <f t="shared" si="33"/>
        <v>0</v>
      </c>
      <c r="AE130" s="171">
        <f t="shared" si="34"/>
        <v>0</v>
      </c>
      <c r="AF130" s="171">
        <f t="shared" si="35"/>
        <v>0</v>
      </c>
      <c r="AG130" s="171">
        <f t="shared" si="36"/>
        <v>0</v>
      </c>
      <c r="AH130" s="171">
        <f t="shared" si="36"/>
        <v>0</v>
      </c>
      <c r="AI130" s="171">
        <f t="shared" si="37"/>
        <v>0</v>
      </c>
      <c r="AJ130" s="171">
        <f t="shared" si="37"/>
        <v>0</v>
      </c>
      <c r="AK130" s="171"/>
      <c r="AL130" s="171"/>
      <c r="AM130" s="171">
        <f t="shared" si="38"/>
        <v>0</v>
      </c>
      <c r="AN130" s="171"/>
      <c r="AO130" s="17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BB130" s="172" t="str">
        <f t="shared" si="46"/>
        <v/>
      </c>
      <c r="BC130" s="172" t="str">
        <f t="shared" si="46"/>
        <v/>
      </c>
      <c r="BD130" s="172" t="str">
        <f t="shared" si="46"/>
        <v/>
      </c>
      <c r="BE130" s="172" t="str">
        <f t="shared" si="46"/>
        <v/>
      </c>
      <c r="BF130" s="172" t="str">
        <f t="shared" si="46"/>
        <v/>
      </c>
    </row>
    <row r="131" spans="1:58" ht="19.5" thickBot="1">
      <c r="B131" s="282" t="s">
        <v>49</v>
      </c>
      <c r="C131" s="283"/>
      <c r="D131" s="283"/>
      <c r="E131" s="283"/>
      <c r="F131" s="284"/>
      <c r="G131" s="12">
        <f>SUM(G31:G130)</f>
        <v>9</v>
      </c>
      <c r="H131" s="12">
        <f t="shared" ref="H131:P131" si="47">SUM(H31:H130)</f>
        <v>50</v>
      </c>
      <c r="I131" s="12">
        <f t="shared" si="47"/>
        <v>6</v>
      </c>
      <c r="J131" s="12">
        <f t="shared" si="47"/>
        <v>4</v>
      </c>
      <c r="K131" s="12">
        <f t="shared" si="47"/>
        <v>290</v>
      </c>
      <c r="L131" s="12">
        <f t="shared" si="47"/>
        <v>3</v>
      </c>
      <c r="M131" s="12">
        <f t="shared" si="47"/>
        <v>0</v>
      </c>
      <c r="N131" s="12">
        <f t="shared" si="47"/>
        <v>69</v>
      </c>
      <c r="O131" s="12">
        <f t="shared" si="47"/>
        <v>3</v>
      </c>
      <c r="P131" s="12">
        <f t="shared" si="47"/>
        <v>0</v>
      </c>
      <c r="Q131" s="12">
        <f>SUM(Q31:Q130)</f>
        <v>92</v>
      </c>
      <c r="R131" s="12">
        <f t="shared" ref="R131:Z131" si="48">SUM(R31:R130)</f>
        <v>0</v>
      </c>
      <c r="S131" s="12"/>
      <c r="T131" s="12">
        <f t="shared" si="48"/>
        <v>0</v>
      </c>
      <c r="U131" s="12">
        <f t="shared" si="48"/>
        <v>0</v>
      </c>
      <c r="V131" s="12">
        <f t="shared" si="48"/>
        <v>0</v>
      </c>
      <c r="W131" s="12"/>
      <c r="X131" s="12"/>
      <c r="Y131" s="12">
        <f>SUM(Y31:Y130)</f>
        <v>69</v>
      </c>
      <c r="Z131" s="12">
        <f t="shared" si="48"/>
        <v>3.3101250000000002</v>
      </c>
    </row>
    <row r="132" spans="1:58">
      <c r="A132" s="172">
        <v>1.5133082866668701E-2</v>
      </c>
      <c r="B132" s="150"/>
      <c r="C132" s="172" t="s">
        <v>324</v>
      </c>
    </row>
  </sheetData>
  <sheetProtection algorithmName="SHA-512" hashValue="6iakYgnd+YaR0KzQV1YirUPNznOhOEYCmhsIOtHO6cX5FB0ssmoz4yz+nC7iVNvKRi7710Vw9iD+C0Qlmo7jOQ==" saltValue="rGM1rZqIG9DE5EibWmMrUQ==" spinCount="100000" sheet="1" scenarios="1" formatColumns="0" formatRows="0"/>
  <mergeCells count="16">
    <mergeCell ref="O29:O30"/>
    <mergeCell ref="Y29:Y30"/>
    <mergeCell ref="Z29:Z30"/>
    <mergeCell ref="Q29:Q30"/>
    <mergeCell ref="R29:R30"/>
    <mergeCell ref="T29:T30"/>
    <mergeCell ref="U29:U30"/>
    <mergeCell ref="V29:V30"/>
    <mergeCell ref="W29:W30"/>
    <mergeCell ref="S29:S30"/>
    <mergeCell ref="X29:X30"/>
    <mergeCell ref="B29:B30"/>
    <mergeCell ref="C29:C30"/>
    <mergeCell ref="D29:D30"/>
    <mergeCell ref="E29:E30"/>
    <mergeCell ref="N29:N30"/>
  </mergeCells>
  <conditionalFormatting sqref="B31:E130 R31:Z130">
    <cfRule type="expression" dxfId="92" priority="424" stopIfTrue="1">
      <formula>AND($F31="",B31&lt;&gt;"")</formula>
    </cfRule>
  </conditionalFormatting>
  <conditionalFormatting sqref="G31:G130">
    <cfRule type="expression" dxfId="91" priority="1" stopIfTrue="1">
      <formula>AND($F31="",G31&lt;&gt;"")</formula>
    </cfRule>
  </conditionalFormatting>
  <conditionalFormatting sqref="G37:M38">
    <cfRule type="expression" dxfId="90" priority="2">
      <formula>$F37=""</formula>
    </cfRule>
    <cfRule type="expression" dxfId="89" priority="3">
      <formula>G$30&lt;&gt;""</formula>
    </cfRule>
  </conditionalFormatting>
  <conditionalFormatting sqref="G31:Z36 B31:E130 O32:O130 Z32:Z130 N37:Z38 G39:Z130">
    <cfRule type="expression" dxfId="88" priority="426">
      <formula>B$30&lt;&gt;""</formula>
    </cfRule>
  </conditionalFormatting>
  <conditionalFormatting sqref="G31:Z36 B31:E130 Z32:Z130 N37:Z38 G39:Z130 O32:O130">
    <cfRule type="expression" dxfId="87" priority="425">
      <formula>$F31=""</formula>
    </cfRule>
  </conditionalFormatting>
  <conditionalFormatting sqref="N31:O130">
    <cfRule type="expression" dxfId="86" priority="10" stopIfTrue="1">
      <formula>AND($F31="",N31&lt;&gt;"")</formula>
    </cfRule>
  </conditionalFormatting>
  <conditionalFormatting sqref="Q31">
    <cfRule type="expression" dxfId="85" priority="9" stopIfTrue="1">
      <formula>AND($F31="",Q31&lt;&gt;"")</formula>
    </cfRule>
  </conditionalFormatting>
  <dataValidations count="5">
    <dataValidation type="list" allowBlank="1" showInputMessage="1" showErrorMessage="1" sqref="F30" xr:uid="{00000000-0002-0000-1800-000000000000}">
      <formula1>$AF$1:$BA$1</formula1>
    </dataValidation>
    <dataValidation type="list" allowBlank="1" showInputMessage="1" showErrorMessage="1" sqref="G30:M30 P30" xr:uid="{00000000-0002-0000-1800-000001000000}">
      <formula1>$AE$1:$BA$1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1800-000002000000}">
      <formula1>$AB31:$AC31</formula1>
    </dataValidation>
    <dataValidation type="whole" operator="greaterThanOrEqual" allowBlank="1" showInputMessage="1" showErrorMessage="1" errorTitle="נתון שגוי" error="ניתן להזין רק מספר שלם גדול או שווה ל-0" sqref="G31:K130" xr:uid="{00000000-0002-0000-1800-000003000000}">
      <formula1>0</formula1>
    </dataValidation>
    <dataValidation type="list" allowBlank="1" showInputMessage="1" showErrorMessage="1" errorTitle="נתון שגוי" error="ניתן להזין רק 0 או 1_x000d__x000a_0= התנאי אינו מתקיים_x000d__x000a_1= התנאי מתקיים" sqref="L31:M130" xr:uid="{00000000-0002-0000-1800-000004000000}">
      <formula1>$AB31:$AC31</formula1>
    </dataValidation>
  </dataValidations>
  <printOptions horizontalCentered="1"/>
  <pageMargins left="0.18" right="0.22" top="0.74803149606299213" bottom="0.63" header="0.31496062992125984" footer="0.31496062992125984"/>
  <pageSetup paperSize="9" scale="46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3FF7BCEA-510A-4A76-B9F4-89BDA223C332}">
            <xm:f>NOT(ISERROR(SEARCH($AB$1,G37)))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G37:M38</xm:sqref>
        </x14:conditionalFormatting>
        <x14:conditionalFormatting xmlns:xm="http://schemas.microsoft.com/office/excel/2006/main">
          <x14:cfRule type="containsText" priority="427" operator="containsText" id="{567892A3-6B24-438F-89B1-8B0053337C74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G31:Z36 B31:E130 O32:O130 Z32:Z130 N37:Z38 G39:Z130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7">
    <tabColor theme="8" tint="0.59999389629810485"/>
  </sheetPr>
  <dimension ref="A1:GR132"/>
  <sheetViews>
    <sheetView rightToLeft="1" view="pageBreakPreview" topLeftCell="B40" zoomScale="85" zoomScaleNormal="100" zoomScaleSheetLayoutView="85" workbookViewId="0">
      <selection activeCell="B69" sqref="A69:XFD69"/>
    </sheetView>
  </sheetViews>
  <sheetFormatPr defaultColWidth="9.140625" defaultRowHeight="15.75"/>
  <cols>
    <col min="1" max="1" width="9.140625" style="172" hidden="1" customWidth="1"/>
    <col min="2" max="2" width="9" style="172" customWidth="1"/>
    <col min="3" max="5" width="10.42578125" style="172" hidden="1" customWidth="1"/>
    <col min="6" max="6" width="48.140625" style="172" customWidth="1"/>
    <col min="7" max="7" width="14.42578125" style="172" customWidth="1"/>
    <col min="8" max="8" width="12" style="172" customWidth="1"/>
    <col min="9" max="9" width="21.140625" style="172" customWidth="1"/>
    <col min="10" max="10" width="17.5703125" style="172" customWidth="1"/>
    <col min="11" max="11" width="17.42578125" style="172" customWidth="1"/>
    <col min="12" max="12" width="21.42578125" style="172" customWidth="1"/>
    <col min="13" max="13" width="23.85546875" style="172" customWidth="1"/>
    <col min="14" max="14" width="23.5703125" style="172" customWidth="1"/>
    <col min="15" max="15" width="18.7109375" style="172" customWidth="1"/>
    <col min="16" max="16" width="16.85546875" style="172" customWidth="1"/>
    <col min="17" max="17" width="17.140625" style="172" hidden="1" customWidth="1"/>
    <col min="18" max="21" width="21.42578125" style="172" hidden="1" customWidth="1"/>
    <col min="22" max="22" width="15.42578125" style="172" hidden="1" customWidth="1"/>
    <col min="23" max="24" width="21.42578125" style="172" hidden="1" customWidth="1"/>
    <col min="25" max="25" width="21.42578125" style="172" customWidth="1"/>
    <col min="26" max="26" width="16.85546875" style="172" customWidth="1"/>
    <col min="27" max="29" width="9.140625" style="172" hidden="1" customWidth="1"/>
    <col min="30" max="30" width="11.85546875" style="172" hidden="1" customWidth="1"/>
    <col min="31" max="32" width="9.140625" style="172" hidden="1" customWidth="1"/>
    <col min="33" max="33" width="10.140625" style="172" hidden="1" customWidth="1"/>
    <col min="34" max="34" width="16.7109375" style="172" hidden="1" customWidth="1"/>
    <col min="35" max="35" width="8.85546875" style="172" hidden="1" customWidth="1"/>
    <col min="36" max="36" width="11.85546875" style="172" hidden="1" customWidth="1"/>
    <col min="37" max="37" width="17.7109375" style="172" hidden="1" customWidth="1"/>
    <col min="38" max="49" width="9.140625" style="172" hidden="1" customWidth="1"/>
    <col min="50" max="50" width="10.7109375" style="172" hidden="1" customWidth="1"/>
    <col min="51" max="200" width="9.140625" style="172" hidden="1" customWidth="1"/>
    <col min="201" max="16384" width="9.140625" style="172"/>
  </cols>
  <sheetData>
    <row r="1" spans="2:53" ht="34.5" customHeight="1" thickBot="1">
      <c r="B1" s="276" t="s">
        <v>130</v>
      </c>
      <c r="C1" s="277"/>
      <c r="D1" s="277"/>
      <c r="E1" s="277"/>
      <c r="F1" s="1" t="str">
        <f ca="1">MID(CELL("filename",AC2),FIND("]",CELL("filename",AC2),1)+1,99)</f>
        <v>המרכז לתרבות אנדלוסית ולפיוט</v>
      </c>
      <c r="Y1" s="177" t="s">
        <v>309</v>
      </c>
      <c r="Z1" s="2">
        <f ca="1">INDEX('תנאי סף'!$B$31:$B$130,MATCH(F1,'תנאי סף'!$F$31:$F$130,0))</f>
        <v>2</v>
      </c>
      <c r="AB1" s="172" t="s">
        <v>89</v>
      </c>
      <c r="AD1" s="188" t="s">
        <v>90</v>
      </c>
      <c r="AE1" s="189" t="s">
        <v>91</v>
      </c>
      <c r="AF1" s="189" t="s">
        <v>92</v>
      </c>
      <c r="AG1" s="189" t="s">
        <v>93</v>
      </c>
      <c r="AH1" s="189" t="s">
        <v>94</v>
      </c>
      <c r="AI1" s="189" t="s">
        <v>95</v>
      </c>
      <c r="AJ1" s="189" t="s">
        <v>96</v>
      </c>
      <c r="AK1" s="190" t="s">
        <v>97</v>
      </c>
      <c r="AL1" s="189" t="s">
        <v>98</v>
      </c>
      <c r="AM1" s="190" t="s">
        <v>99</v>
      </c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90"/>
    </row>
    <row r="2" spans="2:53" ht="20.25" customHeight="1">
      <c r="Y2" s="278" t="str">
        <f>'פרמטרים לקריטריונים'!$B$4</f>
        <v>שנת תקציב</v>
      </c>
      <c r="Z2" s="5">
        <f>'פרמטרים לקריטריונים'!$C$4</f>
        <v>2025</v>
      </c>
      <c r="AE2" s="172">
        <f>IF(ISNA(MATCH(G31,$AB$30:$AC$30,0)),0,1)</f>
        <v>1</v>
      </c>
      <c r="AF2" s="172">
        <f>IF(IFERROR(G31*1,"bad")="bad",0,1)</f>
        <v>1</v>
      </c>
      <c r="AG2" s="172">
        <f>IF(IFERROR(IF(G31=TRUNC(G31),1,"bad"),"bad")="bad",0,1)</f>
        <v>1</v>
      </c>
      <c r="AH2" s="172">
        <f>IF(AND(IF(IFERROR(G31*1,"bad")="bad",0,1)=1,G31&gt;=0),1,0)</f>
        <v>1</v>
      </c>
      <c r="AI2" s="172">
        <f>IF(AND(IF(IFERROR(IF(G31=TRUNC(G31),1,"bad"),"bad")="bad",0,1)=1,G31&gt;=0),1,0)</f>
        <v>1</v>
      </c>
      <c r="AJ2" s="172">
        <f>IF(AND(IF(IFERROR(G31*1,"bad")="bad",0,1)=1,G31&gt;0),1,0)</f>
        <v>1</v>
      </c>
      <c r="AK2" s="172">
        <f>IF(AND(IF(IFERROR(IF(G31=TRUNC(G31),1,"bad"),"bad")="bad",0,1)=1,G31&gt;0),1,0)</f>
        <v>1</v>
      </c>
      <c r="AL2" s="172">
        <v>1</v>
      </c>
      <c r="AM2" s="172">
        <f>IF(IFERROR(HLOOKUP(G31,$BB$30:$BL$30,1,0),"bad")="bad",0,1)</f>
        <v>0</v>
      </c>
    </row>
    <row r="3" spans="2:53" ht="19.5" thickBot="1">
      <c r="F3" s="343" t="str">
        <f>'פרמטרים לקריטריונים'!F61:G61</f>
        <v>סעיף</v>
      </c>
      <c r="G3" s="343" t="str">
        <f>'פרמטרים לקריטריונים'!G61:H61</f>
        <v>תנאי</v>
      </c>
      <c r="I3" s="343" t="str">
        <f>'פרמטרים לקריטריונים'!B61</f>
        <v>סעיף</v>
      </c>
      <c r="J3" s="343" t="str">
        <f>'פרמטרים לקריטריונים'!C61</f>
        <v>ניקוד</v>
      </c>
      <c r="L3" s="343" t="str">
        <f>'פרמטרים לקריטריונים'!B81</f>
        <v>סעיף</v>
      </c>
      <c r="M3" s="343" t="str">
        <f>'פרמטרים לקריטריונים'!C81</f>
        <v>ניקוד</v>
      </c>
      <c r="N3" s="343" t="str">
        <f>'פרמטרים לקריטריונים'!B85</f>
        <v>סעיף</v>
      </c>
      <c r="O3" s="343" t="str">
        <f>'פרמטרים לקריטריונים'!C85</f>
        <v>מקדם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2" t="s">
        <v>101</v>
      </c>
      <c r="AE3" s="172">
        <v>1</v>
      </c>
      <c r="AF3" s="172">
        <v>2</v>
      </c>
      <c r="AG3" s="172">
        <v>3</v>
      </c>
      <c r="AH3" s="172">
        <v>4</v>
      </c>
      <c r="AI3" s="172">
        <v>5</v>
      </c>
      <c r="AJ3" s="172">
        <v>6</v>
      </c>
      <c r="AK3" s="172">
        <v>7</v>
      </c>
      <c r="AL3" s="172">
        <v>8</v>
      </c>
      <c r="AM3" s="172">
        <v>9</v>
      </c>
    </row>
    <row r="4" spans="2:53" ht="32.25" thickBot="1">
      <c r="F4" s="346" t="str">
        <f>'פרמטרים לקריטריונים'!F62:G62</f>
        <v>מספר חזנים ופייטנים</v>
      </c>
      <c r="G4" s="391">
        <f>'פרמטרים לקריטריונים'!G62:H62</f>
        <v>4</v>
      </c>
      <c r="I4" s="346" t="str">
        <f>'פרמטרים לקריטריונים'!B62</f>
        <v>עבור כל מנצח, נגן, חזן או פייטן</v>
      </c>
      <c r="J4" s="391">
        <f>'פרמטרים לקריטריונים'!C62</f>
        <v>1</v>
      </c>
      <c r="L4" s="346" t="str">
        <f>'פרמטרים לקריטריונים'!B82</f>
        <v>עבור כל קונצרט</v>
      </c>
      <c r="M4" s="392">
        <f>'פרמטרים לקריטריונים'!C82</f>
        <v>1</v>
      </c>
      <c r="N4" s="346" t="str">
        <f>'פרמטרים לקריטריונים'!B86</f>
        <v>שיעור מקסימלי של ניקוד מקונצרטים בחו"ל</v>
      </c>
      <c r="O4" s="392">
        <f>'פרמטרים לקריטריונים'!C86</f>
        <v>0.1</v>
      </c>
      <c r="AD4" s="172" t="s">
        <v>105</v>
      </c>
      <c r="AE4" s="188" t="s">
        <v>76</v>
      </c>
      <c r="AF4" s="189" t="s">
        <v>77</v>
      </c>
      <c r="AG4" s="189" t="s">
        <v>78</v>
      </c>
      <c r="AH4" s="189" t="s">
        <v>79</v>
      </c>
      <c r="AI4" s="189" t="s">
        <v>80</v>
      </c>
      <c r="AJ4" s="189"/>
      <c r="AK4" s="189"/>
      <c r="AL4" s="189"/>
      <c r="AM4" s="189"/>
      <c r="AN4" s="190"/>
    </row>
    <row r="5" spans="2:53" ht="19.5" thickBot="1">
      <c r="F5" s="346" t="str">
        <f>'פרמטרים לקריטריונים'!F63:G63</f>
        <v>מספר חזנים</v>
      </c>
      <c r="G5" s="391">
        <f>'פרמטרים לקריטריונים'!G63:H63</f>
        <v>1</v>
      </c>
      <c r="I5" s="343" t="str">
        <f>'פרמטרים לקריטריונים'!B63</f>
        <v>סעיף</v>
      </c>
      <c r="J5" s="343" t="str">
        <f>'פרמטרים לקריטריונים'!C63</f>
        <v>הגבלה</v>
      </c>
      <c r="L5" s="343" t="str">
        <f>'פרמטרים לקריטריונים'!B83</f>
        <v>בעד כל מספר מבצעים</v>
      </c>
      <c r="M5" s="343" t="str">
        <f>'פרמטרים לקריטריונים'!C83</f>
        <v>מקדם</v>
      </c>
      <c r="N5" s="343" t="str">
        <f>'פרמטרים לקריטריונים'!B87</f>
        <v>סעיף</v>
      </c>
      <c r="O5" s="343" t="str">
        <f>'פרמטרים לקריטריונים'!C87</f>
        <v>מקדם</v>
      </c>
      <c r="Y5" s="279" t="s">
        <v>310</v>
      </c>
      <c r="Z5" s="280"/>
    </row>
    <row r="6" spans="2:53" ht="37.5">
      <c r="F6" s="346" t="str">
        <f>'פרמטרים לקריטריונים'!F64:G64</f>
        <v>מספר נגנים</v>
      </c>
      <c r="G6" s="391">
        <f>'פרמטרים לקריטריונים'!G64:H64</f>
        <v>3</v>
      </c>
      <c r="I6" s="346" t="str">
        <f>'פרמטרים לקריטריונים'!B64</f>
        <v>מספר מבצעים מקסימלי לקונצרט</v>
      </c>
      <c r="J6" s="391">
        <f>'פרמטרים לקריטריונים'!C64</f>
        <v>80</v>
      </c>
      <c r="L6" s="393">
        <f>'פרמטרים לקריטריונים'!B84</f>
        <v>10</v>
      </c>
      <c r="M6" s="392">
        <f>'פרמטרים לקריטריונים'!C84</f>
        <v>1.05</v>
      </c>
      <c r="N6" s="346" t="str">
        <f>'פרמטרים לקריטריונים'!B88</f>
        <v>קונצרט עבור גוף שלישי שהמשרד תמך בו</v>
      </c>
      <c r="O6" s="392">
        <f>'פרמטרים לקריטריונים'!C88</f>
        <v>0.5</v>
      </c>
      <c r="Y6" s="177" t="s">
        <v>311</v>
      </c>
      <c r="Z6" s="317">
        <f>Y131</f>
        <v>1370</v>
      </c>
    </row>
    <row r="7" spans="2:53" ht="38.25" thickBot="1">
      <c r="F7" s="346" t="str">
        <f>'פרמטרים לקריטריונים'!F65:G65</f>
        <v>דקות שירה או נגינה</v>
      </c>
      <c r="G7" s="391">
        <f>'פרמטרים לקריטריונים'!G65:H65</f>
        <v>50</v>
      </c>
      <c r="Y7" s="315" t="s">
        <v>312</v>
      </c>
      <c r="Z7" s="316">
        <f>SUMPRODUCT(Z31:Z130,--(P31:P130=0))+MIN(SUMPRODUCT(Z31:Z130,--(P31:P130=1)),SUMPRODUCT(Z31:Z130,--(P31:P130=0))*O4/(1-O4))</f>
        <v>52.142257610156257</v>
      </c>
    </row>
    <row r="9" spans="2:53" hidden="1"/>
    <row r="10" spans="2:53" hidden="1"/>
    <row r="11" spans="2:53" hidden="1"/>
    <row r="12" spans="2:53" hidden="1"/>
    <row r="13" spans="2:53" hidden="1"/>
    <row r="14" spans="2:53" hidden="1"/>
    <row r="15" spans="2:53" hidden="1"/>
    <row r="16" spans="2:53" hidden="1"/>
    <row r="17" spans="1:58" hidden="1"/>
    <row r="18" spans="1:58" hidden="1"/>
    <row r="19" spans="1:58" hidden="1"/>
    <row r="20" spans="1:58" hidden="1"/>
    <row r="21" spans="1:58" hidden="1"/>
    <row r="22" spans="1:58" hidden="1"/>
    <row r="23" spans="1:58" hidden="1"/>
    <row r="24" spans="1:58" hidden="1"/>
    <row r="25" spans="1:58" hidden="1"/>
    <row r="26" spans="1:58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58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8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171">
        <f t="shared" ref="AD28:AW28" si="0">MATCH(G$30,$AE$1:$AM$1,0)</f>
        <v>5</v>
      </c>
      <c r="AE28" s="171">
        <f t="shared" si="0"/>
        <v>5</v>
      </c>
      <c r="AF28" s="171">
        <f t="shared" si="0"/>
        <v>5</v>
      </c>
      <c r="AG28" s="171">
        <f t="shared" si="0"/>
        <v>5</v>
      </c>
      <c r="AH28" s="171">
        <f t="shared" si="0"/>
        <v>5</v>
      </c>
      <c r="AI28" s="171">
        <f t="shared" si="0"/>
        <v>1</v>
      </c>
      <c r="AJ28" s="171">
        <f t="shared" si="0"/>
        <v>1</v>
      </c>
      <c r="AK28" s="171" t="e">
        <f t="shared" si="0"/>
        <v>#N/A</v>
      </c>
      <c r="AL28" s="171" t="e">
        <f t="shared" si="0"/>
        <v>#N/A</v>
      </c>
      <c r="AM28" s="171">
        <f t="shared" si="0"/>
        <v>1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  <c r="AW28" s="171" t="e">
        <f t="shared" si="0"/>
        <v>#N/A</v>
      </c>
      <c r="AX28" s="171" t="e">
        <f>MATCH(#REF!,$AE$1:$AM$1,0)</f>
        <v>#REF!</v>
      </c>
      <c r="AY28" s="171"/>
    </row>
    <row r="29" spans="1:58" ht="79.5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218" t="s">
        <v>313</v>
      </c>
      <c r="G29" s="218" t="s">
        <v>56</v>
      </c>
      <c r="H29" s="218" t="s">
        <v>314</v>
      </c>
      <c r="I29" s="218" t="s">
        <v>58</v>
      </c>
      <c r="J29" s="218" t="s">
        <v>315</v>
      </c>
      <c r="K29" s="218" t="s">
        <v>316</v>
      </c>
      <c r="L29" s="218" t="s">
        <v>317</v>
      </c>
      <c r="M29" s="218" t="s">
        <v>318</v>
      </c>
      <c r="N29" s="429" t="s">
        <v>319</v>
      </c>
      <c r="O29" s="429" t="s">
        <v>320</v>
      </c>
      <c r="P29" s="218" t="s">
        <v>321</v>
      </c>
      <c r="Q29" s="433"/>
      <c r="R29" s="433"/>
      <c r="S29" s="433"/>
      <c r="T29" s="433"/>
      <c r="U29" s="433"/>
      <c r="V29" s="433"/>
      <c r="W29" s="433"/>
      <c r="X29" s="433"/>
      <c r="Y29" s="429" t="s">
        <v>322</v>
      </c>
      <c r="Z29" s="429" t="s">
        <v>323</v>
      </c>
      <c r="AA29" s="203" t="s">
        <v>161</v>
      </c>
      <c r="AD29" s="171" t="str">
        <f t="shared" ref="AD29:AW29" si="1">"בקרת "&amp;G29</f>
        <v>בקרת מספר חזנים</v>
      </c>
      <c r="AE29" s="171" t="str">
        <f t="shared" si="1"/>
        <v>בקרת מספר פייטנים</v>
      </c>
      <c r="AF29" s="171" t="str">
        <f t="shared" si="1"/>
        <v>בקרת מספר נגנים</v>
      </c>
      <c r="AG29" s="171" t="str">
        <f t="shared" si="1"/>
        <v>בקרת מספר מנצחים</v>
      </c>
      <c r="AH29" s="171" t="str">
        <f t="shared" si="1"/>
        <v>בקרת מספר דקות שירה או נגינה</v>
      </c>
      <c r="AI29" s="171" t="str">
        <f t="shared" si="1"/>
        <v>בקרת אינה מבוצעת במסגרת התפילות הקבועות בבית הכנסת או במסגרת בית ספרית</v>
      </c>
      <c r="AJ29" s="171" t="str">
        <f t="shared" si="1"/>
        <v>בקרת הקונצרנט בוצע עבור גוף שלישי שהמשרד תמך בו בשנת ההערכה ואשר המוסד קיבל ממנו תשלום בעבורם</v>
      </c>
      <c r="AK29" s="171" t="str">
        <f t="shared" si="1"/>
        <v>בקרת סה"כ מבצעים</v>
      </c>
      <c r="AL29" s="171" t="str">
        <f t="shared" si="1"/>
        <v>בקרת עובר תנאי סף לקונצרט</v>
      </c>
      <c r="AM29" s="171" t="str">
        <f t="shared" si="1"/>
        <v>בקרת הקונצרנט בוצע מחוץ לישראל</v>
      </c>
      <c r="AN29" s="171" t="str">
        <f t="shared" si="1"/>
        <v xml:space="preserve">בקרת </v>
      </c>
      <c r="AO29" s="171" t="str">
        <f t="shared" si="1"/>
        <v xml:space="preserve">בקרת </v>
      </c>
      <c r="AP29" s="171" t="str">
        <f t="shared" si="1"/>
        <v xml:space="preserve">בקרת </v>
      </c>
      <c r="AQ29" s="171" t="str">
        <f t="shared" si="1"/>
        <v xml:space="preserve">בקרת </v>
      </c>
      <c r="AR29" s="171" t="str">
        <f t="shared" si="1"/>
        <v xml:space="preserve">בקרת </v>
      </c>
      <c r="AS29" s="171" t="str">
        <f t="shared" si="1"/>
        <v xml:space="preserve">בקרת </v>
      </c>
      <c r="AT29" s="171" t="str">
        <f t="shared" si="1"/>
        <v xml:space="preserve">בקרת </v>
      </c>
      <c r="AU29" s="171" t="str">
        <f t="shared" si="1"/>
        <v xml:space="preserve">בקרת </v>
      </c>
      <c r="AV29" s="171" t="str">
        <f t="shared" si="1"/>
        <v>בקרת ניקוד מבצעים</v>
      </c>
      <c r="AW29" s="171" t="str">
        <f t="shared" si="1"/>
        <v>בקרת ניקוד מספר קונצרטים</v>
      </c>
      <c r="AX29" s="171"/>
      <c r="AY29" s="171"/>
      <c r="BB29" s="172" t="s">
        <v>105</v>
      </c>
    </row>
    <row r="30" spans="1:58" ht="36.75" customHeight="1" thickBot="1">
      <c r="A30" s="204"/>
      <c r="B30" s="432"/>
      <c r="C30" s="434"/>
      <c r="D30" s="434"/>
      <c r="E30" s="434"/>
      <c r="F30" s="219" t="s">
        <v>98</v>
      </c>
      <c r="G30" s="219" t="s">
        <v>95</v>
      </c>
      <c r="H30" s="219" t="s">
        <v>95</v>
      </c>
      <c r="I30" s="219" t="s">
        <v>95</v>
      </c>
      <c r="J30" s="219" t="s">
        <v>95</v>
      </c>
      <c r="K30" s="219" t="s">
        <v>95</v>
      </c>
      <c r="L30" s="219" t="s">
        <v>91</v>
      </c>
      <c r="M30" s="219" t="s">
        <v>91</v>
      </c>
      <c r="N30" s="430"/>
      <c r="O30" s="430"/>
      <c r="P30" s="219" t="s">
        <v>91</v>
      </c>
      <c r="Q30" s="522"/>
      <c r="R30" s="434"/>
      <c r="S30" s="434"/>
      <c r="T30" s="434"/>
      <c r="U30" s="434"/>
      <c r="V30" s="434"/>
      <c r="W30" s="434"/>
      <c r="X30" s="434"/>
      <c r="Y30" s="430"/>
      <c r="Z30" s="430"/>
      <c r="AB30" s="172">
        <v>0</v>
      </c>
      <c r="AC30" s="172">
        <v>1</v>
      </c>
      <c r="AD30" s="171" t="str">
        <f t="shared" ref="AD30:AW30" si="2">G30</f>
        <v>מספר שלם שאינו שלילי</v>
      </c>
      <c r="AE30" s="171" t="str">
        <f t="shared" si="2"/>
        <v>מספר שלם שאינו שלילי</v>
      </c>
      <c r="AF30" s="171" t="str">
        <f t="shared" si="2"/>
        <v>מספר שלם שאינו שלילי</v>
      </c>
      <c r="AG30" s="171" t="str">
        <f t="shared" si="2"/>
        <v>מספר שלם שאינו שלילי</v>
      </c>
      <c r="AH30" s="171" t="str">
        <f t="shared" si="2"/>
        <v>מספר שלם שאינו שלילי</v>
      </c>
      <c r="AI30" s="171" t="str">
        <f t="shared" si="2"/>
        <v>0/1</v>
      </c>
      <c r="AJ30" s="171" t="str">
        <f t="shared" si="2"/>
        <v>0/1</v>
      </c>
      <c r="AK30" s="171">
        <f t="shared" si="2"/>
        <v>0</v>
      </c>
      <c r="AL30" s="171">
        <f t="shared" si="2"/>
        <v>0</v>
      </c>
      <c r="AM30" s="171" t="str">
        <f t="shared" si="2"/>
        <v>0/1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AW30" s="171">
        <f t="shared" si="2"/>
        <v>0</v>
      </c>
      <c r="AX30" s="171"/>
      <c r="AY30" s="171"/>
      <c r="BB30" s="172" t="str">
        <f>AE$4</f>
        <v>א</v>
      </c>
      <c r="BC30" s="172" t="str">
        <f>AF$4</f>
        <v>ב</v>
      </c>
      <c r="BD30" s="172" t="str">
        <f>AG$4</f>
        <v>ג</v>
      </c>
      <c r="BE30" s="172" t="str">
        <f>AH$4</f>
        <v>ד</v>
      </c>
      <c r="BF30" s="172" t="str">
        <f>AI$4</f>
        <v>ה</v>
      </c>
    </row>
    <row r="31" spans="1:58">
      <c r="B31" s="10">
        <f t="shared" ref="B31:B94" si="3">IF(F31="","",ROW()-30)</f>
        <v>1</v>
      </c>
      <c r="C31" s="8"/>
      <c r="D31" s="8"/>
      <c r="E31" s="8"/>
      <c r="F31" s="281" t="s">
        <v>343</v>
      </c>
      <c r="G31" s="9">
        <v>1</v>
      </c>
      <c r="H31" s="9">
        <v>19</v>
      </c>
      <c r="I31" s="9">
        <v>0</v>
      </c>
      <c r="J31" s="9">
        <v>1</v>
      </c>
      <c r="K31" s="9">
        <v>90</v>
      </c>
      <c r="L31" s="305">
        <v>1</v>
      </c>
      <c r="M31" s="305">
        <v>0</v>
      </c>
      <c r="N31" s="11">
        <f>IF($F31="","",IFERROR(SUM(G31:J31),$AB$1))</f>
        <v>21</v>
      </c>
      <c r="O31" s="11">
        <f>IF($F31="","",IF($AA31&lt;&gt;1,$AB$1,IFERROR(IF(AND(L31=1,K31&gt;=$G$7,OR(SUM(G31:H31)&gt;=$G$4,AND(H31&gt;=($G$4-$G$6),I31&gt;=$G$6))),1,0),$AB$1)))</f>
        <v>1</v>
      </c>
      <c r="P31" s="158">
        <v>0</v>
      </c>
      <c r="Q31" s="11">
        <f>IF($F31="","",IFERROR(SUM(J31:M31),$AB$1))</f>
        <v>92</v>
      </c>
      <c r="R31" s="11"/>
      <c r="S31" s="11"/>
      <c r="T31" s="11"/>
      <c r="U31" s="11"/>
      <c r="V31" s="11"/>
      <c r="W31" s="11"/>
      <c r="X31" s="11"/>
      <c r="Y31" s="11">
        <f>IF($F31="","",IF($AA31&lt;&gt;1,$AB$1,IFERROR(O31*MIN($J$6,$J$4*N31),$AB$1)))</f>
        <v>21</v>
      </c>
      <c r="Z31" s="11">
        <f>IF($F31="","",IF($AA31&lt;&gt;1,$AB$1,IFERROR(O31*$M$4*$M$6^ROUNDDOWN(MIN($J$6,N31)/$L$6,0)*IF(M31=1,$O$6,1),$AB$1)))</f>
        <v>1.1025</v>
      </c>
      <c r="AA31" s="172">
        <f>IF(SUM(AD31:AW31)=COUNT(AD31:AW31),1,0)</f>
        <v>1</v>
      </c>
      <c r="AB31" s="172">
        <f>IF($F31="","",AB$30)</f>
        <v>0</v>
      </c>
      <c r="AC31" s="172">
        <f>IF($F31="","",AC$30)</f>
        <v>1</v>
      </c>
      <c r="AD31" s="171">
        <f t="shared" ref="AD31:AJ62" si="4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171">
        <f t="shared" si="4"/>
        <v>1</v>
      </c>
      <c r="AF31" s="171">
        <f t="shared" si="4"/>
        <v>1</v>
      </c>
      <c r="AG31" s="171">
        <f t="shared" si="4"/>
        <v>1</v>
      </c>
      <c r="AH31" s="171">
        <f t="shared" si="4"/>
        <v>1</v>
      </c>
      <c r="AI31" s="171">
        <f t="shared" si="4"/>
        <v>1</v>
      </c>
      <c r="AJ31" s="171">
        <f t="shared" si="4"/>
        <v>1</v>
      </c>
      <c r="AK31" s="171"/>
      <c r="AL31" s="171"/>
      <c r="AM31" s="171">
        <f t="shared" ref="AM31:AM94" si="5">IF(P$30="",1,IF(P31="",0,IFERROR(CHOOSE(AM$28,IF(ISNA(MATCH(P31,$AB$30:$AC$30,0)),0,1),IF(ISNUMBER(P31),1,0),IF(P31=TRUNC(P31),1,0),IF(AND(P31*1=P31,P31&gt;=0),1,0),IF(AND(P31=TRUNC(P31),P31&gt;=0),1,0),IF(AND(P31*1=P31,P31&gt;0),1,0),IF(AND(P31=TRUNC(P31),P31&gt;0),1,0),1,IF(ISNA(HLOOKUP(P31,$AE$4:$AN$4,1,0)),0,1)),0)))</f>
        <v>1</v>
      </c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BB31" s="172" t="str">
        <f t="shared" ref="BB31:BF46" si="6">IF($F31="","",BB$30)</f>
        <v>א</v>
      </c>
      <c r="BC31" s="172" t="str">
        <f t="shared" si="6"/>
        <v>ב</v>
      </c>
      <c r="BD31" s="172" t="str">
        <f t="shared" si="6"/>
        <v>ג</v>
      </c>
      <c r="BE31" s="172" t="str">
        <f t="shared" si="6"/>
        <v>ד</v>
      </c>
      <c r="BF31" s="172" t="str">
        <f t="shared" si="6"/>
        <v>ה</v>
      </c>
    </row>
    <row r="32" spans="1:58">
      <c r="B32" s="10">
        <f t="shared" si="3"/>
        <v>2</v>
      </c>
      <c r="C32" s="8"/>
      <c r="D32" s="8"/>
      <c r="E32" s="8"/>
      <c r="F32" s="281" t="s">
        <v>344</v>
      </c>
      <c r="G32" s="9">
        <v>1</v>
      </c>
      <c r="H32" s="9">
        <v>14</v>
      </c>
      <c r="I32" s="9">
        <v>0</v>
      </c>
      <c r="J32" s="9">
        <v>1</v>
      </c>
      <c r="K32" s="9">
        <v>90</v>
      </c>
      <c r="L32" s="305">
        <v>1</v>
      </c>
      <c r="M32" s="305">
        <v>0</v>
      </c>
      <c r="N32" s="11">
        <f t="shared" ref="N32:N95" si="7">IF($F32="","",IFERROR(SUM(G32:J32),$AB$1))</f>
        <v>16</v>
      </c>
      <c r="O32" s="11">
        <f t="shared" ref="O32:O95" si="8">IF($F32="","",IF($AA32&lt;&gt;1,$AB$1,IFERROR(IF(AND(L32=1,K32&gt;=$G$7,OR(SUM(G32:H32)&gt;=$G$4,AND(H32&gt;=($G$4-$G$6),I32&gt;=$G$6))),1,0),$AB$1)))</f>
        <v>1</v>
      </c>
      <c r="P32" s="158">
        <v>0</v>
      </c>
      <c r="Q32" s="11"/>
      <c r="R32" s="11"/>
      <c r="S32" s="11"/>
      <c r="T32" s="11"/>
      <c r="U32" s="11"/>
      <c r="V32" s="11"/>
      <c r="W32" s="11"/>
      <c r="X32" s="11"/>
      <c r="Y32" s="11">
        <f t="shared" ref="Y32:Y95" si="9">IF($F32="","",IF($AA32&lt;&gt;1,$AB$1,IFERROR(O32*MIN($J$6,$J$4*N32),$AB$1)))</f>
        <v>16</v>
      </c>
      <c r="Z32" s="11">
        <f t="shared" ref="Z32:Z95" si="10">IF($F32="","",IF($AA32&lt;&gt;1,$AB$1,IFERROR(O32*$M$4*$M$6^ROUNDDOWN(MIN($J$6,N32)/$L$6,0)*IF(M32=1,$O$6,1),$AB$1)))</f>
        <v>1.05</v>
      </c>
      <c r="AA32" s="172">
        <f t="shared" ref="AA32:AA95" si="11">IF(SUM(AD32:AW32)=COUNT(AD32:AW32),1,0)</f>
        <v>1</v>
      </c>
      <c r="AB32" s="172">
        <f t="shared" ref="AB32:AC63" si="12">IF($F32="","",AB$30)</f>
        <v>0</v>
      </c>
      <c r="AC32" s="172">
        <f t="shared" si="12"/>
        <v>1</v>
      </c>
      <c r="AD32" s="171">
        <f t="shared" si="4"/>
        <v>1</v>
      </c>
      <c r="AE32" s="171">
        <f t="shared" si="4"/>
        <v>1</v>
      </c>
      <c r="AF32" s="171">
        <f t="shared" si="4"/>
        <v>1</v>
      </c>
      <c r="AG32" s="171">
        <f t="shared" si="4"/>
        <v>1</v>
      </c>
      <c r="AH32" s="171">
        <f t="shared" si="4"/>
        <v>1</v>
      </c>
      <c r="AI32" s="171">
        <f t="shared" si="4"/>
        <v>1</v>
      </c>
      <c r="AJ32" s="171">
        <f t="shared" si="4"/>
        <v>1</v>
      </c>
      <c r="AK32" s="171"/>
      <c r="AL32" s="171"/>
      <c r="AM32" s="171">
        <f t="shared" si="5"/>
        <v>1</v>
      </c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BB32" s="172" t="str">
        <f t="shared" si="6"/>
        <v>א</v>
      </c>
      <c r="BC32" s="172" t="str">
        <f t="shared" si="6"/>
        <v>ב</v>
      </c>
      <c r="BD32" s="172" t="str">
        <f t="shared" si="6"/>
        <v>ג</v>
      </c>
      <c r="BE32" s="172" t="str">
        <f t="shared" si="6"/>
        <v>ד</v>
      </c>
      <c r="BF32" s="172" t="str">
        <f t="shared" si="6"/>
        <v>ה</v>
      </c>
    </row>
    <row r="33" spans="2:58">
      <c r="B33" s="10">
        <f t="shared" si="3"/>
        <v>3</v>
      </c>
      <c r="C33" s="8"/>
      <c r="D33" s="8"/>
      <c r="E33" s="8"/>
      <c r="F33" s="281" t="s">
        <v>345</v>
      </c>
      <c r="G33" s="9">
        <v>1</v>
      </c>
      <c r="H33" s="9">
        <v>17</v>
      </c>
      <c r="I33" s="9">
        <v>1</v>
      </c>
      <c r="J33" s="9">
        <v>1</v>
      </c>
      <c r="K33" s="9">
        <v>90</v>
      </c>
      <c r="L33" s="305">
        <v>1</v>
      </c>
      <c r="M33" s="305">
        <v>0</v>
      </c>
      <c r="N33" s="11">
        <f t="shared" si="7"/>
        <v>20</v>
      </c>
      <c r="O33" s="11">
        <f t="shared" si="8"/>
        <v>1</v>
      </c>
      <c r="P33" s="158">
        <v>0</v>
      </c>
      <c r="Q33" s="11"/>
      <c r="R33" s="11"/>
      <c r="S33" s="11"/>
      <c r="T33" s="11"/>
      <c r="U33" s="11"/>
      <c r="V33" s="11"/>
      <c r="W33" s="11"/>
      <c r="X33" s="11"/>
      <c r="Y33" s="11">
        <f t="shared" si="9"/>
        <v>20</v>
      </c>
      <c r="Z33" s="11">
        <f t="shared" si="10"/>
        <v>1.1025</v>
      </c>
      <c r="AA33" s="172">
        <f t="shared" si="11"/>
        <v>1</v>
      </c>
      <c r="AB33" s="172">
        <f t="shared" si="12"/>
        <v>0</v>
      </c>
      <c r="AC33" s="172">
        <f t="shared" si="12"/>
        <v>1</v>
      </c>
      <c r="AD33" s="171">
        <f t="shared" si="4"/>
        <v>1</v>
      </c>
      <c r="AE33" s="171">
        <f t="shared" si="4"/>
        <v>1</v>
      </c>
      <c r="AF33" s="171">
        <f t="shared" si="4"/>
        <v>1</v>
      </c>
      <c r="AG33" s="171">
        <f t="shared" si="4"/>
        <v>1</v>
      </c>
      <c r="AH33" s="171">
        <f t="shared" si="4"/>
        <v>1</v>
      </c>
      <c r="AI33" s="171">
        <f t="shared" si="4"/>
        <v>1</v>
      </c>
      <c r="AJ33" s="171">
        <f t="shared" si="4"/>
        <v>1</v>
      </c>
      <c r="AK33" s="171"/>
      <c r="AL33" s="171"/>
      <c r="AM33" s="171">
        <f t="shared" si="5"/>
        <v>1</v>
      </c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BB33" s="172" t="str">
        <f t="shared" si="6"/>
        <v>א</v>
      </c>
      <c r="BC33" s="172" t="str">
        <f t="shared" si="6"/>
        <v>ב</v>
      </c>
      <c r="BD33" s="172" t="str">
        <f t="shared" si="6"/>
        <v>ג</v>
      </c>
      <c r="BE33" s="172" t="str">
        <f t="shared" si="6"/>
        <v>ד</v>
      </c>
      <c r="BF33" s="172" t="str">
        <f t="shared" si="6"/>
        <v>ה</v>
      </c>
    </row>
    <row r="34" spans="2:58">
      <c r="B34" s="10">
        <f t="shared" si="3"/>
        <v>4</v>
      </c>
      <c r="C34" s="8"/>
      <c r="D34" s="8"/>
      <c r="E34" s="8"/>
      <c r="F34" s="281" t="s">
        <v>346</v>
      </c>
      <c r="G34" s="9">
        <v>1</v>
      </c>
      <c r="H34" s="9">
        <v>17</v>
      </c>
      <c r="I34" s="9">
        <v>1</v>
      </c>
      <c r="J34" s="9">
        <v>1</v>
      </c>
      <c r="K34" s="9">
        <v>90</v>
      </c>
      <c r="L34" s="305">
        <v>1</v>
      </c>
      <c r="M34" s="305">
        <v>0</v>
      </c>
      <c r="N34" s="11">
        <f t="shared" si="7"/>
        <v>20</v>
      </c>
      <c r="O34" s="11">
        <f t="shared" si="8"/>
        <v>1</v>
      </c>
      <c r="P34" s="158">
        <v>0</v>
      </c>
      <c r="Q34" s="11"/>
      <c r="R34" s="11"/>
      <c r="S34" s="11"/>
      <c r="T34" s="11"/>
      <c r="U34" s="11"/>
      <c r="V34" s="11"/>
      <c r="W34" s="11"/>
      <c r="X34" s="11"/>
      <c r="Y34" s="11">
        <f t="shared" si="9"/>
        <v>20</v>
      </c>
      <c r="Z34" s="11">
        <f t="shared" si="10"/>
        <v>1.1025</v>
      </c>
      <c r="AA34" s="172">
        <f t="shared" si="11"/>
        <v>1</v>
      </c>
      <c r="AB34" s="172">
        <f t="shared" si="12"/>
        <v>0</v>
      </c>
      <c r="AC34" s="172">
        <f t="shared" si="12"/>
        <v>1</v>
      </c>
      <c r="AD34" s="171">
        <f t="shared" si="4"/>
        <v>1</v>
      </c>
      <c r="AE34" s="171">
        <f t="shared" si="4"/>
        <v>1</v>
      </c>
      <c r="AF34" s="171">
        <f t="shared" si="4"/>
        <v>1</v>
      </c>
      <c r="AG34" s="171">
        <f t="shared" si="4"/>
        <v>1</v>
      </c>
      <c r="AH34" s="171">
        <f t="shared" si="4"/>
        <v>1</v>
      </c>
      <c r="AI34" s="171">
        <f t="shared" si="4"/>
        <v>1</v>
      </c>
      <c r="AJ34" s="171">
        <f t="shared" si="4"/>
        <v>1</v>
      </c>
      <c r="AK34" s="171"/>
      <c r="AL34" s="171"/>
      <c r="AM34" s="171">
        <f t="shared" si="5"/>
        <v>1</v>
      </c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BB34" s="172" t="str">
        <f t="shared" si="6"/>
        <v>א</v>
      </c>
      <c r="BC34" s="172" t="str">
        <f t="shared" si="6"/>
        <v>ב</v>
      </c>
      <c r="BD34" s="172" t="str">
        <f t="shared" si="6"/>
        <v>ג</v>
      </c>
      <c r="BE34" s="172" t="str">
        <f t="shared" si="6"/>
        <v>ד</v>
      </c>
      <c r="BF34" s="172" t="str">
        <f t="shared" si="6"/>
        <v>ה</v>
      </c>
    </row>
    <row r="35" spans="2:58">
      <c r="B35" s="10">
        <f t="shared" si="3"/>
        <v>5</v>
      </c>
      <c r="C35" s="8"/>
      <c r="D35" s="8"/>
      <c r="E35" s="8"/>
      <c r="F35" s="281" t="s">
        <v>347</v>
      </c>
      <c r="G35" s="9">
        <v>1</v>
      </c>
      <c r="H35" s="9">
        <v>14</v>
      </c>
      <c r="I35" s="9">
        <v>0</v>
      </c>
      <c r="J35" s="9">
        <v>1</v>
      </c>
      <c r="K35" s="9">
        <v>90</v>
      </c>
      <c r="L35" s="305">
        <v>1</v>
      </c>
      <c r="M35" s="305">
        <v>0</v>
      </c>
      <c r="N35" s="11">
        <f t="shared" si="7"/>
        <v>16</v>
      </c>
      <c r="O35" s="11">
        <f t="shared" si="8"/>
        <v>1</v>
      </c>
      <c r="P35" s="158">
        <v>0</v>
      </c>
      <c r="Q35" s="11"/>
      <c r="R35" s="11"/>
      <c r="S35" s="11"/>
      <c r="T35" s="11"/>
      <c r="U35" s="11"/>
      <c r="V35" s="11"/>
      <c r="W35" s="11"/>
      <c r="X35" s="11"/>
      <c r="Y35" s="11">
        <f t="shared" si="9"/>
        <v>16</v>
      </c>
      <c r="Z35" s="11">
        <f t="shared" si="10"/>
        <v>1.05</v>
      </c>
      <c r="AA35" s="172">
        <f t="shared" si="11"/>
        <v>1</v>
      </c>
      <c r="AB35" s="172">
        <f t="shared" si="12"/>
        <v>0</v>
      </c>
      <c r="AC35" s="172">
        <f t="shared" si="12"/>
        <v>1</v>
      </c>
      <c r="AD35" s="171">
        <f t="shared" si="4"/>
        <v>1</v>
      </c>
      <c r="AE35" s="171">
        <f t="shared" si="4"/>
        <v>1</v>
      </c>
      <c r="AF35" s="171">
        <f t="shared" si="4"/>
        <v>1</v>
      </c>
      <c r="AG35" s="171">
        <f t="shared" si="4"/>
        <v>1</v>
      </c>
      <c r="AH35" s="171">
        <f t="shared" si="4"/>
        <v>1</v>
      </c>
      <c r="AI35" s="171">
        <f t="shared" si="4"/>
        <v>1</v>
      </c>
      <c r="AJ35" s="171">
        <f t="shared" si="4"/>
        <v>1</v>
      </c>
      <c r="AK35" s="171"/>
      <c r="AL35" s="171"/>
      <c r="AM35" s="171">
        <f t="shared" si="5"/>
        <v>1</v>
      </c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BB35" s="172" t="str">
        <f t="shared" si="6"/>
        <v>א</v>
      </c>
      <c r="BC35" s="172" t="str">
        <f t="shared" si="6"/>
        <v>ב</v>
      </c>
      <c r="BD35" s="172" t="str">
        <f t="shared" si="6"/>
        <v>ג</v>
      </c>
      <c r="BE35" s="172" t="str">
        <f t="shared" si="6"/>
        <v>ד</v>
      </c>
      <c r="BF35" s="172" t="str">
        <f t="shared" si="6"/>
        <v>ה</v>
      </c>
    </row>
    <row r="36" spans="2:58">
      <c r="B36" s="10">
        <f t="shared" si="3"/>
        <v>6</v>
      </c>
      <c r="C36" s="8"/>
      <c r="D36" s="8"/>
      <c r="E36" s="8"/>
      <c r="F36" s="281" t="s">
        <v>348</v>
      </c>
      <c r="G36" s="9">
        <v>1</v>
      </c>
      <c r="H36" s="9">
        <v>19</v>
      </c>
      <c r="I36" s="9">
        <v>2</v>
      </c>
      <c r="J36" s="9">
        <v>1</v>
      </c>
      <c r="K36" s="9">
        <v>90</v>
      </c>
      <c r="L36" s="305">
        <v>1</v>
      </c>
      <c r="M36" s="305">
        <v>0</v>
      </c>
      <c r="N36" s="11">
        <f t="shared" si="7"/>
        <v>23</v>
      </c>
      <c r="O36" s="11">
        <f t="shared" si="8"/>
        <v>1</v>
      </c>
      <c r="P36" s="158">
        <v>0</v>
      </c>
      <c r="Q36" s="11"/>
      <c r="R36" s="11"/>
      <c r="S36" s="11"/>
      <c r="T36" s="11"/>
      <c r="U36" s="11"/>
      <c r="V36" s="11"/>
      <c r="W36" s="11"/>
      <c r="X36" s="11"/>
      <c r="Y36" s="11">
        <f t="shared" si="9"/>
        <v>23</v>
      </c>
      <c r="Z36" s="11">
        <f t="shared" si="10"/>
        <v>1.1025</v>
      </c>
      <c r="AA36" s="172">
        <f t="shared" si="11"/>
        <v>1</v>
      </c>
      <c r="AB36" s="172">
        <f t="shared" si="12"/>
        <v>0</v>
      </c>
      <c r="AC36" s="172">
        <f t="shared" si="12"/>
        <v>1</v>
      </c>
      <c r="AD36" s="171">
        <f t="shared" si="4"/>
        <v>1</v>
      </c>
      <c r="AE36" s="171">
        <f t="shared" si="4"/>
        <v>1</v>
      </c>
      <c r="AF36" s="171">
        <f t="shared" si="4"/>
        <v>1</v>
      </c>
      <c r="AG36" s="171">
        <f t="shared" si="4"/>
        <v>1</v>
      </c>
      <c r="AH36" s="171">
        <f t="shared" si="4"/>
        <v>1</v>
      </c>
      <c r="AI36" s="171">
        <f t="shared" si="4"/>
        <v>1</v>
      </c>
      <c r="AJ36" s="171">
        <f t="shared" si="4"/>
        <v>1</v>
      </c>
      <c r="AK36" s="171"/>
      <c r="AL36" s="171"/>
      <c r="AM36" s="171">
        <f t="shared" si="5"/>
        <v>1</v>
      </c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BB36" s="172" t="str">
        <f t="shared" si="6"/>
        <v>א</v>
      </c>
      <c r="BC36" s="172" t="str">
        <f t="shared" si="6"/>
        <v>ב</v>
      </c>
      <c r="BD36" s="172" t="str">
        <f t="shared" si="6"/>
        <v>ג</v>
      </c>
      <c r="BE36" s="172" t="str">
        <f t="shared" si="6"/>
        <v>ד</v>
      </c>
      <c r="BF36" s="172" t="str">
        <f t="shared" si="6"/>
        <v>ה</v>
      </c>
    </row>
    <row r="37" spans="2:58">
      <c r="B37" s="10">
        <f t="shared" si="3"/>
        <v>7</v>
      </c>
      <c r="C37" s="8"/>
      <c r="D37" s="8"/>
      <c r="E37" s="8"/>
      <c r="F37" s="281" t="s">
        <v>349</v>
      </c>
      <c r="G37" s="9">
        <v>1</v>
      </c>
      <c r="H37" s="9">
        <v>14</v>
      </c>
      <c r="I37" s="9">
        <v>2</v>
      </c>
      <c r="J37" s="9">
        <v>1</v>
      </c>
      <c r="K37" s="9">
        <v>90</v>
      </c>
      <c r="L37" s="305">
        <v>1</v>
      </c>
      <c r="M37" s="305">
        <v>0</v>
      </c>
      <c r="N37" s="11">
        <f t="shared" si="7"/>
        <v>18</v>
      </c>
      <c r="O37" s="11">
        <f t="shared" si="8"/>
        <v>1</v>
      </c>
      <c r="P37" s="158">
        <v>0</v>
      </c>
      <c r="Q37" s="11"/>
      <c r="R37" s="11"/>
      <c r="S37" s="11"/>
      <c r="T37" s="11"/>
      <c r="U37" s="11"/>
      <c r="V37" s="11"/>
      <c r="W37" s="11"/>
      <c r="X37" s="11"/>
      <c r="Y37" s="11">
        <f t="shared" si="9"/>
        <v>18</v>
      </c>
      <c r="Z37" s="11">
        <f t="shared" si="10"/>
        <v>1.05</v>
      </c>
      <c r="AA37" s="172">
        <f t="shared" si="11"/>
        <v>1</v>
      </c>
      <c r="AB37" s="172">
        <f t="shared" si="12"/>
        <v>0</v>
      </c>
      <c r="AC37" s="172">
        <f t="shared" si="12"/>
        <v>1</v>
      </c>
      <c r="AD37" s="171">
        <f t="shared" si="4"/>
        <v>1</v>
      </c>
      <c r="AE37" s="171">
        <f t="shared" si="4"/>
        <v>1</v>
      </c>
      <c r="AF37" s="171">
        <f t="shared" si="4"/>
        <v>1</v>
      </c>
      <c r="AG37" s="171">
        <f t="shared" si="4"/>
        <v>1</v>
      </c>
      <c r="AH37" s="171">
        <f t="shared" si="4"/>
        <v>1</v>
      </c>
      <c r="AI37" s="171">
        <f t="shared" si="4"/>
        <v>1</v>
      </c>
      <c r="AJ37" s="171">
        <f t="shared" si="4"/>
        <v>1</v>
      </c>
      <c r="AK37" s="171"/>
      <c r="AL37" s="171"/>
      <c r="AM37" s="171">
        <f t="shared" si="5"/>
        <v>1</v>
      </c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171"/>
      <c r="AY37" s="171"/>
      <c r="BB37" s="172" t="str">
        <f t="shared" si="6"/>
        <v>א</v>
      </c>
      <c r="BC37" s="172" t="str">
        <f t="shared" si="6"/>
        <v>ב</v>
      </c>
      <c r="BD37" s="172" t="str">
        <f t="shared" si="6"/>
        <v>ג</v>
      </c>
      <c r="BE37" s="172" t="str">
        <f t="shared" si="6"/>
        <v>ד</v>
      </c>
      <c r="BF37" s="172" t="str">
        <f t="shared" si="6"/>
        <v>ה</v>
      </c>
    </row>
    <row r="38" spans="2:58">
      <c r="B38" s="10">
        <f t="shared" si="3"/>
        <v>8</v>
      </c>
      <c r="C38" s="8"/>
      <c r="D38" s="8"/>
      <c r="E38" s="8"/>
      <c r="F38" s="281" t="s">
        <v>350</v>
      </c>
      <c r="G38" s="9">
        <v>1</v>
      </c>
      <c r="H38" s="9">
        <v>20</v>
      </c>
      <c r="I38" s="9">
        <v>5</v>
      </c>
      <c r="J38" s="9">
        <v>1</v>
      </c>
      <c r="K38" s="9">
        <v>120</v>
      </c>
      <c r="L38" s="305">
        <v>1</v>
      </c>
      <c r="M38" s="305">
        <v>0</v>
      </c>
      <c r="N38" s="11">
        <f t="shared" si="7"/>
        <v>27</v>
      </c>
      <c r="O38" s="11">
        <f t="shared" si="8"/>
        <v>1</v>
      </c>
      <c r="P38" s="158">
        <v>0</v>
      </c>
      <c r="Q38" s="11"/>
      <c r="R38" s="11"/>
      <c r="S38" s="11"/>
      <c r="T38" s="11"/>
      <c r="U38" s="11"/>
      <c r="V38" s="11"/>
      <c r="W38" s="11"/>
      <c r="X38" s="11"/>
      <c r="Y38" s="11">
        <f t="shared" si="9"/>
        <v>27</v>
      </c>
      <c r="Z38" s="11">
        <f t="shared" si="10"/>
        <v>1.1025</v>
      </c>
      <c r="AA38" s="172">
        <f t="shared" si="11"/>
        <v>1</v>
      </c>
      <c r="AB38" s="172">
        <f t="shared" si="12"/>
        <v>0</v>
      </c>
      <c r="AC38" s="172">
        <f t="shared" si="12"/>
        <v>1</v>
      </c>
      <c r="AD38" s="171">
        <f t="shared" si="4"/>
        <v>1</v>
      </c>
      <c r="AE38" s="171">
        <f t="shared" si="4"/>
        <v>1</v>
      </c>
      <c r="AF38" s="171">
        <f t="shared" si="4"/>
        <v>1</v>
      </c>
      <c r="AG38" s="171">
        <f t="shared" si="4"/>
        <v>1</v>
      </c>
      <c r="AH38" s="171">
        <f t="shared" si="4"/>
        <v>1</v>
      </c>
      <c r="AI38" s="171">
        <f t="shared" si="4"/>
        <v>1</v>
      </c>
      <c r="AJ38" s="171">
        <f t="shared" si="4"/>
        <v>1</v>
      </c>
      <c r="AK38" s="171"/>
      <c r="AL38" s="171"/>
      <c r="AM38" s="171">
        <f t="shared" si="5"/>
        <v>1</v>
      </c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BB38" s="172" t="str">
        <f t="shared" si="6"/>
        <v>א</v>
      </c>
      <c r="BC38" s="172" t="str">
        <f t="shared" si="6"/>
        <v>ב</v>
      </c>
      <c r="BD38" s="172" t="str">
        <f t="shared" si="6"/>
        <v>ג</v>
      </c>
      <c r="BE38" s="172" t="str">
        <f t="shared" si="6"/>
        <v>ד</v>
      </c>
      <c r="BF38" s="172" t="str">
        <f t="shared" si="6"/>
        <v>ה</v>
      </c>
    </row>
    <row r="39" spans="2:58">
      <c r="B39" s="10">
        <f t="shared" si="3"/>
        <v>9</v>
      </c>
      <c r="C39" s="8"/>
      <c r="D39" s="8"/>
      <c r="E39" s="8"/>
      <c r="F39" s="281" t="s">
        <v>350</v>
      </c>
      <c r="G39" s="9">
        <v>1</v>
      </c>
      <c r="H39" s="9">
        <v>15</v>
      </c>
      <c r="I39" s="9">
        <v>5</v>
      </c>
      <c r="J39" s="9">
        <v>1</v>
      </c>
      <c r="K39" s="9">
        <v>135</v>
      </c>
      <c r="L39" s="305">
        <v>1</v>
      </c>
      <c r="M39" s="305">
        <v>0</v>
      </c>
      <c r="N39" s="11">
        <f t="shared" si="7"/>
        <v>22</v>
      </c>
      <c r="O39" s="11">
        <f t="shared" si="8"/>
        <v>1</v>
      </c>
      <c r="P39" s="158">
        <v>0</v>
      </c>
      <c r="Q39" s="11"/>
      <c r="R39" s="11"/>
      <c r="S39" s="11"/>
      <c r="T39" s="11"/>
      <c r="U39" s="11"/>
      <c r="V39" s="11"/>
      <c r="W39" s="11"/>
      <c r="X39" s="11"/>
      <c r="Y39" s="11">
        <f t="shared" si="9"/>
        <v>22</v>
      </c>
      <c r="Z39" s="11">
        <f t="shared" si="10"/>
        <v>1.1025</v>
      </c>
      <c r="AA39" s="172">
        <f t="shared" si="11"/>
        <v>1</v>
      </c>
      <c r="AB39" s="172">
        <f t="shared" si="12"/>
        <v>0</v>
      </c>
      <c r="AC39" s="172">
        <f t="shared" si="12"/>
        <v>1</v>
      </c>
      <c r="AD39" s="171">
        <f t="shared" si="4"/>
        <v>1</v>
      </c>
      <c r="AE39" s="171">
        <f t="shared" si="4"/>
        <v>1</v>
      </c>
      <c r="AF39" s="171">
        <f t="shared" si="4"/>
        <v>1</v>
      </c>
      <c r="AG39" s="171">
        <f t="shared" si="4"/>
        <v>1</v>
      </c>
      <c r="AH39" s="171">
        <f t="shared" si="4"/>
        <v>1</v>
      </c>
      <c r="AI39" s="171">
        <f t="shared" si="4"/>
        <v>1</v>
      </c>
      <c r="AJ39" s="171">
        <f t="shared" si="4"/>
        <v>1</v>
      </c>
      <c r="AK39" s="171"/>
      <c r="AL39" s="171"/>
      <c r="AM39" s="171">
        <f t="shared" si="5"/>
        <v>1</v>
      </c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BB39" s="172" t="str">
        <f t="shared" si="6"/>
        <v>א</v>
      </c>
      <c r="BC39" s="172" t="str">
        <f t="shared" si="6"/>
        <v>ב</v>
      </c>
      <c r="BD39" s="172" t="str">
        <f t="shared" si="6"/>
        <v>ג</v>
      </c>
      <c r="BE39" s="172" t="str">
        <f t="shared" si="6"/>
        <v>ד</v>
      </c>
      <c r="BF39" s="172" t="str">
        <f t="shared" si="6"/>
        <v>ה</v>
      </c>
    </row>
    <row r="40" spans="2:58">
      <c r="B40" s="10">
        <f t="shared" si="3"/>
        <v>10</v>
      </c>
      <c r="C40" s="8"/>
      <c r="D40" s="8"/>
      <c r="E40" s="8"/>
      <c r="F40" s="281" t="s">
        <v>351</v>
      </c>
      <c r="G40" s="9">
        <v>1</v>
      </c>
      <c r="H40" s="9">
        <v>55</v>
      </c>
      <c r="I40" s="9">
        <v>0</v>
      </c>
      <c r="J40" s="9">
        <v>1</v>
      </c>
      <c r="K40" s="9">
        <v>135</v>
      </c>
      <c r="L40" s="305">
        <v>1</v>
      </c>
      <c r="M40" s="305">
        <v>0</v>
      </c>
      <c r="N40" s="11">
        <f t="shared" si="7"/>
        <v>57</v>
      </c>
      <c r="O40" s="11">
        <f t="shared" si="8"/>
        <v>1</v>
      </c>
      <c r="P40" s="354">
        <v>0</v>
      </c>
      <c r="Q40" s="11"/>
      <c r="R40" s="11"/>
      <c r="S40" s="11"/>
      <c r="T40" s="11"/>
      <c r="U40" s="11"/>
      <c r="V40" s="11"/>
      <c r="W40" s="11"/>
      <c r="X40" s="11"/>
      <c r="Y40" s="11">
        <f t="shared" si="9"/>
        <v>57</v>
      </c>
      <c r="Z40" s="11">
        <f t="shared" si="10"/>
        <v>1.2762815625000001</v>
      </c>
      <c r="AA40" s="172">
        <f t="shared" si="11"/>
        <v>1</v>
      </c>
      <c r="AB40" s="172">
        <f t="shared" si="12"/>
        <v>0</v>
      </c>
      <c r="AC40" s="172">
        <f t="shared" si="12"/>
        <v>1</v>
      </c>
      <c r="AD40" s="171">
        <f t="shared" si="4"/>
        <v>1</v>
      </c>
      <c r="AE40" s="171">
        <f t="shared" si="4"/>
        <v>1</v>
      </c>
      <c r="AF40" s="171">
        <f t="shared" si="4"/>
        <v>1</v>
      </c>
      <c r="AG40" s="171">
        <f t="shared" si="4"/>
        <v>1</v>
      </c>
      <c r="AH40" s="171">
        <f t="shared" si="4"/>
        <v>1</v>
      </c>
      <c r="AI40" s="171">
        <f t="shared" si="4"/>
        <v>1</v>
      </c>
      <c r="AJ40" s="171">
        <f t="shared" si="4"/>
        <v>1</v>
      </c>
      <c r="AK40" s="171"/>
      <c r="AL40" s="171"/>
      <c r="AM40" s="171">
        <f t="shared" si="5"/>
        <v>1</v>
      </c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BB40" s="172" t="str">
        <f t="shared" si="6"/>
        <v>א</v>
      </c>
      <c r="BC40" s="172" t="str">
        <f t="shared" si="6"/>
        <v>ב</v>
      </c>
      <c r="BD40" s="172" t="str">
        <f t="shared" si="6"/>
        <v>ג</v>
      </c>
      <c r="BE40" s="172" t="str">
        <f t="shared" si="6"/>
        <v>ד</v>
      </c>
      <c r="BF40" s="172" t="str">
        <f t="shared" si="6"/>
        <v>ה</v>
      </c>
    </row>
    <row r="41" spans="2:58">
      <c r="B41" s="10">
        <f t="shared" si="3"/>
        <v>11</v>
      </c>
      <c r="C41" s="8"/>
      <c r="D41" s="8"/>
      <c r="E41" s="8"/>
      <c r="F41" s="281" t="s">
        <v>352</v>
      </c>
      <c r="G41" s="9">
        <v>1</v>
      </c>
      <c r="H41" s="9">
        <v>50</v>
      </c>
      <c r="I41" s="9">
        <v>5</v>
      </c>
      <c r="J41" s="9">
        <v>1</v>
      </c>
      <c r="K41" s="9">
        <v>130</v>
      </c>
      <c r="L41" s="305">
        <v>1</v>
      </c>
      <c r="M41" s="305">
        <v>0</v>
      </c>
      <c r="N41" s="11">
        <f t="shared" si="7"/>
        <v>57</v>
      </c>
      <c r="O41" s="11">
        <f t="shared" si="8"/>
        <v>1</v>
      </c>
      <c r="P41" s="158">
        <v>0</v>
      </c>
      <c r="Q41" s="11"/>
      <c r="R41" s="11"/>
      <c r="S41" s="11"/>
      <c r="T41" s="11"/>
      <c r="U41" s="11"/>
      <c r="V41" s="11"/>
      <c r="W41" s="11"/>
      <c r="X41" s="11"/>
      <c r="Y41" s="11">
        <f t="shared" si="9"/>
        <v>57</v>
      </c>
      <c r="Z41" s="11">
        <f t="shared" si="10"/>
        <v>1.2762815625000001</v>
      </c>
      <c r="AA41" s="172">
        <f t="shared" si="11"/>
        <v>1</v>
      </c>
      <c r="AB41" s="172">
        <f t="shared" si="12"/>
        <v>0</v>
      </c>
      <c r="AC41" s="172">
        <f t="shared" si="12"/>
        <v>1</v>
      </c>
      <c r="AD41" s="171">
        <f t="shared" si="4"/>
        <v>1</v>
      </c>
      <c r="AE41" s="171">
        <f t="shared" si="4"/>
        <v>1</v>
      </c>
      <c r="AF41" s="171">
        <f t="shared" si="4"/>
        <v>1</v>
      </c>
      <c r="AG41" s="171">
        <f t="shared" si="4"/>
        <v>1</v>
      </c>
      <c r="AH41" s="171">
        <f t="shared" si="4"/>
        <v>1</v>
      </c>
      <c r="AI41" s="171">
        <f t="shared" si="4"/>
        <v>1</v>
      </c>
      <c r="AJ41" s="171">
        <f t="shared" si="4"/>
        <v>1</v>
      </c>
      <c r="AK41" s="171"/>
      <c r="AL41" s="171"/>
      <c r="AM41" s="171">
        <f t="shared" si="5"/>
        <v>1</v>
      </c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BB41" s="172" t="str">
        <f t="shared" si="6"/>
        <v>א</v>
      </c>
      <c r="BC41" s="172" t="str">
        <f t="shared" si="6"/>
        <v>ב</v>
      </c>
      <c r="BD41" s="172" t="str">
        <f t="shared" si="6"/>
        <v>ג</v>
      </c>
      <c r="BE41" s="172" t="str">
        <f t="shared" si="6"/>
        <v>ד</v>
      </c>
      <c r="BF41" s="172" t="str">
        <f t="shared" si="6"/>
        <v>ה</v>
      </c>
    </row>
    <row r="42" spans="2:58">
      <c r="B42" s="10">
        <f t="shared" si="3"/>
        <v>12</v>
      </c>
      <c r="C42" s="8"/>
      <c r="D42" s="8"/>
      <c r="E42" s="8"/>
      <c r="F42" s="281" t="s">
        <v>353</v>
      </c>
      <c r="G42" s="9">
        <v>1</v>
      </c>
      <c r="H42" s="9">
        <v>15</v>
      </c>
      <c r="I42" s="9">
        <v>4</v>
      </c>
      <c r="J42" s="9">
        <v>1</v>
      </c>
      <c r="K42" s="9">
        <v>150</v>
      </c>
      <c r="L42" s="305">
        <v>1</v>
      </c>
      <c r="M42" s="305">
        <v>0</v>
      </c>
      <c r="N42" s="11">
        <f t="shared" si="7"/>
        <v>21</v>
      </c>
      <c r="O42" s="11">
        <f t="shared" si="8"/>
        <v>1</v>
      </c>
      <c r="P42" s="158">
        <v>0</v>
      </c>
      <c r="Q42" s="11"/>
      <c r="R42" s="11"/>
      <c r="S42" s="11"/>
      <c r="T42" s="11"/>
      <c r="U42" s="11"/>
      <c r="V42" s="11"/>
      <c r="W42" s="11"/>
      <c r="X42" s="11"/>
      <c r="Y42" s="11">
        <f t="shared" si="9"/>
        <v>21</v>
      </c>
      <c r="Z42" s="11">
        <f t="shared" si="10"/>
        <v>1.1025</v>
      </c>
      <c r="AA42" s="172">
        <f t="shared" si="11"/>
        <v>1</v>
      </c>
      <c r="AB42" s="172">
        <f t="shared" si="12"/>
        <v>0</v>
      </c>
      <c r="AC42" s="172">
        <f t="shared" si="12"/>
        <v>1</v>
      </c>
      <c r="AD42" s="171">
        <f t="shared" si="4"/>
        <v>1</v>
      </c>
      <c r="AE42" s="171">
        <f t="shared" si="4"/>
        <v>1</v>
      </c>
      <c r="AF42" s="171">
        <f t="shared" si="4"/>
        <v>1</v>
      </c>
      <c r="AG42" s="171">
        <f t="shared" si="4"/>
        <v>1</v>
      </c>
      <c r="AH42" s="171">
        <f t="shared" si="4"/>
        <v>1</v>
      </c>
      <c r="AI42" s="171">
        <f t="shared" si="4"/>
        <v>1</v>
      </c>
      <c r="AJ42" s="171">
        <f t="shared" si="4"/>
        <v>1</v>
      </c>
      <c r="AK42" s="171"/>
      <c r="AL42" s="171"/>
      <c r="AM42" s="171">
        <f t="shared" si="5"/>
        <v>1</v>
      </c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BB42" s="172" t="str">
        <f t="shared" si="6"/>
        <v>א</v>
      </c>
      <c r="BC42" s="172" t="str">
        <f t="shared" si="6"/>
        <v>ב</v>
      </c>
      <c r="BD42" s="172" t="str">
        <f t="shared" si="6"/>
        <v>ג</v>
      </c>
      <c r="BE42" s="172" t="str">
        <f t="shared" si="6"/>
        <v>ד</v>
      </c>
      <c r="BF42" s="172" t="str">
        <f t="shared" si="6"/>
        <v>ה</v>
      </c>
    </row>
    <row r="43" spans="2:58">
      <c r="B43" s="10">
        <f t="shared" si="3"/>
        <v>13</v>
      </c>
      <c r="C43" s="8"/>
      <c r="D43" s="8"/>
      <c r="E43" s="8"/>
      <c r="F43" s="281" t="s">
        <v>354</v>
      </c>
      <c r="G43" s="9">
        <v>1</v>
      </c>
      <c r="H43" s="9">
        <v>2</v>
      </c>
      <c r="I43" s="9">
        <v>0</v>
      </c>
      <c r="J43" s="9">
        <v>1</v>
      </c>
      <c r="K43" s="9">
        <v>60</v>
      </c>
      <c r="L43" s="305">
        <v>1</v>
      </c>
      <c r="M43" s="305">
        <v>0</v>
      </c>
      <c r="N43" s="11">
        <f t="shared" si="7"/>
        <v>4</v>
      </c>
      <c r="O43" s="11">
        <f t="shared" si="8"/>
        <v>0</v>
      </c>
      <c r="P43" s="158">
        <v>0</v>
      </c>
      <c r="Q43" s="11"/>
      <c r="R43" s="11"/>
      <c r="S43" s="11"/>
      <c r="T43" s="11"/>
      <c r="U43" s="11"/>
      <c r="V43" s="11"/>
      <c r="W43" s="11"/>
      <c r="X43" s="11"/>
      <c r="Y43" s="11">
        <f t="shared" si="9"/>
        <v>0</v>
      </c>
      <c r="Z43" s="11">
        <f t="shared" si="10"/>
        <v>0</v>
      </c>
      <c r="AA43" s="172">
        <f t="shared" si="11"/>
        <v>1</v>
      </c>
      <c r="AB43" s="172">
        <f t="shared" si="12"/>
        <v>0</v>
      </c>
      <c r="AC43" s="172">
        <f t="shared" si="12"/>
        <v>1</v>
      </c>
      <c r="AD43" s="171">
        <f t="shared" si="4"/>
        <v>1</v>
      </c>
      <c r="AE43" s="171">
        <f t="shared" si="4"/>
        <v>1</v>
      </c>
      <c r="AF43" s="171">
        <f t="shared" si="4"/>
        <v>1</v>
      </c>
      <c r="AG43" s="171">
        <f t="shared" si="4"/>
        <v>1</v>
      </c>
      <c r="AH43" s="171">
        <f t="shared" si="4"/>
        <v>1</v>
      </c>
      <c r="AI43" s="171">
        <f t="shared" si="4"/>
        <v>1</v>
      </c>
      <c r="AJ43" s="171">
        <f t="shared" si="4"/>
        <v>1</v>
      </c>
      <c r="AK43" s="171"/>
      <c r="AL43" s="171"/>
      <c r="AM43" s="171">
        <f t="shared" si="5"/>
        <v>1</v>
      </c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BB43" s="172" t="str">
        <f t="shared" si="6"/>
        <v>א</v>
      </c>
      <c r="BC43" s="172" t="str">
        <f t="shared" si="6"/>
        <v>ב</v>
      </c>
      <c r="BD43" s="172" t="str">
        <f t="shared" si="6"/>
        <v>ג</v>
      </c>
      <c r="BE43" s="172" t="str">
        <f t="shared" si="6"/>
        <v>ד</v>
      </c>
      <c r="BF43" s="172" t="str">
        <f t="shared" si="6"/>
        <v>ה</v>
      </c>
    </row>
    <row r="44" spans="2:58">
      <c r="B44" s="10">
        <f t="shared" si="3"/>
        <v>14</v>
      </c>
      <c r="C44" s="8"/>
      <c r="D44" s="8"/>
      <c r="E44" s="8"/>
      <c r="F44" s="281" t="s">
        <v>355</v>
      </c>
      <c r="G44" s="9">
        <v>1</v>
      </c>
      <c r="H44" s="9">
        <v>42</v>
      </c>
      <c r="I44" s="9">
        <v>5</v>
      </c>
      <c r="J44" s="9">
        <v>1</v>
      </c>
      <c r="K44" s="9">
        <v>150</v>
      </c>
      <c r="L44" s="305">
        <v>1</v>
      </c>
      <c r="M44" s="305">
        <v>0</v>
      </c>
      <c r="N44" s="11">
        <f t="shared" si="7"/>
        <v>49</v>
      </c>
      <c r="O44" s="11">
        <f t="shared" si="8"/>
        <v>1</v>
      </c>
      <c r="P44" s="158">
        <v>0</v>
      </c>
      <c r="Q44" s="11"/>
      <c r="R44" s="11"/>
      <c r="S44" s="11"/>
      <c r="T44" s="11"/>
      <c r="U44" s="11"/>
      <c r="V44" s="11"/>
      <c r="W44" s="11"/>
      <c r="X44" s="11"/>
      <c r="Y44" s="11">
        <f t="shared" si="9"/>
        <v>49</v>
      </c>
      <c r="Z44" s="11">
        <f t="shared" si="10"/>
        <v>1.21550625</v>
      </c>
      <c r="AA44" s="172">
        <f t="shared" si="11"/>
        <v>1</v>
      </c>
      <c r="AB44" s="172">
        <f t="shared" si="12"/>
        <v>0</v>
      </c>
      <c r="AC44" s="172">
        <f t="shared" si="12"/>
        <v>1</v>
      </c>
      <c r="AD44" s="171">
        <f t="shared" si="4"/>
        <v>1</v>
      </c>
      <c r="AE44" s="171">
        <f t="shared" si="4"/>
        <v>1</v>
      </c>
      <c r="AF44" s="171">
        <f t="shared" si="4"/>
        <v>1</v>
      </c>
      <c r="AG44" s="171">
        <f t="shared" si="4"/>
        <v>1</v>
      </c>
      <c r="AH44" s="171">
        <f t="shared" si="4"/>
        <v>1</v>
      </c>
      <c r="AI44" s="171">
        <f t="shared" si="4"/>
        <v>1</v>
      </c>
      <c r="AJ44" s="171">
        <f t="shared" si="4"/>
        <v>1</v>
      </c>
      <c r="AK44" s="171"/>
      <c r="AL44" s="171"/>
      <c r="AM44" s="171">
        <f t="shared" si="5"/>
        <v>1</v>
      </c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1"/>
      <c r="BB44" s="172" t="str">
        <f t="shared" si="6"/>
        <v>א</v>
      </c>
      <c r="BC44" s="172" t="str">
        <f t="shared" si="6"/>
        <v>ב</v>
      </c>
      <c r="BD44" s="172" t="str">
        <f t="shared" si="6"/>
        <v>ג</v>
      </c>
      <c r="BE44" s="172" t="str">
        <f t="shared" si="6"/>
        <v>ד</v>
      </c>
      <c r="BF44" s="172" t="str">
        <f t="shared" si="6"/>
        <v>ה</v>
      </c>
    </row>
    <row r="45" spans="2:58">
      <c r="B45" s="10">
        <f t="shared" si="3"/>
        <v>15</v>
      </c>
      <c r="C45" s="8"/>
      <c r="D45" s="8"/>
      <c r="E45" s="8"/>
      <c r="F45" s="281" t="s">
        <v>325</v>
      </c>
      <c r="G45" s="9">
        <v>2</v>
      </c>
      <c r="H45" s="9">
        <v>65</v>
      </c>
      <c r="I45" s="9">
        <v>7</v>
      </c>
      <c r="J45" s="9">
        <v>1</v>
      </c>
      <c r="K45" s="9">
        <v>160</v>
      </c>
      <c r="L45" s="305">
        <v>1</v>
      </c>
      <c r="M45" s="305">
        <v>0</v>
      </c>
      <c r="N45" s="11">
        <f t="shared" si="7"/>
        <v>75</v>
      </c>
      <c r="O45" s="11">
        <f t="shared" si="8"/>
        <v>1</v>
      </c>
      <c r="P45" s="158">
        <v>0</v>
      </c>
      <c r="Q45" s="11"/>
      <c r="R45" s="11"/>
      <c r="S45" s="11"/>
      <c r="T45" s="11"/>
      <c r="U45" s="11"/>
      <c r="V45" s="11"/>
      <c r="W45" s="11"/>
      <c r="X45" s="11"/>
      <c r="Y45" s="11">
        <f t="shared" si="9"/>
        <v>75</v>
      </c>
      <c r="Z45" s="11">
        <f t="shared" si="10"/>
        <v>1.4071004226562502</v>
      </c>
      <c r="AA45" s="172">
        <f t="shared" si="11"/>
        <v>1</v>
      </c>
      <c r="AB45" s="172">
        <f t="shared" si="12"/>
        <v>0</v>
      </c>
      <c r="AC45" s="172">
        <f t="shared" si="12"/>
        <v>1</v>
      </c>
      <c r="AD45" s="171">
        <f t="shared" si="4"/>
        <v>1</v>
      </c>
      <c r="AE45" s="171">
        <f t="shared" si="4"/>
        <v>1</v>
      </c>
      <c r="AF45" s="171">
        <f t="shared" si="4"/>
        <v>1</v>
      </c>
      <c r="AG45" s="171">
        <f t="shared" si="4"/>
        <v>1</v>
      </c>
      <c r="AH45" s="171">
        <f t="shared" si="4"/>
        <v>1</v>
      </c>
      <c r="AI45" s="171">
        <f t="shared" si="4"/>
        <v>1</v>
      </c>
      <c r="AJ45" s="171">
        <f t="shared" si="4"/>
        <v>1</v>
      </c>
      <c r="AK45" s="171"/>
      <c r="AL45" s="171"/>
      <c r="AM45" s="171">
        <f t="shared" si="5"/>
        <v>1</v>
      </c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1"/>
      <c r="BB45" s="172" t="str">
        <f t="shared" si="6"/>
        <v>א</v>
      </c>
      <c r="BC45" s="172" t="str">
        <f t="shared" si="6"/>
        <v>ב</v>
      </c>
      <c r="BD45" s="172" t="str">
        <f t="shared" si="6"/>
        <v>ג</v>
      </c>
      <c r="BE45" s="172" t="str">
        <f t="shared" si="6"/>
        <v>ד</v>
      </c>
      <c r="BF45" s="172" t="str">
        <f t="shared" si="6"/>
        <v>ה</v>
      </c>
    </row>
    <row r="46" spans="2:58">
      <c r="B46" s="10">
        <f t="shared" si="3"/>
        <v>16</v>
      </c>
      <c r="C46" s="8"/>
      <c r="D46" s="8"/>
      <c r="E46" s="8"/>
      <c r="F46" s="281" t="s">
        <v>356</v>
      </c>
      <c r="G46" s="9">
        <v>1</v>
      </c>
      <c r="H46" s="9">
        <v>40</v>
      </c>
      <c r="I46" s="9">
        <v>4</v>
      </c>
      <c r="J46" s="9">
        <v>1</v>
      </c>
      <c r="K46" s="9">
        <v>75</v>
      </c>
      <c r="L46" s="305">
        <v>1</v>
      </c>
      <c r="M46" s="305">
        <v>0</v>
      </c>
      <c r="N46" s="11">
        <f t="shared" si="7"/>
        <v>46</v>
      </c>
      <c r="O46" s="11">
        <f t="shared" si="8"/>
        <v>1</v>
      </c>
      <c r="P46" s="158">
        <v>0</v>
      </c>
      <c r="Q46" s="11"/>
      <c r="R46" s="11"/>
      <c r="S46" s="11"/>
      <c r="T46" s="11"/>
      <c r="U46" s="11"/>
      <c r="V46" s="11"/>
      <c r="W46" s="11"/>
      <c r="X46" s="11"/>
      <c r="Y46" s="11">
        <f t="shared" si="9"/>
        <v>46</v>
      </c>
      <c r="Z46" s="11">
        <f t="shared" si="10"/>
        <v>1.21550625</v>
      </c>
      <c r="AA46" s="172">
        <f t="shared" si="11"/>
        <v>1</v>
      </c>
      <c r="AB46" s="172">
        <f t="shared" si="12"/>
        <v>0</v>
      </c>
      <c r="AC46" s="172">
        <f t="shared" si="12"/>
        <v>1</v>
      </c>
      <c r="AD46" s="171">
        <f t="shared" si="4"/>
        <v>1</v>
      </c>
      <c r="AE46" s="171">
        <f t="shared" si="4"/>
        <v>1</v>
      </c>
      <c r="AF46" s="171">
        <f t="shared" si="4"/>
        <v>1</v>
      </c>
      <c r="AG46" s="171">
        <f t="shared" si="4"/>
        <v>1</v>
      </c>
      <c r="AH46" s="171">
        <f t="shared" si="4"/>
        <v>1</v>
      </c>
      <c r="AI46" s="171">
        <f t="shared" si="4"/>
        <v>1</v>
      </c>
      <c r="AJ46" s="171">
        <f t="shared" si="4"/>
        <v>1</v>
      </c>
      <c r="AK46" s="171"/>
      <c r="AL46" s="171"/>
      <c r="AM46" s="171">
        <f t="shared" si="5"/>
        <v>1</v>
      </c>
      <c r="AN46" s="171"/>
      <c r="AO46" s="171"/>
      <c r="AP46" s="171"/>
      <c r="AQ46" s="171"/>
      <c r="AR46" s="171"/>
      <c r="AS46" s="171"/>
      <c r="AT46" s="171"/>
      <c r="AU46" s="171"/>
      <c r="AV46" s="171"/>
      <c r="AW46" s="171"/>
      <c r="AX46" s="171"/>
      <c r="AY46" s="171"/>
      <c r="BB46" s="172" t="str">
        <f t="shared" si="6"/>
        <v>א</v>
      </c>
      <c r="BC46" s="172" t="str">
        <f t="shared" si="6"/>
        <v>ב</v>
      </c>
      <c r="BD46" s="172" t="str">
        <f t="shared" si="6"/>
        <v>ג</v>
      </c>
      <c r="BE46" s="172" t="str">
        <f t="shared" si="6"/>
        <v>ד</v>
      </c>
      <c r="BF46" s="172" t="str">
        <f t="shared" si="6"/>
        <v>ה</v>
      </c>
    </row>
    <row r="47" spans="2:58">
      <c r="B47" s="10">
        <f t="shared" si="3"/>
        <v>17</v>
      </c>
      <c r="C47" s="8"/>
      <c r="D47" s="8"/>
      <c r="E47" s="8"/>
      <c r="F47" s="281" t="s">
        <v>357</v>
      </c>
      <c r="G47" s="9">
        <v>1</v>
      </c>
      <c r="H47" s="9">
        <v>30</v>
      </c>
      <c r="I47" s="9">
        <v>5</v>
      </c>
      <c r="J47" s="9">
        <v>1</v>
      </c>
      <c r="K47" s="9">
        <v>75</v>
      </c>
      <c r="L47" s="305">
        <v>1</v>
      </c>
      <c r="M47" s="305">
        <v>0</v>
      </c>
      <c r="N47" s="11">
        <f t="shared" si="7"/>
        <v>37</v>
      </c>
      <c r="O47" s="11">
        <f t="shared" si="8"/>
        <v>1</v>
      </c>
      <c r="P47" s="158">
        <v>0</v>
      </c>
      <c r="Q47" s="11"/>
      <c r="R47" s="11"/>
      <c r="S47" s="11"/>
      <c r="T47" s="11"/>
      <c r="U47" s="11"/>
      <c r="V47" s="11"/>
      <c r="W47" s="11"/>
      <c r="X47" s="11"/>
      <c r="Y47" s="11">
        <f t="shared" si="9"/>
        <v>37</v>
      </c>
      <c r="Z47" s="11">
        <f t="shared" si="10"/>
        <v>1.1576250000000001</v>
      </c>
      <c r="AA47" s="172">
        <f t="shared" si="11"/>
        <v>1</v>
      </c>
      <c r="AB47" s="172">
        <f t="shared" si="12"/>
        <v>0</v>
      </c>
      <c r="AC47" s="172">
        <f t="shared" si="12"/>
        <v>1</v>
      </c>
      <c r="AD47" s="171">
        <f t="shared" si="4"/>
        <v>1</v>
      </c>
      <c r="AE47" s="171">
        <f t="shared" si="4"/>
        <v>1</v>
      </c>
      <c r="AF47" s="171">
        <f t="shared" si="4"/>
        <v>1</v>
      </c>
      <c r="AG47" s="171">
        <f t="shared" si="4"/>
        <v>1</v>
      </c>
      <c r="AH47" s="171">
        <f t="shared" si="4"/>
        <v>1</v>
      </c>
      <c r="AI47" s="171">
        <f t="shared" si="4"/>
        <v>1</v>
      </c>
      <c r="AJ47" s="171">
        <f t="shared" si="4"/>
        <v>1</v>
      </c>
      <c r="AK47" s="171"/>
      <c r="AL47" s="171"/>
      <c r="AM47" s="171">
        <f t="shared" si="5"/>
        <v>1</v>
      </c>
      <c r="AN47" s="171"/>
      <c r="AO47" s="171"/>
      <c r="AP47" s="171"/>
      <c r="AQ47" s="171"/>
      <c r="AR47" s="171"/>
      <c r="AS47" s="171"/>
      <c r="AT47" s="171"/>
      <c r="AU47" s="171"/>
      <c r="AV47" s="171"/>
      <c r="AW47" s="171"/>
      <c r="AX47" s="171"/>
      <c r="AY47" s="171"/>
      <c r="BB47" s="172" t="str">
        <f t="shared" ref="BB47:BF62" si="13">IF($F47="","",BB$30)</f>
        <v>א</v>
      </c>
      <c r="BC47" s="172" t="str">
        <f t="shared" si="13"/>
        <v>ב</v>
      </c>
      <c r="BD47" s="172" t="str">
        <f t="shared" si="13"/>
        <v>ג</v>
      </c>
      <c r="BE47" s="172" t="str">
        <f t="shared" si="13"/>
        <v>ד</v>
      </c>
      <c r="BF47" s="172" t="str">
        <f t="shared" si="13"/>
        <v>ה</v>
      </c>
    </row>
    <row r="48" spans="2:58">
      <c r="B48" s="10">
        <f t="shared" si="3"/>
        <v>18</v>
      </c>
      <c r="C48" s="8"/>
      <c r="D48" s="8"/>
      <c r="E48" s="8"/>
      <c r="F48" s="281" t="s">
        <v>358</v>
      </c>
      <c r="G48" s="9">
        <v>1</v>
      </c>
      <c r="H48" s="9">
        <v>40</v>
      </c>
      <c r="I48" s="9">
        <v>5</v>
      </c>
      <c r="J48" s="9">
        <v>1</v>
      </c>
      <c r="K48" s="9">
        <v>80</v>
      </c>
      <c r="L48" s="305">
        <v>1</v>
      </c>
      <c r="M48" s="305">
        <v>0</v>
      </c>
      <c r="N48" s="11">
        <f t="shared" si="7"/>
        <v>47</v>
      </c>
      <c r="O48" s="11">
        <f t="shared" si="8"/>
        <v>1</v>
      </c>
      <c r="P48" s="158">
        <v>0</v>
      </c>
      <c r="Q48" s="11"/>
      <c r="R48" s="11"/>
      <c r="S48" s="11"/>
      <c r="T48" s="11"/>
      <c r="U48" s="11"/>
      <c r="V48" s="11"/>
      <c r="W48" s="11"/>
      <c r="X48" s="11"/>
      <c r="Y48" s="11">
        <f t="shared" si="9"/>
        <v>47</v>
      </c>
      <c r="Z48" s="11">
        <f t="shared" si="10"/>
        <v>1.21550625</v>
      </c>
      <c r="AA48" s="172">
        <f t="shared" si="11"/>
        <v>1</v>
      </c>
      <c r="AB48" s="172">
        <f t="shared" si="12"/>
        <v>0</v>
      </c>
      <c r="AC48" s="172">
        <f t="shared" si="12"/>
        <v>1</v>
      </c>
      <c r="AD48" s="171">
        <f t="shared" si="4"/>
        <v>1</v>
      </c>
      <c r="AE48" s="171">
        <f t="shared" si="4"/>
        <v>1</v>
      </c>
      <c r="AF48" s="171">
        <f t="shared" si="4"/>
        <v>1</v>
      </c>
      <c r="AG48" s="171">
        <f t="shared" si="4"/>
        <v>1</v>
      </c>
      <c r="AH48" s="171">
        <f t="shared" si="4"/>
        <v>1</v>
      </c>
      <c r="AI48" s="171">
        <f t="shared" si="4"/>
        <v>1</v>
      </c>
      <c r="AJ48" s="171">
        <f t="shared" si="4"/>
        <v>1</v>
      </c>
      <c r="AK48" s="171"/>
      <c r="AL48" s="171"/>
      <c r="AM48" s="171">
        <f t="shared" si="5"/>
        <v>1</v>
      </c>
      <c r="AN48" s="171"/>
      <c r="AO48" s="171"/>
      <c r="AP48" s="171"/>
      <c r="AQ48" s="171"/>
      <c r="AR48" s="171"/>
      <c r="AS48" s="171"/>
      <c r="AT48" s="171"/>
      <c r="AU48" s="171"/>
      <c r="AV48" s="171"/>
      <c r="AW48" s="171"/>
      <c r="AX48" s="171"/>
      <c r="AY48" s="171"/>
      <c r="BB48" s="172" t="str">
        <f t="shared" si="13"/>
        <v>א</v>
      </c>
      <c r="BC48" s="172" t="str">
        <f t="shared" si="13"/>
        <v>ב</v>
      </c>
      <c r="BD48" s="172" t="str">
        <f t="shared" si="13"/>
        <v>ג</v>
      </c>
      <c r="BE48" s="172" t="str">
        <f t="shared" si="13"/>
        <v>ד</v>
      </c>
      <c r="BF48" s="172" t="str">
        <f t="shared" si="13"/>
        <v>ה</v>
      </c>
    </row>
    <row r="49" spans="2:58">
      <c r="B49" s="10">
        <f t="shared" si="3"/>
        <v>19</v>
      </c>
      <c r="C49" s="8"/>
      <c r="D49" s="8"/>
      <c r="E49" s="8"/>
      <c r="F49" s="281" t="s">
        <v>359</v>
      </c>
      <c r="G49" s="9">
        <v>1</v>
      </c>
      <c r="H49" s="9">
        <v>40</v>
      </c>
      <c r="I49" s="9">
        <v>3</v>
      </c>
      <c r="J49" s="9">
        <v>1</v>
      </c>
      <c r="K49" s="9">
        <v>120</v>
      </c>
      <c r="L49" s="305">
        <v>1</v>
      </c>
      <c r="M49" s="305">
        <v>0</v>
      </c>
      <c r="N49" s="11">
        <f t="shared" si="7"/>
        <v>45</v>
      </c>
      <c r="O49" s="11">
        <f t="shared" si="8"/>
        <v>1</v>
      </c>
      <c r="P49" s="158">
        <v>0</v>
      </c>
      <c r="Q49" s="11"/>
      <c r="R49" s="11"/>
      <c r="S49" s="11"/>
      <c r="T49" s="11"/>
      <c r="U49" s="11"/>
      <c r="V49" s="11"/>
      <c r="W49" s="11"/>
      <c r="X49" s="11"/>
      <c r="Y49" s="11">
        <f t="shared" si="9"/>
        <v>45</v>
      </c>
      <c r="Z49" s="11">
        <f t="shared" si="10"/>
        <v>1.21550625</v>
      </c>
      <c r="AA49" s="172">
        <f t="shared" si="11"/>
        <v>1</v>
      </c>
      <c r="AB49" s="172">
        <f t="shared" si="12"/>
        <v>0</v>
      </c>
      <c r="AC49" s="172">
        <f t="shared" si="12"/>
        <v>1</v>
      </c>
      <c r="AD49" s="171">
        <f t="shared" si="4"/>
        <v>1</v>
      </c>
      <c r="AE49" s="171">
        <f t="shared" si="4"/>
        <v>1</v>
      </c>
      <c r="AF49" s="171">
        <f t="shared" si="4"/>
        <v>1</v>
      </c>
      <c r="AG49" s="171">
        <f t="shared" si="4"/>
        <v>1</v>
      </c>
      <c r="AH49" s="171">
        <f t="shared" si="4"/>
        <v>1</v>
      </c>
      <c r="AI49" s="171">
        <f t="shared" si="4"/>
        <v>1</v>
      </c>
      <c r="AJ49" s="171">
        <f t="shared" si="4"/>
        <v>1</v>
      </c>
      <c r="AK49" s="171"/>
      <c r="AL49" s="171"/>
      <c r="AM49" s="171">
        <f t="shared" si="5"/>
        <v>1</v>
      </c>
      <c r="AN49" s="171"/>
      <c r="AO49" s="171"/>
      <c r="AP49" s="171"/>
      <c r="AQ49" s="171"/>
      <c r="AR49" s="171"/>
      <c r="AS49" s="171"/>
      <c r="AT49" s="171"/>
      <c r="AU49" s="171"/>
      <c r="AV49" s="171"/>
      <c r="AW49" s="171"/>
      <c r="AX49" s="171"/>
      <c r="AY49" s="171"/>
      <c r="BB49" s="172" t="str">
        <f t="shared" si="13"/>
        <v>א</v>
      </c>
      <c r="BC49" s="172" t="str">
        <f t="shared" si="13"/>
        <v>ב</v>
      </c>
      <c r="BD49" s="172" t="str">
        <f t="shared" si="13"/>
        <v>ג</v>
      </c>
      <c r="BE49" s="172" t="str">
        <f t="shared" si="13"/>
        <v>ד</v>
      </c>
      <c r="BF49" s="172" t="str">
        <f t="shared" si="13"/>
        <v>ה</v>
      </c>
    </row>
    <row r="50" spans="2:58" ht="14.25" customHeight="1">
      <c r="B50" s="10">
        <f t="shared" si="3"/>
        <v>20</v>
      </c>
      <c r="C50" s="8"/>
      <c r="D50" s="8"/>
      <c r="E50" s="8"/>
      <c r="F50" s="281" t="s">
        <v>360</v>
      </c>
      <c r="G50" s="9">
        <v>1</v>
      </c>
      <c r="H50" s="9">
        <v>3</v>
      </c>
      <c r="I50" s="9">
        <v>0</v>
      </c>
      <c r="J50" s="9">
        <v>1</v>
      </c>
      <c r="K50" s="9">
        <v>90</v>
      </c>
      <c r="L50" s="305">
        <v>1</v>
      </c>
      <c r="M50" s="305">
        <v>0</v>
      </c>
      <c r="N50" s="11">
        <f t="shared" si="7"/>
        <v>5</v>
      </c>
      <c r="O50" s="11">
        <f t="shared" si="8"/>
        <v>1</v>
      </c>
      <c r="P50" s="158">
        <v>0</v>
      </c>
      <c r="Q50" s="11"/>
      <c r="R50" s="11"/>
      <c r="S50" s="11"/>
      <c r="T50" s="11"/>
      <c r="U50" s="11"/>
      <c r="V50" s="11"/>
      <c r="W50" s="11"/>
      <c r="X50" s="11"/>
      <c r="Y50" s="11">
        <f t="shared" si="9"/>
        <v>5</v>
      </c>
      <c r="Z50" s="11">
        <f t="shared" si="10"/>
        <v>1</v>
      </c>
      <c r="AA50" s="172">
        <f t="shared" si="11"/>
        <v>1</v>
      </c>
      <c r="AB50" s="172">
        <f t="shared" si="12"/>
        <v>0</v>
      </c>
      <c r="AC50" s="172">
        <f t="shared" si="12"/>
        <v>1</v>
      </c>
      <c r="AD50" s="171">
        <f t="shared" si="4"/>
        <v>1</v>
      </c>
      <c r="AE50" s="171">
        <f t="shared" si="4"/>
        <v>1</v>
      </c>
      <c r="AF50" s="171">
        <f t="shared" si="4"/>
        <v>1</v>
      </c>
      <c r="AG50" s="171">
        <f t="shared" si="4"/>
        <v>1</v>
      </c>
      <c r="AH50" s="171">
        <f t="shared" si="4"/>
        <v>1</v>
      </c>
      <c r="AI50" s="171">
        <f t="shared" si="4"/>
        <v>1</v>
      </c>
      <c r="AJ50" s="171">
        <f t="shared" si="4"/>
        <v>1</v>
      </c>
      <c r="AK50" s="171"/>
      <c r="AL50" s="171"/>
      <c r="AM50" s="171">
        <f t="shared" si="5"/>
        <v>1</v>
      </c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BB50" s="172" t="str">
        <f t="shared" si="13"/>
        <v>א</v>
      </c>
      <c r="BC50" s="172" t="str">
        <f t="shared" si="13"/>
        <v>ב</v>
      </c>
      <c r="BD50" s="172" t="str">
        <f t="shared" si="13"/>
        <v>ג</v>
      </c>
      <c r="BE50" s="172" t="str">
        <f t="shared" si="13"/>
        <v>ד</v>
      </c>
      <c r="BF50" s="172" t="str">
        <f t="shared" si="13"/>
        <v>ה</v>
      </c>
    </row>
    <row r="51" spans="2:58">
      <c r="B51" s="10">
        <f t="shared" si="3"/>
        <v>21</v>
      </c>
      <c r="C51" s="8"/>
      <c r="D51" s="8"/>
      <c r="E51" s="8"/>
      <c r="F51" s="281" t="s">
        <v>361</v>
      </c>
      <c r="G51" s="9">
        <v>1</v>
      </c>
      <c r="H51" s="9">
        <v>2</v>
      </c>
      <c r="I51" s="9">
        <v>0</v>
      </c>
      <c r="J51" s="9">
        <v>1</v>
      </c>
      <c r="K51" s="9">
        <v>90</v>
      </c>
      <c r="L51" s="305">
        <v>1</v>
      </c>
      <c r="M51" s="305">
        <v>0</v>
      </c>
      <c r="N51" s="11">
        <f t="shared" si="7"/>
        <v>4</v>
      </c>
      <c r="O51" s="11">
        <f t="shared" si="8"/>
        <v>0</v>
      </c>
      <c r="P51" s="158">
        <v>0</v>
      </c>
      <c r="Q51" s="11"/>
      <c r="R51" s="11"/>
      <c r="S51" s="11"/>
      <c r="T51" s="11"/>
      <c r="U51" s="11"/>
      <c r="V51" s="11"/>
      <c r="W51" s="11"/>
      <c r="X51" s="11"/>
      <c r="Y51" s="11">
        <f t="shared" si="9"/>
        <v>0</v>
      </c>
      <c r="Z51" s="11">
        <f t="shared" si="10"/>
        <v>0</v>
      </c>
      <c r="AA51" s="172">
        <f t="shared" si="11"/>
        <v>1</v>
      </c>
      <c r="AB51" s="172">
        <f t="shared" si="12"/>
        <v>0</v>
      </c>
      <c r="AC51" s="172">
        <f t="shared" si="12"/>
        <v>1</v>
      </c>
      <c r="AD51" s="171">
        <f t="shared" si="4"/>
        <v>1</v>
      </c>
      <c r="AE51" s="171">
        <f t="shared" si="4"/>
        <v>1</v>
      </c>
      <c r="AF51" s="171">
        <f t="shared" si="4"/>
        <v>1</v>
      </c>
      <c r="AG51" s="171">
        <f t="shared" si="4"/>
        <v>1</v>
      </c>
      <c r="AH51" s="171">
        <f t="shared" si="4"/>
        <v>1</v>
      </c>
      <c r="AI51" s="171">
        <f t="shared" si="4"/>
        <v>1</v>
      </c>
      <c r="AJ51" s="171">
        <f t="shared" si="4"/>
        <v>1</v>
      </c>
      <c r="AK51" s="171"/>
      <c r="AL51" s="171"/>
      <c r="AM51" s="171">
        <f t="shared" si="5"/>
        <v>1</v>
      </c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BB51" s="172" t="str">
        <f t="shared" si="13"/>
        <v>א</v>
      </c>
      <c r="BC51" s="172" t="str">
        <f t="shared" si="13"/>
        <v>ב</v>
      </c>
      <c r="BD51" s="172" t="str">
        <f t="shared" si="13"/>
        <v>ג</v>
      </c>
      <c r="BE51" s="172" t="str">
        <f t="shared" si="13"/>
        <v>ד</v>
      </c>
      <c r="BF51" s="172" t="str">
        <f t="shared" si="13"/>
        <v>ה</v>
      </c>
    </row>
    <row r="52" spans="2:58">
      <c r="B52" s="10">
        <f t="shared" si="3"/>
        <v>22</v>
      </c>
      <c r="C52" s="8"/>
      <c r="D52" s="8"/>
      <c r="E52" s="8"/>
      <c r="F52" s="281" t="s">
        <v>362</v>
      </c>
      <c r="G52" s="9">
        <v>1</v>
      </c>
      <c r="H52" s="9">
        <v>2</v>
      </c>
      <c r="I52" s="9">
        <v>0</v>
      </c>
      <c r="J52" s="9">
        <v>1</v>
      </c>
      <c r="K52" s="9">
        <v>90</v>
      </c>
      <c r="L52" s="305">
        <v>1</v>
      </c>
      <c r="M52" s="305">
        <v>0</v>
      </c>
      <c r="N52" s="11">
        <f t="shared" si="7"/>
        <v>4</v>
      </c>
      <c r="O52" s="11">
        <f t="shared" si="8"/>
        <v>0</v>
      </c>
      <c r="P52" s="158">
        <v>0</v>
      </c>
      <c r="Q52" s="11"/>
      <c r="R52" s="11"/>
      <c r="S52" s="11"/>
      <c r="T52" s="11"/>
      <c r="U52" s="11"/>
      <c r="V52" s="11"/>
      <c r="W52" s="11"/>
      <c r="X52" s="11"/>
      <c r="Y52" s="11">
        <f t="shared" si="9"/>
        <v>0</v>
      </c>
      <c r="Z52" s="11">
        <f t="shared" si="10"/>
        <v>0</v>
      </c>
      <c r="AA52" s="172">
        <f t="shared" si="11"/>
        <v>1</v>
      </c>
      <c r="AB52" s="172">
        <f t="shared" si="12"/>
        <v>0</v>
      </c>
      <c r="AC52" s="172">
        <f t="shared" si="12"/>
        <v>1</v>
      </c>
      <c r="AD52" s="171">
        <f t="shared" si="4"/>
        <v>1</v>
      </c>
      <c r="AE52" s="171">
        <f t="shared" si="4"/>
        <v>1</v>
      </c>
      <c r="AF52" s="171">
        <f t="shared" si="4"/>
        <v>1</v>
      </c>
      <c r="AG52" s="171">
        <f t="shared" si="4"/>
        <v>1</v>
      </c>
      <c r="AH52" s="171">
        <f t="shared" si="4"/>
        <v>1</v>
      </c>
      <c r="AI52" s="171">
        <f t="shared" si="4"/>
        <v>1</v>
      </c>
      <c r="AJ52" s="171">
        <f t="shared" si="4"/>
        <v>1</v>
      </c>
      <c r="AK52" s="171"/>
      <c r="AL52" s="171"/>
      <c r="AM52" s="171">
        <f t="shared" si="5"/>
        <v>1</v>
      </c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1"/>
      <c r="BB52" s="172" t="str">
        <f t="shared" si="13"/>
        <v>א</v>
      </c>
      <c r="BC52" s="172" t="str">
        <f t="shared" si="13"/>
        <v>ב</v>
      </c>
      <c r="BD52" s="172" t="str">
        <f t="shared" si="13"/>
        <v>ג</v>
      </c>
      <c r="BE52" s="172" t="str">
        <f t="shared" si="13"/>
        <v>ד</v>
      </c>
      <c r="BF52" s="172" t="str">
        <f t="shared" si="13"/>
        <v>ה</v>
      </c>
    </row>
    <row r="53" spans="2:58">
      <c r="B53" s="10">
        <f t="shared" si="3"/>
        <v>23</v>
      </c>
      <c r="C53" s="8"/>
      <c r="D53" s="8"/>
      <c r="E53" s="8"/>
      <c r="F53" s="281" t="s">
        <v>363</v>
      </c>
      <c r="G53" s="9">
        <v>1</v>
      </c>
      <c r="H53" s="9">
        <v>3</v>
      </c>
      <c r="I53" s="9">
        <v>0</v>
      </c>
      <c r="J53" s="9">
        <v>1</v>
      </c>
      <c r="K53" s="9">
        <v>90</v>
      </c>
      <c r="L53" s="305">
        <v>1</v>
      </c>
      <c r="M53" s="305">
        <v>0</v>
      </c>
      <c r="N53" s="11">
        <f t="shared" si="7"/>
        <v>5</v>
      </c>
      <c r="O53" s="11">
        <f t="shared" si="8"/>
        <v>1</v>
      </c>
      <c r="P53" s="158">
        <v>0</v>
      </c>
      <c r="Q53" s="11"/>
      <c r="R53" s="11"/>
      <c r="S53" s="11"/>
      <c r="T53" s="11"/>
      <c r="U53" s="11"/>
      <c r="V53" s="11"/>
      <c r="W53" s="11"/>
      <c r="X53" s="11"/>
      <c r="Y53" s="11">
        <f t="shared" si="9"/>
        <v>5</v>
      </c>
      <c r="Z53" s="11">
        <f t="shared" si="10"/>
        <v>1</v>
      </c>
      <c r="AA53" s="172">
        <f t="shared" si="11"/>
        <v>1</v>
      </c>
      <c r="AB53" s="172">
        <f t="shared" si="12"/>
        <v>0</v>
      </c>
      <c r="AC53" s="172">
        <f t="shared" si="12"/>
        <v>1</v>
      </c>
      <c r="AD53" s="171">
        <f t="shared" si="4"/>
        <v>1</v>
      </c>
      <c r="AE53" s="171">
        <f t="shared" si="4"/>
        <v>1</v>
      </c>
      <c r="AF53" s="171">
        <f t="shared" si="4"/>
        <v>1</v>
      </c>
      <c r="AG53" s="171">
        <f t="shared" si="4"/>
        <v>1</v>
      </c>
      <c r="AH53" s="171">
        <f t="shared" si="4"/>
        <v>1</v>
      </c>
      <c r="AI53" s="171">
        <f t="shared" si="4"/>
        <v>1</v>
      </c>
      <c r="AJ53" s="171">
        <f t="shared" si="4"/>
        <v>1</v>
      </c>
      <c r="AK53" s="171"/>
      <c r="AL53" s="171"/>
      <c r="AM53" s="171">
        <f t="shared" si="5"/>
        <v>1</v>
      </c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BB53" s="172" t="str">
        <f t="shared" si="13"/>
        <v>א</v>
      </c>
      <c r="BC53" s="172" t="str">
        <f t="shared" si="13"/>
        <v>ב</v>
      </c>
      <c r="BD53" s="172" t="str">
        <f t="shared" si="13"/>
        <v>ג</v>
      </c>
      <c r="BE53" s="172" t="str">
        <f t="shared" si="13"/>
        <v>ד</v>
      </c>
      <c r="BF53" s="172" t="str">
        <f t="shared" si="13"/>
        <v>ה</v>
      </c>
    </row>
    <row r="54" spans="2:58">
      <c r="B54" s="10">
        <f t="shared" si="3"/>
        <v>24</v>
      </c>
      <c r="C54" s="8"/>
      <c r="D54" s="8"/>
      <c r="E54" s="8"/>
      <c r="F54" s="281" t="s">
        <v>364</v>
      </c>
      <c r="G54" s="9">
        <v>1</v>
      </c>
      <c r="H54" s="9">
        <v>4</v>
      </c>
      <c r="I54" s="9">
        <v>0</v>
      </c>
      <c r="J54" s="9">
        <v>1</v>
      </c>
      <c r="K54" s="9">
        <v>90</v>
      </c>
      <c r="L54" s="305">
        <v>1</v>
      </c>
      <c r="M54" s="305">
        <v>0</v>
      </c>
      <c r="N54" s="11">
        <f t="shared" si="7"/>
        <v>6</v>
      </c>
      <c r="O54" s="11">
        <f t="shared" si="8"/>
        <v>1</v>
      </c>
      <c r="P54" s="158">
        <v>0</v>
      </c>
      <c r="Q54" s="11"/>
      <c r="R54" s="11"/>
      <c r="S54" s="11"/>
      <c r="T54" s="11"/>
      <c r="U54" s="11"/>
      <c r="V54" s="11"/>
      <c r="W54" s="11"/>
      <c r="X54" s="11"/>
      <c r="Y54" s="11">
        <f t="shared" si="9"/>
        <v>6</v>
      </c>
      <c r="Z54" s="11">
        <f t="shared" si="10"/>
        <v>1</v>
      </c>
      <c r="AA54" s="172">
        <f t="shared" si="11"/>
        <v>1</v>
      </c>
      <c r="AB54" s="172">
        <f t="shared" si="12"/>
        <v>0</v>
      </c>
      <c r="AC54" s="172">
        <f t="shared" si="12"/>
        <v>1</v>
      </c>
      <c r="AD54" s="171">
        <f t="shared" si="4"/>
        <v>1</v>
      </c>
      <c r="AE54" s="171">
        <f t="shared" si="4"/>
        <v>1</v>
      </c>
      <c r="AF54" s="171">
        <f t="shared" si="4"/>
        <v>1</v>
      </c>
      <c r="AG54" s="171">
        <f t="shared" si="4"/>
        <v>1</v>
      </c>
      <c r="AH54" s="171">
        <f t="shared" si="4"/>
        <v>1</v>
      </c>
      <c r="AI54" s="171">
        <f t="shared" si="4"/>
        <v>1</v>
      </c>
      <c r="AJ54" s="171">
        <f t="shared" si="4"/>
        <v>1</v>
      </c>
      <c r="AK54" s="171"/>
      <c r="AL54" s="171"/>
      <c r="AM54" s="171">
        <f t="shared" si="5"/>
        <v>1</v>
      </c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BB54" s="172" t="str">
        <f t="shared" si="13"/>
        <v>א</v>
      </c>
      <c r="BC54" s="172" t="str">
        <f t="shared" si="13"/>
        <v>ב</v>
      </c>
      <c r="BD54" s="172" t="str">
        <f t="shared" si="13"/>
        <v>ג</v>
      </c>
      <c r="BE54" s="172" t="str">
        <f t="shared" si="13"/>
        <v>ד</v>
      </c>
      <c r="BF54" s="172" t="str">
        <f t="shared" si="13"/>
        <v>ה</v>
      </c>
    </row>
    <row r="55" spans="2:58">
      <c r="B55" s="10">
        <f t="shared" si="3"/>
        <v>25</v>
      </c>
      <c r="C55" s="8"/>
      <c r="D55" s="8"/>
      <c r="E55" s="8"/>
      <c r="F55" s="281" t="s">
        <v>365</v>
      </c>
      <c r="G55" s="9">
        <v>1</v>
      </c>
      <c r="H55" s="9">
        <v>4</v>
      </c>
      <c r="I55" s="9">
        <v>0</v>
      </c>
      <c r="J55" s="9">
        <v>1</v>
      </c>
      <c r="K55" s="9">
        <v>90</v>
      </c>
      <c r="L55" s="305">
        <v>1</v>
      </c>
      <c r="M55" s="305">
        <v>0</v>
      </c>
      <c r="N55" s="11">
        <f t="shared" si="7"/>
        <v>6</v>
      </c>
      <c r="O55" s="11">
        <f t="shared" si="8"/>
        <v>1</v>
      </c>
      <c r="P55" s="158">
        <v>0</v>
      </c>
      <c r="Q55" s="11"/>
      <c r="R55" s="11"/>
      <c r="S55" s="11"/>
      <c r="T55" s="11"/>
      <c r="U55" s="11"/>
      <c r="V55" s="11"/>
      <c r="W55" s="11"/>
      <c r="X55" s="11"/>
      <c r="Y55" s="11">
        <f t="shared" si="9"/>
        <v>6</v>
      </c>
      <c r="Z55" s="11">
        <f t="shared" si="10"/>
        <v>1</v>
      </c>
      <c r="AA55" s="172">
        <f t="shared" si="11"/>
        <v>1</v>
      </c>
      <c r="AB55" s="172">
        <f t="shared" si="12"/>
        <v>0</v>
      </c>
      <c r="AC55" s="172">
        <f t="shared" si="12"/>
        <v>1</v>
      </c>
      <c r="AD55" s="171">
        <f t="shared" si="4"/>
        <v>1</v>
      </c>
      <c r="AE55" s="171">
        <f t="shared" si="4"/>
        <v>1</v>
      </c>
      <c r="AF55" s="171">
        <f t="shared" si="4"/>
        <v>1</v>
      </c>
      <c r="AG55" s="171">
        <f t="shared" si="4"/>
        <v>1</v>
      </c>
      <c r="AH55" s="171">
        <f t="shared" si="4"/>
        <v>1</v>
      </c>
      <c r="AI55" s="171">
        <f t="shared" si="4"/>
        <v>1</v>
      </c>
      <c r="AJ55" s="171">
        <f t="shared" si="4"/>
        <v>1</v>
      </c>
      <c r="AK55" s="171"/>
      <c r="AL55" s="171"/>
      <c r="AM55" s="171">
        <f t="shared" si="5"/>
        <v>1</v>
      </c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BB55" s="172" t="str">
        <f t="shared" si="13"/>
        <v>א</v>
      </c>
      <c r="BC55" s="172" t="str">
        <f t="shared" si="13"/>
        <v>ב</v>
      </c>
      <c r="BD55" s="172" t="str">
        <f t="shared" si="13"/>
        <v>ג</v>
      </c>
      <c r="BE55" s="172" t="str">
        <f t="shared" si="13"/>
        <v>ד</v>
      </c>
      <c r="BF55" s="172" t="str">
        <f t="shared" si="13"/>
        <v>ה</v>
      </c>
    </row>
    <row r="56" spans="2:58">
      <c r="B56" s="10">
        <f t="shared" si="3"/>
        <v>26</v>
      </c>
      <c r="C56" s="8"/>
      <c r="D56" s="8"/>
      <c r="E56" s="8"/>
      <c r="F56" s="281" t="s">
        <v>366</v>
      </c>
      <c r="G56" s="9">
        <v>1</v>
      </c>
      <c r="H56" s="9">
        <v>4</v>
      </c>
      <c r="I56" s="9">
        <v>0</v>
      </c>
      <c r="J56" s="9">
        <v>1</v>
      </c>
      <c r="K56" s="9">
        <v>90</v>
      </c>
      <c r="L56" s="305">
        <v>1</v>
      </c>
      <c r="M56" s="305">
        <v>0</v>
      </c>
      <c r="N56" s="11">
        <f t="shared" si="7"/>
        <v>6</v>
      </c>
      <c r="O56" s="11">
        <f t="shared" si="8"/>
        <v>1</v>
      </c>
      <c r="P56" s="158">
        <v>0</v>
      </c>
      <c r="Q56" s="11"/>
      <c r="R56" s="11"/>
      <c r="S56" s="11"/>
      <c r="T56" s="11"/>
      <c r="U56" s="11"/>
      <c r="V56" s="11"/>
      <c r="W56" s="11"/>
      <c r="X56" s="11"/>
      <c r="Y56" s="11">
        <f t="shared" si="9"/>
        <v>6</v>
      </c>
      <c r="Z56" s="11">
        <f t="shared" si="10"/>
        <v>1</v>
      </c>
      <c r="AA56" s="172">
        <f t="shared" si="11"/>
        <v>1</v>
      </c>
      <c r="AB56" s="172">
        <f t="shared" si="12"/>
        <v>0</v>
      </c>
      <c r="AC56" s="172">
        <f t="shared" si="12"/>
        <v>1</v>
      </c>
      <c r="AD56" s="171">
        <f t="shared" si="4"/>
        <v>1</v>
      </c>
      <c r="AE56" s="171">
        <f t="shared" si="4"/>
        <v>1</v>
      </c>
      <c r="AF56" s="171">
        <f t="shared" si="4"/>
        <v>1</v>
      </c>
      <c r="AG56" s="171">
        <f t="shared" si="4"/>
        <v>1</v>
      </c>
      <c r="AH56" s="171">
        <f t="shared" si="4"/>
        <v>1</v>
      </c>
      <c r="AI56" s="171">
        <f t="shared" si="4"/>
        <v>1</v>
      </c>
      <c r="AJ56" s="171">
        <f t="shared" si="4"/>
        <v>1</v>
      </c>
      <c r="AK56" s="171"/>
      <c r="AL56" s="171"/>
      <c r="AM56" s="171">
        <f t="shared" si="5"/>
        <v>1</v>
      </c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BB56" s="172" t="str">
        <f t="shared" si="13"/>
        <v>א</v>
      </c>
      <c r="BC56" s="172" t="str">
        <f t="shared" si="13"/>
        <v>ב</v>
      </c>
      <c r="BD56" s="172" t="str">
        <f t="shared" si="13"/>
        <v>ג</v>
      </c>
      <c r="BE56" s="172" t="str">
        <f t="shared" si="13"/>
        <v>ד</v>
      </c>
      <c r="BF56" s="172" t="str">
        <f t="shared" si="13"/>
        <v>ה</v>
      </c>
    </row>
    <row r="57" spans="2:58">
      <c r="B57" s="10">
        <f t="shared" si="3"/>
        <v>27</v>
      </c>
      <c r="C57" s="8"/>
      <c r="D57" s="8"/>
      <c r="E57" s="8"/>
      <c r="F57" s="281" t="s">
        <v>367</v>
      </c>
      <c r="G57" s="9">
        <v>1</v>
      </c>
      <c r="H57" s="9">
        <v>4</v>
      </c>
      <c r="I57" s="9">
        <v>0</v>
      </c>
      <c r="J57" s="9">
        <v>1</v>
      </c>
      <c r="K57" s="9">
        <v>75</v>
      </c>
      <c r="L57" s="305">
        <v>1</v>
      </c>
      <c r="M57" s="305">
        <v>0</v>
      </c>
      <c r="N57" s="11">
        <f t="shared" si="7"/>
        <v>6</v>
      </c>
      <c r="O57" s="11">
        <f t="shared" si="8"/>
        <v>1</v>
      </c>
      <c r="P57" s="158">
        <v>0</v>
      </c>
      <c r="Q57" s="11"/>
      <c r="R57" s="11"/>
      <c r="S57" s="11"/>
      <c r="T57" s="11"/>
      <c r="U57" s="11"/>
      <c r="V57" s="11"/>
      <c r="W57" s="11"/>
      <c r="X57" s="11"/>
      <c r="Y57" s="11">
        <f t="shared" si="9"/>
        <v>6</v>
      </c>
      <c r="Z57" s="11">
        <f t="shared" si="10"/>
        <v>1</v>
      </c>
      <c r="AA57" s="172">
        <f t="shared" si="11"/>
        <v>1</v>
      </c>
      <c r="AB57" s="172">
        <f t="shared" si="12"/>
        <v>0</v>
      </c>
      <c r="AC57" s="172">
        <f t="shared" si="12"/>
        <v>1</v>
      </c>
      <c r="AD57" s="171">
        <f t="shared" si="4"/>
        <v>1</v>
      </c>
      <c r="AE57" s="171">
        <f t="shared" si="4"/>
        <v>1</v>
      </c>
      <c r="AF57" s="171">
        <f t="shared" si="4"/>
        <v>1</v>
      </c>
      <c r="AG57" s="171">
        <f t="shared" si="4"/>
        <v>1</v>
      </c>
      <c r="AH57" s="171">
        <f t="shared" si="4"/>
        <v>1</v>
      </c>
      <c r="AI57" s="171">
        <f t="shared" si="4"/>
        <v>1</v>
      </c>
      <c r="AJ57" s="171">
        <f t="shared" si="4"/>
        <v>1</v>
      </c>
      <c r="AK57" s="171"/>
      <c r="AL57" s="171"/>
      <c r="AM57" s="171">
        <f t="shared" si="5"/>
        <v>1</v>
      </c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BB57" s="172" t="str">
        <f t="shared" si="13"/>
        <v>א</v>
      </c>
      <c r="BC57" s="172" t="str">
        <f t="shared" si="13"/>
        <v>ב</v>
      </c>
      <c r="BD57" s="172" t="str">
        <f t="shared" si="13"/>
        <v>ג</v>
      </c>
      <c r="BE57" s="172" t="str">
        <f t="shared" si="13"/>
        <v>ד</v>
      </c>
      <c r="BF57" s="172" t="str">
        <f t="shared" si="13"/>
        <v>ה</v>
      </c>
    </row>
    <row r="58" spans="2:58">
      <c r="B58" s="10">
        <f t="shared" si="3"/>
        <v>28</v>
      </c>
      <c r="C58" s="8"/>
      <c r="D58" s="8"/>
      <c r="E58" s="8"/>
      <c r="F58" s="281" t="s">
        <v>368</v>
      </c>
      <c r="G58" s="9">
        <v>1</v>
      </c>
      <c r="H58" s="9">
        <v>4</v>
      </c>
      <c r="I58" s="9">
        <v>0</v>
      </c>
      <c r="J58" s="9">
        <v>1</v>
      </c>
      <c r="K58" s="9">
        <v>90</v>
      </c>
      <c r="L58" s="305">
        <v>1</v>
      </c>
      <c r="M58" s="305">
        <v>0</v>
      </c>
      <c r="N58" s="11">
        <f t="shared" si="7"/>
        <v>6</v>
      </c>
      <c r="O58" s="11">
        <f t="shared" si="8"/>
        <v>1</v>
      </c>
      <c r="P58" s="158">
        <v>0</v>
      </c>
      <c r="Q58" s="11"/>
      <c r="R58" s="11"/>
      <c r="S58" s="11"/>
      <c r="T58" s="11"/>
      <c r="U58" s="11"/>
      <c r="V58" s="11"/>
      <c r="W58" s="11"/>
      <c r="X58" s="11"/>
      <c r="Y58" s="11">
        <f t="shared" si="9"/>
        <v>6</v>
      </c>
      <c r="Z58" s="11">
        <f t="shared" si="10"/>
        <v>1</v>
      </c>
      <c r="AA58" s="172">
        <f t="shared" si="11"/>
        <v>1</v>
      </c>
      <c r="AB58" s="172">
        <f t="shared" si="12"/>
        <v>0</v>
      </c>
      <c r="AC58" s="172">
        <f t="shared" si="12"/>
        <v>1</v>
      </c>
      <c r="AD58" s="171">
        <f t="shared" si="4"/>
        <v>1</v>
      </c>
      <c r="AE58" s="171">
        <f t="shared" si="4"/>
        <v>1</v>
      </c>
      <c r="AF58" s="171">
        <f t="shared" si="4"/>
        <v>1</v>
      </c>
      <c r="AG58" s="171">
        <f t="shared" si="4"/>
        <v>1</v>
      </c>
      <c r="AH58" s="171">
        <f t="shared" si="4"/>
        <v>1</v>
      </c>
      <c r="AI58" s="171">
        <f t="shared" si="4"/>
        <v>1</v>
      </c>
      <c r="AJ58" s="171">
        <f t="shared" si="4"/>
        <v>1</v>
      </c>
      <c r="AK58" s="171"/>
      <c r="AL58" s="171"/>
      <c r="AM58" s="171">
        <f t="shared" si="5"/>
        <v>1</v>
      </c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171"/>
      <c r="BB58" s="172" t="str">
        <f t="shared" si="13"/>
        <v>א</v>
      </c>
      <c r="BC58" s="172" t="str">
        <f t="shared" si="13"/>
        <v>ב</v>
      </c>
      <c r="BD58" s="172" t="str">
        <f t="shared" si="13"/>
        <v>ג</v>
      </c>
      <c r="BE58" s="172" t="str">
        <f t="shared" si="13"/>
        <v>ד</v>
      </c>
      <c r="BF58" s="172" t="str">
        <f t="shared" si="13"/>
        <v>ה</v>
      </c>
    </row>
    <row r="59" spans="2:58">
      <c r="B59" s="10">
        <f t="shared" si="3"/>
        <v>29</v>
      </c>
      <c r="C59" s="8"/>
      <c r="D59" s="8"/>
      <c r="E59" s="8"/>
      <c r="F59" s="281" t="s">
        <v>369</v>
      </c>
      <c r="G59" s="9">
        <v>1</v>
      </c>
      <c r="H59" s="9">
        <v>4</v>
      </c>
      <c r="I59" s="9">
        <v>0</v>
      </c>
      <c r="J59" s="9">
        <v>1</v>
      </c>
      <c r="K59" s="9">
        <v>90</v>
      </c>
      <c r="L59" s="305">
        <v>1</v>
      </c>
      <c r="M59" s="305">
        <v>0</v>
      </c>
      <c r="N59" s="11">
        <f t="shared" si="7"/>
        <v>6</v>
      </c>
      <c r="O59" s="11">
        <f t="shared" si="8"/>
        <v>1</v>
      </c>
      <c r="P59" s="158">
        <v>0</v>
      </c>
      <c r="Q59" s="11"/>
      <c r="R59" s="11"/>
      <c r="S59" s="11"/>
      <c r="T59" s="11"/>
      <c r="U59" s="11"/>
      <c r="V59" s="11"/>
      <c r="W59" s="11"/>
      <c r="X59" s="11"/>
      <c r="Y59" s="11">
        <f t="shared" si="9"/>
        <v>6</v>
      </c>
      <c r="Z59" s="11">
        <f t="shared" si="10"/>
        <v>1</v>
      </c>
      <c r="AA59" s="172">
        <f t="shared" si="11"/>
        <v>1</v>
      </c>
      <c r="AB59" s="172">
        <f t="shared" si="12"/>
        <v>0</v>
      </c>
      <c r="AC59" s="172">
        <f t="shared" si="12"/>
        <v>1</v>
      </c>
      <c r="AD59" s="171">
        <f t="shared" si="4"/>
        <v>1</v>
      </c>
      <c r="AE59" s="171">
        <f t="shared" si="4"/>
        <v>1</v>
      </c>
      <c r="AF59" s="171">
        <f t="shared" si="4"/>
        <v>1</v>
      </c>
      <c r="AG59" s="171">
        <f t="shared" si="4"/>
        <v>1</v>
      </c>
      <c r="AH59" s="171">
        <f t="shared" si="4"/>
        <v>1</v>
      </c>
      <c r="AI59" s="171">
        <f t="shared" si="4"/>
        <v>1</v>
      </c>
      <c r="AJ59" s="171">
        <f t="shared" si="4"/>
        <v>1</v>
      </c>
      <c r="AK59" s="171"/>
      <c r="AL59" s="171"/>
      <c r="AM59" s="171">
        <f t="shared" si="5"/>
        <v>1</v>
      </c>
      <c r="AN59" s="171"/>
      <c r="AO59" s="171"/>
      <c r="AP59" s="171"/>
      <c r="AQ59" s="171"/>
      <c r="AR59" s="171"/>
      <c r="AS59" s="171"/>
      <c r="AT59" s="171"/>
      <c r="AU59" s="171"/>
      <c r="AV59" s="171"/>
      <c r="AW59" s="171"/>
      <c r="AX59" s="171"/>
      <c r="AY59" s="171"/>
      <c r="BB59" s="172" t="str">
        <f t="shared" si="13"/>
        <v>א</v>
      </c>
      <c r="BC59" s="172" t="str">
        <f t="shared" si="13"/>
        <v>ב</v>
      </c>
      <c r="BD59" s="172" t="str">
        <f t="shared" si="13"/>
        <v>ג</v>
      </c>
      <c r="BE59" s="172" t="str">
        <f t="shared" si="13"/>
        <v>ד</v>
      </c>
      <c r="BF59" s="172" t="str">
        <f t="shared" si="13"/>
        <v>ה</v>
      </c>
    </row>
    <row r="60" spans="2:58">
      <c r="B60" s="10">
        <f t="shared" si="3"/>
        <v>30</v>
      </c>
      <c r="C60" s="8"/>
      <c r="D60" s="8"/>
      <c r="E60" s="8"/>
      <c r="F60" s="281" t="s">
        <v>370</v>
      </c>
      <c r="G60" s="9">
        <v>1</v>
      </c>
      <c r="H60" s="9">
        <v>4</v>
      </c>
      <c r="I60" s="9">
        <v>0</v>
      </c>
      <c r="J60" s="9">
        <v>1</v>
      </c>
      <c r="K60" s="9">
        <v>90</v>
      </c>
      <c r="L60" s="305">
        <v>1</v>
      </c>
      <c r="M60" s="305">
        <v>0</v>
      </c>
      <c r="N60" s="11">
        <f t="shared" si="7"/>
        <v>6</v>
      </c>
      <c r="O60" s="11">
        <f t="shared" si="8"/>
        <v>1</v>
      </c>
      <c r="P60" s="158">
        <v>0</v>
      </c>
      <c r="Q60" s="11"/>
      <c r="R60" s="11"/>
      <c r="S60" s="11"/>
      <c r="T60" s="11"/>
      <c r="U60" s="11"/>
      <c r="V60" s="11"/>
      <c r="W60" s="11"/>
      <c r="X60" s="11"/>
      <c r="Y60" s="11">
        <f t="shared" si="9"/>
        <v>6</v>
      </c>
      <c r="Z60" s="11">
        <f t="shared" si="10"/>
        <v>1</v>
      </c>
      <c r="AA60" s="172">
        <f t="shared" si="11"/>
        <v>1</v>
      </c>
      <c r="AB60" s="172">
        <f t="shared" si="12"/>
        <v>0</v>
      </c>
      <c r="AC60" s="172">
        <f t="shared" si="12"/>
        <v>1</v>
      </c>
      <c r="AD60" s="171">
        <f t="shared" si="4"/>
        <v>1</v>
      </c>
      <c r="AE60" s="171">
        <f t="shared" si="4"/>
        <v>1</v>
      </c>
      <c r="AF60" s="171">
        <f t="shared" si="4"/>
        <v>1</v>
      </c>
      <c r="AG60" s="171">
        <f t="shared" si="4"/>
        <v>1</v>
      </c>
      <c r="AH60" s="171">
        <f t="shared" si="4"/>
        <v>1</v>
      </c>
      <c r="AI60" s="171">
        <f t="shared" si="4"/>
        <v>1</v>
      </c>
      <c r="AJ60" s="171">
        <f t="shared" si="4"/>
        <v>1</v>
      </c>
      <c r="AK60" s="171"/>
      <c r="AL60" s="171"/>
      <c r="AM60" s="171">
        <f t="shared" si="5"/>
        <v>1</v>
      </c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BB60" s="172" t="str">
        <f t="shared" si="13"/>
        <v>א</v>
      </c>
      <c r="BC60" s="172" t="str">
        <f t="shared" si="13"/>
        <v>ב</v>
      </c>
      <c r="BD60" s="172" t="str">
        <f t="shared" si="13"/>
        <v>ג</v>
      </c>
      <c r="BE60" s="172" t="str">
        <f t="shared" si="13"/>
        <v>ד</v>
      </c>
      <c r="BF60" s="172" t="str">
        <f t="shared" si="13"/>
        <v>ה</v>
      </c>
    </row>
    <row r="61" spans="2:58">
      <c r="B61" s="10">
        <f t="shared" si="3"/>
        <v>31</v>
      </c>
      <c r="C61" s="8"/>
      <c r="D61" s="8"/>
      <c r="E61" s="8"/>
      <c r="F61" s="281" t="s">
        <v>371</v>
      </c>
      <c r="G61" s="9">
        <v>1</v>
      </c>
      <c r="H61" s="9">
        <v>48</v>
      </c>
      <c r="I61" s="9">
        <v>0</v>
      </c>
      <c r="J61" s="9">
        <v>1</v>
      </c>
      <c r="K61" s="9">
        <v>100</v>
      </c>
      <c r="L61" s="305">
        <v>1</v>
      </c>
      <c r="M61" s="305">
        <v>0</v>
      </c>
      <c r="N61" s="11">
        <f t="shared" si="7"/>
        <v>50</v>
      </c>
      <c r="O61" s="11">
        <f t="shared" si="8"/>
        <v>1</v>
      </c>
      <c r="P61" s="158">
        <v>0</v>
      </c>
      <c r="Q61" s="11"/>
      <c r="R61" s="11"/>
      <c r="S61" s="11"/>
      <c r="T61" s="11"/>
      <c r="U61" s="11"/>
      <c r="V61" s="11"/>
      <c r="W61" s="11"/>
      <c r="X61" s="11"/>
      <c r="Y61" s="11">
        <f t="shared" si="9"/>
        <v>50</v>
      </c>
      <c r="Z61" s="11">
        <f t="shared" si="10"/>
        <v>1.2762815625000001</v>
      </c>
      <c r="AA61" s="172">
        <f t="shared" si="11"/>
        <v>1</v>
      </c>
      <c r="AB61" s="172">
        <f t="shared" si="12"/>
        <v>0</v>
      </c>
      <c r="AC61" s="172">
        <f t="shared" si="12"/>
        <v>1</v>
      </c>
      <c r="AD61" s="171">
        <f t="shared" si="4"/>
        <v>1</v>
      </c>
      <c r="AE61" s="171">
        <f t="shared" si="4"/>
        <v>1</v>
      </c>
      <c r="AF61" s="171">
        <f t="shared" si="4"/>
        <v>1</v>
      </c>
      <c r="AG61" s="171">
        <f t="shared" si="4"/>
        <v>1</v>
      </c>
      <c r="AH61" s="171">
        <f t="shared" si="4"/>
        <v>1</v>
      </c>
      <c r="AI61" s="171">
        <f t="shared" si="4"/>
        <v>1</v>
      </c>
      <c r="AJ61" s="171">
        <f t="shared" si="4"/>
        <v>1</v>
      </c>
      <c r="AK61" s="171"/>
      <c r="AL61" s="171"/>
      <c r="AM61" s="171">
        <f t="shared" si="5"/>
        <v>1</v>
      </c>
      <c r="AN61" s="171"/>
      <c r="AO61" s="171"/>
      <c r="AP61" s="171"/>
      <c r="AQ61" s="171"/>
      <c r="AR61" s="171"/>
      <c r="AS61" s="171"/>
      <c r="AT61" s="171"/>
      <c r="AU61" s="171"/>
      <c r="AV61" s="171"/>
      <c r="AW61" s="171"/>
      <c r="AX61" s="171"/>
      <c r="AY61" s="171"/>
      <c r="BB61" s="172" t="str">
        <f t="shared" si="13"/>
        <v>א</v>
      </c>
      <c r="BC61" s="172" t="str">
        <f t="shared" si="13"/>
        <v>ב</v>
      </c>
      <c r="BD61" s="172" t="str">
        <f t="shared" si="13"/>
        <v>ג</v>
      </c>
      <c r="BE61" s="172" t="str">
        <f t="shared" si="13"/>
        <v>ד</v>
      </c>
      <c r="BF61" s="172" t="str">
        <f t="shared" si="13"/>
        <v>ה</v>
      </c>
    </row>
    <row r="62" spans="2:58">
      <c r="B62" s="10">
        <f t="shared" si="3"/>
        <v>32</v>
      </c>
      <c r="C62" s="8"/>
      <c r="D62" s="8"/>
      <c r="E62" s="8"/>
      <c r="F62" s="281" t="s">
        <v>372</v>
      </c>
      <c r="G62" s="9">
        <v>1</v>
      </c>
      <c r="H62" s="9">
        <v>35</v>
      </c>
      <c r="I62" s="9">
        <v>0</v>
      </c>
      <c r="J62" s="9">
        <v>1</v>
      </c>
      <c r="K62" s="9">
        <v>100</v>
      </c>
      <c r="L62" s="305">
        <v>1</v>
      </c>
      <c r="M62" s="305">
        <v>0</v>
      </c>
      <c r="N62" s="11">
        <f t="shared" si="7"/>
        <v>37</v>
      </c>
      <c r="O62" s="11">
        <f t="shared" si="8"/>
        <v>1</v>
      </c>
      <c r="P62" s="158">
        <v>0</v>
      </c>
      <c r="Q62" s="11"/>
      <c r="R62" s="11"/>
      <c r="S62" s="11"/>
      <c r="T62" s="11"/>
      <c r="U62" s="11"/>
      <c r="V62" s="11"/>
      <c r="W62" s="11"/>
      <c r="X62" s="11"/>
      <c r="Y62" s="11">
        <f t="shared" si="9"/>
        <v>37</v>
      </c>
      <c r="Z62" s="11">
        <f t="shared" si="10"/>
        <v>1.1576250000000001</v>
      </c>
      <c r="AA62" s="172">
        <f t="shared" si="11"/>
        <v>1</v>
      </c>
      <c r="AB62" s="172">
        <f t="shared" si="12"/>
        <v>0</v>
      </c>
      <c r="AC62" s="172">
        <f t="shared" si="12"/>
        <v>1</v>
      </c>
      <c r="AD62" s="171">
        <f t="shared" si="4"/>
        <v>1</v>
      </c>
      <c r="AE62" s="171">
        <f t="shared" si="4"/>
        <v>1</v>
      </c>
      <c r="AF62" s="171">
        <f t="shared" si="4"/>
        <v>1</v>
      </c>
      <c r="AG62" s="171">
        <f t="shared" si="4"/>
        <v>1</v>
      </c>
      <c r="AH62" s="171">
        <f t="shared" si="4"/>
        <v>1</v>
      </c>
      <c r="AI62" s="171">
        <f t="shared" si="4"/>
        <v>1</v>
      </c>
      <c r="AJ62" s="171">
        <f t="shared" si="4"/>
        <v>1</v>
      </c>
      <c r="AK62" s="171"/>
      <c r="AL62" s="171"/>
      <c r="AM62" s="171">
        <f t="shared" si="5"/>
        <v>1</v>
      </c>
      <c r="AN62" s="171"/>
      <c r="AO62" s="171"/>
      <c r="AP62" s="171"/>
      <c r="AQ62" s="171"/>
      <c r="AR62" s="171"/>
      <c r="AS62" s="171"/>
      <c r="AT62" s="171"/>
      <c r="AU62" s="171"/>
      <c r="AV62" s="171"/>
      <c r="AW62" s="171"/>
      <c r="AX62" s="171"/>
      <c r="AY62" s="171"/>
      <c r="BB62" s="172" t="str">
        <f t="shared" si="13"/>
        <v>א</v>
      </c>
      <c r="BC62" s="172" t="str">
        <f t="shared" si="13"/>
        <v>ב</v>
      </c>
      <c r="BD62" s="172" t="str">
        <f t="shared" si="13"/>
        <v>ג</v>
      </c>
      <c r="BE62" s="172" t="str">
        <f t="shared" si="13"/>
        <v>ד</v>
      </c>
      <c r="BF62" s="172" t="str">
        <f t="shared" si="13"/>
        <v>ה</v>
      </c>
    </row>
    <row r="63" spans="2:58">
      <c r="B63" s="10">
        <f t="shared" si="3"/>
        <v>33</v>
      </c>
      <c r="C63" s="8"/>
      <c r="D63" s="8"/>
      <c r="E63" s="8"/>
      <c r="F63" s="281" t="s">
        <v>373</v>
      </c>
      <c r="G63" s="9">
        <v>1</v>
      </c>
      <c r="H63" s="9">
        <v>35</v>
      </c>
      <c r="I63" s="9">
        <v>0</v>
      </c>
      <c r="J63" s="9">
        <v>1</v>
      </c>
      <c r="K63" s="9">
        <v>100</v>
      </c>
      <c r="L63" s="305">
        <v>1</v>
      </c>
      <c r="M63" s="305">
        <v>0</v>
      </c>
      <c r="N63" s="11">
        <f t="shared" si="7"/>
        <v>37</v>
      </c>
      <c r="O63" s="11">
        <f t="shared" si="8"/>
        <v>1</v>
      </c>
      <c r="P63" s="158">
        <v>0</v>
      </c>
      <c r="Q63" s="11"/>
      <c r="R63" s="11"/>
      <c r="S63" s="11"/>
      <c r="T63" s="11"/>
      <c r="U63" s="11"/>
      <c r="V63" s="11"/>
      <c r="W63" s="11"/>
      <c r="X63" s="11"/>
      <c r="Y63" s="11">
        <f t="shared" si="9"/>
        <v>37</v>
      </c>
      <c r="Z63" s="11">
        <f t="shared" si="10"/>
        <v>1.1576250000000001</v>
      </c>
      <c r="AA63" s="172">
        <f t="shared" si="11"/>
        <v>1</v>
      </c>
      <c r="AB63" s="172">
        <f t="shared" si="12"/>
        <v>0</v>
      </c>
      <c r="AC63" s="172">
        <f t="shared" si="12"/>
        <v>1</v>
      </c>
      <c r="AD63" s="171">
        <f t="shared" ref="AD63:AJ94" si="14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1</v>
      </c>
      <c r="AE63" s="171">
        <f t="shared" si="14"/>
        <v>1</v>
      </c>
      <c r="AF63" s="171">
        <f t="shared" si="14"/>
        <v>1</v>
      </c>
      <c r="AG63" s="171">
        <f t="shared" si="14"/>
        <v>1</v>
      </c>
      <c r="AH63" s="171">
        <f t="shared" si="14"/>
        <v>1</v>
      </c>
      <c r="AI63" s="171">
        <f t="shared" si="14"/>
        <v>1</v>
      </c>
      <c r="AJ63" s="171">
        <f t="shared" si="14"/>
        <v>1</v>
      </c>
      <c r="AK63" s="171"/>
      <c r="AL63" s="171"/>
      <c r="AM63" s="171">
        <f t="shared" si="5"/>
        <v>1</v>
      </c>
      <c r="AN63" s="171"/>
      <c r="AO63" s="171"/>
      <c r="AP63" s="171"/>
      <c r="AQ63" s="171"/>
      <c r="AR63" s="171"/>
      <c r="AS63" s="171"/>
      <c r="AT63" s="171"/>
      <c r="AU63" s="171"/>
      <c r="AV63" s="171"/>
      <c r="AW63" s="171"/>
      <c r="AX63" s="171"/>
      <c r="AY63" s="171"/>
      <c r="BB63" s="172" t="str">
        <f t="shared" ref="BB63:BF78" si="15">IF($F63="","",BB$30)</f>
        <v>א</v>
      </c>
      <c r="BC63" s="172" t="str">
        <f t="shared" si="15"/>
        <v>ב</v>
      </c>
      <c r="BD63" s="172" t="str">
        <f t="shared" si="15"/>
        <v>ג</v>
      </c>
      <c r="BE63" s="172" t="str">
        <f t="shared" si="15"/>
        <v>ד</v>
      </c>
      <c r="BF63" s="172" t="str">
        <f t="shared" si="15"/>
        <v>ה</v>
      </c>
    </row>
    <row r="64" spans="2:58">
      <c r="B64" s="10">
        <f t="shared" si="3"/>
        <v>34</v>
      </c>
      <c r="C64" s="8"/>
      <c r="D64" s="8"/>
      <c r="E64" s="8"/>
      <c r="F64" s="281" t="s">
        <v>374</v>
      </c>
      <c r="G64" s="9">
        <v>1</v>
      </c>
      <c r="H64" s="9">
        <v>40</v>
      </c>
      <c r="I64" s="9">
        <v>0</v>
      </c>
      <c r="J64" s="9">
        <v>1</v>
      </c>
      <c r="K64" s="9">
        <v>100</v>
      </c>
      <c r="L64" s="305">
        <v>1</v>
      </c>
      <c r="M64" s="305">
        <v>0</v>
      </c>
      <c r="N64" s="11">
        <f t="shared" si="7"/>
        <v>42</v>
      </c>
      <c r="O64" s="11">
        <f t="shared" si="8"/>
        <v>1</v>
      </c>
      <c r="P64" s="158">
        <v>0</v>
      </c>
      <c r="Q64" s="11"/>
      <c r="R64" s="11"/>
      <c r="S64" s="11"/>
      <c r="T64" s="11"/>
      <c r="U64" s="11"/>
      <c r="V64" s="11"/>
      <c r="W64" s="11"/>
      <c r="X64" s="11"/>
      <c r="Y64" s="11">
        <f t="shared" si="9"/>
        <v>42</v>
      </c>
      <c r="Z64" s="11">
        <f t="shared" si="10"/>
        <v>1.21550625</v>
      </c>
      <c r="AA64" s="172">
        <f t="shared" si="11"/>
        <v>1</v>
      </c>
      <c r="AB64" s="172">
        <f t="shared" ref="AB64:AC91" si="16">IF($F64="","",AB$30)</f>
        <v>0</v>
      </c>
      <c r="AC64" s="172">
        <f t="shared" si="16"/>
        <v>1</v>
      </c>
      <c r="AD64" s="171">
        <f t="shared" si="14"/>
        <v>1</v>
      </c>
      <c r="AE64" s="171">
        <f t="shared" si="14"/>
        <v>1</v>
      </c>
      <c r="AF64" s="171">
        <f t="shared" si="14"/>
        <v>1</v>
      </c>
      <c r="AG64" s="171">
        <f t="shared" si="14"/>
        <v>1</v>
      </c>
      <c r="AH64" s="171">
        <f t="shared" si="14"/>
        <v>1</v>
      </c>
      <c r="AI64" s="171">
        <f t="shared" si="14"/>
        <v>1</v>
      </c>
      <c r="AJ64" s="171">
        <f t="shared" si="14"/>
        <v>1</v>
      </c>
      <c r="AK64" s="171"/>
      <c r="AL64" s="171"/>
      <c r="AM64" s="171">
        <f t="shared" si="5"/>
        <v>1</v>
      </c>
      <c r="AN64" s="171"/>
      <c r="AO64" s="171"/>
      <c r="AP64" s="171"/>
      <c r="AQ64" s="171"/>
      <c r="AR64" s="171"/>
      <c r="AS64" s="171"/>
      <c r="AT64" s="171"/>
      <c r="AU64" s="171"/>
      <c r="AV64" s="171"/>
      <c r="AW64" s="171"/>
      <c r="AX64" s="171"/>
      <c r="AY64" s="171"/>
      <c r="BB64" s="172" t="str">
        <f t="shared" si="15"/>
        <v>א</v>
      </c>
      <c r="BC64" s="172" t="str">
        <f t="shared" si="15"/>
        <v>ב</v>
      </c>
      <c r="BD64" s="172" t="str">
        <f t="shared" si="15"/>
        <v>ג</v>
      </c>
      <c r="BE64" s="172" t="str">
        <f t="shared" si="15"/>
        <v>ד</v>
      </c>
      <c r="BF64" s="172" t="str">
        <f t="shared" si="15"/>
        <v>ה</v>
      </c>
    </row>
    <row r="65" spans="2:58">
      <c r="B65" s="10">
        <f t="shared" si="3"/>
        <v>35</v>
      </c>
      <c r="C65" s="8"/>
      <c r="D65" s="8"/>
      <c r="E65" s="8"/>
      <c r="F65" s="281" t="s">
        <v>375</v>
      </c>
      <c r="G65" s="9">
        <v>1</v>
      </c>
      <c r="H65" s="9">
        <v>44</v>
      </c>
      <c r="I65" s="9">
        <v>0</v>
      </c>
      <c r="J65" s="9">
        <v>1</v>
      </c>
      <c r="K65" s="9">
        <v>180</v>
      </c>
      <c r="L65" s="305">
        <v>1</v>
      </c>
      <c r="M65" s="305">
        <v>0</v>
      </c>
      <c r="N65" s="11">
        <f t="shared" si="7"/>
        <v>46</v>
      </c>
      <c r="O65" s="11">
        <f t="shared" si="8"/>
        <v>1</v>
      </c>
      <c r="P65" s="158">
        <v>0</v>
      </c>
      <c r="Q65" s="11"/>
      <c r="R65" s="11"/>
      <c r="S65" s="11"/>
      <c r="T65" s="11"/>
      <c r="U65" s="11"/>
      <c r="V65" s="11"/>
      <c r="W65" s="11"/>
      <c r="X65" s="11"/>
      <c r="Y65" s="11">
        <f t="shared" si="9"/>
        <v>46</v>
      </c>
      <c r="Z65" s="11">
        <f t="shared" si="10"/>
        <v>1.21550625</v>
      </c>
      <c r="AA65" s="172">
        <f t="shared" si="11"/>
        <v>1</v>
      </c>
      <c r="AB65" s="172">
        <f t="shared" si="16"/>
        <v>0</v>
      </c>
      <c r="AC65" s="172">
        <f t="shared" si="16"/>
        <v>1</v>
      </c>
      <c r="AD65" s="171">
        <f t="shared" si="14"/>
        <v>1</v>
      </c>
      <c r="AE65" s="171">
        <f t="shared" si="14"/>
        <v>1</v>
      </c>
      <c r="AF65" s="171">
        <f t="shared" si="14"/>
        <v>1</v>
      </c>
      <c r="AG65" s="171">
        <f t="shared" si="14"/>
        <v>1</v>
      </c>
      <c r="AH65" s="171">
        <f t="shared" si="14"/>
        <v>1</v>
      </c>
      <c r="AI65" s="171">
        <f t="shared" si="14"/>
        <v>1</v>
      </c>
      <c r="AJ65" s="171">
        <f t="shared" si="14"/>
        <v>1</v>
      </c>
      <c r="AK65" s="171"/>
      <c r="AL65" s="171"/>
      <c r="AM65" s="171">
        <f t="shared" si="5"/>
        <v>1</v>
      </c>
      <c r="AN65" s="171"/>
      <c r="AO65" s="171"/>
      <c r="AP65" s="171"/>
      <c r="AQ65" s="171"/>
      <c r="AR65" s="171"/>
      <c r="AS65" s="171"/>
      <c r="AT65" s="171"/>
      <c r="AU65" s="171"/>
      <c r="AV65" s="171"/>
      <c r="AW65" s="171"/>
      <c r="AX65" s="171"/>
      <c r="AY65" s="171"/>
      <c r="BB65" s="172" t="str">
        <f t="shared" si="15"/>
        <v>א</v>
      </c>
      <c r="BC65" s="172" t="str">
        <f t="shared" si="15"/>
        <v>ב</v>
      </c>
      <c r="BD65" s="172" t="str">
        <f t="shared" si="15"/>
        <v>ג</v>
      </c>
      <c r="BE65" s="172" t="str">
        <f t="shared" si="15"/>
        <v>ד</v>
      </c>
      <c r="BF65" s="172" t="str">
        <f t="shared" si="15"/>
        <v>ה</v>
      </c>
    </row>
    <row r="66" spans="2:58">
      <c r="B66" s="10">
        <f t="shared" si="3"/>
        <v>36</v>
      </c>
      <c r="C66" s="8"/>
      <c r="D66" s="8"/>
      <c r="E66" s="8"/>
      <c r="F66" s="281" t="s">
        <v>376</v>
      </c>
      <c r="G66" s="9">
        <v>1</v>
      </c>
      <c r="H66" s="9">
        <v>38</v>
      </c>
      <c r="I66" s="9">
        <v>0</v>
      </c>
      <c r="J66" s="9">
        <v>1</v>
      </c>
      <c r="K66" s="9">
        <v>100</v>
      </c>
      <c r="L66" s="305">
        <v>1</v>
      </c>
      <c r="M66" s="305">
        <v>0</v>
      </c>
      <c r="N66" s="11">
        <f t="shared" si="7"/>
        <v>40</v>
      </c>
      <c r="O66" s="11">
        <f t="shared" si="8"/>
        <v>1</v>
      </c>
      <c r="P66" s="158">
        <v>0</v>
      </c>
      <c r="Q66" s="11"/>
      <c r="R66" s="11"/>
      <c r="S66" s="11"/>
      <c r="T66" s="11"/>
      <c r="U66" s="11"/>
      <c r="V66" s="11"/>
      <c r="W66" s="11"/>
      <c r="X66" s="11"/>
      <c r="Y66" s="11">
        <f t="shared" si="9"/>
        <v>40</v>
      </c>
      <c r="Z66" s="11">
        <f t="shared" si="10"/>
        <v>1.21550625</v>
      </c>
      <c r="AA66" s="172">
        <f t="shared" si="11"/>
        <v>1</v>
      </c>
      <c r="AB66" s="172">
        <f t="shared" si="16"/>
        <v>0</v>
      </c>
      <c r="AC66" s="172">
        <f t="shared" si="16"/>
        <v>1</v>
      </c>
      <c r="AD66" s="171">
        <f t="shared" si="14"/>
        <v>1</v>
      </c>
      <c r="AE66" s="171">
        <f t="shared" si="14"/>
        <v>1</v>
      </c>
      <c r="AF66" s="171">
        <f t="shared" si="14"/>
        <v>1</v>
      </c>
      <c r="AG66" s="171">
        <f t="shared" si="14"/>
        <v>1</v>
      </c>
      <c r="AH66" s="171">
        <f t="shared" si="14"/>
        <v>1</v>
      </c>
      <c r="AI66" s="171">
        <f t="shared" si="14"/>
        <v>1</v>
      </c>
      <c r="AJ66" s="171">
        <f t="shared" si="14"/>
        <v>1</v>
      </c>
      <c r="AK66" s="171"/>
      <c r="AL66" s="171"/>
      <c r="AM66" s="171">
        <f t="shared" si="5"/>
        <v>1</v>
      </c>
      <c r="AN66" s="171"/>
      <c r="AO66" s="171"/>
      <c r="AP66" s="171"/>
      <c r="AQ66" s="171"/>
      <c r="AR66" s="171"/>
      <c r="AS66" s="171"/>
      <c r="AT66" s="171"/>
      <c r="AU66" s="171"/>
      <c r="AV66" s="171"/>
      <c r="AW66" s="171"/>
      <c r="AX66" s="171"/>
      <c r="AY66" s="171"/>
      <c r="BB66" s="172" t="str">
        <f t="shared" si="15"/>
        <v>א</v>
      </c>
      <c r="BC66" s="172" t="str">
        <f t="shared" si="15"/>
        <v>ב</v>
      </c>
      <c r="BD66" s="172" t="str">
        <f t="shared" si="15"/>
        <v>ג</v>
      </c>
      <c r="BE66" s="172" t="str">
        <f t="shared" si="15"/>
        <v>ד</v>
      </c>
      <c r="BF66" s="172" t="str">
        <f t="shared" si="15"/>
        <v>ה</v>
      </c>
    </row>
    <row r="67" spans="2:58">
      <c r="B67" s="10">
        <f t="shared" si="3"/>
        <v>37</v>
      </c>
      <c r="C67" s="8"/>
      <c r="D67" s="8"/>
      <c r="E67" s="8"/>
      <c r="F67" s="281" t="s">
        <v>377</v>
      </c>
      <c r="G67" s="9">
        <v>1</v>
      </c>
      <c r="H67" s="9">
        <v>30</v>
      </c>
      <c r="I67" s="9">
        <v>0</v>
      </c>
      <c r="J67" s="9">
        <v>1</v>
      </c>
      <c r="K67" s="9">
        <v>150</v>
      </c>
      <c r="L67" s="305">
        <v>1</v>
      </c>
      <c r="M67" s="305">
        <v>0</v>
      </c>
      <c r="N67" s="11">
        <f t="shared" si="7"/>
        <v>32</v>
      </c>
      <c r="O67" s="11">
        <f t="shared" si="8"/>
        <v>1</v>
      </c>
      <c r="P67" s="158">
        <v>0</v>
      </c>
      <c r="Q67" s="11"/>
      <c r="R67" s="11"/>
      <c r="S67" s="11"/>
      <c r="T67" s="11"/>
      <c r="U67" s="11"/>
      <c r="V67" s="11"/>
      <c r="W67" s="11"/>
      <c r="X67" s="11"/>
      <c r="Y67" s="11">
        <f t="shared" si="9"/>
        <v>32</v>
      </c>
      <c r="Z67" s="11">
        <f t="shared" si="10"/>
        <v>1.1576250000000001</v>
      </c>
      <c r="AA67" s="172">
        <f t="shared" si="11"/>
        <v>1</v>
      </c>
      <c r="AB67" s="172">
        <f t="shared" si="16"/>
        <v>0</v>
      </c>
      <c r="AC67" s="172">
        <f t="shared" si="16"/>
        <v>1</v>
      </c>
      <c r="AD67" s="171">
        <f t="shared" si="14"/>
        <v>1</v>
      </c>
      <c r="AE67" s="171">
        <f t="shared" si="14"/>
        <v>1</v>
      </c>
      <c r="AF67" s="171">
        <f t="shared" si="14"/>
        <v>1</v>
      </c>
      <c r="AG67" s="171">
        <f t="shared" si="14"/>
        <v>1</v>
      </c>
      <c r="AH67" s="171">
        <f t="shared" si="14"/>
        <v>1</v>
      </c>
      <c r="AI67" s="171">
        <f t="shared" si="14"/>
        <v>1</v>
      </c>
      <c r="AJ67" s="171">
        <f t="shared" si="14"/>
        <v>1</v>
      </c>
      <c r="AK67" s="171"/>
      <c r="AL67" s="171"/>
      <c r="AM67" s="171">
        <f t="shared" si="5"/>
        <v>1</v>
      </c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1"/>
      <c r="AY67" s="171"/>
      <c r="BB67" s="172" t="str">
        <f t="shared" si="15"/>
        <v>א</v>
      </c>
      <c r="BC67" s="172" t="str">
        <f t="shared" si="15"/>
        <v>ב</v>
      </c>
      <c r="BD67" s="172" t="str">
        <f t="shared" si="15"/>
        <v>ג</v>
      </c>
      <c r="BE67" s="172" t="str">
        <f t="shared" si="15"/>
        <v>ד</v>
      </c>
      <c r="BF67" s="172" t="str">
        <f t="shared" si="15"/>
        <v>ה</v>
      </c>
    </row>
    <row r="68" spans="2:58" ht="15.75" customHeight="1">
      <c r="B68" s="10">
        <f t="shared" si="3"/>
        <v>38</v>
      </c>
      <c r="C68" s="8"/>
      <c r="D68" s="8"/>
      <c r="E68" s="8"/>
      <c r="F68" s="281" t="s">
        <v>378</v>
      </c>
      <c r="G68" s="9">
        <v>1</v>
      </c>
      <c r="H68" s="9">
        <v>37</v>
      </c>
      <c r="I68" s="9">
        <v>0</v>
      </c>
      <c r="J68" s="9">
        <v>1</v>
      </c>
      <c r="K68" s="9">
        <v>180</v>
      </c>
      <c r="L68" s="305">
        <v>1</v>
      </c>
      <c r="M68" s="305">
        <v>0</v>
      </c>
      <c r="N68" s="11">
        <f t="shared" si="7"/>
        <v>39</v>
      </c>
      <c r="O68" s="11">
        <f t="shared" si="8"/>
        <v>1</v>
      </c>
      <c r="P68" s="158">
        <v>0</v>
      </c>
      <c r="Q68" s="11"/>
      <c r="R68" s="11"/>
      <c r="S68" s="11"/>
      <c r="T68" s="11"/>
      <c r="U68" s="11"/>
      <c r="V68" s="11"/>
      <c r="W68" s="11"/>
      <c r="X68" s="11"/>
      <c r="Y68" s="11">
        <f t="shared" si="9"/>
        <v>39</v>
      </c>
      <c r="Z68" s="11">
        <f t="shared" si="10"/>
        <v>1.1576250000000001</v>
      </c>
      <c r="AA68" s="172">
        <f t="shared" si="11"/>
        <v>1</v>
      </c>
      <c r="AB68" s="172">
        <f t="shared" si="16"/>
        <v>0</v>
      </c>
      <c r="AC68" s="172">
        <f t="shared" si="16"/>
        <v>1</v>
      </c>
      <c r="AD68" s="171">
        <f t="shared" si="14"/>
        <v>1</v>
      </c>
      <c r="AE68" s="171">
        <f t="shared" si="14"/>
        <v>1</v>
      </c>
      <c r="AF68" s="171">
        <f t="shared" si="14"/>
        <v>1</v>
      </c>
      <c r="AG68" s="171">
        <f t="shared" si="14"/>
        <v>1</v>
      </c>
      <c r="AH68" s="171">
        <f t="shared" si="14"/>
        <v>1</v>
      </c>
      <c r="AI68" s="171">
        <f t="shared" si="14"/>
        <v>1</v>
      </c>
      <c r="AJ68" s="171">
        <f t="shared" si="14"/>
        <v>1</v>
      </c>
      <c r="AK68" s="171"/>
      <c r="AL68" s="171"/>
      <c r="AM68" s="171">
        <f t="shared" si="5"/>
        <v>1</v>
      </c>
      <c r="AN68" s="171"/>
      <c r="AO68" s="171"/>
      <c r="AP68" s="171"/>
      <c r="AQ68" s="171"/>
      <c r="AR68" s="171"/>
      <c r="AS68" s="171"/>
      <c r="AT68" s="171"/>
      <c r="AU68" s="171"/>
      <c r="AV68" s="171"/>
      <c r="AW68" s="171"/>
      <c r="AX68" s="171"/>
      <c r="AY68" s="171"/>
      <c r="BB68" s="172" t="str">
        <f t="shared" si="15"/>
        <v>א</v>
      </c>
      <c r="BC68" s="172" t="str">
        <f t="shared" si="15"/>
        <v>ב</v>
      </c>
      <c r="BD68" s="172" t="str">
        <f t="shared" si="15"/>
        <v>ג</v>
      </c>
      <c r="BE68" s="172" t="str">
        <f t="shared" si="15"/>
        <v>ד</v>
      </c>
      <c r="BF68" s="172" t="str">
        <f t="shared" si="15"/>
        <v>ה</v>
      </c>
    </row>
    <row r="69" spans="2:58">
      <c r="B69" s="10">
        <f t="shared" si="3"/>
        <v>39</v>
      </c>
      <c r="C69" s="8"/>
      <c r="D69" s="8"/>
      <c r="E69" s="8"/>
      <c r="F69" s="281" t="s">
        <v>379</v>
      </c>
      <c r="G69" s="9">
        <v>1</v>
      </c>
      <c r="H69" s="9">
        <v>35</v>
      </c>
      <c r="I69" s="9">
        <v>0</v>
      </c>
      <c r="J69" s="9">
        <v>1</v>
      </c>
      <c r="K69" s="9">
        <v>180</v>
      </c>
      <c r="L69" s="305">
        <v>1</v>
      </c>
      <c r="M69" s="305">
        <v>0</v>
      </c>
      <c r="N69" s="11">
        <f t="shared" si="7"/>
        <v>37</v>
      </c>
      <c r="O69" s="11">
        <f t="shared" si="8"/>
        <v>1</v>
      </c>
      <c r="P69" s="158">
        <v>0</v>
      </c>
      <c r="Q69" s="11"/>
      <c r="R69" s="11"/>
      <c r="S69" s="11"/>
      <c r="T69" s="11"/>
      <c r="U69" s="11"/>
      <c r="V69" s="11"/>
      <c r="W69" s="11"/>
      <c r="X69" s="11"/>
      <c r="Y69" s="11">
        <f t="shared" si="9"/>
        <v>37</v>
      </c>
      <c r="Z69" s="11">
        <f t="shared" si="10"/>
        <v>1.1576250000000001</v>
      </c>
      <c r="AA69" s="172">
        <f t="shared" si="11"/>
        <v>1</v>
      </c>
      <c r="AB69" s="172">
        <f t="shared" si="16"/>
        <v>0</v>
      </c>
      <c r="AC69" s="172">
        <f t="shared" si="16"/>
        <v>1</v>
      </c>
      <c r="AD69" s="171">
        <f t="shared" si="14"/>
        <v>1</v>
      </c>
      <c r="AE69" s="171">
        <f t="shared" si="14"/>
        <v>1</v>
      </c>
      <c r="AF69" s="171">
        <f t="shared" si="14"/>
        <v>1</v>
      </c>
      <c r="AG69" s="171">
        <f t="shared" si="14"/>
        <v>1</v>
      </c>
      <c r="AH69" s="171">
        <f t="shared" si="14"/>
        <v>1</v>
      </c>
      <c r="AI69" s="171">
        <f t="shared" si="14"/>
        <v>1</v>
      </c>
      <c r="AJ69" s="171">
        <f t="shared" si="14"/>
        <v>1</v>
      </c>
      <c r="AK69" s="171"/>
      <c r="AL69" s="171"/>
      <c r="AM69" s="171">
        <f t="shared" si="5"/>
        <v>1</v>
      </c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1"/>
      <c r="BB69" s="172" t="str">
        <f t="shared" si="15"/>
        <v>א</v>
      </c>
      <c r="BC69" s="172" t="str">
        <f t="shared" si="15"/>
        <v>ב</v>
      </c>
      <c r="BD69" s="172" t="str">
        <f t="shared" si="15"/>
        <v>ג</v>
      </c>
      <c r="BE69" s="172" t="str">
        <f t="shared" si="15"/>
        <v>ד</v>
      </c>
      <c r="BF69" s="172" t="str">
        <f t="shared" si="15"/>
        <v>ה</v>
      </c>
    </row>
    <row r="70" spans="2:58">
      <c r="B70" s="10">
        <f t="shared" si="3"/>
        <v>40</v>
      </c>
      <c r="C70" s="8"/>
      <c r="D70" s="8"/>
      <c r="E70" s="8"/>
      <c r="F70" s="281" t="s">
        <v>380</v>
      </c>
      <c r="G70" s="9">
        <v>1</v>
      </c>
      <c r="H70" s="9">
        <v>35</v>
      </c>
      <c r="I70" s="9">
        <v>0</v>
      </c>
      <c r="J70" s="9">
        <v>1</v>
      </c>
      <c r="K70" s="9">
        <v>120</v>
      </c>
      <c r="L70" s="305">
        <v>1</v>
      </c>
      <c r="M70" s="305">
        <v>0</v>
      </c>
      <c r="N70" s="11">
        <f t="shared" si="7"/>
        <v>37</v>
      </c>
      <c r="O70" s="11">
        <f t="shared" si="8"/>
        <v>1</v>
      </c>
      <c r="P70" s="158">
        <v>0</v>
      </c>
      <c r="Q70" s="11"/>
      <c r="R70" s="11"/>
      <c r="S70" s="11"/>
      <c r="T70" s="11"/>
      <c r="U70" s="11"/>
      <c r="V70" s="11"/>
      <c r="W70" s="11"/>
      <c r="X70" s="11"/>
      <c r="Y70" s="11">
        <f t="shared" si="9"/>
        <v>37</v>
      </c>
      <c r="Z70" s="11">
        <f t="shared" si="10"/>
        <v>1.1576250000000001</v>
      </c>
      <c r="AA70" s="172">
        <f t="shared" si="11"/>
        <v>1</v>
      </c>
      <c r="AB70" s="172">
        <f t="shared" si="16"/>
        <v>0</v>
      </c>
      <c r="AC70" s="172">
        <f t="shared" si="16"/>
        <v>1</v>
      </c>
      <c r="AD70" s="171">
        <f t="shared" si="14"/>
        <v>1</v>
      </c>
      <c r="AE70" s="171">
        <f t="shared" si="14"/>
        <v>1</v>
      </c>
      <c r="AF70" s="171">
        <f t="shared" si="14"/>
        <v>1</v>
      </c>
      <c r="AG70" s="171">
        <f t="shared" si="14"/>
        <v>1</v>
      </c>
      <c r="AH70" s="171">
        <f t="shared" si="14"/>
        <v>1</v>
      </c>
      <c r="AI70" s="171">
        <f t="shared" si="14"/>
        <v>1</v>
      </c>
      <c r="AJ70" s="171">
        <f t="shared" si="14"/>
        <v>1</v>
      </c>
      <c r="AK70" s="171"/>
      <c r="AL70" s="171"/>
      <c r="AM70" s="171">
        <f t="shared" si="5"/>
        <v>1</v>
      </c>
      <c r="AN70" s="171"/>
      <c r="AO70" s="171"/>
      <c r="AP70" s="171"/>
      <c r="AQ70" s="171"/>
      <c r="AR70" s="171"/>
      <c r="AS70" s="171"/>
      <c r="AT70" s="171"/>
      <c r="AU70" s="171"/>
      <c r="AV70" s="171"/>
      <c r="AW70" s="171"/>
      <c r="AX70" s="171"/>
      <c r="AY70" s="171"/>
      <c r="BB70" s="172" t="str">
        <f t="shared" si="15"/>
        <v>א</v>
      </c>
      <c r="BC70" s="172" t="str">
        <f t="shared" si="15"/>
        <v>ב</v>
      </c>
      <c r="BD70" s="172" t="str">
        <f t="shared" si="15"/>
        <v>ג</v>
      </c>
      <c r="BE70" s="172" t="str">
        <f t="shared" si="15"/>
        <v>ד</v>
      </c>
      <c r="BF70" s="172" t="str">
        <f t="shared" si="15"/>
        <v>ה</v>
      </c>
    </row>
    <row r="71" spans="2:58">
      <c r="B71" s="10">
        <f t="shared" si="3"/>
        <v>41</v>
      </c>
      <c r="C71" s="8"/>
      <c r="D71" s="8"/>
      <c r="E71" s="8"/>
      <c r="F71" s="281" t="s">
        <v>381</v>
      </c>
      <c r="G71" s="9">
        <v>1</v>
      </c>
      <c r="H71" s="9">
        <v>40</v>
      </c>
      <c r="I71" s="9">
        <v>0</v>
      </c>
      <c r="J71" s="9">
        <v>1</v>
      </c>
      <c r="K71" s="9">
        <v>120</v>
      </c>
      <c r="L71" s="305">
        <v>1</v>
      </c>
      <c r="M71" s="305">
        <v>0</v>
      </c>
      <c r="N71" s="11">
        <f t="shared" si="7"/>
        <v>42</v>
      </c>
      <c r="O71" s="11">
        <f t="shared" si="8"/>
        <v>1</v>
      </c>
      <c r="P71" s="158">
        <v>0</v>
      </c>
      <c r="Q71" s="11"/>
      <c r="R71" s="11"/>
      <c r="S71" s="11"/>
      <c r="T71" s="11"/>
      <c r="U71" s="11"/>
      <c r="V71" s="11"/>
      <c r="W71" s="11"/>
      <c r="X71" s="11"/>
      <c r="Y71" s="11">
        <f t="shared" si="9"/>
        <v>42</v>
      </c>
      <c r="Z71" s="11">
        <f t="shared" si="10"/>
        <v>1.21550625</v>
      </c>
      <c r="AA71" s="172">
        <f t="shared" si="11"/>
        <v>1</v>
      </c>
      <c r="AB71" s="172">
        <f t="shared" si="16"/>
        <v>0</v>
      </c>
      <c r="AC71" s="172">
        <f t="shared" si="16"/>
        <v>1</v>
      </c>
      <c r="AD71" s="171">
        <f t="shared" si="14"/>
        <v>1</v>
      </c>
      <c r="AE71" s="171">
        <f t="shared" si="14"/>
        <v>1</v>
      </c>
      <c r="AF71" s="171">
        <f t="shared" si="14"/>
        <v>1</v>
      </c>
      <c r="AG71" s="171">
        <f t="shared" si="14"/>
        <v>1</v>
      </c>
      <c r="AH71" s="171">
        <f t="shared" si="14"/>
        <v>1</v>
      </c>
      <c r="AI71" s="171">
        <f t="shared" si="14"/>
        <v>1</v>
      </c>
      <c r="AJ71" s="171">
        <f t="shared" si="14"/>
        <v>1</v>
      </c>
      <c r="AK71" s="171"/>
      <c r="AL71" s="171"/>
      <c r="AM71" s="171">
        <f t="shared" si="5"/>
        <v>1</v>
      </c>
      <c r="AN71" s="171"/>
      <c r="AO71" s="171"/>
      <c r="AP71" s="171"/>
      <c r="AQ71" s="171"/>
      <c r="AR71" s="171"/>
      <c r="AS71" s="171"/>
      <c r="AT71" s="171"/>
      <c r="AU71" s="171"/>
      <c r="AV71" s="171"/>
      <c r="AW71" s="171"/>
      <c r="AX71" s="171"/>
      <c r="AY71" s="171"/>
      <c r="BB71" s="172" t="str">
        <f t="shared" si="15"/>
        <v>א</v>
      </c>
      <c r="BC71" s="172" t="str">
        <f t="shared" si="15"/>
        <v>ב</v>
      </c>
      <c r="BD71" s="172" t="str">
        <f t="shared" si="15"/>
        <v>ג</v>
      </c>
      <c r="BE71" s="172" t="str">
        <f t="shared" si="15"/>
        <v>ד</v>
      </c>
      <c r="BF71" s="172" t="str">
        <f t="shared" si="15"/>
        <v>ה</v>
      </c>
    </row>
    <row r="72" spans="2:58">
      <c r="B72" s="10">
        <f t="shared" si="3"/>
        <v>42</v>
      </c>
      <c r="C72" s="8"/>
      <c r="D72" s="8"/>
      <c r="E72" s="8"/>
      <c r="F72" s="281" t="s">
        <v>382</v>
      </c>
      <c r="G72" s="9">
        <v>1</v>
      </c>
      <c r="H72" s="9">
        <v>24</v>
      </c>
      <c r="I72" s="9">
        <v>0</v>
      </c>
      <c r="J72" s="9">
        <v>1</v>
      </c>
      <c r="K72" s="9">
        <v>150</v>
      </c>
      <c r="L72" s="305">
        <v>1</v>
      </c>
      <c r="M72" s="305">
        <v>0</v>
      </c>
      <c r="N72" s="11">
        <f t="shared" si="7"/>
        <v>26</v>
      </c>
      <c r="O72" s="11">
        <f t="shared" si="8"/>
        <v>1</v>
      </c>
      <c r="P72" s="158">
        <v>0</v>
      </c>
      <c r="Q72" s="11"/>
      <c r="R72" s="11"/>
      <c r="S72" s="11"/>
      <c r="T72" s="11"/>
      <c r="U72" s="11"/>
      <c r="V72" s="11"/>
      <c r="W72" s="11"/>
      <c r="X72" s="11"/>
      <c r="Y72" s="11">
        <f t="shared" si="9"/>
        <v>26</v>
      </c>
      <c r="Z72" s="11">
        <f t="shared" si="10"/>
        <v>1.1025</v>
      </c>
      <c r="AA72" s="172">
        <f t="shared" si="11"/>
        <v>1</v>
      </c>
      <c r="AB72" s="172">
        <f t="shared" si="16"/>
        <v>0</v>
      </c>
      <c r="AC72" s="172">
        <f t="shared" si="16"/>
        <v>1</v>
      </c>
      <c r="AD72" s="171">
        <f t="shared" si="14"/>
        <v>1</v>
      </c>
      <c r="AE72" s="171">
        <f t="shared" si="14"/>
        <v>1</v>
      </c>
      <c r="AF72" s="171">
        <f t="shared" si="14"/>
        <v>1</v>
      </c>
      <c r="AG72" s="171">
        <f t="shared" si="14"/>
        <v>1</v>
      </c>
      <c r="AH72" s="171">
        <f t="shared" si="14"/>
        <v>1</v>
      </c>
      <c r="AI72" s="171">
        <f t="shared" si="14"/>
        <v>1</v>
      </c>
      <c r="AJ72" s="171">
        <f t="shared" si="14"/>
        <v>1</v>
      </c>
      <c r="AK72" s="171"/>
      <c r="AL72" s="171"/>
      <c r="AM72" s="171">
        <f t="shared" si="5"/>
        <v>1</v>
      </c>
      <c r="AN72" s="171"/>
      <c r="AO72" s="171"/>
      <c r="AP72" s="171"/>
      <c r="AQ72" s="171"/>
      <c r="AR72" s="171"/>
      <c r="AS72" s="171"/>
      <c r="AT72" s="171"/>
      <c r="AU72" s="171"/>
      <c r="AV72" s="171"/>
      <c r="AW72" s="171"/>
      <c r="AX72" s="171"/>
      <c r="AY72" s="171"/>
      <c r="BB72" s="172" t="str">
        <f t="shared" si="15"/>
        <v>א</v>
      </c>
      <c r="BC72" s="172" t="str">
        <f t="shared" si="15"/>
        <v>ב</v>
      </c>
      <c r="BD72" s="172" t="str">
        <f t="shared" si="15"/>
        <v>ג</v>
      </c>
      <c r="BE72" s="172" t="str">
        <f t="shared" si="15"/>
        <v>ד</v>
      </c>
      <c r="BF72" s="172" t="str">
        <f t="shared" si="15"/>
        <v>ה</v>
      </c>
    </row>
    <row r="73" spans="2:58">
      <c r="B73" s="10">
        <f t="shared" si="3"/>
        <v>43</v>
      </c>
      <c r="C73" s="8"/>
      <c r="D73" s="8"/>
      <c r="E73" s="8"/>
      <c r="F73" s="281" t="s">
        <v>383</v>
      </c>
      <c r="G73" s="9">
        <v>1</v>
      </c>
      <c r="H73" s="9">
        <v>30</v>
      </c>
      <c r="I73" s="9">
        <v>0</v>
      </c>
      <c r="J73" s="9">
        <v>1</v>
      </c>
      <c r="K73" s="9">
        <v>120</v>
      </c>
      <c r="L73" s="305">
        <v>1</v>
      </c>
      <c r="M73" s="305">
        <v>0</v>
      </c>
      <c r="N73" s="11">
        <f t="shared" si="7"/>
        <v>32</v>
      </c>
      <c r="O73" s="11">
        <f t="shared" si="8"/>
        <v>1</v>
      </c>
      <c r="P73" s="158">
        <v>0</v>
      </c>
      <c r="Q73" s="11"/>
      <c r="R73" s="11"/>
      <c r="S73" s="11"/>
      <c r="T73" s="11"/>
      <c r="U73" s="11"/>
      <c r="V73" s="11"/>
      <c r="W73" s="11"/>
      <c r="X73" s="11"/>
      <c r="Y73" s="11">
        <f t="shared" si="9"/>
        <v>32</v>
      </c>
      <c r="Z73" s="11">
        <f t="shared" si="10"/>
        <v>1.1576250000000001</v>
      </c>
      <c r="AA73" s="172">
        <f t="shared" si="11"/>
        <v>1</v>
      </c>
      <c r="AB73" s="172">
        <f t="shared" si="16"/>
        <v>0</v>
      </c>
      <c r="AC73" s="172">
        <f t="shared" si="16"/>
        <v>1</v>
      </c>
      <c r="AD73" s="171">
        <f t="shared" si="14"/>
        <v>1</v>
      </c>
      <c r="AE73" s="171">
        <f t="shared" si="14"/>
        <v>1</v>
      </c>
      <c r="AF73" s="171">
        <f t="shared" si="14"/>
        <v>1</v>
      </c>
      <c r="AG73" s="171">
        <f t="shared" si="14"/>
        <v>1</v>
      </c>
      <c r="AH73" s="171">
        <f t="shared" si="14"/>
        <v>1</v>
      </c>
      <c r="AI73" s="171">
        <f t="shared" si="14"/>
        <v>1</v>
      </c>
      <c r="AJ73" s="171">
        <f t="shared" si="14"/>
        <v>1</v>
      </c>
      <c r="AK73" s="171"/>
      <c r="AL73" s="171"/>
      <c r="AM73" s="171">
        <f t="shared" si="5"/>
        <v>1</v>
      </c>
      <c r="AN73" s="171"/>
      <c r="AO73" s="171"/>
      <c r="AP73" s="171"/>
      <c r="AQ73" s="171"/>
      <c r="AR73" s="171"/>
      <c r="AS73" s="171"/>
      <c r="AT73" s="171"/>
      <c r="AU73" s="171"/>
      <c r="AV73" s="171"/>
      <c r="AW73" s="171"/>
      <c r="AX73" s="171"/>
      <c r="AY73" s="171"/>
      <c r="BB73" s="172" t="str">
        <f t="shared" si="15"/>
        <v>א</v>
      </c>
      <c r="BC73" s="172" t="str">
        <f t="shared" si="15"/>
        <v>ב</v>
      </c>
      <c r="BD73" s="172" t="str">
        <f t="shared" si="15"/>
        <v>ג</v>
      </c>
      <c r="BE73" s="172" t="str">
        <f t="shared" si="15"/>
        <v>ד</v>
      </c>
      <c r="BF73" s="172" t="str">
        <f t="shared" si="15"/>
        <v>ה</v>
      </c>
    </row>
    <row r="74" spans="2:58">
      <c r="B74" s="10">
        <f t="shared" si="3"/>
        <v>44</v>
      </c>
      <c r="C74" s="8"/>
      <c r="D74" s="8"/>
      <c r="E74" s="8"/>
      <c r="F74" s="281" t="s">
        <v>384</v>
      </c>
      <c r="G74" s="9">
        <v>1</v>
      </c>
      <c r="H74" s="9">
        <v>40</v>
      </c>
      <c r="I74" s="9">
        <v>0</v>
      </c>
      <c r="J74" s="9">
        <v>1</v>
      </c>
      <c r="K74" s="9">
        <v>120</v>
      </c>
      <c r="L74" s="305">
        <v>1</v>
      </c>
      <c r="M74" s="305">
        <v>0</v>
      </c>
      <c r="N74" s="11">
        <f t="shared" si="7"/>
        <v>42</v>
      </c>
      <c r="O74" s="11">
        <f t="shared" si="8"/>
        <v>1</v>
      </c>
      <c r="P74" s="158">
        <v>0</v>
      </c>
      <c r="Q74" s="11"/>
      <c r="R74" s="11"/>
      <c r="S74" s="11"/>
      <c r="T74" s="11"/>
      <c r="U74" s="11"/>
      <c r="V74" s="11"/>
      <c r="W74" s="11"/>
      <c r="X74" s="11"/>
      <c r="Y74" s="11">
        <f t="shared" si="9"/>
        <v>42</v>
      </c>
      <c r="Z74" s="11">
        <f t="shared" si="10"/>
        <v>1.21550625</v>
      </c>
      <c r="AA74" s="172">
        <f t="shared" si="11"/>
        <v>1</v>
      </c>
      <c r="AB74" s="172">
        <f t="shared" si="16"/>
        <v>0</v>
      </c>
      <c r="AC74" s="172">
        <f t="shared" si="16"/>
        <v>1</v>
      </c>
      <c r="AD74" s="171">
        <f t="shared" si="14"/>
        <v>1</v>
      </c>
      <c r="AE74" s="171">
        <f t="shared" si="14"/>
        <v>1</v>
      </c>
      <c r="AF74" s="171">
        <f t="shared" si="14"/>
        <v>1</v>
      </c>
      <c r="AG74" s="171">
        <f t="shared" si="14"/>
        <v>1</v>
      </c>
      <c r="AH74" s="171">
        <f t="shared" si="14"/>
        <v>1</v>
      </c>
      <c r="AI74" s="171">
        <f t="shared" si="14"/>
        <v>1</v>
      </c>
      <c r="AJ74" s="171">
        <f t="shared" si="14"/>
        <v>1</v>
      </c>
      <c r="AK74" s="171"/>
      <c r="AL74" s="171"/>
      <c r="AM74" s="171">
        <f t="shared" si="5"/>
        <v>1</v>
      </c>
      <c r="AN74" s="171"/>
      <c r="AO74" s="171"/>
      <c r="AP74" s="171"/>
      <c r="AQ74" s="171"/>
      <c r="AR74" s="171"/>
      <c r="AS74" s="171"/>
      <c r="AT74" s="171"/>
      <c r="AU74" s="171"/>
      <c r="AV74" s="171"/>
      <c r="AW74" s="171"/>
      <c r="AX74" s="171"/>
      <c r="AY74" s="171"/>
      <c r="BB74" s="172" t="str">
        <f t="shared" si="15"/>
        <v>א</v>
      </c>
      <c r="BC74" s="172" t="str">
        <f t="shared" si="15"/>
        <v>ב</v>
      </c>
      <c r="BD74" s="172" t="str">
        <f t="shared" si="15"/>
        <v>ג</v>
      </c>
      <c r="BE74" s="172" t="str">
        <f t="shared" si="15"/>
        <v>ד</v>
      </c>
      <c r="BF74" s="172" t="str">
        <f t="shared" si="15"/>
        <v>ה</v>
      </c>
    </row>
    <row r="75" spans="2:58">
      <c r="B75" s="10">
        <f t="shared" si="3"/>
        <v>45</v>
      </c>
      <c r="C75" s="8"/>
      <c r="D75" s="8"/>
      <c r="E75" s="8"/>
      <c r="F75" s="281" t="s">
        <v>385</v>
      </c>
      <c r="G75" s="9">
        <v>1</v>
      </c>
      <c r="H75" s="9">
        <v>35</v>
      </c>
      <c r="I75" s="9">
        <v>0</v>
      </c>
      <c r="J75" s="9">
        <v>1</v>
      </c>
      <c r="K75" s="9">
        <v>150</v>
      </c>
      <c r="L75" s="305">
        <v>1</v>
      </c>
      <c r="M75" s="305">
        <v>0</v>
      </c>
      <c r="N75" s="11">
        <f t="shared" si="7"/>
        <v>37</v>
      </c>
      <c r="O75" s="11">
        <f t="shared" si="8"/>
        <v>1</v>
      </c>
      <c r="P75" s="158">
        <v>0</v>
      </c>
      <c r="Q75" s="11"/>
      <c r="R75" s="11"/>
      <c r="S75" s="11"/>
      <c r="T75" s="11"/>
      <c r="U75" s="11"/>
      <c r="V75" s="11"/>
      <c r="W75" s="11"/>
      <c r="X75" s="11"/>
      <c r="Y75" s="11">
        <f t="shared" si="9"/>
        <v>37</v>
      </c>
      <c r="Z75" s="11">
        <f t="shared" si="10"/>
        <v>1.1576250000000001</v>
      </c>
      <c r="AA75" s="172">
        <f t="shared" si="11"/>
        <v>1</v>
      </c>
      <c r="AB75" s="172">
        <f t="shared" si="16"/>
        <v>0</v>
      </c>
      <c r="AC75" s="172">
        <f t="shared" si="16"/>
        <v>1</v>
      </c>
      <c r="AD75" s="171">
        <f t="shared" si="14"/>
        <v>1</v>
      </c>
      <c r="AE75" s="171">
        <f t="shared" si="14"/>
        <v>1</v>
      </c>
      <c r="AF75" s="171">
        <f t="shared" si="14"/>
        <v>1</v>
      </c>
      <c r="AG75" s="171">
        <f t="shared" si="14"/>
        <v>1</v>
      </c>
      <c r="AH75" s="171">
        <f t="shared" si="14"/>
        <v>1</v>
      </c>
      <c r="AI75" s="171">
        <f t="shared" si="14"/>
        <v>1</v>
      </c>
      <c r="AJ75" s="171">
        <f t="shared" si="14"/>
        <v>1</v>
      </c>
      <c r="AK75" s="171"/>
      <c r="AL75" s="171"/>
      <c r="AM75" s="171">
        <f t="shared" si="5"/>
        <v>1</v>
      </c>
      <c r="AN75" s="171"/>
      <c r="AO75" s="171"/>
      <c r="AP75" s="171"/>
      <c r="AQ75" s="171"/>
      <c r="AR75" s="171"/>
      <c r="AS75" s="171"/>
      <c r="AT75" s="171"/>
      <c r="AU75" s="171"/>
      <c r="AV75" s="171"/>
      <c r="AW75" s="171"/>
      <c r="AX75" s="171"/>
      <c r="AY75" s="171"/>
      <c r="BB75" s="172" t="str">
        <f t="shared" si="15"/>
        <v>א</v>
      </c>
      <c r="BC75" s="172" t="str">
        <f t="shared" si="15"/>
        <v>ב</v>
      </c>
      <c r="BD75" s="172" t="str">
        <f t="shared" si="15"/>
        <v>ג</v>
      </c>
      <c r="BE75" s="172" t="str">
        <f t="shared" si="15"/>
        <v>ד</v>
      </c>
      <c r="BF75" s="172" t="str">
        <f t="shared" si="15"/>
        <v>ה</v>
      </c>
    </row>
    <row r="76" spans="2:58">
      <c r="B76" s="10">
        <f t="shared" si="3"/>
        <v>46</v>
      </c>
      <c r="C76" s="8"/>
      <c r="D76" s="8"/>
      <c r="E76" s="8"/>
      <c r="F76" s="281" t="s">
        <v>386</v>
      </c>
      <c r="G76" s="9">
        <v>1</v>
      </c>
      <c r="H76" s="9">
        <v>40</v>
      </c>
      <c r="I76" s="9">
        <v>0</v>
      </c>
      <c r="J76" s="9">
        <v>1</v>
      </c>
      <c r="K76" s="9">
        <v>150</v>
      </c>
      <c r="L76" s="305">
        <v>1</v>
      </c>
      <c r="M76" s="305">
        <v>0</v>
      </c>
      <c r="N76" s="11">
        <f t="shared" si="7"/>
        <v>42</v>
      </c>
      <c r="O76" s="11">
        <f t="shared" si="8"/>
        <v>1</v>
      </c>
      <c r="P76" s="158">
        <v>0</v>
      </c>
      <c r="Q76" s="11"/>
      <c r="R76" s="11"/>
      <c r="S76" s="11"/>
      <c r="T76" s="11"/>
      <c r="U76" s="11"/>
      <c r="V76" s="11"/>
      <c r="W76" s="11"/>
      <c r="X76" s="11"/>
      <c r="Y76" s="11">
        <f t="shared" si="9"/>
        <v>42</v>
      </c>
      <c r="Z76" s="11">
        <f t="shared" si="10"/>
        <v>1.21550625</v>
      </c>
      <c r="AA76" s="172">
        <f t="shared" si="11"/>
        <v>1</v>
      </c>
      <c r="AB76" s="172">
        <f t="shared" si="16"/>
        <v>0</v>
      </c>
      <c r="AC76" s="172">
        <f t="shared" si="16"/>
        <v>1</v>
      </c>
      <c r="AD76" s="171">
        <f t="shared" si="14"/>
        <v>1</v>
      </c>
      <c r="AE76" s="171">
        <f t="shared" si="14"/>
        <v>1</v>
      </c>
      <c r="AF76" s="171">
        <f t="shared" si="14"/>
        <v>1</v>
      </c>
      <c r="AG76" s="171">
        <f t="shared" si="14"/>
        <v>1</v>
      </c>
      <c r="AH76" s="171">
        <f t="shared" si="14"/>
        <v>1</v>
      </c>
      <c r="AI76" s="171">
        <f t="shared" si="14"/>
        <v>1</v>
      </c>
      <c r="AJ76" s="171">
        <f t="shared" si="14"/>
        <v>1</v>
      </c>
      <c r="AK76" s="171"/>
      <c r="AL76" s="171"/>
      <c r="AM76" s="171">
        <f t="shared" si="5"/>
        <v>1</v>
      </c>
      <c r="AN76" s="171"/>
      <c r="AO76" s="171"/>
      <c r="AP76" s="171"/>
      <c r="AQ76" s="171"/>
      <c r="AR76" s="171"/>
      <c r="AS76" s="171"/>
      <c r="AT76" s="171"/>
      <c r="AU76" s="171"/>
      <c r="AV76" s="171"/>
      <c r="AW76" s="171"/>
      <c r="AX76" s="171"/>
      <c r="AY76" s="171"/>
      <c r="BB76" s="172" t="str">
        <f t="shared" si="15"/>
        <v>א</v>
      </c>
      <c r="BC76" s="172" t="str">
        <f t="shared" si="15"/>
        <v>ב</v>
      </c>
      <c r="BD76" s="172" t="str">
        <f t="shared" si="15"/>
        <v>ג</v>
      </c>
      <c r="BE76" s="172" t="str">
        <f t="shared" si="15"/>
        <v>ד</v>
      </c>
      <c r="BF76" s="172" t="str">
        <f t="shared" si="15"/>
        <v>ה</v>
      </c>
    </row>
    <row r="77" spans="2:58">
      <c r="B77" s="10">
        <f t="shared" si="3"/>
        <v>47</v>
      </c>
      <c r="C77" s="8"/>
      <c r="D77" s="8"/>
      <c r="E77" s="8"/>
      <c r="F77" s="281" t="s">
        <v>387</v>
      </c>
      <c r="G77" s="9">
        <v>1</v>
      </c>
      <c r="H77" s="9">
        <v>27</v>
      </c>
      <c r="I77" s="9">
        <v>0</v>
      </c>
      <c r="J77" s="9">
        <v>1</v>
      </c>
      <c r="K77" s="9">
        <v>150</v>
      </c>
      <c r="L77" s="305">
        <v>1</v>
      </c>
      <c r="M77" s="305">
        <v>0</v>
      </c>
      <c r="N77" s="11">
        <f t="shared" si="7"/>
        <v>29</v>
      </c>
      <c r="O77" s="11">
        <f t="shared" si="8"/>
        <v>1</v>
      </c>
      <c r="P77" s="158">
        <v>0</v>
      </c>
      <c r="Q77" s="11"/>
      <c r="R77" s="11"/>
      <c r="S77" s="11"/>
      <c r="T77" s="11"/>
      <c r="U77" s="11"/>
      <c r="V77" s="11"/>
      <c r="W77" s="11"/>
      <c r="X77" s="11"/>
      <c r="Y77" s="11">
        <f t="shared" si="9"/>
        <v>29</v>
      </c>
      <c r="Z77" s="11">
        <f t="shared" si="10"/>
        <v>1.1025</v>
      </c>
      <c r="AA77" s="172">
        <f t="shared" si="11"/>
        <v>1</v>
      </c>
      <c r="AB77" s="172">
        <f t="shared" si="16"/>
        <v>0</v>
      </c>
      <c r="AC77" s="172">
        <f t="shared" si="16"/>
        <v>1</v>
      </c>
      <c r="AD77" s="171">
        <f t="shared" si="14"/>
        <v>1</v>
      </c>
      <c r="AE77" s="171">
        <f t="shared" si="14"/>
        <v>1</v>
      </c>
      <c r="AF77" s="171">
        <f t="shared" si="14"/>
        <v>1</v>
      </c>
      <c r="AG77" s="171">
        <f t="shared" si="14"/>
        <v>1</v>
      </c>
      <c r="AH77" s="171">
        <f t="shared" si="14"/>
        <v>1</v>
      </c>
      <c r="AI77" s="171">
        <f t="shared" si="14"/>
        <v>1</v>
      </c>
      <c r="AJ77" s="171">
        <f t="shared" si="14"/>
        <v>1</v>
      </c>
      <c r="AK77" s="171"/>
      <c r="AL77" s="171"/>
      <c r="AM77" s="171">
        <f t="shared" si="5"/>
        <v>1</v>
      </c>
      <c r="AN77" s="171"/>
      <c r="AO77" s="171"/>
      <c r="AP77" s="171"/>
      <c r="AQ77" s="171"/>
      <c r="AR77" s="171"/>
      <c r="AS77" s="171"/>
      <c r="AT77" s="171"/>
      <c r="AU77" s="171"/>
      <c r="AV77" s="171"/>
      <c r="AW77" s="171"/>
      <c r="AX77" s="171"/>
      <c r="AY77" s="171"/>
      <c r="BB77" s="172" t="str">
        <f t="shared" si="15"/>
        <v>א</v>
      </c>
      <c r="BC77" s="172" t="str">
        <f t="shared" si="15"/>
        <v>ב</v>
      </c>
      <c r="BD77" s="172" t="str">
        <f t="shared" si="15"/>
        <v>ג</v>
      </c>
      <c r="BE77" s="172" t="str">
        <f t="shared" si="15"/>
        <v>ד</v>
      </c>
      <c r="BF77" s="172" t="str">
        <f t="shared" si="15"/>
        <v>ה</v>
      </c>
    </row>
    <row r="78" spans="2:58">
      <c r="B78" s="10">
        <f t="shared" si="3"/>
        <v>48</v>
      </c>
      <c r="C78" s="8"/>
      <c r="D78" s="8"/>
      <c r="E78" s="8"/>
      <c r="F78" s="281" t="s">
        <v>388</v>
      </c>
      <c r="G78" s="9">
        <v>1</v>
      </c>
      <c r="H78" s="9">
        <v>30</v>
      </c>
      <c r="I78" s="9">
        <v>0</v>
      </c>
      <c r="J78" s="9">
        <v>1</v>
      </c>
      <c r="K78" s="9">
        <v>150</v>
      </c>
      <c r="L78" s="305">
        <v>1</v>
      </c>
      <c r="M78" s="305">
        <v>0</v>
      </c>
      <c r="N78" s="11">
        <f t="shared" si="7"/>
        <v>32</v>
      </c>
      <c r="O78" s="11">
        <f t="shared" si="8"/>
        <v>1</v>
      </c>
      <c r="P78" s="158">
        <v>0</v>
      </c>
      <c r="Q78" s="11"/>
      <c r="R78" s="11"/>
      <c r="S78" s="11"/>
      <c r="T78" s="11"/>
      <c r="U78" s="11"/>
      <c r="V78" s="11"/>
      <c r="W78" s="11"/>
      <c r="X78" s="11"/>
      <c r="Y78" s="11">
        <f t="shared" si="9"/>
        <v>32</v>
      </c>
      <c r="Z78" s="11">
        <f t="shared" si="10"/>
        <v>1.1576250000000001</v>
      </c>
      <c r="AA78" s="172">
        <f t="shared" si="11"/>
        <v>1</v>
      </c>
      <c r="AB78" s="172">
        <f t="shared" si="16"/>
        <v>0</v>
      </c>
      <c r="AC78" s="172">
        <f t="shared" si="16"/>
        <v>1</v>
      </c>
      <c r="AD78" s="171">
        <f t="shared" si="14"/>
        <v>1</v>
      </c>
      <c r="AE78" s="171">
        <f t="shared" si="14"/>
        <v>1</v>
      </c>
      <c r="AF78" s="171">
        <f t="shared" si="14"/>
        <v>1</v>
      </c>
      <c r="AG78" s="171">
        <f t="shared" si="14"/>
        <v>1</v>
      </c>
      <c r="AH78" s="171">
        <f t="shared" si="14"/>
        <v>1</v>
      </c>
      <c r="AI78" s="171">
        <f t="shared" si="14"/>
        <v>1</v>
      </c>
      <c r="AJ78" s="171">
        <f t="shared" si="14"/>
        <v>1</v>
      </c>
      <c r="AK78" s="171"/>
      <c r="AL78" s="171"/>
      <c r="AM78" s="171">
        <f t="shared" si="5"/>
        <v>1</v>
      </c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BB78" s="172" t="str">
        <f t="shared" si="15"/>
        <v>א</v>
      </c>
      <c r="BC78" s="172" t="str">
        <f t="shared" si="15"/>
        <v>ב</v>
      </c>
      <c r="BD78" s="172" t="str">
        <f t="shared" si="15"/>
        <v>ג</v>
      </c>
      <c r="BE78" s="172" t="str">
        <f t="shared" si="15"/>
        <v>ד</v>
      </c>
      <c r="BF78" s="172" t="str">
        <f t="shared" si="15"/>
        <v>ה</v>
      </c>
    </row>
    <row r="79" spans="2:58">
      <c r="B79" s="10">
        <f t="shared" si="3"/>
        <v>49</v>
      </c>
      <c r="C79" s="8"/>
      <c r="D79" s="8"/>
      <c r="E79" s="8"/>
      <c r="F79" s="281" t="s">
        <v>389</v>
      </c>
      <c r="G79" s="9">
        <v>1</v>
      </c>
      <c r="H79" s="9">
        <v>20</v>
      </c>
      <c r="I79" s="9">
        <v>0</v>
      </c>
      <c r="J79" s="9">
        <v>1</v>
      </c>
      <c r="K79" s="9">
        <v>150</v>
      </c>
      <c r="L79" s="305">
        <v>1</v>
      </c>
      <c r="M79" s="305">
        <v>0</v>
      </c>
      <c r="N79" s="11">
        <f t="shared" si="7"/>
        <v>22</v>
      </c>
      <c r="O79" s="11">
        <f t="shared" si="8"/>
        <v>1</v>
      </c>
      <c r="P79" s="158">
        <v>0</v>
      </c>
      <c r="Q79" s="11"/>
      <c r="R79" s="11"/>
      <c r="S79" s="11"/>
      <c r="T79" s="11"/>
      <c r="U79" s="11"/>
      <c r="V79" s="11"/>
      <c r="W79" s="11"/>
      <c r="X79" s="11"/>
      <c r="Y79" s="11">
        <f t="shared" si="9"/>
        <v>22</v>
      </c>
      <c r="Z79" s="11">
        <f t="shared" si="10"/>
        <v>1.1025</v>
      </c>
      <c r="AA79" s="172">
        <f t="shared" si="11"/>
        <v>1</v>
      </c>
      <c r="AB79" s="172">
        <f t="shared" si="16"/>
        <v>0</v>
      </c>
      <c r="AC79" s="172">
        <f t="shared" si="16"/>
        <v>1</v>
      </c>
      <c r="AD79" s="171">
        <f t="shared" si="14"/>
        <v>1</v>
      </c>
      <c r="AE79" s="171">
        <f t="shared" si="14"/>
        <v>1</v>
      </c>
      <c r="AF79" s="171">
        <f t="shared" si="14"/>
        <v>1</v>
      </c>
      <c r="AG79" s="171">
        <f t="shared" si="14"/>
        <v>1</v>
      </c>
      <c r="AH79" s="171">
        <f t="shared" si="14"/>
        <v>1</v>
      </c>
      <c r="AI79" s="171">
        <f t="shared" si="14"/>
        <v>1</v>
      </c>
      <c r="AJ79" s="171">
        <f t="shared" si="14"/>
        <v>1</v>
      </c>
      <c r="AK79" s="171"/>
      <c r="AL79" s="171"/>
      <c r="AM79" s="171">
        <f t="shared" si="5"/>
        <v>1</v>
      </c>
      <c r="AN79" s="171"/>
      <c r="AO79" s="171"/>
      <c r="AP79" s="171"/>
      <c r="AQ79" s="171"/>
      <c r="AR79" s="171"/>
      <c r="AS79" s="171"/>
      <c r="AT79" s="171"/>
      <c r="AU79" s="171"/>
      <c r="AV79" s="171"/>
      <c r="AW79" s="171"/>
      <c r="AX79" s="171"/>
      <c r="AY79" s="171"/>
      <c r="BB79" s="172" t="str">
        <f t="shared" ref="BB79:BF94" si="17">IF($F79="","",BB$30)</f>
        <v>א</v>
      </c>
      <c r="BC79" s="172" t="str">
        <f t="shared" si="17"/>
        <v>ב</v>
      </c>
      <c r="BD79" s="172" t="str">
        <f t="shared" si="17"/>
        <v>ג</v>
      </c>
      <c r="BE79" s="172" t="str">
        <f t="shared" si="17"/>
        <v>ד</v>
      </c>
      <c r="BF79" s="172" t="str">
        <f t="shared" si="17"/>
        <v>ה</v>
      </c>
    </row>
    <row r="80" spans="2:58">
      <c r="B80" s="10" t="str">
        <f t="shared" si="3"/>
        <v/>
      </c>
      <c r="C80" s="8"/>
      <c r="D80" s="8"/>
      <c r="E80" s="8"/>
      <c r="F80" s="281"/>
      <c r="G80" s="9"/>
      <c r="H80" s="9"/>
      <c r="I80" s="9"/>
      <c r="J80" s="9"/>
      <c r="K80" s="9"/>
      <c r="L80" s="305"/>
      <c r="M80" s="305"/>
      <c r="N80" s="11" t="str">
        <f t="shared" si="7"/>
        <v/>
      </c>
      <c r="O80" s="11" t="str">
        <f t="shared" si="8"/>
        <v/>
      </c>
      <c r="P80" s="158"/>
      <c r="Q80" s="11"/>
      <c r="R80" s="11"/>
      <c r="S80" s="11"/>
      <c r="T80" s="11"/>
      <c r="U80" s="11"/>
      <c r="V80" s="11"/>
      <c r="W80" s="11"/>
      <c r="X80" s="11"/>
      <c r="Y80" s="11" t="str">
        <f t="shared" si="9"/>
        <v/>
      </c>
      <c r="Z80" s="11" t="str">
        <f t="shared" si="10"/>
        <v/>
      </c>
      <c r="AA80" s="172">
        <f t="shared" si="11"/>
        <v>0</v>
      </c>
      <c r="AB80" s="172" t="str">
        <f t="shared" si="16"/>
        <v/>
      </c>
      <c r="AC80" s="172" t="str">
        <f t="shared" si="16"/>
        <v/>
      </c>
      <c r="AD80" s="171">
        <f t="shared" si="14"/>
        <v>0</v>
      </c>
      <c r="AE80" s="171">
        <f t="shared" si="14"/>
        <v>0</v>
      </c>
      <c r="AF80" s="171">
        <f t="shared" si="14"/>
        <v>0</v>
      </c>
      <c r="AG80" s="171">
        <f t="shared" si="14"/>
        <v>0</v>
      </c>
      <c r="AH80" s="171">
        <f t="shared" si="14"/>
        <v>0</v>
      </c>
      <c r="AI80" s="171">
        <f t="shared" si="14"/>
        <v>0</v>
      </c>
      <c r="AJ80" s="171">
        <f t="shared" si="14"/>
        <v>0</v>
      </c>
      <c r="AK80" s="171"/>
      <c r="AL80" s="171"/>
      <c r="AM80" s="171">
        <f t="shared" si="5"/>
        <v>0</v>
      </c>
      <c r="AN80" s="171"/>
      <c r="AO80" s="171"/>
      <c r="AP80" s="171"/>
      <c r="AQ80" s="171"/>
      <c r="AR80" s="171"/>
      <c r="AS80" s="171"/>
      <c r="AT80" s="171"/>
      <c r="AU80" s="171"/>
      <c r="AV80" s="171"/>
      <c r="AW80" s="171"/>
      <c r="AX80" s="171"/>
      <c r="AY80" s="171"/>
      <c r="BB80" s="172" t="str">
        <f t="shared" si="17"/>
        <v/>
      </c>
      <c r="BC80" s="172" t="str">
        <f t="shared" si="17"/>
        <v/>
      </c>
      <c r="BD80" s="172" t="str">
        <f t="shared" si="17"/>
        <v/>
      </c>
      <c r="BE80" s="172" t="str">
        <f t="shared" si="17"/>
        <v/>
      </c>
      <c r="BF80" s="172" t="str">
        <f t="shared" si="17"/>
        <v/>
      </c>
    </row>
    <row r="81" spans="2:58">
      <c r="B81" s="10" t="str">
        <f t="shared" si="3"/>
        <v/>
      </c>
      <c r="C81" s="8"/>
      <c r="D81" s="8"/>
      <c r="E81" s="8"/>
      <c r="F81" s="281"/>
      <c r="G81" s="9"/>
      <c r="H81" s="9"/>
      <c r="I81" s="9"/>
      <c r="J81" s="9"/>
      <c r="K81" s="9"/>
      <c r="L81" s="305"/>
      <c r="M81" s="305"/>
      <c r="N81" s="11" t="str">
        <f t="shared" si="7"/>
        <v/>
      </c>
      <c r="O81" s="11" t="str">
        <f t="shared" si="8"/>
        <v/>
      </c>
      <c r="P81" s="158"/>
      <c r="Q81" s="11"/>
      <c r="R81" s="11"/>
      <c r="S81" s="11"/>
      <c r="T81" s="11"/>
      <c r="U81" s="11"/>
      <c r="V81" s="11"/>
      <c r="W81" s="11"/>
      <c r="X81" s="11"/>
      <c r="Y81" s="11" t="str">
        <f t="shared" si="9"/>
        <v/>
      </c>
      <c r="Z81" s="11" t="str">
        <f t="shared" si="10"/>
        <v/>
      </c>
      <c r="AA81" s="172">
        <f t="shared" si="11"/>
        <v>0</v>
      </c>
      <c r="AB81" s="172" t="str">
        <f t="shared" si="16"/>
        <v/>
      </c>
      <c r="AC81" s="172" t="str">
        <f t="shared" si="16"/>
        <v/>
      </c>
      <c r="AD81" s="171">
        <f t="shared" si="14"/>
        <v>0</v>
      </c>
      <c r="AE81" s="171">
        <f t="shared" si="14"/>
        <v>0</v>
      </c>
      <c r="AF81" s="171">
        <f t="shared" si="14"/>
        <v>0</v>
      </c>
      <c r="AG81" s="171">
        <f t="shared" si="14"/>
        <v>0</v>
      </c>
      <c r="AH81" s="171">
        <f t="shared" si="14"/>
        <v>0</v>
      </c>
      <c r="AI81" s="171">
        <f t="shared" si="14"/>
        <v>0</v>
      </c>
      <c r="AJ81" s="171">
        <f t="shared" si="14"/>
        <v>0</v>
      </c>
      <c r="AK81" s="171"/>
      <c r="AL81" s="171"/>
      <c r="AM81" s="171">
        <f t="shared" si="5"/>
        <v>0</v>
      </c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1"/>
      <c r="BB81" s="172" t="str">
        <f t="shared" si="17"/>
        <v/>
      </c>
      <c r="BC81" s="172" t="str">
        <f t="shared" si="17"/>
        <v/>
      </c>
      <c r="BD81" s="172" t="str">
        <f t="shared" si="17"/>
        <v/>
      </c>
      <c r="BE81" s="172" t="str">
        <f t="shared" si="17"/>
        <v/>
      </c>
      <c r="BF81" s="172" t="str">
        <f t="shared" si="17"/>
        <v/>
      </c>
    </row>
    <row r="82" spans="2:58">
      <c r="B82" s="10" t="str">
        <f t="shared" si="3"/>
        <v/>
      </c>
      <c r="C82" s="8"/>
      <c r="D82" s="8"/>
      <c r="E82" s="8"/>
      <c r="F82" s="281"/>
      <c r="G82" s="9"/>
      <c r="H82" s="9"/>
      <c r="I82" s="9"/>
      <c r="J82" s="9"/>
      <c r="K82" s="9"/>
      <c r="L82" s="305"/>
      <c r="M82" s="305"/>
      <c r="N82" s="11" t="str">
        <f t="shared" si="7"/>
        <v/>
      </c>
      <c r="O82" s="11" t="str">
        <f t="shared" si="8"/>
        <v/>
      </c>
      <c r="P82" s="158"/>
      <c r="Q82" s="11"/>
      <c r="R82" s="11"/>
      <c r="S82" s="11"/>
      <c r="T82" s="11"/>
      <c r="U82" s="11"/>
      <c r="V82" s="11"/>
      <c r="W82" s="11"/>
      <c r="X82" s="11"/>
      <c r="Y82" s="11" t="str">
        <f t="shared" si="9"/>
        <v/>
      </c>
      <c r="Z82" s="11" t="str">
        <f t="shared" si="10"/>
        <v/>
      </c>
      <c r="AA82" s="172">
        <f t="shared" si="11"/>
        <v>0</v>
      </c>
      <c r="AB82" s="172" t="str">
        <f t="shared" si="16"/>
        <v/>
      </c>
      <c r="AC82" s="172" t="str">
        <f t="shared" si="16"/>
        <v/>
      </c>
      <c r="AD82" s="171">
        <f t="shared" si="14"/>
        <v>0</v>
      </c>
      <c r="AE82" s="171">
        <f t="shared" si="14"/>
        <v>0</v>
      </c>
      <c r="AF82" s="171">
        <f t="shared" si="14"/>
        <v>0</v>
      </c>
      <c r="AG82" s="171">
        <f t="shared" si="14"/>
        <v>0</v>
      </c>
      <c r="AH82" s="171">
        <f t="shared" si="14"/>
        <v>0</v>
      </c>
      <c r="AI82" s="171">
        <f t="shared" si="14"/>
        <v>0</v>
      </c>
      <c r="AJ82" s="171">
        <f t="shared" si="14"/>
        <v>0</v>
      </c>
      <c r="AK82" s="171"/>
      <c r="AL82" s="171"/>
      <c r="AM82" s="171">
        <f t="shared" si="5"/>
        <v>0</v>
      </c>
      <c r="AN82" s="171"/>
      <c r="AO82" s="171"/>
      <c r="AP82" s="171"/>
      <c r="AQ82" s="171"/>
      <c r="AR82" s="171"/>
      <c r="AS82" s="171"/>
      <c r="AT82" s="171"/>
      <c r="AU82" s="171"/>
      <c r="AV82" s="171"/>
      <c r="AW82" s="171"/>
      <c r="AX82" s="171"/>
      <c r="AY82" s="171"/>
      <c r="BB82" s="172" t="str">
        <f t="shared" si="17"/>
        <v/>
      </c>
      <c r="BC82" s="172" t="str">
        <f t="shared" si="17"/>
        <v/>
      </c>
      <c r="BD82" s="172" t="str">
        <f t="shared" si="17"/>
        <v/>
      </c>
      <c r="BE82" s="172" t="str">
        <f t="shared" si="17"/>
        <v/>
      </c>
      <c r="BF82" s="172" t="str">
        <f t="shared" si="17"/>
        <v/>
      </c>
    </row>
    <row r="83" spans="2:58">
      <c r="B83" s="10" t="str">
        <f t="shared" si="3"/>
        <v/>
      </c>
      <c r="C83" s="8"/>
      <c r="D83" s="8"/>
      <c r="E83" s="8"/>
      <c r="F83" s="281"/>
      <c r="G83" s="9"/>
      <c r="H83" s="9"/>
      <c r="I83" s="9"/>
      <c r="J83" s="9"/>
      <c r="K83" s="9"/>
      <c r="L83" s="305"/>
      <c r="M83" s="305"/>
      <c r="N83" s="11" t="str">
        <f t="shared" si="7"/>
        <v/>
      </c>
      <c r="O83" s="11" t="str">
        <f t="shared" si="8"/>
        <v/>
      </c>
      <c r="P83" s="158"/>
      <c r="Q83" s="11"/>
      <c r="R83" s="11"/>
      <c r="S83" s="11"/>
      <c r="T83" s="11"/>
      <c r="U83" s="11"/>
      <c r="V83" s="11"/>
      <c r="W83" s="11"/>
      <c r="X83" s="11"/>
      <c r="Y83" s="11" t="str">
        <f t="shared" si="9"/>
        <v/>
      </c>
      <c r="Z83" s="11" t="str">
        <f t="shared" si="10"/>
        <v/>
      </c>
      <c r="AA83" s="172">
        <f t="shared" si="11"/>
        <v>0</v>
      </c>
      <c r="AB83" s="172" t="str">
        <f t="shared" si="16"/>
        <v/>
      </c>
      <c r="AC83" s="172" t="str">
        <f t="shared" si="16"/>
        <v/>
      </c>
      <c r="AD83" s="171">
        <f t="shared" si="14"/>
        <v>0</v>
      </c>
      <c r="AE83" s="171">
        <f t="shared" si="14"/>
        <v>0</v>
      </c>
      <c r="AF83" s="171">
        <f t="shared" si="14"/>
        <v>0</v>
      </c>
      <c r="AG83" s="171">
        <f t="shared" si="14"/>
        <v>0</v>
      </c>
      <c r="AH83" s="171">
        <f t="shared" si="14"/>
        <v>0</v>
      </c>
      <c r="AI83" s="171">
        <f t="shared" si="14"/>
        <v>0</v>
      </c>
      <c r="AJ83" s="171">
        <f t="shared" si="14"/>
        <v>0</v>
      </c>
      <c r="AK83" s="171"/>
      <c r="AL83" s="171"/>
      <c r="AM83" s="171">
        <f t="shared" si="5"/>
        <v>0</v>
      </c>
      <c r="AN83" s="171"/>
      <c r="AO83" s="171"/>
      <c r="AP83" s="171"/>
      <c r="AQ83" s="171"/>
      <c r="AR83" s="171"/>
      <c r="AS83" s="171"/>
      <c r="AT83" s="171"/>
      <c r="AU83" s="171"/>
      <c r="AV83" s="171"/>
      <c r="AW83" s="171"/>
      <c r="AX83" s="171"/>
      <c r="AY83" s="171"/>
      <c r="BB83" s="172" t="str">
        <f t="shared" si="17"/>
        <v/>
      </c>
      <c r="BC83" s="172" t="str">
        <f t="shared" si="17"/>
        <v/>
      </c>
      <c r="BD83" s="172" t="str">
        <f t="shared" si="17"/>
        <v/>
      </c>
      <c r="BE83" s="172" t="str">
        <f t="shared" si="17"/>
        <v/>
      </c>
      <c r="BF83" s="172" t="str">
        <f t="shared" si="17"/>
        <v/>
      </c>
    </row>
    <row r="84" spans="2:58">
      <c r="B84" s="10" t="str">
        <f t="shared" si="3"/>
        <v/>
      </c>
      <c r="C84" s="8"/>
      <c r="D84" s="8"/>
      <c r="E84" s="8"/>
      <c r="F84" s="281"/>
      <c r="G84" s="9"/>
      <c r="H84" s="9"/>
      <c r="I84" s="9"/>
      <c r="J84" s="9"/>
      <c r="K84" s="9"/>
      <c r="L84" s="305"/>
      <c r="M84" s="305"/>
      <c r="N84" s="11" t="str">
        <f t="shared" si="7"/>
        <v/>
      </c>
      <c r="O84" s="11" t="str">
        <f t="shared" si="8"/>
        <v/>
      </c>
      <c r="P84" s="158"/>
      <c r="Q84" s="11"/>
      <c r="R84" s="11"/>
      <c r="S84" s="11"/>
      <c r="T84" s="11"/>
      <c r="U84" s="11"/>
      <c r="V84" s="11"/>
      <c r="W84" s="11"/>
      <c r="X84" s="11"/>
      <c r="Y84" s="11" t="str">
        <f t="shared" si="9"/>
        <v/>
      </c>
      <c r="Z84" s="11" t="str">
        <f t="shared" si="10"/>
        <v/>
      </c>
      <c r="AA84" s="172">
        <f t="shared" si="11"/>
        <v>0</v>
      </c>
      <c r="AB84" s="172" t="str">
        <f t="shared" si="16"/>
        <v/>
      </c>
      <c r="AC84" s="172" t="str">
        <f t="shared" si="16"/>
        <v/>
      </c>
      <c r="AD84" s="171">
        <f t="shared" si="14"/>
        <v>0</v>
      </c>
      <c r="AE84" s="171">
        <f t="shared" si="14"/>
        <v>0</v>
      </c>
      <c r="AF84" s="171">
        <f t="shared" si="14"/>
        <v>0</v>
      </c>
      <c r="AG84" s="171">
        <f t="shared" si="14"/>
        <v>0</v>
      </c>
      <c r="AH84" s="171">
        <f t="shared" si="14"/>
        <v>0</v>
      </c>
      <c r="AI84" s="171">
        <f t="shared" si="14"/>
        <v>0</v>
      </c>
      <c r="AJ84" s="171">
        <f t="shared" si="14"/>
        <v>0</v>
      </c>
      <c r="AK84" s="171"/>
      <c r="AL84" s="171"/>
      <c r="AM84" s="171">
        <f t="shared" si="5"/>
        <v>0</v>
      </c>
      <c r="AN84" s="171"/>
      <c r="AO84" s="171"/>
      <c r="AP84" s="171"/>
      <c r="AQ84" s="171"/>
      <c r="AR84" s="171"/>
      <c r="AS84" s="171"/>
      <c r="AT84" s="171"/>
      <c r="AU84" s="171"/>
      <c r="AV84" s="171"/>
      <c r="AW84" s="171"/>
      <c r="AX84" s="171"/>
      <c r="AY84" s="171"/>
      <c r="BB84" s="172" t="str">
        <f t="shared" si="17"/>
        <v/>
      </c>
      <c r="BC84" s="172" t="str">
        <f t="shared" si="17"/>
        <v/>
      </c>
      <c r="BD84" s="172" t="str">
        <f t="shared" si="17"/>
        <v/>
      </c>
      <c r="BE84" s="172" t="str">
        <f t="shared" si="17"/>
        <v/>
      </c>
      <c r="BF84" s="172" t="str">
        <f t="shared" si="17"/>
        <v/>
      </c>
    </row>
    <row r="85" spans="2:58">
      <c r="B85" s="10" t="str">
        <f t="shared" si="3"/>
        <v/>
      </c>
      <c r="C85" s="8"/>
      <c r="D85" s="8"/>
      <c r="E85" s="8"/>
      <c r="F85" s="281"/>
      <c r="G85" s="9"/>
      <c r="H85" s="9"/>
      <c r="I85" s="9"/>
      <c r="J85" s="9"/>
      <c r="K85" s="9"/>
      <c r="L85" s="305"/>
      <c r="M85" s="305"/>
      <c r="N85" s="11" t="str">
        <f t="shared" si="7"/>
        <v/>
      </c>
      <c r="O85" s="11" t="str">
        <f t="shared" si="8"/>
        <v/>
      </c>
      <c r="P85" s="158"/>
      <c r="Q85" s="11"/>
      <c r="R85" s="11"/>
      <c r="S85" s="11"/>
      <c r="T85" s="11"/>
      <c r="U85" s="11"/>
      <c r="V85" s="11"/>
      <c r="W85" s="11"/>
      <c r="X85" s="11"/>
      <c r="Y85" s="11" t="str">
        <f t="shared" si="9"/>
        <v/>
      </c>
      <c r="Z85" s="11" t="str">
        <f t="shared" si="10"/>
        <v/>
      </c>
      <c r="AA85" s="172">
        <f t="shared" si="11"/>
        <v>0</v>
      </c>
      <c r="AB85" s="172" t="str">
        <f t="shared" si="16"/>
        <v/>
      </c>
      <c r="AC85" s="172" t="str">
        <f t="shared" si="16"/>
        <v/>
      </c>
      <c r="AD85" s="171">
        <f t="shared" si="14"/>
        <v>0</v>
      </c>
      <c r="AE85" s="171">
        <f t="shared" si="14"/>
        <v>0</v>
      </c>
      <c r="AF85" s="171">
        <f t="shared" si="14"/>
        <v>0</v>
      </c>
      <c r="AG85" s="171">
        <f t="shared" si="14"/>
        <v>0</v>
      </c>
      <c r="AH85" s="171">
        <f t="shared" si="14"/>
        <v>0</v>
      </c>
      <c r="AI85" s="171">
        <f t="shared" si="14"/>
        <v>0</v>
      </c>
      <c r="AJ85" s="171">
        <f t="shared" si="14"/>
        <v>0</v>
      </c>
      <c r="AK85" s="171"/>
      <c r="AL85" s="171"/>
      <c r="AM85" s="171">
        <f t="shared" si="5"/>
        <v>0</v>
      </c>
      <c r="AN85" s="171"/>
      <c r="AO85" s="171"/>
      <c r="AP85" s="171"/>
      <c r="AQ85" s="171"/>
      <c r="AR85" s="171"/>
      <c r="AS85" s="171"/>
      <c r="AT85" s="171"/>
      <c r="AU85" s="171"/>
      <c r="AV85" s="171"/>
      <c r="AW85" s="171"/>
      <c r="AX85" s="171"/>
      <c r="AY85" s="171"/>
      <c r="BB85" s="172" t="str">
        <f t="shared" si="17"/>
        <v/>
      </c>
      <c r="BC85" s="172" t="str">
        <f t="shared" si="17"/>
        <v/>
      </c>
      <c r="BD85" s="172" t="str">
        <f t="shared" si="17"/>
        <v/>
      </c>
      <c r="BE85" s="172" t="str">
        <f t="shared" si="17"/>
        <v/>
      </c>
      <c r="BF85" s="172" t="str">
        <f t="shared" si="17"/>
        <v/>
      </c>
    </row>
    <row r="86" spans="2:58">
      <c r="B86" s="10" t="str">
        <f t="shared" si="3"/>
        <v/>
      </c>
      <c r="C86" s="8"/>
      <c r="D86" s="8"/>
      <c r="E86" s="8"/>
      <c r="F86" s="281"/>
      <c r="G86" s="9"/>
      <c r="H86" s="9"/>
      <c r="I86" s="9"/>
      <c r="J86" s="9"/>
      <c r="K86" s="9"/>
      <c r="L86" s="305"/>
      <c r="M86" s="305"/>
      <c r="N86" s="11" t="str">
        <f t="shared" si="7"/>
        <v/>
      </c>
      <c r="O86" s="11" t="str">
        <f t="shared" si="8"/>
        <v/>
      </c>
      <c r="P86" s="158"/>
      <c r="Q86" s="11"/>
      <c r="R86" s="11"/>
      <c r="S86" s="11"/>
      <c r="T86" s="11"/>
      <c r="U86" s="11"/>
      <c r="V86" s="11"/>
      <c r="W86" s="11"/>
      <c r="X86" s="11"/>
      <c r="Y86" s="11" t="str">
        <f t="shared" si="9"/>
        <v/>
      </c>
      <c r="Z86" s="11" t="str">
        <f t="shared" si="10"/>
        <v/>
      </c>
      <c r="AA86" s="172">
        <f t="shared" si="11"/>
        <v>0</v>
      </c>
      <c r="AB86" s="172" t="str">
        <f t="shared" si="16"/>
        <v/>
      </c>
      <c r="AC86" s="172" t="str">
        <f t="shared" si="16"/>
        <v/>
      </c>
      <c r="AD86" s="171">
        <f t="shared" si="14"/>
        <v>0</v>
      </c>
      <c r="AE86" s="171">
        <f t="shared" si="14"/>
        <v>0</v>
      </c>
      <c r="AF86" s="171">
        <f t="shared" si="14"/>
        <v>0</v>
      </c>
      <c r="AG86" s="171">
        <f t="shared" si="14"/>
        <v>0</v>
      </c>
      <c r="AH86" s="171">
        <f t="shared" si="14"/>
        <v>0</v>
      </c>
      <c r="AI86" s="171">
        <f t="shared" si="14"/>
        <v>0</v>
      </c>
      <c r="AJ86" s="171">
        <f t="shared" si="14"/>
        <v>0</v>
      </c>
      <c r="AK86" s="171"/>
      <c r="AL86" s="171"/>
      <c r="AM86" s="171">
        <f t="shared" si="5"/>
        <v>0</v>
      </c>
      <c r="AN86" s="171"/>
      <c r="AO86" s="171"/>
      <c r="AP86" s="171"/>
      <c r="AQ86" s="171"/>
      <c r="AR86" s="171"/>
      <c r="AS86" s="171"/>
      <c r="AT86" s="171"/>
      <c r="AU86" s="171"/>
      <c r="AV86" s="171"/>
      <c r="AW86" s="171"/>
      <c r="AX86" s="171"/>
      <c r="AY86" s="171"/>
      <c r="BB86" s="172" t="str">
        <f t="shared" si="17"/>
        <v/>
      </c>
      <c r="BC86" s="172" t="str">
        <f t="shared" si="17"/>
        <v/>
      </c>
      <c r="BD86" s="172" t="str">
        <f t="shared" si="17"/>
        <v/>
      </c>
      <c r="BE86" s="172" t="str">
        <f t="shared" si="17"/>
        <v/>
      </c>
      <c r="BF86" s="172" t="str">
        <f t="shared" si="17"/>
        <v/>
      </c>
    </row>
    <row r="87" spans="2:58">
      <c r="B87" s="10" t="str">
        <f t="shared" si="3"/>
        <v/>
      </c>
      <c r="C87" s="8"/>
      <c r="D87" s="8"/>
      <c r="E87" s="8"/>
      <c r="F87" s="281"/>
      <c r="G87" s="9"/>
      <c r="H87" s="9"/>
      <c r="I87" s="9"/>
      <c r="J87" s="9"/>
      <c r="K87" s="9"/>
      <c r="L87" s="305"/>
      <c r="M87" s="305"/>
      <c r="N87" s="11" t="str">
        <f t="shared" si="7"/>
        <v/>
      </c>
      <c r="O87" s="11" t="str">
        <f t="shared" si="8"/>
        <v/>
      </c>
      <c r="P87" s="158"/>
      <c r="Q87" s="11"/>
      <c r="R87" s="11"/>
      <c r="S87" s="11"/>
      <c r="T87" s="11"/>
      <c r="U87" s="11"/>
      <c r="V87" s="11"/>
      <c r="W87" s="11"/>
      <c r="X87" s="11"/>
      <c r="Y87" s="11" t="str">
        <f t="shared" si="9"/>
        <v/>
      </c>
      <c r="Z87" s="11" t="str">
        <f t="shared" si="10"/>
        <v/>
      </c>
      <c r="AA87" s="172">
        <f t="shared" si="11"/>
        <v>0</v>
      </c>
      <c r="AB87" s="172" t="str">
        <f t="shared" si="16"/>
        <v/>
      </c>
      <c r="AC87" s="172" t="str">
        <f t="shared" si="16"/>
        <v/>
      </c>
      <c r="AD87" s="171">
        <f t="shared" si="14"/>
        <v>0</v>
      </c>
      <c r="AE87" s="171">
        <f t="shared" si="14"/>
        <v>0</v>
      </c>
      <c r="AF87" s="171">
        <f t="shared" si="14"/>
        <v>0</v>
      </c>
      <c r="AG87" s="171">
        <f t="shared" si="14"/>
        <v>0</v>
      </c>
      <c r="AH87" s="171">
        <f t="shared" si="14"/>
        <v>0</v>
      </c>
      <c r="AI87" s="171">
        <f t="shared" si="14"/>
        <v>0</v>
      </c>
      <c r="AJ87" s="171">
        <f t="shared" si="14"/>
        <v>0</v>
      </c>
      <c r="AK87" s="171"/>
      <c r="AL87" s="171"/>
      <c r="AM87" s="171">
        <f t="shared" si="5"/>
        <v>0</v>
      </c>
      <c r="AN87" s="171"/>
      <c r="AO87" s="171"/>
      <c r="AP87" s="171"/>
      <c r="AQ87" s="171"/>
      <c r="AR87" s="171"/>
      <c r="AS87" s="171"/>
      <c r="AT87" s="171"/>
      <c r="AU87" s="171"/>
      <c r="AV87" s="171"/>
      <c r="AW87" s="171"/>
      <c r="AX87" s="171"/>
      <c r="AY87" s="171"/>
      <c r="BB87" s="172" t="str">
        <f t="shared" si="17"/>
        <v/>
      </c>
      <c r="BC87" s="172" t="str">
        <f t="shared" si="17"/>
        <v/>
      </c>
      <c r="BD87" s="172" t="str">
        <f t="shared" si="17"/>
        <v/>
      </c>
      <c r="BE87" s="172" t="str">
        <f t="shared" si="17"/>
        <v/>
      </c>
      <c r="BF87" s="172" t="str">
        <f t="shared" si="17"/>
        <v/>
      </c>
    </row>
    <row r="88" spans="2:58">
      <c r="B88" s="10" t="str">
        <f t="shared" si="3"/>
        <v/>
      </c>
      <c r="C88" s="8"/>
      <c r="D88" s="8"/>
      <c r="E88" s="8"/>
      <c r="F88" s="281"/>
      <c r="G88" s="9"/>
      <c r="H88" s="9"/>
      <c r="I88" s="9"/>
      <c r="J88" s="9"/>
      <c r="K88" s="9"/>
      <c r="L88" s="305"/>
      <c r="M88" s="305"/>
      <c r="N88" s="11" t="str">
        <f t="shared" si="7"/>
        <v/>
      </c>
      <c r="O88" s="11" t="str">
        <f t="shared" si="8"/>
        <v/>
      </c>
      <c r="P88" s="158"/>
      <c r="Q88" s="11"/>
      <c r="R88" s="11"/>
      <c r="S88" s="11"/>
      <c r="T88" s="11"/>
      <c r="U88" s="11"/>
      <c r="V88" s="11"/>
      <c r="W88" s="11"/>
      <c r="X88" s="11"/>
      <c r="Y88" s="11" t="str">
        <f t="shared" si="9"/>
        <v/>
      </c>
      <c r="Z88" s="11" t="str">
        <f t="shared" si="10"/>
        <v/>
      </c>
      <c r="AA88" s="172">
        <f t="shared" si="11"/>
        <v>0</v>
      </c>
      <c r="AB88" s="172" t="str">
        <f t="shared" si="16"/>
        <v/>
      </c>
      <c r="AC88" s="172" t="str">
        <f t="shared" si="16"/>
        <v/>
      </c>
      <c r="AD88" s="171">
        <f t="shared" si="14"/>
        <v>0</v>
      </c>
      <c r="AE88" s="171">
        <f t="shared" si="14"/>
        <v>0</v>
      </c>
      <c r="AF88" s="171">
        <f t="shared" si="14"/>
        <v>0</v>
      </c>
      <c r="AG88" s="171">
        <f t="shared" si="14"/>
        <v>0</v>
      </c>
      <c r="AH88" s="171">
        <f t="shared" si="14"/>
        <v>0</v>
      </c>
      <c r="AI88" s="171">
        <f t="shared" si="14"/>
        <v>0</v>
      </c>
      <c r="AJ88" s="171">
        <f t="shared" si="14"/>
        <v>0</v>
      </c>
      <c r="AK88" s="171"/>
      <c r="AL88" s="171"/>
      <c r="AM88" s="171">
        <f t="shared" si="5"/>
        <v>0</v>
      </c>
      <c r="AN88" s="171"/>
      <c r="AO88" s="171"/>
      <c r="AP88" s="171"/>
      <c r="AQ88" s="171"/>
      <c r="AR88" s="171"/>
      <c r="AS88" s="171"/>
      <c r="AT88" s="171"/>
      <c r="AU88" s="171"/>
      <c r="AV88" s="171"/>
      <c r="AW88" s="171"/>
      <c r="AX88" s="171"/>
      <c r="AY88" s="171"/>
      <c r="BB88" s="172" t="str">
        <f t="shared" si="17"/>
        <v/>
      </c>
      <c r="BC88" s="172" t="str">
        <f t="shared" si="17"/>
        <v/>
      </c>
      <c r="BD88" s="172" t="str">
        <f t="shared" si="17"/>
        <v/>
      </c>
      <c r="BE88" s="172" t="str">
        <f t="shared" si="17"/>
        <v/>
      </c>
      <c r="BF88" s="172" t="str">
        <f t="shared" si="17"/>
        <v/>
      </c>
    </row>
    <row r="89" spans="2:58">
      <c r="B89" s="10" t="str">
        <f t="shared" si="3"/>
        <v/>
      </c>
      <c r="C89" s="8"/>
      <c r="D89" s="8"/>
      <c r="E89" s="8"/>
      <c r="F89" s="281"/>
      <c r="G89" s="9"/>
      <c r="H89" s="9"/>
      <c r="I89" s="9"/>
      <c r="J89" s="9"/>
      <c r="K89" s="9"/>
      <c r="L89" s="305"/>
      <c r="M89" s="305"/>
      <c r="N89" s="11" t="str">
        <f t="shared" si="7"/>
        <v/>
      </c>
      <c r="O89" s="11" t="str">
        <f t="shared" si="8"/>
        <v/>
      </c>
      <c r="P89" s="158"/>
      <c r="Q89" s="11"/>
      <c r="R89" s="11"/>
      <c r="S89" s="11"/>
      <c r="T89" s="11"/>
      <c r="U89" s="11"/>
      <c r="V89" s="11"/>
      <c r="W89" s="11"/>
      <c r="X89" s="11"/>
      <c r="Y89" s="11" t="str">
        <f t="shared" si="9"/>
        <v/>
      </c>
      <c r="Z89" s="11" t="str">
        <f t="shared" si="10"/>
        <v/>
      </c>
      <c r="AA89" s="172">
        <f t="shared" si="11"/>
        <v>0</v>
      </c>
      <c r="AB89" s="172" t="str">
        <f t="shared" si="16"/>
        <v/>
      </c>
      <c r="AC89" s="172" t="str">
        <f t="shared" si="16"/>
        <v/>
      </c>
      <c r="AD89" s="171">
        <f t="shared" si="14"/>
        <v>0</v>
      </c>
      <c r="AE89" s="171">
        <f t="shared" si="14"/>
        <v>0</v>
      </c>
      <c r="AF89" s="171">
        <f t="shared" si="14"/>
        <v>0</v>
      </c>
      <c r="AG89" s="171">
        <f t="shared" si="14"/>
        <v>0</v>
      </c>
      <c r="AH89" s="171">
        <f t="shared" si="14"/>
        <v>0</v>
      </c>
      <c r="AI89" s="171">
        <f t="shared" si="14"/>
        <v>0</v>
      </c>
      <c r="AJ89" s="171">
        <f t="shared" si="14"/>
        <v>0</v>
      </c>
      <c r="AK89" s="171"/>
      <c r="AL89" s="171"/>
      <c r="AM89" s="171">
        <f t="shared" si="5"/>
        <v>0</v>
      </c>
      <c r="AN89" s="171"/>
      <c r="AO89" s="171"/>
      <c r="AP89" s="171"/>
      <c r="AQ89" s="171"/>
      <c r="AR89" s="171"/>
      <c r="AS89" s="171"/>
      <c r="AT89" s="171"/>
      <c r="AU89" s="171"/>
      <c r="AV89" s="171"/>
      <c r="AW89" s="171"/>
      <c r="AX89" s="171"/>
      <c r="AY89" s="171"/>
      <c r="BB89" s="172" t="str">
        <f t="shared" si="17"/>
        <v/>
      </c>
      <c r="BC89" s="172" t="str">
        <f t="shared" si="17"/>
        <v/>
      </c>
      <c r="BD89" s="172" t="str">
        <f t="shared" si="17"/>
        <v/>
      </c>
      <c r="BE89" s="172" t="str">
        <f t="shared" si="17"/>
        <v/>
      </c>
      <c r="BF89" s="172" t="str">
        <f t="shared" si="17"/>
        <v/>
      </c>
    </row>
    <row r="90" spans="2:58">
      <c r="B90" s="10" t="str">
        <f t="shared" si="3"/>
        <v/>
      </c>
      <c r="C90" s="8"/>
      <c r="D90" s="8"/>
      <c r="E90" s="8"/>
      <c r="F90" s="281"/>
      <c r="G90" s="9"/>
      <c r="H90" s="9"/>
      <c r="I90" s="9"/>
      <c r="J90" s="9"/>
      <c r="K90" s="9"/>
      <c r="L90" s="305"/>
      <c r="M90" s="305"/>
      <c r="N90" s="11" t="str">
        <f t="shared" si="7"/>
        <v/>
      </c>
      <c r="O90" s="11" t="str">
        <f t="shared" si="8"/>
        <v/>
      </c>
      <c r="P90" s="158"/>
      <c r="Q90" s="11"/>
      <c r="R90" s="11"/>
      <c r="S90" s="11"/>
      <c r="T90" s="11"/>
      <c r="U90" s="11"/>
      <c r="V90" s="11"/>
      <c r="W90" s="11"/>
      <c r="X90" s="11"/>
      <c r="Y90" s="11" t="str">
        <f t="shared" si="9"/>
        <v/>
      </c>
      <c r="Z90" s="11" t="str">
        <f t="shared" si="10"/>
        <v/>
      </c>
      <c r="AA90" s="172">
        <f t="shared" si="11"/>
        <v>0</v>
      </c>
      <c r="AB90" s="172" t="str">
        <f t="shared" si="16"/>
        <v/>
      </c>
      <c r="AC90" s="172" t="str">
        <f t="shared" si="16"/>
        <v/>
      </c>
      <c r="AD90" s="171">
        <f t="shared" si="14"/>
        <v>0</v>
      </c>
      <c r="AE90" s="171">
        <f t="shared" si="14"/>
        <v>0</v>
      </c>
      <c r="AF90" s="171">
        <f t="shared" si="14"/>
        <v>0</v>
      </c>
      <c r="AG90" s="171">
        <f t="shared" si="14"/>
        <v>0</v>
      </c>
      <c r="AH90" s="171">
        <f t="shared" si="14"/>
        <v>0</v>
      </c>
      <c r="AI90" s="171">
        <f t="shared" si="14"/>
        <v>0</v>
      </c>
      <c r="AJ90" s="171">
        <f t="shared" si="14"/>
        <v>0</v>
      </c>
      <c r="AK90" s="171"/>
      <c r="AL90" s="171"/>
      <c r="AM90" s="171">
        <f t="shared" si="5"/>
        <v>0</v>
      </c>
      <c r="AN90" s="171"/>
      <c r="AO90" s="171"/>
      <c r="AP90" s="171"/>
      <c r="AQ90" s="171"/>
      <c r="AR90" s="171"/>
      <c r="AS90" s="171"/>
      <c r="AT90" s="171"/>
      <c r="AU90" s="171"/>
      <c r="AV90" s="171"/>
      <c r="AW90" s="171"/>
      <c r="AX90" s="171"/>
      <c r="AY90" s="171"/>
      <c r="BB90" s="172" t="str">
        <f t="shared" si="17"/>
        <v/>
      </c>
      <c r="BC90" s="172" t="str">
        <f t="shared" si="17"/>
        <v/>
      </c>
      <c r="BD90" s="172" t="str">
        <f t="shared" si="17"/>
        <v/>
      </c>
      <c r="BE90" s="172" t="str">
        <f t="shared" si="17"/>
        <v/>
      </c>
      <c r="BF90" s="172" t="str">
        <f t="shared" si="17"/>
        <v/>
      </c>
    </row>
    <row r="91" spans="2:58">
      <c r="B91" s="10" t="str">
        <f t="shared" si="3"/>
        <v/>
      </c>
      <c r="C91" s="8"/>
      <c r="D91" s="8"/>
      <c r="E91" s="8"/>
      <c r="F91" s="281"/>
      <c r="G91" s="9"/>
      <c r="H91" s="9"/>
      <c r="I91" s="9"/>
      <c r="J91" s="9"/>
      <c r="K91" s="9"/>
      <c r="L91" s="305"/>
      <c r="M91" s="305"/>
      <c r="N91" s="11" t="str">
        <f t="shared" si="7"/>
        <v/>
      </c>
      <c r="O91" s="11" t="str">
        <f t="shared" si="8"/>
        <v/>
      </c>
      <c r="P91" s="158"/>
      <c r="Q91" s="11"/>
      <c r="R91" s="11"/>
      <c r="S91" s="11"/>
      <c r="T91" s="11"/>
      <c r="U91" s="11"/>
      <c r="V91" s="11"/>
      <c r="W91" s="11"/>
      <c r="X91" s="11"/>
      <c r="Y91" s="11" t="str">
        <f t="shared" si="9"/>
        <v/>
      </c>
      <c r="Z91" s="11" t="str">
        <f t="shared" si="10"/>
        <v/>
      </c>
      <c r="AA91" s="172">
        <f t="shared" si="11"/>
        <v>0</v>
      </c>
      <c r="AB91" s="172" t="str">
        <f t="shared" si="16"/>
        <v/>
      </c>
      <c r="AC91" s="172" t="str">
        <f t="shared" si="16"/>
        <v/>
      </c>
      <c r="AD91" s="171">
        <f t="shared" si="14"/>
        <v>0</v>
      </c>
      <c r="AE91" s="171">
        <f t="shared" si="14"/>
        <v>0</v>
      </c>
      <c r="AF91" s="171">
        <f t="shared" si="14"/>
        <v>0</v>
      </c>
      <c r="AG91" s="171">
        <f t="shared" si="14"/>
        <v>0</v>
      </c>
      <c r="AH91" s="171">
        <f t="shared" si="14"/>
        <v>0</v>
      </c>
      <c r="AI91" s="171">
        <f t="shared" si="14"/>
        <v>0</v>
      </c>
      <c r="AJ91" s="171">
        <f t="shared" si="14"/>
        <v>0</v>
      </c>
      <c r="AK91" s="171"/>
      <c r="AL91" s="171"/>
      <c r="AM91" s="171">
        <f t="shared" si="5"/>
        <v>0</v>
      </c>
      <c r="AN91" s="171"/>
      <c r="AO91" s="171"/>
      <c r="AP91" s="171"/>
      <c r="AQ91" s="171"/>
      <c r="AR91" s="171"/>
      <c r="AS91" s="171"/>
      <c r="AT91" s="171"/>
      <c r="AU91" s="171"/>
      <c r="AV91" s="171"/>
      <c r="AW91" s="171"/>
      <c r="AX91" s="171"/>
      <c r="AY91" s="171"/>
      <c r="BB91" s="172" t="str">
        <f t="shared" si="17"/>
        <v/>
      </c>
      <c r="BC91" s="172" t="str">
        <f t="shared" si="17"/>
        <v/>
      </c>
      <c r="BD91" s="172" t="str">
        <f t="shared" si="17"/>
        <v/>
      </c>
      <c r="BE91" s="172" t="str">
        <f t="shared" si="17"/>
        <v/>
      </c>
      <c r="BF91" s="172" t="str">
        <f t="shared" si="17"/>
        <v/>
      </c>
    </row>
    <row r="92" spans="2:58">
      <c r="B92" s="10" t="str">
        <f t="shared" si="3"/>
        <v/>
      </c>
      <c r="C92" s="8"/>
      <c r="D92" s="8"/>
      <c r="E92" s="8"/>
      <c r="F92" s="281"/>
      <c r="G92" s="9"/>
      <c r="H92" s="9"/>
      <c r="I92" s="9"/>
      <c r="J92" s="9"/>
      <c r="K92" s="9"/>
      <c r="L92" s="305"/>
      <c r="M92" s="305"/>
      <c r="N92" s="11" t="str">
        <f t="shared" si="7"/>
        <v/>
      </c>
      <c r="O92" s="11" t="str">
        <f t="shared" si="8"/>
        <v/>
      </c>
      <c r="P92" s="158"/>
      <c r="Q92" s="11"/>
      <c r="R92" s="11"/>
      <c r="S92" s="11"/>
      <c r="T92" s="11"/>
      <c r="U92" s="11"/>
      <c r="V92" s="11"/>
      <c r="W92" s="11"/>
      <c r="X92" s="11"/>
      <c r="Y92" s="11" t="str">
        <f t="shared" si="9"/>
        <v/>
      </c>
      <c r="Z92" s="11" t="str">
        <f t="shared" si="10"/>
        <v/>
      </c>
      <c r="AA92" s="172">
        <f t="shared" si="11"/>
        <v>0</v>
      </c>
      <c r="AB92" s="172" t="str">
        <f t="shared" ref="AB92:AC130" si="18">IF($F92="","",AB$30)</f>
        <v/>
      </c>
      <c r="AC92" s="172" t="str">
        <f t="shared" si="18"/>
        <v/>
      </c>
      <c r="AD92" s="171">
        <f t="shared" si="14"/>
        <v>0</v>
      </c>
      <c r="AE92" s="171">
        <f t="shared" si="14"/>
        <v>0</v>
      </c>
      <c r="AF92" s="171">
        <f t="shared" si="14"/>
        <v>0</v>
      </c>
      <c r="AG92" s="171">
        <f t="shared" si="14"/>
        <v>0</v>
      </c>
      <c r="AH92" s="171">
        <f t="shared" si="14"/>
        <v>0</v>
      </c>
      <c r="AI92" s="171">
        <f t="shared" si="14"/>
        <v>0</v>
      </c>
      <c r="AJ92" s="171">
        <f t="shared" si="14"/>
        <v>0</v>
      </c>
      <c r="AK92" s="171"/>
      <c r="AL92" s="171"/>
      <c r="AM92" s="171">
        <f t="shared" si="5"/>
        <v>0</v>
      </c>
      <c r="AN92" s="171"/>
      <c r="AO92" s="171"/>
      <c r="AP92" s="171"/>
      <c r="AQ92" s="171"/>
      <c r="AR92" s="171"/>
      <c r="AS92" s="171"/>
      <c r="AT92" s="171"/>
      <c r="AU92" s="171"/>
      <c r="AV92" s="171"/>
      <c r="AW92" s="171"/>
      <c r="AX92" s="171"/>
      <c r="AY92" s="171"/>
      <c r="BB92" s="172" t="str">
        <f t="shared" si="17"/>
        <v/>
      </c>
      <c r="BC92" s="172" t="str">
        <f t="shared" si="17"/>
        <v/>
      </c>
      <c r="BD92" s="172" t="str">
        <f t="shared" si="17"/>
        <v/>
      </c>
      <c r="BE92" s="172" t="str">
        <f t="shared" si="17"/>
        <v/>
      </c>
      <c r="BF92" s="172" t="str">
        <f t="shared" si="17"/>
        <v/>
      </c>
    </row>
    <row r="93" spans="2:58">
      <c r="B93" s="10" t="str">
        <f t="shared" si="3"/>
        <v/>
      </c>
      <c r="C93" s="8"/>
      <c r="D93" s="8"/>
      <c r="E93" s="8"/>
      <c r="F93" s="281"/>
      <c r="G93" s="9"/>
      <c r="H93" s="9"/>
      <c r="I93" s="9"/>
      <c r="J93" s="9"/>
      <c r="K93" s="9"/>
      <c r="L93" s="305"/>
      <c r="M93" s="305"/>
      <c r="N93" s="11" t="str">
        <f t="shared" si="7"/>
        <v/>
      </c>
      <c r="O93" s="11" t="str">
        <f t="shared" si="8"/>
        <v/>
      </c>
      <c r="P93" s="158"/>
      <c r="Q93" s="11"/>
      <c r="R93" s="11"/>
      <c r="S93" s="11"/>
      <c r="T93" s="11"/>
      <c r="U93" s="11"/>
      <c r="V93" s="11"/>
      <c r="W93" s="11"/>
      <c r="X93" s="11"/>
      <c r="Y93" s="11" t="str">
        <f t="shared" si="9"/>
        <v/>
      </c>
      <c r="Z93" s="11" t="str">
        <f t="shared" si="10"/>
        <v/>
      </c>
      <c r="AA93" s="172">
        <f t="shared" si="11"/>
        <v>0</v>
      </c>
      <c r="AB93" s="172" t="str">
        <f t="shared" si="18"/>
        <v/>
      </c>
      <c r="AC93" s="172" t="str">
        <f t="shared" si="18"/>
        <v/>
      </c>
      <c r="AD93" s="171">
        <f t="shared" si="14"/>
        <v>0</v>
      </c>
      <c r="AE93" s="171">
        <f t="shared" si="14"/>
        <v>0</v>
      </c>
      <c r="AF93" s="171">
        <f t="shared" si="14"/>
        <v>0</v>
      </c>
      <c r="AG93" s="171">
        <f t="shared" si="14"/>
        <v>0</v>
      </c>
      <c r="AH93" s="171">
        <f t="shared" si="14"/>
        <v>0</v>
      </c>
      <c r="AI93" s="171">
        <f t="shared" si="14"/>
        <v>0</v>
      </c>
      <c r="AJ93" s="171">
        <f t="shared" si="14"/>
        <v>0</v>
      </c>
      <c r="AK93" s="171"/>
      <c r="AL93" s="171"/>
      <c r="AM93" s="171">
        <f t="shared" si="5"/>
        <v>0</v>
      </c>
      <c r="AN93" s="171"/>
      <c r="AO93" s="171"/>
      <c r="AP93" s="171"/>
      <c r="AQ93" s="171"/>
      <c r="AR93" s="171"/>
      <c r="AS93" s="171"/>
      <c r="AT93" s="171"/>
      <c r="AU93" s="171"/>
      <c r="AV93" s="171"/>
      <c r="AW93" s="171"/>
      <c r="AX93" s="171"/>
      <c r="AY93" s="171"/>
      <c r="BB93" s="172" t="str">
        <f t="shared" si="17"/>
        <v/>
      </c>
      <c r="BC93" s="172" t="str">
        <f t="shared" si="17"/>
        <v/>
      </c>
      <c r="BD93" s="172" t="str">
        <f t="shared" si="17"/>
        <v/>
      </c>
      <c r="BE93" s="172" t="str">
        <f t="shared" si="17"/>
        <v/>
      </c>
      <c r="BF93" s="172" t="str">
        <f t="shared" si="17"/>
        <v/>
      </c>
    </row>
    <row r="94" spans="2:58">
      <c r="B94" s="10" t="str">
        <f t="shared" si="3"/>
        <v/>
      </c>
      <c r="C94" s="8"/>
      <c r="D94" s="8"/>
      <c r="E94" s="8"/>
      <c r="F94" s="281"/>
      <c r="G94" s="9"/>
      <c r="H94" s="9"/>
      <c r="I94" s="9"/>
      <c r="J94" s="9"/>
      <c r="K94" s="9"/>
      <c r="L94" s="305"/>
      <c r="M94" s="305"/>
      <c r="N94" s="11" t="str">
        <f t="shared" si="7"/>
        <v/>
      </c>
      <c r="O94" s="11" t="str">
        <f t="shared" si="8"/>
        <v/>
      </c>
      <c r="P94" s="158"/>
      <c r="Q94" s="11"/>
      <c r="R94" s="11"/>
      <c r="S94" s="11"/>
      <c r="T94" s="11"/>
      <c r="U94" s="11"/>
      <c r="V94" s="11"/>
      <c r="W94" s="11"/>
      <c r="X94" s="11"/>
      <c r="Y94" s="11" t="str">
        <f t="shared" si="9"/>
        <v/>
      </c>
      <c r="Z94" s="11" t="str">
        <f t="shared" si="10"/>
        <v/>
      </c>
      <c r="AA94" s="172">
        <f t="shared" si="11"/>
        <v>0</v>
      </c>
      <c r="AB94" s="172" t="str">
        <f t="shared" si="18"/>
        <v/>
      </c>
      <c r="AC94" s="172" t="str">
        <f t="shared" si="18"/>
        <v/>
      </c>
      <c r="AD94" s="171">
        <f t="shared" si="14"/>
        <v>0</v>
      </c>
      <c r="AE94" s="171">
        <f t="shared" si="14"/>
        <v>0</v>
      </c>
      <c r="AF94" s="171">
        <f t="shared" si="14"/>
        <v>0</v>
      </c>
      <c r="AG94" s="171">
        <f t="shared" si="14"/>
        <v>0</v>
      </c>
      <c r="AH94" s="171">
        <f t="shared" si="14"/>
        <v>0</v>
      </c>
      <c r="AI94" s="171">
        <f t="shared" si="14"/>
        <v>0</v>
      </c>
      <c r="AJ94" s="171">
        <f t="shared" si="14"/>
        <v>0</v>
      </c>
      <c r="AK94" s="171"/>
      <c r="AL94" s="171"/>
      <c r="AM94" s="171">
        <f t="shared" si="5"/>
        <v>0</v>
      </c>
      <c r="AN94" s="171"/>
      <c r="AO94" s="171"/>
      <c r="AP94" s="171"/>
      <c r="AQ94" s="171"/>
      <c r="AR94" s="171"/>
      <c r="AS94" s="171"/>
      <c r="AT94" s="171"/>
      <c r="AU94" s="171"/>
      <c r="AV94" s="171"/>
      <c r="AW94" s="171"/>
      <c r="AX94" s="171"/>
      <c r="AY94" s="171"/>
      <c r="BB94" s="172" t="str">
        <f t="shared" si="17"/>
        <v/>
      </c>
      <c r="BC94" s="172" t="str">
        <f t="shared" si="17"/>
        <v/>
      </c>
      <c r="BD94" s="172" t="str">
        <f t="shared" si="17"/>
        <v/>
      </c>
      <c r="BE94" s="172" t="str">
        <f t="shared" si="17"/>
        <v/>
      </c>
      <c r="BF94" s="172" t="str">
        <f t="shared" si="17"/>
        <v/>
      </c>
    </row>
    <row r="95" spans="2:58">
      <c r="B95" s="10" t="str">
        <f t="shared" ref="B95:B130" si="19">IF(F95="","",ROW()-30)</f>
        <v/>
      </c>
      <c r="C95" s="8"/>
      <c r="D95" s="8"/>
      <c r="E95" s="8"/>
      <c r="F95" s="281"/>
      <c r="G95" s="9"/>
      <c r="H95" s="9"/>
      <c r="I95" s="9"/>
      <c r="J95" s="9"/>
      <c r="K95" s="9"/>
      <c r="L95" s="305"/>
      <c r="M95" s="305"/>
      <c r="N95" s="11" t="str">
        <f t="shared" si="7"/>
        <v/>
      </c>
      <c r="O95" s="11" t="str">
        <f t="shared" si="8"/>
        <v/>
      </c>
      <c r="P95" s="158"/>
      <c r="Q95" s="11"/>
      <c r="R95" s="11"/>
      <c r="S95" s="11"/>
      <c r="T95" s="11"/>
      <c r="U95" s="11"/>
      <c r="V95" s="11"/>
      <c r="W95" s="11"/>
      <c r="X95" s="11"/>
      <c r="Y95" s="11" t="str">
        <f t="shared" si="9"/>
        <v/>
      </c>
      <c r="Z95" s="11" t="str">
        <f t="shared" si="10"/>
        <v/>
      </c>
      <c r="AA95" s="172">
        <f t="shared" si="11"/>
        <v>0</v>
      </c>
      <c r="AB95" s="172" t="str">
        <f t="shared" si="18"/>
        <v/>
      </c>
      <c r="AC95" s="172" t="str">
        <f t="shared" si="18"/>
        <v/>
      </c>
      <c r="AD95" s="171">
        <f t="shared" ref="AD95:AJ130" si="20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171">
        <f t="shared" si="20"/>
        <v>0</v>
      </c>
      <c r="AF95" s="171">
        <f t="shared" si="20"/>
        <v>0</v>
      </c>
      <c r="AG95" s="171">
        <f t="shared" si="20"/>
        <v>0</v>
      </c>
      <c r="AH95" s="171">
        <f t="shared" si="20"/>
        <v>0</v>
      </c>
      <c r="AI95" s="171">
        <f t="shared" si="20"/>
        <v>0</v>
      </c>
      <c r="AJ95" s="171">
        <f t="shared" si="20"/>
        <v>0</v>
      </c>
      <c r="AK95" s="171"/>
      <c r="AL95" s="171"/>
      <c r="AM95" s="171">
        <f t="shared" ref="AM95:AM130" si="21">IF(P$30="",1,IF(P95="",0,IFERROR(CHOOSE(AM$28,IF(ISNA(MATCH(P95,$AB$30:$AC$30,0)),0,1),IF(ISNUMBER(P95),1,0),IF(P95=TRUNC(P95),1,0),IF(AND(P95*1=P95,P95&gt;=0),1,0),IF(AND(P95=TRUNC(P95),P95&gt;=0),1,0),IF(AND(P95*1=P95,P95&gt;0),1,0),IF(AND(P95=TRUNC(P95),P95&gt;0),1,0),1,IF(ISNA(HLOOKUP(P95,$AE$4:$AN$4,1,0)),0,1)),0)))</f>
        <v>0</v>
      </c>
      <c r="AN95" s="171"/>
      <c r="AO95" s="171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BB95" s="172" t="str">
        <f t="shared" ref="BB95:BF110" si="22">IF($F95="","",BB$30)</f>
        <v/>
      </c>
      <c r="BC95" s="172" t="str">
        <f t="shared" si="22"/>
        <v/>
      </c>
      <c r="BD95" s="172" t="str">
        <f t="shared" si="22"/>
        <v/>
      </c>
      <c r="BE95" s="172" t="str">
        <f t="shared" si="22"/>
        <v/>
      </c>
      <c r="BF95" s="172" t="str">
        <f t="shared" si="22"/>
        <v/>
      </c>
    </row>
    <row r="96" spans="2:58">
      <c r="B96" s="10" t="str">
        <f t="shared" si="19"/>
        <v/>
      </c>
      <c r="C96" s="8"/>
      <c r="D96" s="8"/>
      <c r="E96" s="8"/>
      <c r="F96" s="281"/>
      <c r="G96" s="9"/>
      <c r="H96" s="9"/>
      <c r="I96" s="9"/>
      <c r="J96" s="9"/>
      <c r="K96" s="9"/>
      <c r="L96" s="305"/>
      <c r="M96" s="305"/>
      <c r="N96" s="11" t="str">
        <f t="shared" ref="N96:N130" si="23">IF($F96="","",IFERROR(SUM(G96:J96),$AB$1))</f>
        <v/>
      </c>
      <c r="O96" s="11" t="str">
        <f t="shared" ref="O96:O130" si="24">IF($F96="","",IF($AA96&lt;&gt;1,$AB$1,IFERROR(IF(AND(L96=1,K96&gt;=$G$7,OR(SUM(G96:H96)&gt;=$G$4,AND(H96&gt;=($G$4-$G$6),I96&gt;=$G$6))),1,0),$AB$1)))</f>
        <v/>
      </c>
      <c r="P96" s="158"/>
      <c r="Q96" s="11"/>
      <c r="R96" s="11"/>
      <c r="S96" s="11"/>
      <c r="T96" s="11"/>
      <c r="U96" s="11"/>
      <c r="V96" s="11"/>
      <c r="W96" s="11"/>
      <c r="X96" s="11"/>
      <c r="Y96" s="11" t="str">
        <f t="shared" ref="Y96:Y130" si="25">IF($F96="","",IF($AA96&lt;&gt;1,$AB$1,IFERROR(O96*MIN($J$6,$J$4*N96),$AB$1)))</f>
        <v/>
      </c>
      <c r="Z96" s="11" t="str">
        <f t="shared" ref="Z96:Z130" si="26">IF($F96="","",IF($AA96&lt;&gt;1,$AB$1,IFERROR(O96*$M$4*$M$6^ROUNDDOWN(MIN($J$6,N96)/$L$6,0)*IF(M96=1,$O$6,1),$AB$1)))</f>
        <v/>
      </c>
      <c r="AA96" s="172">
        <f t="shared" ref="AA96:AA130" si="27">IF(SUM(AD96:AW96)=COUNT(AD96:AW96),1,0)</f>
        <v>0</v>
      </c>
      <c r="AB96" s="172" t="str">
        <f t="shared" si="18"/>
        <v/>
      </c>
      <c r="AC96" s="172" t="str">
        <f t="shared" si="18"/>
        <v/>
      </c>
      <c r="AD96" s="171">
        <f t="shared" si="20"/>
        <v>0</v>
      </c>
      <c r="AE96" s="171">
        <f t="shared" si="20"/>
        <v>0</v>
      </c>
      <c r="AF96" s="171">
        <f t="shared" si="20"/>
        <v>0</v>
      </c>
      <c r="AG96" s="171">
        <f t="shared" si="20"/>
        <v>0</v>
      </c>
      <c r="AH96" s="171">
        <f t="shared" si="20"/>
        <v>0</v>
      </c>
      <c r="AI96" s="171">
        <f t="shared" si="20"/>
        <v>0</v>
      </c>
      <c r="AJ96" s="171">
        <f t="shared" si="20"/>
        <v>0</v>
      </c>
      <c r="AK96" s="171"/>
      <c r="AL96" s="171"/>
      <c r="AM96" s="171">
        <f t="shared" si="21"/>
        <v>0</v>
      </c>
      <c r="AN96" s="171"/>
      <c r="AO96" s="171"/>
      <c r="AP96" s="171"/>
      <c r="AQ96" s="171"/>
      <c r="AR96" s="171"/>
      <c r="AS96" s="171"/>
      <c r="AT96" s="171"/>
      <c r="AU96" s="171"/>
      <c r="AV96" s="171"/>
      <c r="AW96" s="171"/>
      <c r="AX96" s="171"/>
      <c r="AY96" s="171"/>
      <c r="BB96" s="172" t="str">
        <f t="shared" si="22"/>
        <v/>
      </c>
      <c r="BC96" s="172" t="str">
        <f t="shared" si="22"/>
        <v/>
      </c>
      <c r="BD96" s="172" t="str">
        <f t="shared" si="22"/>
        <v/>
      </c>
      <c r="BE96" s="172" t="str">
        <f t="shared" si="22"/>
        <v/>
      </c>
      <c r="BF96" s="172" t="str">
        <f t="shared" si="22"/>
        <v/>
      </c>
    </row>
    <row r="97" spans="2:58">
      <c r="B97" s="10" t="str">
        <f t="shared" si="19"/>
        <v/>
      </c>
      <c r="C97" s="8"/>
      <c r="D97" s="8"/>
      <c r="E97" s="8"/>
      <c r="F97" s="281"/>
      <c r="G97" s="9"/>
      <c r="H97" s="9"/>
      <c r="I97" s="9"/>
      <c r="J97" s="9"/>
      <c r="K97" s="9"/>
      <c r="L97" s="305"/>
      <c r="M97" s="305"/>
      <c r="N97" s="11" t="str">
        <f t="shared" si="23"/>
        <v/>
      </c>
      <c r="O97" s="11" t="str">
        <f t="shared" si="24"/>
        <v/>
      </c>
      <c r="P97" s="158"/>
      <c r="Q97" s="11"/>
      <c r="R97" s="11"/>
      <c r="S97" s="11"/>
      <c r="T97" s="11"/>
      <c r="U97" s="11"/>
      <c r="V97" s="11"/>
      <c r="W97" s="11"/>
      <c r="X97" s="11"/>
      <c r="Y97" s="11" t="str">
        <f t="shared" si="25"/>
        <v/>
      </c>
      <c r="Z97" s="11" t="str">
        <f t="shared" si="26"/>
        <v/>
      </c>
      <c r="AA97" s="172">
        <f t="shared" si="27"/>
        <v>0</v>
      </c>
      <c r="AB97" s="172" t="str">
        <f t="shared" si="18"/>
        <v/>
      </c>
      <c r="AC97" s="172" t="str">
        <f t="shared" si="18"/>
        <v/>
      </c>
      <c r="AD97" s="171">
        <f t="shared" si="20"/>
        <v>0</v>
      </c>
      <c r="AE97" s="171">
        <f t="shared" si="20"/>
        <v>0</v>
      </c>
      <c r="AF97" s="171">
        <f t="shared" si="20"/>
        <v>0</v>
      </c>
      <c r="AG97" s="171">
        <f t="shared" si="20"/>
        <v>0</v>
      </c>
      <c r="AH97" s="171">
        <f t="shared" si="20"/>
        <v>0</v>
      </c>
      <c r="AI97" s="171">
        <f t="shared" si="20"/>
        <v>0</v>
      </c>
      <c r="AJ97" s="171">
        <f t="shared" si="20"/>
        <v>0</v>
      </c>
      <c r="AK97" s="171"/>
      <c r="AL97" s="171"/>
      <c r="AM97" s="171">
        <f t="shared" si="21"/>
        <v>0</v>
      </c>
      <c r="AN97" s="171"/>
      <c r="AO97" s="171"/>
      <c r="AP97" s="171"/>
      <c r="AQ97" s="171"/>
      <c r="AR97" s="171"/>
      <c r="AS97" s="171"/>
      <c r="AT97" s="171"/>
      <c r="AU97" s="171"/>
      <c r="AV97" s="171"/>
      <c r="AW97" s="171"/>
      <c r="AX97" s="171"/>
      <c r="AY97" s="171"/>
      <c r="BB97" s="172" t="str">
        <f t="shared" si="22"/>
        <v/>
      </c>
      <c r="BC97" s="172" t="str">
        <f t="shared" si="22"/>
        <v/>
      </c>
      <c r="BD97" s="172" t="str">
        <f t="shared" si="22"/>
        <v/>
      </c>
      <c r="BE97" s="172" t="str">
        <f t="shared" si="22"/>
        <v/>
      </c>
      <c r="BF97" s="172" t="str">
        <f t="shared" si="22"/>
        <v/>
      </c>
    </row>
    <row r="98" spans="2:58">
      <c r="B98" s="10" t="str">
        <f t="shared" si="19"/>
        <v/>
      </c>
      <c r="C98" s="8"/>
      <c r="D98" s="8"/>
      <c r="E98" s="8"/>
      <c r="F98" s="281"/>
      <c r="G98" s="9"/>
      <c r="H98" s="9"/>
      <c r="I98" s="9"/>
      <c r="J98" s="9"/>
      <c r="K98" s="9"/>
      <c r="L98" s="305"/>
      <c r="M98" s="305"/>
      <c r="N98" s="11" t="str">
        <f t="shared" si="23"/>
        <v/>
      </c>
      <c r="O98" s="11" t="str">
        <f t="shared" si="24"/>
        <v/>
      </c>
      <c r="P98" s="158"/>
      <c r="Q98" s="11"/>
      <c r="R98" s="11"/>
      <c r="S98" s="11"/>
      <c r="T98" s="11"/>
      <c r="U98" s="11"/>
      <c r="V98" s="11"/>
      <c r="W98" s="11"/>
      <c r="X98" s="11"/>
      <c r="Y98" s="11" t="str">
        <f t="shared" si="25"/>
        <v/>
      </c>
      <c r="Z98" s="11" t="str">
        <f t="shared" si="26"/>
        <v/>
      </c>
      <c r="AA98" s="172">
        <f t="shared" si="27"/>
        <v>0</v>
      </c>
      <c r="AB98" s="172" t="str">
        <f t="shared" si="18"/>
        <v/>
      </c>
      <c r="AC98" s="172" t="str">
        <f t="shared" si="18"/>
        <v/>
      </c>
      <c r="AD98" s="171">
        <f t="shared" si="20"/>
        <v>0</v>
      </c>
      <c r="AE98" s="171">
        <f t="shared" si="20"/>
        <v>0</v>
      </c>
      <c r="AF98" s="171">
        <f t="shared" si="20"/>
        <v>0</v>
      </c>
      <c r="AG98" s="171">
        <f t="shared" si="20"/>
        <v>0</v>
      </c>
      <c r="AH98" s="171">
        <f t="shared" si="20"/>
        <v>0</v>
      </c>
      <c r="AI98" s="171">
        <f t="shared" si="20"/>
        <v>0</v>
      </c>
      <c r="AJ98" s="171">
        <f t="shared" si="20"/>
        <v>0</v>
      </c>
      <c r="AK98" s="171"/>
      <c r="AL98" s="171"/>
      <c r="AM98" s="171">
        <f t="shared" si="21"/>
        <v>0</v>
      </c>
      <c r="AN98" s="171"/>
      <c r="AO98" s="171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BB98" s="172" t="str">
        <f t="shared" si="22"/>
        <v/>
      </c>
      <c r="BC98" s="172" t="str">
        <f t="shared" si="22"/>
        <v/>
      </c>
      <c r="BD98" s="172" t="str">
        <f t="shared" si="22"/>
        <v/>
      </c>
      <c r="BE98" s="172" t="str">
        <f t="shared" si="22"/>
        <v/>
      </c>
      <c r="BF98" s="172" t="str">
        <f t="shared" si="22"/>
        <v/>
      </c>
    </row>
    <row r="99" spans="2:58">
      <c r="B99" s="10" t="str">
        <f t="shared" si="19"/>
        <v/>
      </c>
      <c r="C99" s="8"/>
      <c r="D99" s="8"/>
      <c r="E99" s="8"/>
      <c r="F99" s="281"/>
      <c r="G99" s="9"/>
      <c r="H99" s="9"/>
      <c r="I99" s="9"/>
      <c r="J99" s="9"/>
      <c r="K99" s="9"/>
      <c r="L99" s="305"/>
      <c r="M99" s="305"/>
      <c r="N99" s="11" t="str">
        <f t="shared" si="23"/>
        <v/>
      </c>
      <c r="O99" s="11" t="str">
        <f t="shared" si="24"/>
        <v/>
      </c>
      <c r="P99" s="158"/>
      <c r="Q99" s="11"/>
      <c r="R99" s="11"/>
      <c r="S99" s="11"/>
      <c r="T99" s="11"/>
      <c r="U99" s="11"/>
      <c r="V99" s="11"/>
      <c r="W99" s="11"/>
      <c r="X99" s="11"/>
      <c r="Y99" s="11" t="str">
        <f t="shared" si="25"/>
        <v/>
      </c>
      <c r="Z99" s="11" t="str">
        <f t="shared" si="26"/>
        <v/>
      </c>
      <c r="AA99" s="172">
        <f t="shared" si="27"/>
        <v>0</v>
      </c>
      <c r="AB99" s="172" t="str">
        <f t="shared" si="18"/>
        <v/>
      </c>
      <c r="AC99" s="172" t="str">
        <f t="shared" si="18"/>
        <v/>
      </c>
      <c r="AD99" s="171">
        <f t="shared" si="20"/>
        <v>0</v>
      </c>
      <c r="AE99" s="171">
        <f t="shared" si="20"/>
        <v>0</v>
      </c>
      <c r="AF99" s="171">
        <f t="shared" si="20"/>
        <v>0</v>
      </c>
      <c r="AG99" s="171">
        <f t="shared" si="20"/>
        <v>0</v>
      </c>
      <c r="AH99" s="171">
        <f t="shared" si="20"/>
        <v>0</v>
      </c>
      <c r="AI99" s="171">
        <f t="shared" si="20"/>
        <v>0</v>
      </c>
      <c r="AJ99" s="171">
        <f t="shared" si="20"/>
        <v>0</v>
      </c>
      <c r="AK99" s="171"/>
      <c r="AL99" s="171"/>
      <c r="AM99" s="171">
        <f t="shared" si="21"/>
        <v>0</v>
      </c>
      <c r="AN99" s="171"/>
      <c r="AO99" s="171"/>
      <c r="AP99" s="171"/>
      <c r="AQ99" s="171"/>
      <c r="AR99" s="171"/>
      <c r="AS99" s="171"/>
      <c r="AT99" s="171"/>
      <c r="AU99" s="171"/>
      <c r="AV99" s="171"/>
      <c r="AW99" s="171"/>
      <c r="AX99" s="171"/>
      <c r="AY99" s="171"/>
      <c r="BB99" s="172" t="str">
        <f t="shared" si="22"/>
        <v/>
      </c>
      <c r="BC99" s="172" t="str">
        <f t="shared" si="22"/>
        <v/>
      </c>
      <c r="BD99" s="172" t="str">
        <f t="shared" si="22"/>
        <v/>
      </c>
      <c r="BE99" s="172" t="str">
        <f t="shared" si="22"/>
        <v/>
      </c>
      <c r="BF99" s="172" t="str">
        <f t="shared" si="22"/>
        <v/>
      </c>
    </row>
    <row r="100" spans="2:58">
      <c r="B100" s="10" t="str">
        <f t="shared" si="19"/>
        <v/>
      </c>
      <c r="C100" s="8"/>
      <c r="D100" s="8"/>
      <c r="E100" s="8"/>
      <c r="F100" s="281"/>
      <c r="G100" s="9"/>
      <c r="H100" s="9"/>
      <c r="I100" s="9"/>
      <c r="J100" s="9"/>
      <c r="K100" s="9"/>
      <c r="L100" s="305"/>
      <c r="M100" s="305"/>
      <c r="N100" s="11" t="str">
        <f t="shared" si="23"/>
        <v/>
      </c>
      <c r="O100" s="11" t="str">
        <f t="shared" si="24"/>
        <v/>
      </c>
      <c r="P100" s="158"/>
      <c r="Q100" s="11"/>
      <c r="R100" s="11"/>
      <c r="S100" s="11"/>
      <c r="T100" s="11"/>
      <c r="U100" s="11"/>
      <c r="V100" s="11"/>
      <c r="W100" s="11"/>
      <c r="X100" s="11"/>
      <c r="Y100" s="11" t="str">
        <f t="shared" si="25"/>
        <v/>
      </c>
      <c r="Z100" s="11" t="str">
        <f t="shared" si="26"/>
        <v/>
      </c>
      <c r="AA100" s="172">
        <f t="shared" si="27"/>
        <v>0</v>
      </c>
      <c r="AB100" s="172" t="str">
        <f t="shared" si="18"/>
        <v/>
      </c>
      <c r="AC100" s="172" t="str">
        <f t="shared" si="18"/>
        <v/>
      </c>
      <c r="AD100" s="171">
        <f t="shared" si="20"/>
        <v>0</v>
      </c>
      <c r="AE100" s="171">
        <f t="shared" si="20"/>
        <v>0</v>
      </c>
      <c r="AF100" s="171">
        <f t="shared" si="20"/>
        <v>0</v>
      </c>
      <c r="AG100" s="171">
        <f t="shared" si="20"/>
        <v>0</v>
      </c>
      <c r="AH100" s="171">
        <f t="shared" si="20"/>
        <v>0</v>
      </c>
      <c r="AI100" s="171">
        <f t="shared" si="20"/>
        <v>0</v>
      </c>
      <c r="AJ100" s="171">
        <f t="shared" si="20"/>
        <v>0</v>
      </c>
      <c r="AK100" s="171"/>
      <c r="AL100" s="171"/>
      <c r="AM100" s="171">
        <f t="shared" si="21"/>
        <v>0</v>
      </c>
      <c r="AN100" s="171"/>
      <c r="AO100" s="171"/>
      <c r="AP100" s="171"/>
      <c r="AQ100" s="171"/>
      <c r="AR100" s="171"/>
      <c r="AS100" s="171"/>
      <c r="AT100" s="171"/>
      <c r="AU100" s="171"/>
      <c r="AV100" s="171"/>
      <c r="AW100" s="171"/>
      <c r="AX100" s="171"/>
      <c r="AY100" s="171"/>
      <c r="BB100" s="172" t="str">
        <f t="shared" si="22"/>
        <v/>
      </c>
      <c r="BC100" s="172" t="str">
        <f t="shared" si="22"/>
        <v/>
      </c>
      <c r="BD100" s="172" t="str">
        <f t="shared" si="22"/>
        <v/>
      </c>
      <c r="BE100" s="172" t="str">
        <f t="shared" si="22"/>
        <v/>
      </c>
      <c r="BF100" s="172" t="str">
        <f t="shared" si="22"/>
        <v/>
      </c>
    </row>
    <row r="101" spans="2:58">
      <c r="B101" s="10" t="str">
        <f t="shared" si="19"/>
        <v/>
      </c>
      <c r="C101" s="8"/>
      <c r="D101" s="8"/>
      <c r="E101" s="8"/>
      <c r="F101" s="281"/>
      <c r="G101" s="9"/>
      <c r="H101" s="9"/>
      <c r="I101" s="9"/>
      <c r="J101" s="9"/>
      <c r="K101" s="9"/>
      <c r="L101" s="305"/>
      <c r="M101" s="305"/>
      <c r="N101" s="11" t="str">
        <f t="shared" si="23"/>
        <v/>
      </c>
      <c r="O101" s="11" t="str">
        <f t="shared" si="24"/>
        <v/>
      </c>
      <c r="P101" s="158"/>
      <c r="Q101" s="11"/>
      <c r="R101" s="11"/>
      <c r="S101" s="11"/>
      <c r="T101" s="11"/>
      <c r="U101" s="11"/>
      <c r="V101" s="11"/>
      <c r="W101" s="11"/>
      <c r="X101" s="11"/>
      <c r="Y101" s="11" t="str">
        <f t="shared" si="25"/>
        <v/>
      </c>
      <c r="Z101" s="11" t="str">
        <f t="shared" si="26"/>
        <v/>
      </c>
      <c r="AA101" s="172">
        <f t="shared" si="27"/>
        <v>0</v>
      </c>
      <c r="AB101" s="172" t="str">
        <f t="shared" si="18"/>
        <v/>
      </c>
      <c r="AC101" s="172" t="str">
        <f t="shared" si="18"/>
        <v/>
      </c>
      <c r="AD101" s="171">
        <f t="shared" si="20"/>
        <v>0</v>
      </c>
      <c r="AE101" s="171">
        <f t="shared" si="20"/>
        <v>0</v>
      </c>
      <c r="AF101" s="171">
        <f t="shared" si="20"/>
        <v>0</v>
      </c>
      <c r="AG101" s="171">
        <f t="shared" si="20"/>
        <v>0</v>
      </c>
      <c r="AH101" s="171">
        <f t="shared" si="20"/>
        <v>0</v>
      </c>
      <c r="AI101" s="171">
        <f t="shared" si="20"/>
        <v>0</v>
      </c>
      <c r="AJ101" s="171">
        <f t="shared" si="20"/>
        <v>0</v>
      </c>
      <c r="AK101" s="171"/>
      <c r="AL101" s="171"/>
      <c r="AM101" s="171">
        <f t="shared" si="21"/>
        <v>0</v>
      </c>
      <c r="AN101" s="171"/>
      <c r="AO101" s="171"/>
      <c r="AP101" s="171"/>
      <c r="AQ101" s="171"/>
      <c r="AR101" s="171"/>
      <c r="AS101" s="171"/>
      <c r="AT101" s="171"/>
      <c r="AU101" s="171"/>
      <c r="AV101" s="171"/>
      <c r="AW101" s="171"/>
      <c r="AX101" s="171"/>
      <c r="AY101" s="171"/>
      <c r="BB101" s="172" t="str">
        <f t="shared" si="22"/>
        <v/>
      </c>
      <c r="BC101" s="172" t="str">
        <f t="shared" si="22"/>
        <v/>
      </c>
      <c r="BD101" s="172" t="str">
        <f t="shared" si="22"/>
        <v/>
      </c>
      <c r="BE101" s="172" t="str">
        <f t="shared" si="22"/>
        <v/>
      </c>
      <c r="BF101" s="172" t="str">
        <f t="shared" si="22"/>
        <v/>
      </c>
    </row>
    <row r="102" spans="2:58">
      <c r="B102" s="10" t="str">
        <f t="shared" si="19"/>
        <v/>
      </c>
      <c r="C102" s="8"/>
      <c r="D102" s="8"/>
      <c r="E102" s="8"/>
      <c r="F102" s="281"/>
      <c r="G102" s="9"/>
      <c r="H102" s="9"/>
      <c r="I102" s="9"/>
      <c r="J102" s="9"/>
      <c r="K102" s="9"/>
      <c r="L102" s="305"/>
      <c r="M102" s="305"/>
      <c r="N102" s="11" t="str">
        <f t="shared" si="23"/>
        <v/>
      </c>
      <c r="O102" s="11" t="str">
        <f t="shared" si="24"/>
        <v/>
      </c>
      <c r="P102" s="158"/>
      <c r="Q102" s="11"/>
      <c r="R102" s="11"/>
      <c r="S102" s="11"/>
      <c r="T102" s="11"/>
      <c r="U102" s="11"/>
      <c r="V102" s="11"/>
      <c r="W102" s="11"/>
      <c r="X102" s="11"/>
      <c r="Y102" s="11" t="str">
        <f t="shared" si="25"/>
        <v/>
      </c>
      <c r="Z102" s="11" t="str">
        <f t="shared" si="26"/>
        <v/>
      </c>
      <c r="AA102" s="172">
        <f t="shared" si="27"/>
        <v>0</v>
      </c>
      <c r="AB102" s="172" t="str">
        <f t="shared" si="18"/>
        <v/>
      </c>
      <c r="AC102" s="172" t="str">
        <f t="shared" si="18"/>
        <v/>
      </c>
      <c r="AD102" s="171">
        <f t="shared" si="20"/>
        <v>0</v>
      </c>
      <c r="AE102" s="171">
        <f t="shared" si="20"/>
        <v>0</v>
      </c>
      <c r="AF102" s="171">
        <f t="shared" si="20"/>
        <v>0</v>
      </c>
      <c r="AG102" s="171">
        <f t="shared" si="20"/>
        <v>0</v>
      </c>
      <c r="AH102" s="171">
        <f t="shared" si="20"/>
        <v>0</v>
      </c>
      <c r="AI102" s="171">
        <f t="shared" si="20"/>
        <v>0</v>
      </c>
      <c r="AJ102" s="171">
        <f t="shared" si="20"/>
        <v>0</v>
      </c>
      <c r="AK102" s="171"/>
      <c r="AL102" s="171"/>
      <c r="AM102" s="171">
        <f t="shared" si="21"/>
        <v>0</v>
      </c>
      <c r="AN102" s="171"/>
      <c r="AO102" s="171"/>
      <c r="AP102" s="171"/>
      <c r="AQ102" s="171"/>
      <c r="AR102" s="171"/>
      <c r="AS102" s="171"/>
      <c r="AT102" s="171"/>
      <c r="AU102" s="171"/>
      <c r="AV102" s="171"/>
      <c r="AW102" s="171"/>
      <c r="AX102" s="171"/>
      <c r="AY102" s="171"/>
      <c r="BB102" s="172" t="str">
        <f t="shared" si="22"/>
        <v/>
      </c>
      <c r="BC102" s="172" t="str">
        <f t="shared" si="22"/>
        <v/>
      </c>
      <c r="BD102" s="172" t="str">
        <f t="shared" si="22"/>
        <v/>
      </c>
      <c r="BE102" s="172" t="str">
        <f t="shared" si="22"/>
        <v/>
      </c>
      <c r="BF102" s="172" t="str">
        <f t="shared" si="22"/>
        <v/>
      </c>
    </row>
    <row r="103" spans="2:58">
      <c r="B103" s="10" t="str">
        <f t="shared" si="19"/>
        <v/>
      </c>
      <c r="C103" s="8"/>
      <c r="D103" s="8"/>
      <c r="E103" s="8"/>
      <c r="F103" s="281"/>
      <c r="G103" s="9"/>
      <c r="H103" s="9"/>
      <c r="I103" s="9"/>
      <c r="J103" s="9"/>
      <c r="K103" s="9"/>
      <c r="L103" s="305"/>
      <c r="M103" s="305"/>
      <c r="N103" s="11" t="str">
        <f t="shared" si="23"/>
        <v/>
      </c>
      <c r="O103" s="11" t="str">
        <f t="shared" si="24"/>
        <v/>
      </c>
      <c r="P103" s="158"/>
      <c r="Q103" s="11"/>
      <c r="R103" s="11"/>
      <c r="S103" s="11"/>
      <c r="T103" s="11"/>
      <c r="U103" s="11"/>
      <c r="V103" s="11"/>
      <c r="W103" s="11"/>
      <c r="X103" s="11"/>
      <c r="Y103" s="11" t="str">
        <f t="shared" si="25"/>
        <v/>
      </c>
      <c r="Z103" s="11" t="str">
        <f t="shared" si="26"/>
        <v/>
      </c>
      <c r="AA103" s="172">
        <f t="shared" si="27"/>
        <v>0</v>
      </c>
      <c r="AB103" s="172" t="str">
        <f t="shared" si="18"/>
        <v/>
      </c>
      <c r="AC103" s="172" t="str">
        <f t="shared" si="18"/>
        <v/>
      </c>
      <c r="AD103" s="171">
        <f t="shared" si="20"/>
        <v>0</v>
      </c>
      <c r="AE103" s="171">
        <f t="shared" si="20"/>
        <v>0</v>
      </c>
      <c r="AF103" s="171">
        <f t="shared" si="20"/>
        <v>0</v>
      </c>
      <c r="AG103" s="171">
        <f t="shared" si="20"/>
        <v>0</v>
      </c>
      <c r="AH103" s="171">
        <f t="shared" si="20"/>
        <v>0</v>
      </c>
      <c r="AI103" s="171">
        <f t="shared" si="20"/>
        <v>0</v>
      </c>
      <c r="AJ103" s="171">
        <f t="shared" si="20"/>
        <v>0</v>
      </c>
      <c r="AK103" s="171"/>
      <c r="AL103" s="171"/>
      <c r="AM103" s="171">
        <f t="shared" si="21"/>
        <v>0</v>
      </c>
      <c r="AN103" s="171"/>
      <c r="AO103" s="171"/>
      <c r="AP103" s="171"/>
      <c r="AQ103" s="171"/>
      <c r="AR103" s="171"/>
      <c r="AS103" s="171"/>
      <c r="AT103" s="171"/>
      <c r="AU103" s="171"/>
      <c r="AV103" s="171"/>
      <c r="AW103" s="171"/>
      <c r="AX103" s="171"/>
      <c r="AY103" s="171"/>
      <c r="BB103" s="172" t="str">
        <f t="shared" si="22"/>
        <v/>
      </c>
      <c r="BC103" s="172" t="str">
        <f t="shared" si="22"/>
        <v/>
      </c>
      <c r="BD103" s="172" t="str">
        <f t="shared" si="22"/>
        <v/>
      </c>
      <c r="BE103" s="172" t="str">
        <f t="shared" si="22"/>
        <v/>
      </c>
      <c r="BF103" s="172" t="str">
        <f t="shared" si="22"/>
        <v/>
      </c>
    </row>
    <row r="104" spans="2:58">
      <c r="B104" s="10" t="str">
        <f t="shared" si="19"/>
        <v/>
      </c>
      <c r="C104" s="8"/>
      <c r="D104" s="8"/>
      <c r="E104" s="8"/>
      <c r="F104" s="281"/>
      <c r="G104" s="9"/>
      <c r="H104" s="9"/>
      <c r="I104" s="9"/>
      <c r="J104" s="9"/>
      <c r="K104" s="9"/>
      <c r="L104" s="305"/>
      <c r="M104" s="305"/>
      <c r="N104" s="11" t="str">
        <f t="shared" si="23"/>
        <v/>
      </c>
      <c r="O104" s="11" t="str">
        <f t="shared" si="24"/>
        <v/>
      </c>
      <c r="P104" s="158"/>
      <c r="Q104" s="11"/>
      <c r="R104" s="11"/>
      <c r="S104" s="11"/>
      <c r="T104" s="11"/>
      <c r="U104" s="11"/>
      <c r="V104" s="11"/>
      <c r="W104" s="11"/>
      <c r="X104" s="11"/>
      <c r="Y104" s="11" t="str">
        <f t="shared" si="25"/>
        <v/>
      </c>
      <c r="Z104" s="11" t="str">
        <f t="shared" si="26"/>
        <v/>
      </c>
      <c r="AA104" s="172">
        <f t="shared" si="27"/>
        <v>0</v>
      </c>
      <c r="AB104" s="172" t="str">
        <f t="shared" si="18"/>
        <v/>
      </c>
      <c r="AC104" s="172" t="str">
        <f t="shared" si="18"/>
        <v/>
      </c>
      <c r="AD104" s="171">
        <f t="shared" si="20"/>
        <v>0</v>
      </c>
      <c r="AE104" s="171">
        <f t="shared" si="20"/>
        <v>0</v>
      </c>
      <c r="AF104" s="171">
        <f t="shared" si="20"/>
        <v>0</v>
      </c>
      <c r="AG104" s="171">
        <f t="shared" si="20"/>
        <v>0</v>
      </c>
      <c r="AH104" s="171">
        <f t="shared" si="20"/>
        <v>0</v>
      </c>
      <c r="AI104" s="171">
        <f t="shared" si="20"/>
        <v>0</v>
      </c>
      <c r="AJ104" s="171">
        <f t="shared" si="20"/>
        <v>0</v>
      </c>
      <c r="AK104" s="171"/>
      <c r="AL104" s="171"/>
      <c r="AM104" s="171">
        <f t="shared" si="21"/>
        <v>0</v>
      </c>
      <c r="AN104" s="171"/>
      <c r="AO104" s="171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BB104" s="172" t="str">
        <f t="shared" si="22"/>
        <v/>
      </c>
      <c r="BC104" s="172" t="str">
        <f t="shared" si="22"/>
        <v/>
      </c>
      <c r="BD104" s="172" t="str">
        <f t="shared" si="22"/>
        <v/>
      </c>
      <c r="BE104" s="172" t="str">
        <f t="shared" si="22"/>
        <v/>
      </c>
      <c r="BF104" s="172" t="str">
        <f t="shared" si="22"/>
        <v/>
      </c>
    </row>
    <row r="105" spans="2:58">
      <c r="B105" s="10" t="str">
        <f t="shared" si="19"/>
        <v/>
      </c>
      <c r="C105" s="8"/>
      <c r="D105" s="8"/>
      <c r="E105" s="8"/>
      <c r="F105" s="281"/>
      <c r="G105" s="9"/>
      <c r="H105" s="9"/>
      <c r="I105" s="9"/>
      <c r="J105" s="9"/>
      <c r="K105" s="9"/>
      <c r="L105" s="305"/>
      <c r="M105" s="305"/>
      <c r="N105" s="11" t="str">
        <f t="shared" si="23"/>
        <v/>
      </c>
      <c r="O105" s="11" t="str">
        <f t="shared" si="24"/>
        <v/>
      </c>
      <c r="P105" s="158"/>
      <c r="Q105" s="11"/>
      <c r="R105" s="11"/>
      <c r="S105" s="11"/>
      <c r="T105" s="11"/>
      <c r="U105" s="11"/>
      <c r="V105" s="11"/>
      <c r="W105" s="11"/>
      <c r="X105" s="11"/>
      <c r="Y105" s="11" t="str">
        <f t="shared" si="25"/>
        <v/>
      </c>
      <c r="Z105" s="11" t="str">
        <f t="shared" si="26"/>
        <v/>
      </c>
      <c r="AA105" s="172">
        <f t="shared" si="27"/>
        <v>0</v>
      </c>
      <c r="AB105" s="172" t="str">
        <f t="shared" si="18"/>
        <v/>
      </c>
      <c r="AC105" s="172" t="str">
        <f t="shared" si="18"/>
        <v/>
      </c>
      <c r="AD105" s="171">
        <f t="shared" si="20"/>
        <v>0</v>
      </c>
      <c r="AE105" s="171">
        <f t="shared" si="20"/>
        <v>0</v>
      </c>
      <c r="AF105" s="171">
        <f t="shared" si="20"/>
        <v>0</v>
      </c>
      <c r="AG105" s="171">
        <f t="shared" si="20"/>
        <v>0</v>
      </c>
      <c r="AH105" s="171">
        <f t="shared" si="20"/>
        <v>0</v>
      </c>
      <c r="AI105" s="171">
        <f t="shared" si="20"/>
        <v>0</v>
      </c>
      <c r="AJ105" s="171">
        <f t="shared" si="20"/>
        <v>0</v>
      </c>
      <c r="AK105" s="171"/>
      <c r="AL105" s="171"/>
      <c r="AM105" s="171">
        <f t="shared" si="21"/>
        <v>0</v>
      </c>
      <c r="AN105" s="171"/>
      <c r="AO105" s="171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BB105" s="172" t="str">
        <f t="shared" si="22"/>
        <v/>
      </c>
      <c r="BC105" s="172" t="str">
        <f t="shared" si="22"/>
        <v/>
      </c>
      <c r="BD105" s="172" t="str">
        <f t="shared" si="22"/>
        <v/>
      </c>
      <c r="BE105" s="172" t="str">
        <f t="shared" si="22"/>
        <v/>
      </c>
      <c r="BF105" s="172" t="str">
        <f t="shared" si="22"/>
        <v/>
      </c>
    </row>
    <row r="106" spans="2:58">
      <c r="B106" s="10" t="str">
        <f t="shared" si="19"/>
        <v/>
      </c>
      <c r="C106" s="8"/>
      <c r="D106" s="8"/>
      <c r="E106" s="8"/>
      <c r="F106" s="281"/>
      <c r="G106" s="9"/>
      <c r="H106" s="9"/>
      <c r="I106" s="9"/>
      <c r="J106" s="9"/>
      <c r="K106" s="9"/>
      <c r="L106" s="305"/>
      <c r="M106" s="305"/>
      <c r="N106" s="11" t="str">
        <f t="shared" si="23"/>
        <v/>
      </c>
      <c r="O106" s="11" t="str">
        <f t="shared" si="24"/>
        <v/>
      </c>
      <c r="P106" s="158"/>
      <c r="Q106" s="11"/>
      <c r="R106" s="11"/>
      <c r="S106" s="11"/>
      <c r="T106" s="11"/>
      <c r="U106" s="11"/>
      <c r="V106" s="11"/>
      <c r="W106" s="11"/>
      <c r="X106" s="11"/>
      <c r="Y106" s="11" t="str">
        <f t="shared" si="25"/>
        <v/>
      </c>
      <c r="Z106" s="11" t="str">
        <f t="shared" si="26"/>
        <v/>
      </c>
      <c r="AA106" s="172">
        <f t="shared" si="27"/>
        <v>0</v>
      </c>
      <c r="AB106" s="172" t="str">
        <f t="shared" si="18"/>
        <v/>
      </c>
      <c r="AC106" s="172" t="str">
        <f t="shared" si="18"/>
        <v/>
      </c>
      <c r="AD106" s="171">
        <f t="shared" si="20"/>
        <v>0</v>
      </c>
      <c r="AE106" s="171">
        <f t="shared" si="20"/>
        <v>0</v>
      </c>
      <c r="AF106" s="171">
        <f t="shared" si="20"/>
        <v>0</v>
      </c>
      <c r="AG106" s="171">
        <f t="shared" si="20"/>
        <v>0</v>
      </c>
      <c r="AH106" s="171">
        <f t="shared" si="20"/>
        <v>0</v>
      </c>
      <c r="AI106" s="171">
        <f t="shared" si="20"/>
        <v>0</v>
      </c>
      <c r="AJ106" s="171">
        <f t="shared" si="20"/>
        <v>0</v>
      </c>
      <c r="AK106" s="171"/>
      <c r="AL106" s="171"/>
      <c r="AM106" s="171">
        <f t="shared" si="21"/>
        <v>0</v>
      </c>
      <c r="AN106" s="171"/>
      <c r="AO106" s="171"/>
      <c r="AP106" s="171"/>
      <c r="AQ106" s="171"/>
      <c r="AR106" s="171"/>
      <c r="AS106" s="171"/>
      <c r="AT106" s="171"/>
      <c r="AU106" s="171"/>
      <c r="AV106" s="171"/>
      <c r="AW106" s="171"/>
      <c r="AX106" s="171"/>
      <c r="AY106" s="171"/>
      <c r="BB106" s="172" t="str">
        <f t="shared" si="22"/>
        <v/>
      </c>
      <c r="BC106" s="172" t="str">
        <f t="shared" si="22"/>
        <v/>
      </c>
      <c r="BD106" s="172" t="str">
        <f t="shared" si="22"/>
        <v/>
      </c>
      <c r="BE106" s="172" t="str">
        <f t="shared" si="22"/>
        <v/>
      </c>
      <c r="BF106" s="172" t="str">
        <f t="shared" si="22"/>
        <v/>
      </c>
    </row>
    <row r="107" spans="2:58">
      <c r="B107" s="10" t="str">
        <f t="shared" si="19"/>
        <v/>
      </c>
      <c r="C107" s="8"/>
      <c r="D107" s="8"/>
      <c r="E107" s="8"/>
      <c r="F107" s="281"/>
      <c r="G107" s="9"/>
      <c r="H107" s="9"/>
      <c r="I107" s="9"/>
      <c r="J107" s="9"/>
      <c r="K107" s="9"/>
      <c r="L107" s="305"/>
      <c r="M107" s="305"/>
      <c r="N107" s="11" t="str">
        <f t="shared" si="23"/>
        <v/>
      </c>
      <c r="O107" s="11" t="str">
        <f t="shared" si="24"/>
        <v/>
      </c>
      <c r="P107" s="158"/>
      <c r="Q107" s="11"/>
      <c r="R107" s="11"/>
      <c r="S107" s="11"/>
      <c r="T107" s="11"/>
      <c r="U107" s="11"/>
      <c r="V107" s="11"/>
      <c r="W107" s="11"/>
      <c r="X107" s="11"/>
      <c r="Y107" s="11" t="str">
        <f t="shared" si="25"/>
        <v/>
      </c>
      <c r="Z107" s="11" t="str">
        <f t="shared" si="26"/>
        <v/>
      </c>
      <c r="AA107" s="172">
        <f t="shared" si="27"/>
        <v>0</v>
      </c>
      <c r="AB107" s="172" t="str">
        <f t="shared" si="18"/>
        <v/>
      </c>
      <c r="AC107" s="172" t="str">
        <f t="shared" si="18"/>
        <v/>
      </c>
      <c r="AD107" s="171">
        <f t="shared" si="20"/>
        <v>0</v>
      </c>
      <c r="AE107" s="171">
        <f t="shared" si="20"/>
        <v>0</v>
      </c>
      <c r="AF107" s="171">
        <f t="shared" si="20"/>
        <v>0</v>
      </c>
      <c r="AG107" s="171">
        <f t="shared" si="20"/>
        <v>0</v>
      </c>
      <c r="AH107" s="171">
        <f t="shared" si="20"/>
        <v>0</v>
      </c>
      <c r="AI107" s="171">
        <f t="shared" si="20"/>
        <v>0</v>
      </c>
      <c r="AJ107" s="171">
        <f t="shared" si="20"/>
        <v>0</v>
      </c>
      <c r="AK107" s="171"/>
      <c r="AL107" s="171"/>
      <c r="AM107" s="171">
        <f t="shared" si="21"/>
        <v>0</v>
      </c>
      <c r="AN107" s="171"/>
      <c r="AO107" s="171"/>
      <c r="AP107" s="171"/>
      <c r="AQ107" s="171"/>
      <c r="AR107" s="171"/>
      <c r="AS107" s="171"/>
      <c r="AT107" s="171"/>
      <c r="AU107" s="171"/>
      <c r="AV107" s="171"/>
      <c r="AW107" s="171"/>
      <c r="AX107" s="171"/>
      <c r="AY107" s="171"/>
      <c r="BB107" s="172" t="str">
        <f t="shared" si="22"/>
        <v/>
      </c>
      <c r="BC107" s="172" t="str">
        <f t="shared" si="22"/>
        <v/>
      </c>
      <c r="BD107" s="172" t="str">
        <f t="shared" si="22"/>
        <v/>
      </c>
      <c r="BE107" s="172" t="str">
        <f t="shared" si="22"/>
        <v/>
      </c>
      <c r="BF107" s="172" t="str">
        <f t="shared" si="22"/>
        <v/>
      </c>
    </row>
    <row r="108" spans="2:58">
      <c r="B108" s="10" t="str">
        <f t="shared" si="19"/>
        <v/>
      </c>
      <c r="C108" s="8"/>
      <c r="D108" s="8"/>
      <c r="E108" s="8"/>
      <c r="F108" s="281"/>
      <c r="G108" s="9"/>
      <c r="H108" s="9"/>
      <c r="I108" s="9"/>
      <c r="J108" s="9"/>
      <c r="K108" s="9"/>
      <c r="L108" s="305"/>
      <c r="M108" s="305"/>
      <c r="N108" s="11" t="str">
        <f t="shared" si="23"/>
        <v/>
      </c>
      <c r="O108" s="11" t="str">
        <f t="shared" si="24"/>
        <v/>
      </c>
      <c r="P108" s="158"/>
      <c r="Q108" s="11"/>
      <c r="R108" s="11"/>
      <c r="S108" s="11"/>
      <c r="T108" s="11"/>
      <c r="U108" s="11"/>
      <c r="V108" s="11"/>
      <c r="W108" s="11"/>
      <c r="X108" s="11"/>
      <c r="Y108" s="11" t="str">
        <f t="shared" si="25"/>
        <v/>
      </c>
      <c r="Z108" s="11" t="str">
        <f t="shared" si="26"/>
        <v/>
      </c>
      <c r="AA108" s="172">
        <f t="shared" si="27"/>
        <v>0</v>
      </c>
      <c r="AB108" s="172" t="str">
        <f t="shared" si="18"/>
        <v/>
      </c>
      <c r="AC108" s="172" t="str">
        <f t="shared" si="18"/>
        <v/>
      </c>
      <c r="AD108" s="171">
        <f t="shared" si="20"/>
        <v>0</v>
      </c>
      <c r="AE108" s="171">
        <f t="shared" si="20"/>
        <v>0</v>
      </c>
      <c r="AF108" s="171">
        <f t="shared" si="20"/>
        <v>0</v>
      </c>
      <c r="AG108" s="171">
        <f t="shared" si="20"/>
        <v>0</v>
      </c>
      <c r="AH108" s="171">
        <f t="shared" si="20"/>
        <v>0</v>
      </c>
      <c r="AI108" s="171">
        <f t="shared" si="20"/>
        <v>0</v>
      </c>
      <c r="AJ108" s="171">
        <f t="shared" si="20"/>
        <v>0</v>
      </c>
      <c r="AK108" s="171"/>
      <c r="AL108" s="171"/>
      <c r="AM108" s="171">
        <f t="shared" si="21"/>
        <v>0</v>
      </c>
      <c r="AN108" s="171"/>
      <c r="AO108" s="171"/>
      <c r="AP108" s="171"/>
      <c r="AQ108" s="171"/>
      <c r="AR108" s="171"/>
      <c r="AS108" s="171"/>
      <c r="AT108" s="171"/>
      <c r="AU108" s="171"/>
      <c r="AV108" s="171"/>
      <c r="AW108" s="171"/>
      <c r="AX108" s="171"/>
      <c r="AY108" s="171"/>
      <c r="BB108" s="172" t="str">
        <f t="shared" si="22"/>
        <v/>
      </c>
      <c r="BC108" s="172" t="str">
        <f t="shared" si="22"/>
        <v/>
      </c>
      <c r="BD108" s="172" t="str">
        <f t="shared" si="22"/>
        <v/>
      </c>
      <c r="BE108" s="172" t="str">
        <f t="shared" si="22"/>
        <v/>
      </c>
      <c r="BF108" s="172" t="str">
        <f t="shared" si="22"/>
        <v/>
      </c>
    </row>
    <row r="109" spans="2:58">
      <c r="B109" s="10" t="str">
        <f t="shared" si="19"/>
        <v/>
      </c>
      <c r="C109" s="8"/>
      <c r="D109" s="8"/>
      <c r="E109" s="8"/>
      <c r="F109" s="281"/>
      <c r="G109" s="9"/>
      <c r="H109" s="9"/>
      <c r="I109" s="9"/>
      <c r="J109" s="9"/>
      <c r="K109" s="9"/>
      <c r="L109" s="305"/>
      <c r="M109" s="305"/>
      <c r="N109" s="11" t="str">
        <f t="shared" si="23"/>
        <v/>
      </c>
      <c r="O109" s="11" t="str">
        <f t="shared" si="24"/>
        <v/>
      </c>
      <c r="P109" s="158"/>
      <c r="Q109" s="11"/>
      <c r="R109" s="11"/>
      <c r="S109" s="11"/>
      <c r="T109" s="11"/>
      <c r="U109" s="11"/>
      <c r="V109" s="11"/>
      <c r="W109" s="11"/>
      <c r="X109" s="11"/>
      <c r="Y109" s="11" t="str">
        <f t="shared" si="25"/>
        <v/>
      </c>
      <c r="Z109" s="11" t="str">
        <f t="shared" si="26"/>
        <v/>
      </c>
      <c r="AA109" s="172">
        <f t="shared" si="27"/>
        <v>0</v>
      </c>
      <c r="AB109" s="172" t="str">
        <f t="shared" si="18"/>
        <v/>
      </c>
      <c r="AC109" s="172" t="str">
        <f t="shared" si="18"/>
        <v/>
      </c>
      <c r="AD109" s="171">
        <f t="shared" si="20"/>
        <v>0</v>
      </c>
      <c r="AE109" s="171">
        <f t="shared" si="20"/>
        <v>0</v>
      </c>
      <c r="AF109" s="171">
        <f t="shared" si="20"/>
        <v>0</v>
      </c>
      <c r="AG109" s="171">
        <f t="shared" si="20"/>
        <v>0</v>
      </c>
      <c r="AH109" s="171">
        <f t="shared" si="20"/>
        <v>0</v>
      </c>
      <c r="AI109" s="171">
        <f t="shared" si="20"/>
        <v>0</v>
      </c>
      <c r="AJ109" s="171">
        <f t="shared" si="20"/>
        <v>0</v>
      </c>
      <c r="AK109" s="171"/>
      <c r="AL109" s="171"/>
      <c r="AM109" s="171">
        <f t="shared" si="21"/>
        <v>0</v>
      </c>
      <c r="AN109" s="171"/>
      <c r="AO109" s="171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BB109" s="172" t="str">
        <f t="shared" si="22"/>
        <v/>
      </c>
      <c r="BC109" s="172" t="str">
        <f t="shared" si="22"/>
        <v/>
      </c>
      <c r="BD109" s="172" t="str">
        <f t="shared" si="22"/>
        <v/>
      </c>
      <c r="BE109" s="172" t="str">
        <f t="shared" si="22"/>
        <v/>
      </c>
      <c r="BF109" s="172" t="str">
        <f t="shared" si="22"/>
        <v/>
      </c>
    </row>
    <row r="110" spans="2:58">
      <c r="B110" s="10" t="str">
        <f t="shared" si="19"/>
        <v/>
      </c>
      <c r="C110" s="8"/>
      <c r="D110" s="8"/>
      <c r="E110" s="8"/>
      <c r="F110" s="281"/>
      <c r="G110" s="9"/>
      <c r="H110" s="9"/>
      <c r="I110" s="9"/>
      <c r="J110" s="9"/>
      <c r="K110" s="9"/>
      <c r="L110" s="305"/>
      <c r="M110" s="305"/>
      <c r="N110" s="11" t="str">
        <f t="shared" si="23"/>
        <v/>
      </c>
      <c r="O110" s="11" t="str">
        <f t="shared" si="24"/>
        <v/>
      </c>
      <c r="P110" s="158"/>
      <c r="Q110" s="11"/>
      <c r="R110" s="11"/>
      <c r="S110" s="11"/>
      <c r="T110" s="11"/>
      <c r="U110" s="11"/>
      <c r="V110" s="11"/>
      <c r="W110" s="11"/>
      <c r="X110" s="11"/>
      <c r="Y110" s="11" t="str">
        <f t="shared" si="25"/>
        <v/>
      </c>
      <c r="Z110" s="11" t="str">
        <f t="shared" si="26"/>
        <v/>
      </c>
      <c r="AA110" s="172">
        <f t="shared" si="27"/>
        <v>0</v>
      </c>
      <c r="AB110" s="172" t="str">
        <f t="shared" si="18"/>
        <v/>
      </c>
      <c r="AC110" s="172" t="str">
        <f t="shared" si="18"/>
        <v/>
      </c>
      <c r="AD110" s="171">
        <f t="shared" si="20"/>
        <v>0</v>
      </c>
      <c r="AE110" s="171">
        <f t="shared" si="20"/>
        <v>0</v>
      </c>
      <c r="AF110" s="171">
        <f t="shared" si="20"/>
        <v>0</v>
      </c>
      <c r="AG110" s="171">
        <f t="shared" si="20"/>
        <v>0</v>
      </c>
      <c r="AH110" s="171">
        <f t="shared" si="20"/>
        <v>0</v>
      </c>
      <c r="AI110" s="171">
        <f t="shared" si="20"/>
        <v>0</v>
      </c>
      <c r="AJ110" s="171">
        <f t="shared" si="20"/>
        <v>0</v>
      </c>
      <c r="AK110" s="171"/>
      <c r="AL110" s="171"/>
      <c r="AM110" s="171">
        <f t="shared" si="21"/>
        <v>0</v>
      </c>
      <c r="AN110" s="171"/>
      <c r="AO110" s="171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BB110" s="172" t="str">
        <f t="shared" si="22"/>
        <v/>
      </c>
      <c r="BC110" s="172" t="str">
        <f t="shared" si="22"/>
        <v/>
      </c>
      <c r="BD110" s="172" t="str">
        <f t="shared" si="22"/>
        <v/>
      </c>
      <c r="BE110" s="172" t="str">
        <f t="shared" si="22"/>
        <v/>
      </c>
      <c r="BF110" s="172" t="str">
        <f t="shared" si="22"/>
        <v/>
      </c>
    </row>
    <row r="111" spans="2:58">
      <c r="B111" s="10" t="str">
        <f t="shared" si="19"/>
        <v/>
      </c>
      <c r="C111" s="8"/>
      <c r="D111" s="8"/>
      <c r="E111" s="8"/>
      <c r="F111" s="281"/>
      <c r="G111" s="9"/>
      <c r="H111" s="9"/>
      <c r="I111" s="9"/>
      <c r="J111" s="9"/>
      <c r="K111" s="9"/>
      <c r="L111" s="305"/>
      <c r="M111" s="305"/>
      <c r="N111" s="11" t="str">
        <f t="shared" si="23"/>
        <v/>
      </c>
      <c r="O111" s="11" t="str">
        <f t="shared" si="24"/>
        <v/>
      </c>
      <c r="P111" s="158"/>
      <c r="Q111" s="11"/>
      <c r="R111" s="11"/>
      <c r="S111" s="11"/>
      <c r="T111" s="11"/>
      <c r="U111" s="11"/>
      <c r="V111" s="11"/>
      <c r="W111" s="11"/>
      <c r="X111" s="11"/>
      <c r="Y111" s="11" t="str">
        <f t="shared" si="25"/>
        <v/>
      </c>
      <c r="Z111" s="11" t="str">
        <f t="shared" si="26"/>
        <v/>
      </c>
      <c r="AA111" s="172">
        <f t="shared" si="27"/>
        <v>0</v>
      </c>
      <c r="AB111" s="172" t="str">
        <f t="shared" si="18"/>
        <v/>
      </c>
      <c r="AC111" s="172" t="str">
        <f t="shared" si="18"/>
        <v/>
      </c>
      <c r="AD111" s="171">
        <f t="shared" si="20"/>
        <v>0</v>
      </c>
      <c r="AE111" s="171">
        <f t="shared" si="20"/>
        <v>0</v>
      </c>
      <c r="AF111" s="171">
        <f t="shared" si="20"/>
        <v>0</v>
      </c>
      <c r="AG111" s="171">
        <f t="shared" si="20"/>
        <v>0</v>
      </c>
      <c r="AH111" s="171">
        <f t="shared" si="20"/>
        <v>0</v>
      </c>
      <c r="AI111" s="171">
        <f t="shared" si="20"/>
        <v>0</v>
      </c>
      <c r="AJ111" s="171">
        <f t="shared" si="20"/>
        <v>0</v>
      </c>
      <c r="AK111" s="171"/>
      <c r="AL111" s="171"/>
      <c r="AM111" s="171">
        <f t="shared" si="21"/>
        <v>0</v>
      </c>
      <c r="AN111" s="171"/>
      <c r="AO111" s="171"/>
      <c r="AP111" s="171"/>
      <c r="AQ111" s="171"/>
      <c r="AR111" s="171"/>
      <c r="AS111" s="171"/>
      <c r="AT111" s="171"/>
      <c r="AU111" s="171"/>
      <c r="AV111" s="171"/>
      <c r="AW111" s="171"/>
      <c r="AX111" s="171"/>
      <c r="AY111" s="171"/>
      <c r="BB111" s="172" t="str">
        <f t="shared" ref="BB111:BF126" si="28">IF($F111="","",BB$30)</f>
        <v/>
      </c>
      <c r="BC111" s="172" t="str">
        <f t="shared" si="28"/>
        <v/>
      </c>
      <c r="BD111" s="172" t="str">
        <f t="shared" si="28"/>
        <v/>
      </c>
      <c r="BE111" s="172" t="str">
        <f t="shared" si="28"/>
        <v/>
      </c>
      <c r="BF111" s="172" t="str">
        <f t="shared" si="28"/>
        <v/>
      </c>
    </row>
    <row r="112" spans="2:58">
      <c r="B112" s="10" t="str">
        <f t="shared" si="19"/>
        <v/>
      </c>
      <c r="C112" s="8"/>
      <c r="D112" s="8"/>
      <c r="E112" s="8"/>
      <c r="F112" s="281"/>
      <c r="G112" s="9"/>
      <c r="H112" s="9"/>
      <c r="I112" s="9"/>
      <c r="J112" s="9"/>
      <c r="K112" s="9"/>
      <c r="L112" s="305"/>
      <c r="M112" s="305"/>
      <c r="N112" s="11" t="str">
        <f t="shared" si="23"/>
        <v/>
      </c>
      <c r="O112" s="11" t="str">
        <f t="shared" si="24"/>
        <v/>
      </c>
      <c r="P112" s="158"/>
      <c r="Q112" s="11"/>
      <c r="R112" s="11"/>
      <c r="S112" s="11"/>
      <c r="T112" s="11"/>
      <c r="U112" s="11"/>
      <c r="V112" s="11"/>
      <c r="W112" s="11"/>
      <c r="X112" s="11"/>
      <c r="Y112" s="11" t="str">
        <f t="shared" si="25"/>
        <v/>
      </c>
      <c r="Z112" s="11" t="str">
        <f t="shared" si="26"/>
        <v/>
      </c>
      <c r="AA112" s="172">
        <f t="shared" si="27"/>
        <v>0</v>
      </c>
      <c r="AB112" s="172" t="str">
        <f t="shared" si="18"/>
        <v/>
      </c>
      <c r="AC112" s="172" t="str">
        <f t="shared" si="18"/>
        <v/>
      </c>
      <c r="AD112" s="171">
        <f t="shared" si="20"/>
        <v>0</v>
      </c>
      <c r="AE112" s="171">
        <f t="shared" si="20"/>
        <v>0</v>
      </c>
      <c r="AF112" s="171">
        <f t="shared" si="20"/>
        <v>0</v>
      </c>
      <c r="AG112" s="171">
        <f t="shared" si="20"/>
        <v>0</v>
      </c>
      <c r="AH112" s="171">
        <f t="shared" si="20"/>
        <v>0</v>
      </c>
      <c r="AI112" s="171">
        <f t="shared" si="20"/>
        <v>0</v>
      </c>
      <c r="AJ112" s="171">
        <f t="shared" si="20"/>
        <v>0</v>
      </c>
      <c r="AK112" s="171"/>
      <c r="AL112" s="171"/>
      <c r="AM112" s="171">
        <f t="shared" si="21"/>
        <v>0</v>
      </c>
      <c r="AN112" s="171"/>
      <c r="AO112" s="171"/>
      <c r="AP112" s="171"/>
      <c r="AQ112" s="171"/>
      <c r="AR112" s="171"/>
      <c r="AS112" s="171"/>
      <c r="AT112" s="171"/>
      <c r="AU112" s="171"/>
      <c r="AV112" s="171"/>
      <c r="AW112" s="171"/>
      <c r="AX112" s="171"/>
      <c r="AY112" s="171"/>
      <c r="BB112" s="172" t="str">
        <f t="shared" si="28"/>
        <v/>
      </c>
      <c r="BC112" s="172" t="str">
        <f t="shared" si="28"/>
        <v/>
      </c>
      <c r="BD112" s="172" t="str">
        <f t="shared" si="28"/>
        <v/>
      </c>
      <c r="BE112" s="172" t="str">
        <f t="shared" si="28"/>
        <v/>
      </c>
      <c r="BF112" s="172" t="str">
        <f t="shared" si="28"/>
        <v/>
      </c>
    </row>
    <row r="113" spans="2:58">
      <c r="B113" s="10" t="str">
        <f t="shared" si="19"/>
        <v/>
      </c>
      <c r="C113" s="8"/>
      <c r="D113" s="8"/>
      <c r="E113" s="8"/>
      <c r="F113" s="281"/>
      <c r="G113" s="9"/>
      <c r="H113" s="9"/>
      <c r="I113" s="9"/>
      <c r="J113" s="9"/>
      <c r="K113" s="9"/>
      <c r="L113" s="305"/>
      <c r="M113" s="305"/>
      <c r="N113" s="11" t="str">
        <f t="shared" si="23"/>
        <v/>
      </c>
      <c r="O113" s="11" t="str">
        <f t="shared" si="24"/>
        <v/>
      </c>
      <c r="P113" s="158"/>
      <c r="Q113" s="11"/>
      <c r="R113" s="11"/>
      <c r="S113" s="11"/>
      <c r="T113" s="11"/>
      <c r="U113" s="11"/>
      <c r="V113" s="11"/>
      <c r="W113" s="11"/>
      <c r="X113" s="11"/>
      <c r="Y113" s="11" t="str">
        <f t="shared" si="25"/>
        <v/>
      </c>
      <c r="Z113" s="11" t="str">
        <f t="shared" si="26"/>
        <v/>
      </c>
      <c r="AA113" s="172">
        <f t="shared" si="27"/>
        <v>0</v>
      </c>
      <c r="AB113" s="172" t="str">
        <f t="shared" si="18"/>
        <v/>
      </c>
      <c r="AC113" s="172" t="str">
        <f t="shared" si="18"/>
        <v/>
      </c>
      <c r="AD113" s="171">
        <f t="shared" si="20"/>
        <v>0</v>
      </c>
      <c r="AE113" s="171">
        <f t="shared" si="20"/>
        <v>0</v>
      </c>
      <c r="AF113" s="171">
        <f t="shared" si="20"/>
        <v>0</v>
      </c>
      <c r="AG113" s="171">
        <f t="shared" si="20"/>
        <v>0</v>
      </c>
      <c r="AH113" s="171">
        <f t="shared" si="20"/>
        <v>0</v>
      </c>
      <c r="AI113" s="171">
        <f t="shared" si="20"/>
        <v>0</v>
      </c>
      <c r="AJ113" s="171">
        <f t="shared" si="20"/>
        <v>0</v>
      </c>
      <c r="AK113" s="171"/>
      <c r="AL113" s="171"/>
      <c r="AM113" s="171">
        <f t="shared" si="21"/>
        <v>0</v>
      </c>
      <c r="AN113" s="171"/>
      <c r="AO113" s="171"/>
      <c r="AP113" s="171"/>
      <c r="AQ113" s="171"/>
      <c r="AR113" s="171"/>
      <c r="AS113" s="171"/>
      <c r="AT113" s="171"/>
      <c r="AU113" s="171"/>
      <c r="AV113" s="171"/>
      <c r="AW113" s="171"/>
      <c r="AX113" s="171"/>
      <c r="AY113" s="171"/>
      <c r="BB113" s="172" t="str">
        <f t="shared" si="28"/>
        <v/>
      </c>
      <c r="BC113" s="172" t="str">
        <f t="shared" si="28"/>
        <v/>
      </c>
      <c r="BD113" s="172" t="str">
        <f t="shared" si="28"/>
        <v/>
      </c>
      <c r="BE113" s="172" t="str">
        <f t="shared" si="28"/>
        <v/>
      </c>
      <c r="BF113" s="172" t="str">
        <f t="shared" si="28"/>
        <v/>
      </c>
    </row>
    <row r="114" spans="2:58">
      <c r="B114" s="10" t="str">
        <f t="shared" si="19"/>
        <v/>
      </c>
      <c r="C114" s="8"/>
      <c r="D114" s="8"/>
      <c r="E114" s="8"/>
      <c r="F114" s="281"/>
      <c r="G114" s="9"/>
      <c r="H114" s="9"/>
      <c r="I114" s="9"/>
      <c r="J114" s="9"/>
      <c r="K114" s="9"/>
      <c r="L114" s="305"/>
      <c r="M114" s="305"/>
      <c r="N114" s="11" t="str">
        <f t="shared" si="23"/>
        <v/>
      </c>
      <c r="O114" s="11" t="str">
        <f t="shared" si="24"/>
        <v/>
      </c>
      <c r="P114" s="158"/>
      <c r="Q114" s="11"/>
      <c r="R114" s="11"/>
      <c r="S114" s="11"/>
      <c r="T114" s="11"/>
      <c r="U114" s="11"/>
      <c r="V114" s="11"/>
      <c r="W114" s="11"/>
      <c r="X114" s="11"/>
      <c r="Y114" s="11" t="str">
        <f t="shared" si="25"/>
        <v/>
      </c>
      <c r="Z114" s="11" t="str">
        <f t="shared" si="26"/>
        <v/>
      </c>
      <c r="AA114" s="172">
        <f t="shared" si="27"/>
        <v>0</v>
      </c>
      <c r="AB114" s="172" t="str">
        <f t="shared" si="18"/>
        <v/>
      </c>
      <c r="AC114" s="172" t="str">
        <f t="shared" si="18"/>
        <v/>
      </c>
      <c r="AD114" s="171">
        <f t="shared" si="20"/>
        <v>0</v>
      </c>
      <c r="AE114" s="171">
        <f t="shared" si="20"/>
        <v>0</v>
      </c>
      <c r="AF114" s="171">
        <f t="shared" si="20"/>
        <v>0</v>
      </c>
      <c r="AG114" s="171">
        <f t="shared" si="20"/>
        <v>0</v>
      </c>
      <c r="AH114" s="171">
        <f t="shared" si="20"/>
        <v>0</v>
      </c>
      <c r="AI114" s="171">
        <f t="shared" si="20"/>
        <v>0</v>
      </c>
      <c r="AJ114" s="171">
        <f t="shared" si="20"/>
        <v>0</v>
      </c>
      <c r="AK114" s="171"/>
      <c r="AL114" s="171"/>
      <c r="AM114" s="171">
        <f t="shared" si="21"/>
        <v>0</v>
      </c>
      <c r="AN114" s="171"/>
      <c r="AO114" s="171"/>
      <c r="AP114" s="171"/>
      <c r="AQ114" s="171"/>
      <c r="AR114" s="171"/>
      <c r="AS114" s="171"/>
      <c r="AT114" s="171"/>
      <c r="AU114" s="171"/>
      <c r="AV114" s="171"/>
      <c r="AW114" s="171"/>
      <c r="AX114" s="171"/>
      <c r="AY114" s="171"/>
      <c r="BB114" s="172" t="str">
        <f t="shared" si="28"/>
        <v/>
      </c>
      <c r="BC114" s="172" t="str">
        <f t="shared" si="28"/>
        <v/>
      </c>
      <c r="BD114" s="172" t="str">
        <f t="shared" si="28"/>
        <v/>
      </c>
      <c r="BE114" s="172" t="str">
        <f t="shared" si="28"/>
        <v/>
      </c>
      <c r="BF114" s="172" t="str">
        <f t="shared" si="28"/>
        <v/>
      </c>
    </row>
    <row r="115" spans="2:58">
      <c r="B115" s="10" t="str">
        <f t="shared" si="19"/>
        <v/>
      </c>
      <c r="C115" s="8"/>
      <c r="D115" s="8"/>
      <c r="E115" s="8"/>
      <c r="F115" s="281"/>
      <c r="G115" s="9"/>
      <c r="H115" s="9"/>
      <c r="I115" s="9"/>
      <c r="J115" s="9"/>
      <c r="K115" s="9"/>
      <c r="L115" s="305"/>
      <c r="M115" s="305"/>
      <c r="N115" s="11" t="str">
        <f t="shared" si="23"/>
        <v/>
      </c>
      <c r="O115" s="11" t="str">
        <f t="shared" si="24"/>
        <v/>
      </c>
      <c r="P115" s="158"/>
      <c r="Q115" s="11"/>
      <c r="R115" s="11"/>
      <c r="S115" s="11"/>
      <c r="T115" s="11"/>
      <c r="U115" s="11"/>
      <c r="V115" s="11"/>
      <c r="W115" s="11"/>
      <c r="X115" s="11"/>
      <c r="Y115" s="11" t="str">
        <f t="shared" si="25"/>
        <v/>
      </c>
      <c r="Z115" s="11" t="str">
        <f t="shared" si="26"/>
        <v/>
      </c>
      <c r="AA115" s="172">
        <f t="shared" si="27"/>
        <v>0</v>
      </c>
      <c r="AB115" s="172" t="str">
        <f t="shared" si="18"/>
        <v/>
      </c>
      <c r="AC115" s="172" t="str">
        <f t="shared" si="18"/>
        <v/>
      </c>
      <c r="AD115" s="171">
        <f t="shared" si="20"/>
        <v>0</v>
      </c>
      <c r="AE115" s="171">
        <f t="shared" si="20"/>
        <v>0</v>
      </c>
      <c r="AF115" s="171">
        <f t="shared" si="20"/>
        <v>0</v>
      </c>
      <c r="AG115" s="171">
        <f t="shared" si="20"/>
        <v>0</v>
      </c>
      <c r="AH115" s="171">
        <f t="shared" si="20"/>
        <v>0</v>
      </c>
      <c r="AI115" s="171">
        <f t="shared" si="20"/>
        <v>0</v>
      </c>
      <c r="AJ115" s="171">
        <f t="shared" si="20"/>
        <v>0</v>
      </c>
      <c r="AK115" s="171"/>
      <c r="AL115" s="171"/>
      <c r="AM115" s="171">
        <f t="shared" si="21"/>
        <v>0</v>
      </c>
      <c r="AN115" s="171"/>
      <c r="AO115" s="171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BB115" s="172" t="str">
        <f t="shared" si="28"/>
        <v/>
      </c>
      <c r="BC115" s="172" t="str">
        <f t="shared" si="28"/>
        <v/>
      </c>
      <c r="BD115" s="172" t="str">
        <f t="shared" si="28"/>
        <v/>
      </c>
      <c r="BE115" s="172" t="str">
        <f t="shared" si="28"/>
        <v/>
      </c>
      <c r="BF115" s="172" t="str">
        <f t="shared" si="28"/>
        <v/>
      </c>
    </row>
    <row r="116" spans="2:58">
      <c r="B116" s="10" t="str">
        <f t="shared" si="19"/>
        <v/>
      </c>
      <c r="C116" s="8"/>
      <c r="D116" s="8"/>
      <c r="E116" s="8"/>
      <c r="F116" s="281"/>
      <c r="G116" s="9"/>
      <c r="H116" s="9"/>
      <c r="I116" s="9"/>
      <c r="J116" s="9"/>
      <c r="K116" s="9"/>
      <c r="L116" s="305"/>
      <c r="M116" s="305"/>
      <c r="N116" s="11" t="str">
        <f t="shared" si="23"/>
        <v/>
      </c>
      <c r="O116" s="11" t="str">
        <f t="shared" si="24"/>
        <v/>
      </c>
      <c r="P116" s="158"/>
      <c r="Q116" s="11"/>
      <c r="R116" s="11"/>
      <c r="S116" s="11"/>
      <c r="T116" s="11"/>
      <c r="U116" s="11"/>
      <c r="V116" s="11"/>
      <c r="W116" s="11"/>
      <c r="X116" s="11"/>
      <c r="Y116" s="11" t="str">
        <f t="shared" si="25"/>
        <v/>
      </c>
      <c r="Z116" s="11" t="str">
        <f t="shared" si="26"/>
        <v/>
      </c>
      <c r="AA116" s="172">
        <f t="shared" si="27"/>
        <v>0</v>
      </c>
      <c r="AB116" s="172" t="str">
        <f t="shared" si="18"/>
        <v/>
      </c>
      <c r="AC116" s="172" t="str">
        <f t="shared" si="18"/>
        <v/>
      </c>
      <c r="AD116" s="171">
        <f t="shared" si="20"/>
        <v>0</v>
      </c>
      <c r="AE116" s="171">
        <f t="shared" si="20"/>
        <v>0</v>
      </c>
      <c r="AF116" s="171">
        <f t="shared" si="20"/>
        <v>0</v>
      </c>
      <c r="AG116" s="171">
        <f t="shared" si="20"/>
        <v>0</v>
      </c>
      <c r="AH116" s="171">
        <f t="shared" si="20"/>
        <v>0</v>
      </c>
      <c r="AI116" s="171">
        <f t="shared" si="20"/>
        <v>0</v>
      </c>
      <c r="AJ116" s="171">
        <f t="shared" si="20"/>
        <v>0</v>
      </c>
      <c r="AK116" s="171"/>
      <c r="AL116" s="171"/>
      <c r="AM116" s="171">
        <f t="shared" si="21"/>
        <v>0</v>
      </c>
      <c r="AN116" s="171"/>
      <c r="AO116" s="171"/>
      <c r="AP116" s="171"/>
      <c r="AQ116" s="171"/>
      <c r="AR116" s="171"/>
      <c r="AS116" s="171"/>
      <c r="AT116" s="171"/>
      <c r="AU116" s="171"/>
      <c r="AV116" s="171"/>
      <c r="AW116" s="171"/>
      <c r="AX116" s="171"/>
      <c r="AY116" s="171"/>
      <c r="BB116" s="172" t="str">
        <f t="shared" si="28"/>
        <v/>
      </c>
      <c r="BC116" s="172" t="str">
        <f t="shared" si="28"/>
        <v/>
      </c>
      <c r="BD116" s="172" t="str">
        <f t="shared" si="28"/>
        <v/>
      </c>
      <c r="BE116" s="172" t="str">
        <f t="shared" si="28"/>
        <v/>
      </c>
      <c r="BF116" s="172" t="str">
        <f t="shared" si="28"/>
        <v/>
      </c>
    </row>
    <row r="117" spans="2:58">
      <c r="B117" s="10" t="str">
        <f t="shared" si="19"/>
        <v/>
      </c>
      <c r="C117" s="8"/>
      <c r="D117" s="8"/>
      <c r="E117" s="8"/>
      <c r="F117" s="281"/>
      <c r="G117" s="9"/>
      <c r="H117" s="9"/>
      <c r="I117" s="9"/>
      <c r="J117" s="9"/>
      <c r="K117" s="9"/>
      <c r="L117" s="305"/>
      <c r="M117" s="305"/>
      <c r="N117" s="11" t="str">
        <f t="shared" si="23"/>
        <v/>
      </c>
      <c r="O117" s="11" t="str">
        <f t="shared" si="24"/>
        <v/>
      </c>
      <c r="P117" s="158"/>
      <c r="Q117" s="11"/>
      <c r="R117" s="11"/>
      <c r="S117" s="11"/>
      <c r="T117" s="11"/>
      <c r="U117" s="11"/>
      <c r="V117" s="11"/>
      <c r="W117" s="11"/>
      <c r="X117" s="11"/>
      <c r="Y117" s="11" t="str">
        <f t="shared" si="25"/>
        <v/>
      </c>
      <c r="Z117" s="11" t="str">
        <f t="shared" si="26"/>
        <v/>
      </c>
      <c r="AA117" s="172">
        <f t="shared" si="27"/>
        <v>0</v>
      </c>
      <c r="AB117" s="172" t="str">
        <f t="shared" si="18"/>
        <v/>
      </c>
      <c r="AC117" s="172" t="str">
        <f t="shared" si="18"/>
        <v/>
      </c>
      <c r="AD117" s="171">
        <f t="shared" si="20"/>
        <v>0</v>
      </c>
      <c r="AE117" s="171">
        <f t="shared" si="20"/>
        <v>0</v>
      </c>
      <c r="AF117" s="171">
        <f t="shared" si="20"/>
        <v>0</v>
      </c>
      <c r="AG117" s="171">
        <f t="shared" si="20"/>
        <v>0</v>
      </c>
      <c r="AH117" s="171">
        <f t="shared" si="20"/>
        <v>0</v>
      </c>
      <c r="AI117" s="171">
        <f t="shared" si="20"/>
        <v>0</v>
      </c>
      <c r="AJ117" s="171">
        <f t="shared" si="20"/>
        <v>0</v>
      </c>
      <c r="AK117" s="171"/>
      <c r="AL117" s="171"/>
      <c r="AM117" s="171">
        <f t="shared" si="21"/>
        <v>0</v>
      </c>
      <c r="AN117" s="171"/>
      <c r="AO117" s="17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BB117" s="172" t="str">
        <f t="shared" si="28"/>
        <v/>
      </c>
      <c r="BC117" s="172" t="str">
        <f t="shared" si="28"/>
        <v/>
      </c>
      <c r="BD117" s="172" t="str">
        <f t="shared" si="28"/>
        <v/>
      </c>
      <c r="BE117" s="172" t="str">
        <f t="shared" si="28"/>
        <v/>
      </c>
      <c r="BF117" s="172" t="str">
        <f t="shared" si="28"/>
        <v/>
      </c>
    </row>
    <row r="118" spans="2:58">
      <c r="B118" s="10" t="str">
        <f t="shared" si="19"/>
        <v/>
      </c>
      <c r="C118" s="8"/>
      <c r="D118" s="8"/>
      <c r="E118" s="8"/>
      <c r="F118" s="281"/>
      <c r="G118" s="9"/>
      <c r="H118" s="9"/>
      <c r="I118" s="9"/>
      <c r="J118" s="9"/>
      <c r="K118" s="9"/>
      <c r="L118" s="305"/>
      <c r="M118" s="305"/>
      <c r="N118" s="11" t="str">
        <f t="shared" si="23"/>
        <v/>
      </c>
      <c r="O118" s="11" t="str">
        <f t="shared" si="24"/>
        <v/>
      </c>
      <c r="P118" s="158"/>
      <c r="Q118" s="11"/>
      <c r="R118" s="11"/>
      <c r="S118" s="11"/>
      <c r="T118" s="11"/>
      <c r="U118" s="11"/>
      <c r="V118" s="11"/>
      <c r="W118" s="11"/>
      <c r="X118" s="11"/>
      <c r="Y118" s="11" t="str">
        <f t="shared" si="25"/>
        <v/>
      </c>
      <c r="Z118" s="11" t="str">
        <f t="shared" si="26"/>
        <v/>
      </c>
      <c r="AA118" s="172">
        <f t="shared" si="27"/>
        <v>0</v>
      </c>
      <c r="AB118" s="172" t="str">
        <f t="shared" si="18"/>
        <v/>
      </c>
      <c r="AC118" s="172" t="str">
        <f t="shared" si="18"/>
        <v/>
      </c>
      <c r="AD118" s="171">
        <f t="shared" si="20"/>
        <v>0</v>
      </c>
      <c r="AE118" s="171">
        <f t="shared" si="20"/>
        <v>0</v>
      </c>
      <c r="AF118" s="171">
        <f t="shared" si="20"/>
        <v>0</v>
      </c>
      <c r="AG118" s="171">
        <f t="shared" si="20"/>
        <v>0</v>
      </c>
      <c r="AH118" s="171">
        <f t="shared" si="20"/>
        <v>0</v>
      </c>
      <c r="AI118" s="171">
        <f t="shared" si="20"/>
        <v>0</v>
      </c>
      <c r="AJ118" s="171">
        <f t="shared" si="20"/>
        <v>0</v>
      </c>
      <c r="AK118" s="171"/>
      <c r="AL118" s="171"/>
      <c r="AM118" s="171">
        <f t="shared" si="21"/>
        <v>0</v>
      </c>
      <c r="AN118" s="171"/>
      <c r="AO118" s="171"/>
      <c r="AP118" s="171"/>
      <c r="AQ118" s="171"/>
      <c r="AR118" s="171"/>
      <c r="AS118" s="171"/>
      <c r="AT118" s="171"/>
      <c r="AU118" s="171"/>
      <c r="AV118" s="171"/>
      <c r="AW118" s="171"/>
      <c r="AX118" s="171"/>
      <c r="AY118" s="171"/>
      <c r="BB118" s="172" t="str">
        <f t="shared" si="28"/>
        <v/>
      </c>
      <c r="BC118" s="172" t="str">
        <f t="shared" si="28"/>
        <v/>
      </c>
      <c r="BD118" s="172" t="str">
        <f t="shared" si="28"/>
        <v/>
      </c>
      <c r="BE118" s="172" t="str">
        <f t="shared" si="28"/>
        <v/>
      </c>
      <c r="BF118" s="172" t="str">
        <f t="shared" si="28"/>
        <v/>
      </c>
    </row>
    <row r="119" spans="2:58">
      <c r="B119" s="10" t="str">
        <f t="shared" si="19"/>
        <v/>
      </c>
      <c r="C119" s="8"/>
      <c r="D119" s="8"/>
      <c r="E119" s="8"/>
      <c r="F119" s="281"/>
      <c r="G119" s="9"/>
      <c r="H119" s="9"/>
      <c r="I119" s="9"/>
      <c r="J119" s="9"/>
      <c r="K119" s="9"/>
      <c r="L119" s="305"/>
      <c r="M119" s="305"/>
      <c r="N119" s="11" t="str">
        <f t="shared" si="23"/>
        <v/>
      </c>
      <c r="O119" s="11" t="str">
        <f t="shared" si="24"/>
        <v/>
      </c>
      <c r="P119" s="158"/>
      <c r="Q119" s="11"/>
      <c r="R119" s="11"/>
      <c r="S119" s="11"/>
      <c r="T119" s="11"/>
      <c r="U119" s="11"/>
      <c r="V119" s="11"/>
      <c r="W119" s="11"/>
      <c r="X119" s="11"/>
      <c r="Y119" s="11" t="str">
        <f t="shared" si="25"/>
        <v/>
      </c>
      <c r="Z119" s="11" t="str">
        <f t="shared" si="26"/>
        <v/>
      </c>
      <c r="AA119" s="172">
        <f t="shared" si="27"/>
        <v>0</v>
      </c>
      <c r="AB119" s="172" t="str">
        <f t="shared" si="18"/>
        <v/>
      </c>
      <c r="AC119" s="172" t="str">
        <f t="shared" si="18"/>
        <v/>
      </c>
      <c r="AD119" s="171">
        <f t="shared" si="20"/>
        <v>0</v>
      </c>
      <c r="AE119" s="171">
        <f t="shared" si="20"/>
        <v>0</v>
      </c>
      <c r="AF119" s="171">
        <f t="shared" si="20"/>
        <v>0</v>
      </c>
      <c r="AG119" s="171">
        <f t="shared" si="20"/>
        <v>0</v>
      </c>
      <c r="AH119" s="171">
        <f t="shared" si="20"/>
        <v>0</v>
      </c>
      <c r="AI119" s="171">
        <f t="shared" si="20"/>
        <v>0</v>
      </c>
      <c r="AJ119" s="171">
        <f t="shared" si="20"/>
        <v>0</v>
      </c>
      <c r="AK119" s="171"/>
      <c r="AL119" s="171"/>
      <c r="AM119" s="171">
        <f t="shared" si="21"/>
        <v>0</v>
      </c>
      <c r="AN119" s="171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BB119" s="172" t="str">
        <f t="shared" si="28"/>
        <v/>
      </c>
      <c r="BC119" s="172" t="str">
        <f t="shared" si="28"/>
        <v/>
      </c>
      <c r="BD119" s="172" t="str">
        <f t="shared" si="28"/>
        <v/>
      </c>
      <c r="BE119" s="172" t="str">
        <f t="shared" si="28"/>
        <v/>
      </c>
      <c r="BF119" s="172" t="str">
        <f t="shared" si="28"/>
        <v/>
      </c>
    </row>
    <row r="120" spans="2:58">
      <c r="B120" s="10" t="str">
        <f t="shared" si="19"/>
        <v/>
      </c>
      <c r="C120" s="8"/>
      <c r="D120" s="8"/>
      <c r="E120" s="8"/>
      <c r="F120" s="281"/>
      <c r="G120" s="9"/>
      <c r="H120" s="9"/>
      <c r="I120" s="9"/>
      <c r="J120" s="9"/>
      <c r="K120" s="9"/>
      <c r="L120" s="305"/>
      <c r="M120" s="305"/>
      <c r="N120" s="11" t="str">
        <f t="shared" si="23"/>
        <v/>
      </c>
      <c r="O120" s="11" t="str">
        <f t="shared" si="24"/>
        <v/>
      </c>
      <c r="P120" s="158"/>
      <c r="Q120" s="11"/>
      <c r="R120" s="11"/>
      <c r="S120" s="11"/>
      <c r="T120" s="11"/>
      <c r="U120" s="11"/>
      <c r="V120" s="11"/>
      <c r="W120" s="11"/>
      <c r="X120" s="11"/>
      <c r="Y120" s="11" t="str">
        <f t="shared" si="25"/>
        <v/>
      </c>
      <c r="Z120" s="11" t="str">
        <f t="shared" si="26"/>
        <v/>
      </c>
      <c r="AA120" s="172">
        <f t="shared" si="27"/>
        <v>0</v>
      </c>
      <c r="AB120" s="172" t="str">
        <f t="shared" si="18"/>
        <v/>
      </c>
      <c r="AC120" s="172" t="str">
        <f t="shared" si="18"/>
        <v/>
      </c>
      <c r="AD120" s="171">
        <f t="shared" si="20"/>
        <v>0</v>
      </c>
      <c r="AE120" s="171">
        <f t="shared" si="20"/>
        <v>0</v>
      </c>
      <c r="AF120" s="171">
        <f t="shared" si="20"/>
        <v>0</v>
      </c>
      <c r="AG120" s="171">
        <f t="shared" si="20"/>
        <v>0</v>
      </c>
      <c r="AH120" s="171">
        <f t="shared" si="20"/>
        <v>0</v>
      </c>
      <c r="AI120" s="171">
        <f t="shared" si="20"/>
        <v>0</v>
      </c>
      <c r="AJ120" s="171">
        <f t="shared" si="20"/>
        <v>0</v>
      </c>
      <c r="AK120" s="171"/>
      <c r="AL120" s="171"/>
      <c r="AM120" s="171">
        <f t="shared" si="21"/>
        <v>0</v>
      </c>
      <c r="AN120" s="171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BB120" s="172" t="str">
        <f t="shared" si="28"/>
        <v/>
      </c>
      <c r="BC120" s="172" t="str">
        <f t="shared" si="28"/>
        <v/>
      </c>
      <c r="BD120" s="172" t="str">
        <f t="shared" si="28"/>
        <v/>
      </c>
      <c r="BE120" s="172" t="str">
        <f t="shared" si="28"/>
        <v/>
      </c>
      <c r="BF120" s="172" t="str">
        <f t="shared" si="28"/>
        <v/>
      </c>
    </row>
    <row r="121" spans="2:58">
      <c r="B121" s="10" t="str">
        <f t="shared" si="19"/>
        <v/>
      </c>
      <c r="C121" s="8"/>
      <c r="D121" s="8"/>
      <c r="E121" s="8"/>
      <c r="F121" s="281"/>
      <c r="G121" s="9"/>
      <c r="H121" s="9"/>
      <c r="I121" s="9"/>
      <c r="J121" s="9"/>
      <c r="K121" s="9"/>
      <c r="L121" s="305"/>
      <c r="M121" s="305"/>
      <c r="N121" s="11" t="str">
        <f t="shared" si="23"/>
        <v/>
      </c>
      <c r="O121" s="11" t="str">
        <f t="shared" si="24"/>
        <v/>
      </c>
      <c r="P121" s="158"/>
      <c r="Q121" s="11"/>
      <c r="R121" s="11"/>
      <c r="S121" s="11"/>
      <c r="T121" s="11"/>
      <c r="U121" s="11"/>
      <c r="V121" s="11"/>
      <c r="W121" s="11"/>
      <c r="X121" s="11"/>
      <c r="Y121" s="11" t="str">
        <f t="shared" si="25"/>
        <v/>
      </c>
      <c r="Z121" s="11" t="str">
        <f t="shared" si="26"/>
        <v/>
      </c>
      <c r="AA121" s="172">
        <f t="shared" si="27"/>
        <v>0</v>
      </c>
      <c r="AB121" s="172" t="str">
        <f t="shared" si="18"/>
        <v/>
      </c>
      <c r="AC121" s="172" t="str">
        <f t="shared" si="18"/>
        <v/>
      </c>
      <c r="AD121" s="171">
        <f t="shared" si="20"/>
        <v>0</v>
      </c>
      <c r="AE121" s="171">
        <f t="shared" si="20"/>
        <v>0</v>
      </c>
      <c r="AF121" s="171">
        <f t="shared" si="20"/>
        <v>0</v>
      </c>
      <c r="AG121" s="171">
        <f t="shared" si="20"/>
        <v>0</v>
      </c>
      <c r="AH121" s="171">
        <f t="shared" si="20"/>
        <v>0</v>
      </c>
      <c r="AI121" s="171">
        <f t="shared" si="20"/>
        <v>0</v>
      </c>
      <c r="AJ121" s="171">
        <f t="shared" si="20"/>
        <v>0</v>
      </c>
      <c r="AK121" s="171"/>
      <c r="AL121" s="171"/>
      <c r="AM121" s="171">
        <f t="shared" si="21"/>
        <v>0</v>
      </c>
      <c r="AN121" s="171"/>
      <c r="AO121" s="171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BB121" s="172" t="str">
        <f t="shared" si="28"/>
        <v/>
      </c>
      <c r="BC121" s="172" t="str">
        <f t="shared" si="28"/>
        <v/>
      </c>
      <c r="BD121" s="172" t="str">
        <f t="shared" si="28"/>
        <v/>
      </c>
      <c r="BE121" s="172" t="str">
        <f t="shared" si="28"/>
        <v/>
      </c>
      <c r="BF121" s="172" t="str">
        <f t="shared" si="28"/>
        <v/>
      </c>
    </row>
    <row r="122" spans="2:58">
      <c r="B122" s="10" t="str">
        <f t="shared" si="19"/>
        <v/>
      </c>
      <c r="C122" s="8"/>
      <c r="D122" s="8"/>
      <c r="E122" s="8"/>
      <c r="F122" s="281"/>
      <c r="G122" s="9"/>
      <c r="H122" s="9"/>
      <c r="I122" s="9"/>
      <c r="J122" s="9"/>
      <c r="K122" s="9"/>
      <c r="L122" s="305"/>
      <c r="M122" s="305"/>
      <c r="N122" s="11" t="str">
        <f t="shared" si="23"/>
        <v/>
      </c>
      <c r="O122" s="11" t="str">
        <f t="shared" si="24"/>
        <v/>
      </c>
      <c r="P122" s="158"/>
      <c r="Q122" s="11"/>
      <c r="R122" s="11"/>
      <c r="S122" s="11"/>
      <c r="T122" s="11"/>
      <c r="U122" s="11"/>
      <c r="V122" s="11"/>
      <c r="W122" s="11"/>
      <c r="X122" s="11"/>
      <c r="Y122" s="11" t="str">
        <f t="shared" si="25"/>
        <v/>
      </c>
      <c r="Z122" s="11" t="str">
        <f t="shared" si="26"/>
        <v/>
      </c>
      <c r="AA122" s="172">
        <f t="shared" si="27"/>
        <v>0</v>
      </c>
      <c r="AB122" s="172" t="str">
        <f t="shared" si="18"/>
        <v/>
      </c>
      <c r="AC122" s="172" t="str">
        <f t="shared" si="18"/>
        <v/>
      </c>
      <c r="AD122" s="171">
        <f t="shared" si="20"/>
        <v>0</v>
      </c>
      <c r="AE122" s="171">
        <f t="shared" si="20"/>
        <v>0</v>
      </c>
      <c r="AF122" s="171">
        <f t="shared" si="20"/>
        <v>0</v>
      </c>
      <c r="AG122" s="171">
        <f t="shared" si="20"/>
        <v>0</v>
      </c>
      <c r="AH122" s="171">
        <f t="shared" si="20"/>
        <v>0</v>
      </c>
      <c r="AI122" s="171">
        <f t="shared" si="20"/>
        <v>0</v>
      </c>
      <c r="AJ122" s="171">
        <f t="shared" si="20"/>
        <v>0</v>
      </c>
      <c r="AK122" s="171"/>
      <c r="AL122" s="171"/>
      <c r="AM122" s="171">
        <f t="shared" si="21"/>
        <v>0</v>
      </c>
      <c r="AN122" s="171"/>
      <c r="AO122" s="171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BB122" s="172" t="str">
        <f t="shared" si="28"/>
        <v/>
      </c>
      <c r="BC122" s="172" t="str">
        <f t="shared" si="28"/>
        <v/>
      </c>
      <c r="BD122" s="172" t="str">
        <f t="shared" si="28"/>
        <v/>
      </c>
      <c r="BE122" s="172" t="str">
        <f t="shared" si="28"/>
        <v/>
      </c>
      <c r="BF122" s="172" t="str">
        <f t="shared" si="28"/>
        <v/>
      </c>
    </row>
    <row r="123" spans="2:58">
      <c r="B123" s="10" t="str">
        <f t="shared" si="19"/>
        <v/>
      </c>
      <c r="C123" s="8"/>
      <c r="D123" s="8"/>
      <c r="E123" s="8"/>
      <c r="F123" s="281"/>
      <c r="G123" s="9"/>
      <c r="H123" s="9"/>
      <c r="I123" s="9"/>
      <c r="J123" s="9"/>
      <c r="K123" s="9"/>
      <c r="L123" s="305"/>
      <c r="M123" s="305"/>
      <c r="N123" s="11" t="str">
        <f t="shared" si="23"/>
        <v/>
      </c>
      <c r="O123" s="11" t="str">
        <f t="shared" si="24"/>
        <v/>
      </c>
      <c r="P123" s="158"/>
      <c r="Q123" s="11"/>
      <c r="R123" s="11"/>
      <c r="S123" s="11"/>
      <c r="T123" s="11"/>
      <c r="U123" s="11"/>
      <c r="V123" s="11"/>
      <c r="W123" s="11"/>
      <c r="X123" s="11"/>
      <c r="Y123" s="11" t="str">
        <f t="shared" si="25"/>
        <v/>
      </c>
      <c r="Z123" s="11" t="str">
        <f t="shared" si="26"/>
        <v/>
      </c>
      <c r="AA123" s="172">
        <f t="shared" si="27"/>
        <v>0</v>
      </c>
      <c r="AB123" s="172" t="str">
        <f t="shared" si="18"/>
        <v/>
      </c>
      <c r="AC123" s="172" t="str">
        <f t="shared" si="18"/>
        <v/>
      </c>
      <c r="AD123" s="171">
        <f t="shared" si="20"/>
        <v>0</v>
      </c>
      <c r="AE123" s="171">
        <f t="shared" si="20"/>
        <v>0</v>
      </c>
      <c r="AF123" s="171">
        <f t="shared" si="20"/>
        <v>0</v>
      </c>
      <c r="AG123" s="171">
        <f t="shared" si="20"/>
        <v>0</v>
      </c>
      <c r="AH123" s="171">
        <f t="shared" si="20"/>
        <v>0</v>
      </c>
      <c r="AI123" s="171">
        <f t="shared" si="20"/>
        <v>0</v>
      </c>
      <c r="AJ123" s="171">
        <f t="shared" si="20"/>
        <v>0</v>
      </c>
      <c r="AK123" s="171"/>
      <c r="AL123" s="171"/>
      <c r="AM123" s="171">
        <f t="shared" si="21"/>
        <v>0</v>
      </c>
      <c r="AN123" s="171"/>
      <c r="AO123" s="171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BB123" s="172" t="str">
        <f t="shared" si="28"/>
        <v/>
      </c>
      <c r="BC123" s="172" t="str">
        <f t="shared" si="28"/>
        <v/>
      </c>
      <c r="BD123" s="172" t="str">
        <f t="shared" si="28"/>
        <v/>
      </c>
      <c r="BE123" s="172" t="str">
        <f t="shared" si="28"/>
        <v/>
      </c>
      <c r="BF123" s="172" t="str">
        <f t="shared" si="28"/>
        <v/>
      </c>
    </row>
    <row r="124" spans="2:58">
      <c r="B124" s="10" t="str">
        <f t="shared" si="19"/>
        <v/>
      </c>
      <c r="C124" s="8"/>
      <c r="D124" s="8"/>
      <c r="E124" s="8"/>
      <c r="F124" s="281"/>
      <c r="G124" s="9"/>
      <c r="H124" s="9"/>
      <c r="I124" s="9"/>
      <c r="J124" s="9"/>
      <c r="K124" s="9"/>
      <c r="L124" s="305"/>
      <c r="M124" s="305"/>
      <c r="N124" s="11" t="str">
        <f t="shared" si="23"/>
        <v/>
      </c>
      <c r="O124" s="11" t="str">
        <f t="shared" si="24"/>
        <v/>
      </c>
      <c r="P124" s="158"/>
      <c r="Q124" s="11"/>
      <c r="R124" s="11"/>
      <c r="S124" s="11"/>
      <c r="T124" s="11"/>
      <c r="U124" s="11"/>
      <c r="V124" s="11"/>
      <c r="W124" s="11"/>
      <c r="X124" s="11"/>
      <c r="Y124" s="11" t="str">
        <f t="shared" si="25"/>
        <v/>
      </c>
      <c r="Z124" s="11" t="str">
        <f t="shared" si="26"/>
        <v/>
      </c>
      <c r="AA124" s="172">
        <f t="shared" si="27"/>
        <v>0</v>
      </c>
      <c r="AB124" s="172" t="str">
        <f t="shared" si="18"/>
        <v/>
      </c>
      <c r="AC124" s="172" t="str">
        <f t="shared" si="18"/>
        <v/>
      </c>
      <c r="AD124" s="171">
        <f t="shared" si="20"/>
        <v>0</v>
      </c>
      <c r="AE124" s="171">
        <f t="shared" si="20"/>
        <v>0</v>
      </c>
      <c r="AF124" s="171">
        <f t="shared" si="20"/>
        <v>0</v>
      </c>
      <c r="AG124" s="171">
        <f t="shared" si="20"/>
        <v>0</v>
      </c>
      <c r="AH124" s="171">
        <f t="shared" si="20"/>
        <v>0</v>
      </c>
      <c r="AI124" s="171">
        <f t="shared" si="20"/>
        <v>0</v>
      </c>
      <c r="AJ124" s="171">
        <f t="shared" si="20"/>
        <v>0</v>
      </c>
      <c r="AK124" s="171"/>
      <c r="AL124" s="171"/>
      <c r="AM124" s="171">
        <f t="shared" si="21"/>
        <v>0</v>
      </c>
      <c r="AN124" s="171"/>
      <c r="AO124" s="17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BB124" s="172" t="str">
        <f t="shared" si="28"/>
        <v/>
      </c>
      <c r="BC124" s="172" t="str">
        <f t="shared" si="28"/>
        <v/>
      </c>
      <c r="BD124" s="172" t="str">
        <f t="shared" si="28"/>
        <v/>
      </c>
      <c r="BE124" s="172" t="str">
        <f t="shared" si="28"/>
        <v/>
      </c>
      <c r="BF124" s="172" t="str">
        <f t="shared" si="28"/>
        <v/>
      </c>
    </row>
    <row r="125" spans="2:58">
      <c r="B125" s="10" t="str">
        <f t="shared" si="19"/>
        <v/>
      </c>
      <c r="C125" s="8"/>
      <c r="D125" s="8"/>
      <c r="E125" s="8"/>
      <c r="F125" s="281"/>
      <c r="G125" s="9"/>
      <c r="H125" s="9"/>
      <c r="I125" s="9"/>
      <c r="J125" s="9"/>
      <c r="K125" s="9"/>
      <c r="L125" s="305"/>
      <c r="M125" s="305"/>
      <c r="N125" s="11" t="str">
        <f t="shared" si="23"/>
        <v/>
      </c>
      <c r="O125" s="11" t="str">
        <f t="shared" si="24"/>
        <v/>
      </c>
      <c r="P125" s="158"/>
      <c r="Q125" s="11"/>
      <c r="R125" s="11"/>
      <c r="S125" s="11"/>
      <c r="T125" s="11"/>
      <c r="U125" s="11"/>
      <c r="V125" s="11"/>
      <c r="W125" s="11"/>
      <c r="X125" s="11"/>
      <c r="Y125" s="11" t="str">
        <f t="shared" si="25"/>
        <v/>
      </c>
      <c r="Z125" s="11" t="str">
        <f t="shared" si="26"/>
        <v/>
      </c>
      <c r="AA125" s="172">
        <f t="shared" si="27"/>
        <v>0</v>
      </c>
      <c r="AB125" s="172" t="str">
        <f t="shared" si="18"/>
        <v/>
      </c>
      <c r="AC125" s="172" t="str">
        <f t="shared" si="18"/>
        <v/>
      </c>
      <c r="AD125" s="171">
        <f t="shared" si="20"/>
        <v>0</v>
      </c>
      <c r="AE125" s="171">
        <f t="shared" si="20"/>
        <v>0</v>
      </c>
      <c r="AF125" s="171">
        <f t="shared" si="20"/>
        <v>0</v>
      </c>
      <c r="AG125" s="171">
        <f t="shared" si="20"/>
        <v>0</v>
      </c>
      <c r="AH125" s="171">
        <f t="shared" si="20"/>
        <v>0</v>
      </c>
      <c r="AI125" s="171">
        <f t="shared" si="20"/>
        <v>0</v>
      </c>
      <c r="AJ125" s="171">
        <f t="shared" si="20"/>
        <v>0</v>
      </c>
      <c r="AK125" s="171"/>
      <c r="AL125" s="171"/>
      <c r="AM125" s="171">
        <f t="shared" si="21"/>
        <v>0</v>
      </c>
      <c r="AN125" s="171"/>
      <c r="AO125" s="171"/>
      <c r="AP125" s="171"/>
      <c r="AQ125" s="171"/>
      <c r="AR125" s="171"/>
      <c r="AS125" s="171"/>
      <c r="AT125" s="171"/>
      <c r="AU125" s="171"/>
      <c r="AV125" s="171"/>
      <c r="AW125" s="171"/>
      <c r="AX125" s="171"/>
      <c r="AY125" s="171"/>
      <c r="BB125" s="172" t="str">
        <f t="shared" si="28"/>
        <v/>
      </c>
      <c r="BC125" s="172" t="str">
        <f t="shared" si="28"/>
        <v/>
      </c>
      <c r="BD125" s="172" t="str">
        <f t="shared" si="28"/>
        <v/>
      </c>
      <c r="BE125" s="172" t="str">
        <f t="shared" si="28"/>
        <v/>
      </c>
      <c r="BF125" s="172" t="str">
        <f t="shared" si="28"/>
        <v/>
      </c>
    </row>
    <row r="126" spans="2:58">
      <c r="B126" s="10" t="str">
        <f t="shared" si="19"/>
        <v/>
      </c>
      <c r="C126" s="8"/>
      <c r="D126" s="8"/>
      <c r="E126" s="8"/>
      <c r="F126" s="281"/>
      <c r="G126" s="9"/>
      <c r="H126" s="9"/>
      <c r="I126" s="9"/>
      <c r="J126" s="9"/>
      <c r="K126" s="9"/>
      <c r="L126" s="305"/>
      <c r="M126" s="305"/>
      <c r="N126" s="11" t="str">
        <f t="shared" si="23"/>
        <v/>
      </c>
      <c r="O126" s="11" t="str">
        <f t="shared" si="24"/>
        <v/>
      </c>
      <c r="P126" s="158"/>
      <c r="Q126" s="11"/>
      <c r="R126" s="11"/>
      <c r="S126" s="11"/>
      <c r="T126" s="11"/>
      <c r="U126" s="11"/>
      <c r="V126" s="11"/>
      <c r="W126" s="11"/>
      <c r="X126" s="11"/>
      <c r="Y126" s="11" t="str">
        <f t="shared" si="25"/>
        <v/>
      </c>
      <c r="Z126" s="11" t="str">
        <f t="shared" si="26"/>
        <v/>
      </c>
      <c r="AA126" s="172">
        <f t="shared" si="27"/>
        <v>0</v>
      </c>
      <c r="AB126" s="172" t="str">
        <f t="shared" si="18"/>
        <v/>
      </c>
      <c r="AC126" s="172" t="str">
        <f t="shared" si="18"/>
        <v/>
      </c>
      <c r="AD126" s="171">
        <f t="shared" si="20"/>
        <v>0</v>
      </c>
      <c r="AE126" s="171">
        <f t="shared" si="20"/>
        <v>0</v>
      </c>
      <c r="AF126" s="171">
        <f t="shared" si="20"/>
        <v>0</v>
      </c>
      <c r="AG126" s="171">
        <f t="shared" si="20"/>
        <v>0</v>
      </c>
      <c r="AH126" s="171">
        <f t="shared" si="20"/>
        <v>0</v>
      </c>
      <c r="AI126" s="171">
        <f t="shared" si="20"/>
        <v>0</v>
      </c>
      <c r="AJ126" s="171">
        <f t="shared" si="20"/>
        <v>0</v>
      </c>
      <c r="AK126" s="171"/>
      <c r="AL126" s="171"/>
      <c r="AM126" s="171">
        <f t="shared" si="21"/>
        <v>0</v>
      </c>
      <c r="AN126" s="171"/>
      <c r="AO126" s="171"/>
      <c r="AP126" s="171"/>
      <c r="AQ126" s="171"/>
      <c r="AR126" s="171"/>
      <c r="AS126" s="171"/>
      <c r="AT126" s="171"/>
      <c r="AU126" s="171"/>
      <c r="AV126" s="171"/>
      <c r="AW126" s="171"/>
      <c r="AX126" s="171"/>
      <c r="AY126" s="171"/>
      <c r="BB126" s="172" t="str">
        <f t="shared" si="28"/>
        <v/>
      </c>
      <c r="BC126" s="172" t="str">
        <f t="shared" si="28"/>
        <v/>
      </c>
      <c r="BD126" s="172" t="str">
        <f t="shared" si="28"/>
        <v/>
      </c>
      <c r="BE126" s="172" t="str">
        <f t="shared" si="28"/>
        <v/>
      </c>
      <c r="BF126" s="172" t="str">
        <f t="shared" si="28"/>
        <v/>
      </c>
    </row>
    <row r="127" spans="2:58">
      <c r="B127" s="10" t="str">
        <f t="shared" si="19"/>
        <v/>
      </c>
      <c r="C127" s="8"/>
      <c r="D127" s="8"/>
      <c r="E127" s="8"/>
      <c r="F127" s="281"/>
      <c r="G127" s="9"/>
      <c r="H127" s="9"/>
      <c r="I127" s="9"/>
      <c r="J127" s="9"/>
      <c r="K127" s="9"/>
      <c r="L127" s="305"/>
      <c r="M127" s="305"/>
      <c r="N127" s="11" t="str">
        <f t="shared" si="23"/>
        <v/>
      </c>
      <c r="O127" s="11" t="str">
        <f t="shared" si="24"/>
        <v/>
      </c>
      <c r="P127" s="158"/>
      <c r="Q127" s="11"/>
      <c r="R127" s="11"/>
      <c r="S127" s="11"/>
      <c r="T127" s="11"/>
      <c r="U127" s="11"/>
      <c r="V127" s="11"/>
      <c r="W127" s="11"/>
      <c r="X127" s="11"/>
      <c r="Y127" s="11" t="str">
        <f t="shared" si="25"/>
        <v/>
      </c>
      <c r="Z127" s="11" t="str">
        <f t="shared" si="26"/>
        <v/>
      </c>
      <c r="AA127" s="172">
        <f t="shared" si="27"/>
        <v>0</v>
      </c>
      <c r="AB127" s="172" t="str">
        <f t="shared" si="18"/>
        <v/>
      </c>
      <c r="AC127" s="172" t="str">
        <f t="shared" si="18"/>
        <v/>
      </c>
      <c r="AD127" s="171">
        <f t="shared" si="20"/>
        <v>0</v>
      </c>
      <c r="AE127" s="171">
        <f t="shared" si="20"/>
        <v>0</v>
      </c>
      <c r="AF127" s="171">
        <f t="shared" si="20"/>
        <v>0</v>
      </c>
      <c r="AG127" s="171">
        <f t="shared" si="20"/>
        <v>0</v>
      </c>
      <c r="AH127" s="171">
        <f t="shared" si="20"/>
        <v>0</v>
      </c>
      <c r="AI127" s="171">
        <f t="shared" si="20"/>
        <v>0</v>
      </c>
      <c r="AJ127" s="171">
        <f t="shared" si="20"/>
        <v>0</v>
      </c>
      <c r="AK127" s="171"/>
      <c r="AL127" s="171"/>
      <c r="AM127" s="171">
        <f t="shared" si="21"/>
        <v>0</v>
      </c>
      <c r="AN127" s="171"/>
      <c r="AO127" s="171"/>
      <c r="AP127" s="171"/>
      <c r="AQ127" s="171"/>
      <c r="AR127" s="171"/>
      <c r="AS127" s="171"/>
      <c r="AT127" s="171"/>
      <c r="AU127" s="171"/>
      <c r="AV127" s="171"/>
      <c r="AW127" s="171"/>
      <c r="AX127" s="171"/>
      <c r="AY127" s="171"/>
      <c r="BB127" s="172" t="str">
        <f t="shared" ref="BB127:BF130" si="29">IF($F127="","",BB$30)</f>
        <v/>
      </c>
      <c r="BC127" s="172" t="str">
        <f t="shared" si="29"/>
        <v/>
      </c>
      <c r="BD127" s="172" t="str">
        <f t="shared" si="29"/>
        <v/>
      </c>
      <c r="BE127" s="172" t="str">
        <f t="shared" si="29"/>
        <v/>
      </c>
      <c r="BF127" s="172" t="str">
        <f t="shared" si="29"/>
        <v/>
      </c>
    </row>
    <row r="128" spans="2:58">
      <c r="B128" s="10" t="str">
        <f t="shared" si="19"/>
        <v/>
      </c>
      <c r="C128" s="8"/>
      <c r="D128" s="8"/>
      <c r="E128" s="8"/>
      <c r="F128" s="281"/>
      <c r="G128" s="9"/>
      <c r="H128" s="9"/>
      <c r="I128" s="9"/>
      <c r="J128" s="9"/>
      <c r="K128" s="9"/>
      <c r="L128" s="305"/>
      <c r="M128" s="305"/>
      <c r="N128" s="11" t="str">
        <f t="shared" si="23"/>
        <v/>
      </c>
      <c r="O128" s="11" t="str">
        <f t="shared" si="24"/>
        <v/>
      </c>
      <c r="P128" s="158"/>
      <c r="Q128" s="11"/>
      <c r="R128" s="11"/>
      <c r="S128" s="11"/>
      <c r="T128" s="11"/>
      <c r="U128" s="11"/>
      <c r="V128" s="11"/>
      <c r="W128" s="11"/>
      <c r="X128" s="11"/>
      <c r="Y128" s="11" t="str">
        <f t="shared" si="25"/>
        <v/>
      </c>
      <c r="Z128" s="11" t="str">
        <f t="shared" si="26"/>
        <v/>
      </c>
      <c r="AA128" s="172">
        <f t="shared" si="27"/>
        <v>0</v>
      </c>
      <c r="AB128" s="172" t="str">
        <f t="shared" si="18"/>
        <v/>
      </c>
      <c r="AC128" s="172" t="str">
        <f t="shared" si="18"/>
        <v/>
      </c>
      <c r="AD128" s="171">
        <f t="shared" si="20"/>
        <v>0</v>
      </c>
      <c r="AE128" s="171">
        <f t="shared" si="20"/>
        <v>0</v>
      </c>
      <c r="AF128" s="171">
        <f t="shared" si="20"/>
        <v>0</v>
      </c>
      <c r="AG128" s="171">
        <f t="shared" si="20"/>
        <v>0</v>
      </c>
      <c r="AH128" s="171">
        <f t="shared" si="20"/>
        <v>0</v>
      </c>
      <c r="AI128" s="171">
        <f t="shared" si="20"/>
        <v>0</v>
      </c>
      <c r="AJ128" s="171">
        <f t="shared" si="20"/>
        <v>0</v>
      </c>
      <c r="AK128" s="171"/>
      <c r="AL128" s="171"/>
      <c r="AM128" s="171">
        <f t="shared" si="21"/>
        <v>0</v>
      </c>
      <c r="AN128" s="171"/>
      <c r="AO128" s="171"/>
      <c r="AP128" s="171"/>
      <c r="AQ128" s="171"/>
      <c r="AR128" s="171"/>
      <c r="AS128" s="171"/>
      <c r="AT128" s="171"/>
      <c r="AU128" s="171"/>
      <c r="AV128" s="171"/>
      <c r="AW128" s="171"/>
      <c r="AX128" s="171"/>
      <c r="AY128" s="171"/>
      <c r="BB128" s="172" t="str">
        <f t="shared" si="29"/>
        <v/>
      </c>
      <c r="BC128" s="172" t="str">
        <f t="shared" si="29"/>
        <v/>
      </c>
      <c r="BD128" s="172" t="str">
        <f t="shared" si="29"/>
        <v/>
      </c>
      <c r="BE128" s="172" t="str">
        <f t="shared" si="29"/>
        <v/>
      </c>
      <c r="BF128" s="172" t="str">
        <f t="shared" si="29"/>
        <v/>
      </c>
    </row>
    <row r="129" spans="1:58">
      <c r="B129" s="10" t="str">
        <f t="shared" si="19"/>
        <v/>
      </c>
      <c r="C129" s="8"/>
      <c r="D129" s="8"/>
      <c r="E129" s="8"/>
      <c r="F129" s="281"/>
      <c r="G129" s="9"/>
      <c r="H129" s="9"/>
      <c r="I129" s="9"/>
      <c r="J129" s="9"/>
      <c r="K129" s="9"/>
      <c r="L129" s="305"/>
      <c r="M129" s="305"/>
      <c r="N129" s="11" t="str">
        <f t="shared" si="23"/>
        <v/>
      </c>
      <c r="O129" s="11" t="str">
        <f t="shared" si="24"/>
        <v/>
      </c>
      <c r="P129" s="158"/>
      <c r="Q129" s="11"/>
      <c r="R129" s="11"/>
      <c r="S129" s="11"/>
      <c r="T129" s="11"/>
      <c r="U129" s="11"/>
      <c r="V129" s="11"/>
      <c r="W129" s="11"/>
      <c r="X129" s="11"/>
      <c r="Y129" s="11" t="str">
        <f t="shared" si="25"/>
        <v/>
      </c>
      <c r="Z129" s="11" t="str">
        <f t="shared" si="26"/>
        <v/>
      </c>
      <c r="AA129" s="172">
        <f t="shared" si="27"/>
        <v>0</v>
      </c>
      <c r="AB129" s="172" t="str">
        <f t="shared" si="18"/>
        <v/>
      </c>
      <c r="AC129" s="172" t="str">
        <f t="shared" si="18"/>
        <v/>
      </c>
      <c r="AD129" s="171">
        <f t="shared" si="20"/>
        <v>0</v>
      </c>
      <c r="AE129" s="171">
        <f t="shared" si="20"/>
        <v>0</v>
      </c>
      <c r="AF129" s="171">
        <f t="shared" si="20"/>
        <v>0</v>
      </c>
      <c r="AG129" s="171">
        <f t="shared" si="20"/>
        <v>0</v>
      </c>
      <c r="AH129" s="171">
        <f t="shared" si="20"/>
        <v>0</v>
      </c>
      <c r="AI129" s="171">
        <f t="shared" si="20"/>
        <v>0</v>
      </c>
      <c r="AJ129" s="171">
        <f t="shared" si="20"/>
        <v>0</v>
      </c>
      <c r="AK129" s="171"/>
      <c r="AL129" s="171"/>
      <c r="AM129" s="171">
        <f t="shared" si="21"/>
        <v>0</v>
      </c>
      <c r="AN129" s="171"/>
      <c r="AO129" s="17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BB129" s="172" t="str">
        <f t="shared" si="29"/>
        <v/>
      </c>
      <c r="BC129" s="172" t="str">
        <f t="shared" si="29"/>
        <v/>
      </c>
      <c r="BD129" s="172" t="str">
        <f t="shared" si="29"/>
        <v/>
      </c>
      <c r="BE129" s="172" t="str">
        <f t="shared" si="29"/>
        <v/>
      </c>
      <c r="BF129" s="172" t="str">
        <f t="shared" si="29"/>
        <v/>
      </c>
    </row>
    <row r="130" spans="1:58" ht="16.5" thickBot="1">
      <c r="B130" s="10" t="str">
        <f t="shared" si="19"/>
        <v/>
      </c>
      <c r="C130" s="8"/>
      <c r="D130" s="8"/>
      <c r="E130" s="8"/>
      <c r="F130" s="281"/>
      <c r="G130" s="9"/>
      <c r="H130" s="9"/>
      <c r="I130" s="9"/>
      <c r="J130" s="9"/>
      <c r="K130" s="9"/>
      <c r="L130" s="305"/>
      <c r="M130" s="305"/>
      <c r="N130" s="11" t="str">
        <f t="shared" si="23"/>
        <v/>
      </c>
      <c r="O130" s="11" t="str">
        <f t="shared" si="24"/>
        <v/>
      </c>
      <c r="P130" s="158"/>
      <c r="Q130" s="11"/>
      <c r="R130" s="11"/>
      <c r="S130" s="11"/>
      <c r="T130" s="11"/>
      <c r="U130" s="11"/>
      <c r="V130" s="11"/>
      <c r="W130" s="11"/>
      <c r="X130" s="11"/>
      <c r="Y130" s="11" t="str">
        <f t="shared" si="25"/>
        <v/>
      </c>
      <c r="Z130" s="11" t="str">
        <f t="shared" si="26"/>
        <v/>
      </c>
      <c r="AA130" s="172">
        <f t="shared" si="27"/>
        <v>0</v>
      </c>
      <c r="AB130" s="172" t="str">
        <f t="shared" si="18"/>
        <v/>
      </c>
      <c r="AC130" s="172" t="str">
        <f t="shared" si="18"/>
        <v/>
      </c>
      <c r="AD130" s="171">
        <f t="shared" si="20"/>
        <v>0</v>
      </c>
      <c r="AE130" s="171">
        <f t="shared" si="20"/>
        <v>0</v>
      </c>
      <c r="AF130" s="171">
        <f t="shared" si="20"/>
        <v>0</v>
      </c>
      <c r="AG130" s="171">
        <f t="shared" si="20"/>
        <v>0</v>
      </c>
      <c r="AH130" s="171">
        <f t="shared" si="20"/>
        <v>0</v>
      </c>
      <c r="AI130" s="171">
        <f t="shared" si="20"/>
        <v>0</v>
      </c>
      <c r="AJ130" s="171">
        <f t="shared" si="20"/>
        <v>0</v>
      </c>
      <c r="AK130" s="171"/>
      <c r="AL130" s="171"/>
      <c r="AM130" s="171">
        <f t="shared" si="21"/>
        <v>0</v>
      </c>
      <c r="AN130" s="171"/>
      <c r="AO130" s="17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BB130" s="172" t="str">
        <f t="shared" si="29"/>
        <v/>
      </c>
      <c r="BC130" s="172" t="str">
        <f t="shared" si="29"/>
        <v/>
      </c>
      <c r="BD130" s="172" t="str">
        <f t="shared" si="29"/>
        <v/>
      </c>
      <c r="BE130" s="172" t="str">
        <f t="shared" si="29"/>
        <v/>
      </c>
      <c r="BF130" s="172" t="str">
        <f t="shared" si="29"/>
        <v/>
      </c>
    </row>
    <row r="131" spans="1:58" ht="19.5" thickBot="1">
      <c r="B131" s="282" t="s">
        <v>49</v>
      </c>
      <c r="C131" s="283"/>
      <c r="D131" s="283"/>
      <c r="E131" s="283"/>
      <c r="F131" s="284"/>
      <c r="G131" s="12">
        <f>SUM(G31:G130)</f>
        <v>50</v>
      </c>
      <c r="H131" s="12">
        <f t="shared" ref="H131:Z131" si="30">SUM(H31:H130)</f>
        <v>1229</v>
      </c>
      <c r="I131" s="12">
        <f t="shared" si="30"/>
        <v>54</v>
      </c>
      <c r="J131" s="12">
        <f t="shared" si="30"/>
        <v>49</v>
      </c>
      <c r="K131" s="12">
        <f t="shared" si="30"/>
        <v>5565</v>
      </c>
      <c r="L131" s="12">
        <f t="shared" si="30"/>
        <v>49</v>
      </c>
      <c r="M131" s="12">
        <f t="shared" si="30"/>
        <v>0</v>
      </c>
      <c r="N131" s="12">
        <f t="shared" si="30"/>
        <v>1382</v>
      </c>
      <c r="O131" s="12">
        <f t="shared" si="30"/>
        <v>46</v>
      </c>
      <c r="P131" s="12">
        <f t="shared" si="30"/>
        <v>0</v>
      </c>
      <c r="Q131" s="12">
        <f t="shared" si="30"/>
        <v>92</v>
      </c>
      <c r="R131" s="12">
        <f t="shared" si="30"/>
        <v>0</v>
      </c>
      <c r="S131" s="12"/>
      <c r="T131" s="12">
        <f t="shared" si="30"/>
        <v>0</v>
      </c>
      <c r="U131" s="12">
        <f t="shared" si="30"/>
        <v>0</v>
      </c>
      <c r="V131" s="12">
        <f t="shared" si="30"/>
        <v>0</v>
      </c>
      <c r="W131" s="12"/>
      <c r="X131" s="12"/>
      <c r="Y131" s="12">
        <f>SUM(Y31:Y130)</f>
        <v>1370</v>
      </c>
      <c r="Z131" s="12">
        <f t="shared" si="30"/>
        <v>52.142257610156257</v>
      </c>
    </row>
    <row r="132" spans="1:58">
      <c r="A132" s="172">
        <v>1.5133082866668701E-2</v>
      </c>
      <c r="B132" s="150"/>
      <c r="C132" s="172" t="s">
        <v>324</v>
      </c>
    </row>
  </sheetData>
  <sheetProtection algorithmName="SHA-512" hashValue="3INQdSdYXT2Abfd+kwK8iw7e+WLVKsTgQcrjXgLiwCEItAwcTNw2tdcsgMWAGx35lzAPeBEIJF0EWkSyu4DY5A==" saltValue="twHUCO9S2uBYERFWfEXbsA==" spinCount="100000" sheet="1" scenarios="1" formatColumns="0" formatRows="0"/>
  <mergeCells count="16">
    <mergeCell ref="W29:W30"/>
    <mergeCell ref="X29:X30"/>
    <mergeCell ref="Y29:Y30"/>
    <mergeCell ref="Z29:Z30"/>
    <mergeCell ref="Q29:Q30"/>
    <mergeCell ref="R29:R30"/>
    <mergeCell ref="S29:S30"/>
    <mergeCell ref="T29:T30"/>
    <mergeCell ref="U29:U30"/>
    <mergeCell ref="V29:V30"/>
    <mergeCell ref="O29:O30"/>
    <mergeCell ref="B29:B30"/>
    <mergeCell ref="C29:C30"/>
    <mergeCell ref="D29:D30"/>
    <mergeCell ref="E29:E30"/>
    <mergeCell ref="N29:N30"/>
  </mergeCells>
  <conditionalFormatting sqref="B31:E130 R31:Z130">
    <cfRule type="expression" dxfId="82" priority="358" stopIfTrue="1">
      <formula>AND($F31="",B31&lt;&gt;"")</formula>
    </cfRule>
  </conditionalFormatting>
  <conditionalFormatting sqref="G31:G130">
    <cfRule type="expression" dxfId="81" priority="67" stopIfTrue="1">
      <formula>AND($F31="",G31&lt;&gt;"")</formula>
    </cfRule>
  </conditionalFormatting>
  <conditionalFormatting sqref="G39:K84">
    <cfRule type="expression" dxfId="80" priority="68">
      <formula>$F39=""</formula>
    </cfRule>
    <cfRule type="expression" dxfId="79" priority="69">
      <formula>G$30&lt;&gt;""</formula>
    </cfRule>
  </conditionalFormatting>
  <conditionalFormatting sqref="G31:M38">
    <cfRule type="expression" dxfId="78" priority="287">
      <formula>$F31=""</formula>
    </cfRule>
    <cfRule type="expression" dxfId="77" priority="288">
      <formula>G$30&lt;&gt;""</formula>
    </cfRule>
  </conditionalFormatting>
  <conditionalFormatting sqref="I89:J93">
    <cfRule type="expression" dxfId="76" priority="7">
      <formula>$F89=""</formula>
    </cfRule>
    <cfRule type="expression" dxfId="75" priority="8">
      <formula>I$30&lt;&gt;""</formula>
    </cfRule>
  </conditionalFormatting>
  <conditionalFormatting sqref="I85:K85">
    <cfRule type="expression" dxfId="74" priority="61">
      <formula>$F85=""</formula>
    </cfRule>
    <cfRule type="expression" dxfId="73" priority="62">
      <formula>I$30&lt;&gt;""</formula>
    </cfRule>
  </conditionalFormatting>
  <conditionalFormatting sqref="K88:K93">
    <cfRule type="expression" dxfId="72" priority="4">
      <formula>$F88=""</formula>
    </cfRule>
    <cfRule type="expression" dxfId="71" priority="5">
      <formula>K$30&lt;&gt;""</formula>
    </cfRule>
  </conditionalFormatting>
  <conditionalFormatting sqref="L39:M93">
    <cfRule type="expression" dxfId="70" priority="1">
      <formula>$F39=""</formula>
    </cfRule>
    <cfRule type="expression" dxfId="69" priority="2">
      <formula>L$30&lt;&gt;""</formula>
    </cfRule>
  </conditionalFormatting>
  <conditionalFormatting sqref="N31:O130">
    <cfRule type="expression" dxfId="68" priority="355" stopIfTrue="1">
      <formula>AND($F31="",N31&lt;&gt;"")</formula>
    </cfRule>
  </conditionalFormatting>
  <conditionalFormatting sqref="N31:Z93 B31:E130 O32:O130 Z32:Z130 G85:H85 G86:K87 G88:J88 G89:H93 G94:Z130">
    <cfRule type="expression" dxfId="67" priority="360">
      <formula>B$30&lt;&gt;""</formula>
    </cfRule>
  </conditionalFormatting>
  <conditionalFormatting sqref="N31:Z93 B31:E130 Z32:Z130 G94:Z130 O32:O130 G85:H85 G86:K87 G88:J88 G89:H93">
    <cfRule type="expression" dxfId="66" priority="359">
      <formula>$F31=""</formula>
    </cfRule>
  </conditionalFormatting>
  <conditionalFormatting sqref="Q31">
    <cfRule type="expression" dxfId="65" priority="354" stopIfTrue="1">
      <formula>AND($F31="",Q31&lt;&gt;"")</formula>
    </cfRule>
  </conditionalFormatting>
  <dataValidations count="5">
    <dataValidation type="list" allowBlank="1" showInputMessage="1" showErrorMessage="1" errorTitle="נתון שגוי" error="ניתן להזין רק 0 או 1_x000d__x000a_0= התנאי אינו מתקיים_x000d__x000a_1= התנאי מתקיים" sqref="L31:M130" xr:uid="{00000000-0002-0000-1900-000000000000}">
      <formula1>$AB31:$AC31</formula1>
    </dataValidation>
    <dataValidation type="whole" operator="greaterThanOrEqual" allowBlank="1" showInputMessage="1" showErrorMessage="1" errorTitle="נתון שגוי" error="ניתן להזין רק מספר שלם גדול או שווה ל-0" sqref="G31:K130" xr:uid="{00000000-0002-0000-1900-000001000000}">
      <formula1>0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1900-000002000000}">
      <formula1>$AB31:$AC31</formula1>
    </dataValidation>
    <dataValidation type="list" allowBlank="1" showInputMessage="1" showErrorMessage="1" sqref="G30:M30 P30" xr:uid="{00000000-0002-0000-1900-000003000000}">
      <formula1>$AE$1:$BA$1</formula1>
    </dataValidation>
    <dataValidation type="list" allowBlank="1" showInputMessage="1" showErrorMessage="1" sqref="F30" xr:uid="{00000000-0002-0000-1900-000004000000}">
      <formula1>$AF$1:$BA$1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70" operator="containsText" id="{BAEA7145-BD35-4348-8967-1DE93A9655FC}">
            <xm:f>NOT(ISERROR(SEARCH($AB$1,G39)))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G39:K84</xm:sqref>
        </x14:conditionalFormatting>
        <x14:conditionalFormatting xmlns:xm="http://schemas.microsoft.com/office/excel/2006/main">
          <x14:cfRule type="containsText" priority="289" operator="containsText" id="{CC53AE70-BD54-414C-92E0-D7EBCA42299A}">
            <xm:f>NOT(ISERROR(SEARCH($AB$1,G31)))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G31:M38</xm:sqref>
        </x14:conditionalFormatting>
        <x14:conditionalFormatting xmlns:xm="http://schemas.microsoft.com/office/excel/2006/main">
          <x14:cfRule type="containsText" priority="9" operator="containsText" id="{990169EC-BC5B-4EFB-9442-AB023C519401}">
            <xm:f>NOT(ISERROR(SEARCH($AB$1,I89)))</xm:f>
            <xm:f>$AB$1</xm:f>
            <x14:dxf>
              <fill>
                <patternFill>
                  <bgColor rgb="FFFF0000"/>
                </patternFill>
              </fill>
            </x14:dxf>
          </x14:cfRule>
          <xm:sqref>I89:J93</xm:sqref>
        </x14:conditionalFormatting>
        <x14:conditionalFormatting xmlns:xm="http://schemas.microsoft.com/office/excel/2006/main">
          <x14:cfRule type="containsText" priority="63" operator="containsText" id="{66692C92-D876-4D1C-8DF2-F00DF6B4BD18}">
            <xm:f>NOT(ISERROR(SEARCH($AB$1,I85)))</xm:f>
            <xm:f>$AB$1</xm:f>
            <x14:dxf>
              <fill>
                <patternFill>
                  <bgColor rgb="FFFF0000"/>
                </patternFill>
              </fill>
            </x14:dxf>
          </x14:cfRule>
          <xm:sqref>I85:K85</xm:sqref>
        </x14:conditionalFormatting>
        <x14:conditionalFormatting xmlns:xm="http://schemas.microsoft.com/office/excel/2006/main">
          <x14:cfRule type="containsText" priority="6" operator="containsText" id="{D080EC7C-A10A-4B32-80D0-D995D2A21EF4}">
            <xm:f>NOT(ISERROR(SEARCH($AB$1,K88)))</xm:f>
            <xm:f>$AB$1</xm:f>
            <x14:dxf>
              <fill>
                <patternFill>
                  <bgColor rgb="FFFF0000"/>
                </patternFill>
              </fill>
            </x14:dxf>
          </x14:cfRule>
          <xm:sqref>K88:K93</xm:sqref>
        </x14:conditionalFormatting>
        <x14:conditionalFormatting xmlns:xm="http://schemas.microsoft.com/office/excel/2006/main">
          <x14:cfRule type="containsText" priority="3" operator="containsText" id="{951FFE50-F60D-4ABB-A326-5F8D761F3D1C}">
            <xm:f>NOT(ISERROR(SEARCH($AB$1,L39)))</xm:f>
            <xm:f>$AB$1</xm:f>
            <x14:dxf>
              <fill>
                <patternFill>
                  <bgColor rgb="FFFF0000"/>
                </patternFill>
              </fill>
            </x14:dxf>
          </x14:cfRule>
          <xm:sqref>L39:M93</xm:sqref>
        </x14:conditionalFormatting>
        <x14:conditionalFormatting xmlns:xm="http://schemas.microsoft.com/office/excel/2006/main">
          <x14:cfRule type="containsText" priority="361" operator="containsText" id="{D4118CA1-BEA9-4EC1-917D-335746D20EB5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N31:Z93 B31:E130 O32:O130 Z32:Z130 G85:H85 G86:K87 G88:J88 G89:H93 G94:Z130</xm:sqref>
        </x14:conditionalFormatting>
      </x14:conditionalFormatting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8">
    <tabColor theme="8" tint="0.59999389629810485"/>
  </sheetPr>
  <dimension ref="A1:GR132"/>
  <sheetViews>
    <sheetView rightToLeft="1" view="pageBreakPreview" topLeftCell="B30" zoomScale="85" zoomScaleNormal="100" zoomScaleSheetLayoutView="85" workbookViewId="0">
      <selection activeCell="P43" sqref="P43"/>
    </sheetView>
  </sheetViews>
  <sheetFormatPr defaultColWidth="9.140625" defaultRowHeight="15.75"/>
  <cols>
    <col min="1" max="1" width="9.140625" style="172" hidden="1" customWidth="1"/>
    <col min="2" max="2" width="9" style="172" customWidth="1"/>
    <col min="3" max="5" width="10.42578125" style="172" hidden="1" customWidth="1"/>
    <col min="6" max="6" width="51.28515625" style="172" customWidth="1"/>
    <col min="7" max="7" width="14.42578125" style="172" customWidth="1"/>
    <col min="8" max="8" width="12" style="172" customWidth="1"/>
    <col min="9" max="9" width="21.140625" style="172" customWidth="1"/>
    <col min="10" max="10" width="17.5703125" style="172" customWidth="1"/>
    <col min="11" max="11" width="17.42578125" style="172" customWidth="1"/>
    <col min="12" max="12" width="21.42578125" style="172" customWidth="1"/>
    <col min="13" max="13" width="23.85546875" style="172" customWidth="1"/>
    <col min="14" max="14" width="23.5703125" style="172" customWidth="1"/>
    <col min="15" max="15" width="18.7109375" style="172" customWidth="1"/>
    <col min="16" max="16" width="16.85546875" style="172" customWidth="1"/>
    <col min="17" max="17" width="17.140625" style="172" hidden="1" customWidth="1"/>
    <col min="18" max="21" width="21.42578125" style="172" hidden="1" customWidth="1"/>
    <col min="22" max="22" width="15.42578125" style="172" hidden="1" customWidth="1"/>
    <col min="23" max="24" width="21.42578125" style="172" hidden="1" customWidth="1"/>
    <col min="25" max="25" width="21.42578125" style="172" customWidth="1"/>
    <col min="26" max="26" width="16.85546875" style="172" customWidth="1"/>
    <col min="27" max="29" width="9.140625" style="172" hidden="1" customWidth="1"/>
    <col min="30" max="30" width="11.85546875" style="172" hidden="1" customWidth="1"/>
    <col min="31" max="32" width="9.140625" style="172" hidden="1" customWidth="1"/>
    <col min="33" max="33" width="10.140625" style="172" hidden="1" customWidth="1"/>
    <col min="34" max="34" width="16.7109375" style="172" hidden="1" customWidth="1"/>
    <col min="35" max="35" width="8.85546875" style="172" hidden="1" customWidth="1"/>
    <col min="36" max="36" width="11.85546875" style="172" hidden="1" customWidth="1"/>
    <col min="37" max="37" width="17.7109375" style="172" hidden="1" customWidth="1"/>
    <col min="38" max="49" width="9.140625" style="172" hidden="1" customWidth="1"/>
    <col min="50" max="50" width="10.7109375" style="172" hidden="1" customWidth="1"/>
    <col min="51" max="200" width="9.140625" style="172" hidden="1" customWidth="1"/>
    <col min="201" max="16384" width="9.140625" style="172"/>
  </cols>
  <sheetData>
    <row r="1" spans="2:53" ht="34.5" customHeight="1" thickBot="1">
      <c r="B1" s="276" t="s">
        <v>130</v>
      </c>
      <c r="C1" s="277"/>
      <c r="D1" s="277"/>
      <c r="E1" s="277"/>
      <c r="F1" s="1" t="str">
        <f ca="1">MID(CELL("filename",AC2),FIND("]",CELL("filename",AC2),1)+1,99)</f>
        <v>מקהלת החזנים הירושלמית</v>
      </c>
      <c r="Y1" s="177" t="s">
        <v>309</v>
      </c>
      <c r="Z1" s="2">
        <f ca="1">INDEX('תנאי סף'!$B$31:$B$130,MATCH(F1,'תנאי סף'!$F$31:$F$130,0))</f>
        <v>3</v>
      </c>
      <c r="AB1" s="172" t="s">
        <v>89</v>
      </c>
      <c r="AD1" s="188" t="s">
        <v>90</v>
      </c>
      <c r="AE1" s="189" t="s">
        <v>91</v>
      </c>
      <c r="AF1" s="189" t="s">
        <v>92</v>
      </c>
      <c r="AG1" s="189" t="s">
        <v>93</v>
      </c>
      <c r="AH1" s="189" t="s">
        <v>94</v>
      </c>
      <c r="AI1" s="189" t="s">
        <v>95</v>
      </c>
      <c r="AJ1" s="189" t="s">
        <v>96</v>
      </c>
      <c r="AK1" s="190" t="s">
        <v>97</v>
      </c>
      <c r="AL1" s="189" t="s">
        <v>98</v>
      </c>
      <c r="AM1" s="190" t="s">
        <v>99</v>
      </c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90"/>
    </row>
    <row r="2" spans="2:53" ht="20.25" customHeight="1">
      <c r="Y2" s="278" t="str">
        <f>'פרמטרים לקריטריונים'!$B$4</f>
        <v>שנת תקציב</v>
      </c>
      <c r="Z2" s="5">
        <f>'פרמטרים לקריטריונים'!$C$4</f>
        <v>2025</v>
      </c>
      <c r="AE2" s="172">
        <f>IF(ISNA(MATCH(G31,$AB$30:$AC$30,0)),0,1)</f>
        <v>0</v>
      </c>
      <c r="AF2" s="172">
        <f>IF(IFERROR(G31*1,"bad")="bad",0,1)</f>
        <v>1</v>
      </c>
      <c r="AG2" s="172">
        <f>IF(IFERROR(IF(G31=TRUNC(G31),1,"bad"),"bad")="bad",0,1)</f>
        <v>1</v>
      </c>
      <c r="AH2" s="172">
        <f>IF(AND(IF(IFERROR(G31*1,"bad")="bad",0,1)=1,G31&gt;=0),1,0)</f>
        <v>1</v>
      </c>
      <c r="AI2" s="172">
        <f>IF(AND(IF(IFERROR(IF(G31=TRUNC(G31),1,"bad"),"bad")="bad",0,1)=1,G31&gt;=0),1,0)</f>
        <v>1</v>
      </c>
      <c r="AJ2" s="172">
        <f>IF(AND(IF(IFERROR(G31*1,"bad")="bad",0,1)=1,G31&gt;0),1,0)</f>
        <v>1</v>
      </c>
      <c r="AK2" s="172">
        <f>IF(AND(IF(IFERROR(IF(G31=TRUNC(G31),1,"bad"),"bad")="bad",0,1)=1,G31&gt;0),1,0)</f>
        <v>1</v>
      </c>
      <c r="AL2" s="172">
        <v>1</v>
      </c>
      <c r="AM2" s="172">
        <f>IF(IFERROR(HLOOKUP(G31,$BB$30:$BL$30,1,0),"bad")="bad",0,1)</f>
        <v>0</v>
      </c>
    </row>
    <row r="3" spans="2:53" ht="19.5" thickBot="1">
      <c r="F3" s="343" t="str">
        <f>'פרמטרים לקריטריונים'!F61:G61</f>
        <v>סעיף</v>
      </c>
      <c r="G3" s="343" t="str">
        <f>'פרמטרים לקריטריונים'!G61:H61</f>
        <v>תנאי</v>
      </c>
      <c r="I3" s="343" t="str">
        <f>'פרמטרים לקריטריונים'!B61</f>
        <v>סעיף</v>
      </c>
      <c r="J3" s="343" t="str">
        <f>'פרמטרים לקריטריונים'!C61</f>
        <v>ניקוד</v>
      </c>
      <c r="L3" s="343" t="str">
        <f>'פרמטרים לקריטריונים'!B81</f>
        <v>סעיף</v>
      </c>
      <c r="M3" s="343" t="str">
        <f>'פרמטרים לקריטריונים'!C81</f>
        <v>ניקוד</v>
      </c>
      <c r="N3" s="343" t="str">
        <f>'פרמטרים לקריטריונים'!B85</f>
        <v>סעיף</v>
      </c>
      <c r="O3" s="343" t="str">
        <f>'פרמטרים לקריטריונים'!C85</f>
        <v>מקדם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2" t="s">
        <v>101</v>
      </c>
      <c r="AE3" s="172">
        <v>1</v>
      </c>
      <c r="AF3" s="172">
        <v>2</v>
      </c>
      <c r="AG3" s="172">
        <v>3</v>
      </c>
      <c r="AH3" s="172">
        <v>4</v>
      </c>
      <c r="AI3" s="172">
        <v>5</v>
      </c>
      <c r="AJ3" s="172">
        <v>6</v>
      </c>
      <c r="AK3" s="172">
        <v>7</v>
      </c>
      <c r="AL3" s="172">
        <v>8</v>
      </c>
      <c r="AM3" s="172">
        <v>9</v>
      </c>
    </row>
    <row r="4" spans="2:53" ht="32.25" thickBot="1">
      <c r="F4" s="346" t="str">
        <f>'פרמטרים לקריטריונים'!F62:G62</f>
        <v>מספר חזנים ופייטנים</v>
      </c>
      <c r="G4" s="391">
        <f>'פרמטרים לקריטריונים'!G62:H62</f>
        <v>4</v>
      </c>
      <c r="I4" s="346" t="str">
        <f>'פרמטרים לקריטריונים'!B62</f>
        <v>עבור כל מנצח, נגן, חזן או פייטן</v>
      </c>
      <c r="J4" s="391">
        <f>'פרמטרים לקריטריונים'!C62</f>
        <v>1</v>
      </c>
      <c r="L4" s="346" t="str">
        <f>'פרמטרים לקריטריונים'!B82</f>
        <v>עבור כל קונצרט</v>
      </c>
      <c r="M4" s="392">
        <f>'פרמטרים לקריטריונים'!C82</f>
        <v>1</v>
      </c>
      <c r="N4" s="346" t="str">
        <f>'פרמטרים לקריטריונים'!B86</f>
        <v>שיעור מקסימלי של ניקוד מקונצרטים בחו"ל</v>
      </c>
      <c r="O4" s="392">
        <f>'פרמטרים לקריטריונים'!C86</f>
        <v>0.1</v>
      </c>
      <c r="AD4" s="172" t="s">
        <v>105</v>
      </c>
      <c r="AE4" s="188" t="s">
        <v>76</v>
      </c>
      <c r="AF4" s="189" t="s">
        <v>77</v>
      </c>
      <c r="AG4" s="189" t="s">
        <v>78</v>
      </c>
      <c r="AH4" s="189" t="s">
        <v>79</v>
      </c>
      <c r="AI4" s="189" t="s">
        <v>80</v>
      </c>
      <c r="AJ4" s="189"/>
      <c r="AK4" s="189"/>
      <c r="AL4" s="189"/>
      <c r="AM4" s="189"/>
      <c r="AN4" s="190"/>
    </row>
    <row r="5" spans="2:53" ht="19.5" thickBot="1">
      <c r="F5" s="346" t="str">
        <f>'פרמטרים לקריטריונים'!F63:G63</f>
        <v>מספר חזנים</v>
      </c>
      <c r="G5" s="391">
        <f>'פרמטרים לקריטריונים'!G63:H63</f>
        <v>1</v>
      </c>
      <c r="I5" s="343" t="str">
        <f>'פרמטרים לקריטריונים'!B63</f>
        <v>סעיף</v>
      </c>
      <c r="J5" s="343" t="str">
        <f>'פרמטרים לקריטריונים'!C63</f>
        <v>הגבלה</v>
      </c>
      <c r="L5" s="343" t="str">
        <f>'פרמטרים לקריטריונים'!B83</f>
        <v>בעד כל מספר מבצעים</v>
      </c>
      <c r="M5" s="343" t="str">
        <f>'פרמטרים לקריטריונים'!C83</f>
        <v>מקדם</v>
      </c>
      <c r="N5" s="343" t="str">
        <f>'פרמטרים לקריטריונים'!B87</f>
        <v>סעיף</v>
      </c>
      <c r="O5" s="343" t="str">
        <f>'פרמטרים לקריטריונים'!C87</f>
        <v>מקדם</v>
      </c>
      <c r="Y5" s="279" t="s">
        <v>310</v>
      </c>
      <c r="Z5" s="280"/>
    </row>
    <row r="6" spans="2:53" ht="37.5">
      <c r="F6" s="346" t="str">
        <f>'פרמטרים לקריטריונים'!F64:G64</f>
        <v>מספר נגנים</v>
      </c>
      <c r="G6" s="391">
        <f>'פרמטרים לקריטריונים'!G64:H64</f>
        <v>3</v>
      </c>
      <c r="I6" s="346" t="str">
        <f>'פרמטרים לקריטריונים'!B64</f>
        <v>מספר מבצעים מקסימלי לקונצרט</v>
      </c>
      <c r="J6" s="391">
        <f>'פרמטרים לקריטריונים'!C64</f>
        <v>80</v>
      </c>
      <c r="L6" s="393">
        <f>'פרמטרים לקריטריונים'!B84</f>
        <v>10</v>
      </c>
      <c r="M6" s="392">
        <f>'פרמטרים לקריטריונים'!C84</f>
        <v>1.05</v>
      </c>
      <c r="N6" s="346" t="str">
        <f>'פרמטרים לקריטריונים'!B88</f>
        <v>קונצרט עבור גוף שלישי שהמשרד תמך בו</v>
      </c>
      <c r="O6" s="392">
        <f>'פרמטרים לקריטריונים'!C88</f>
        <v>0.5</v>
      </c>
      <c r="Y6" s="177" t="s">
        <v>311</v>
      </c>
      <c r="Z6" s="317">
        <f>Y131</f>
        <v>595</v>
      </c>
    </row>
    <row r="7" spans="2:53" ht="38.25" thickBot="1">
      <c r="F7" s="346" t="str">
        <f>'פרמטרים לקריטריונים'!F65:G65</f>
        <v>דקות שירה או נגינה</v>
      </c>
      <c r="G7" s="391">
        <f>'פרמטרים לקריטריונים'!G65:H65</f>
        <v>50</v>
      </c>
      <c r="Y7" s="315" t="s">
        <v>312</v>
      </c>
      <c r="Z7" s="316">
        <f>SUMPRODUCT(Z31:Z130,--(P31:P130=0))+MIN(SUMPRODUCT(Z31:Z130,--(P31:P130=1)),SUMPRODUCT(Z31:Z130,--(P31:P130=0))*O4/(1-O4))</f>
        <v>19.293749999999999</v>
      </c>
    </row>
    <row r="9" spans="2:53" hidden="1"/>
    <row r="10" spans="2:53" hidden="1"/>
    <row r="11" spans="2:53" hidden="1"/>
    <row r="12" spans="2:53" hidden="1"/>
    <row r="13" spans="2:53" hidden="1"/>
    <row r="14" spans="2:53" hidden="1"/>
    <row r="15" spans="2:53" hidden="1"/>
    <row r="16" spans="2:53" hidden="1"/>
    <row r="17" spans="1:58" hidden="1"/>
    <row r="18" spans="1:58" hidden="1"/>
    <row r="19" spans="1:58" hidden="1"/>
    <row r="20" spans="1:58" hidden="1"/>
    <row r="21" spans="1:58" hidden="1"/>
    <row r="22" spans="1:58" hidden="1"/>
    <row r="23" spans="1:58" hidden="1"/>
    <row r="24" spans="1:58" hidden="1"/>
    <row r="25" spans="1:58" hidden="1"/>
    <row r="26" spans="1:58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58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8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171">
        <f t="shared" ref="AD28:AW28" si="0">MATCH(G$30,$AE$1:$AM$1,0)</f>
        <v>5</v>
      </c>
      <c r="AE28" s="171">
        <f t="shared" si="0"/>
        <v>5</v>
      </c>
      <c r="AF28" s="171">
        <f t="shared" si="0"/>
        <v>5</v>
      </c>
      <c r="AG28" s="171">
        <f t="shared" si="0"/>
        <v>5</v>
      </c>
      <c r="AH28" s="171">
        <f t="shared" si="0"/>
        <v>5</v>
      </c>
      <c r="AI28" s="171">
        <f t="shared" si="0"/>
        <v>1</v>
      </c>
      <c r="AJ28" s="171">
        <f t="shared" si="0"/>
        <v>1</v>
      </c>
      <c r="AK28" s="171" t="e">
        <f t="shared" si="0"/>
        <v>#N/A</v>
      </c>
      <c r="AL28" s="171" t="e">
        <f t="shared" si="0"/>
        <v>#N/A</v>
      </c>
      <c r="AM28" s="171">
        <f t="shared" si="0"/>
        <v>1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  <c r="AW28" s="171" t="e">
        <f t="shared" si="0"/>
        <v>#N/A</v>
      </c>
      <c r="AX28" s="171" t="e">
        <f>MATCH(#REF!,$AE$1:$AM$1,0)</f>
        <v>#REF!</v>
      </c>
      <c r="AY28" s="171"/>
    </row>
    <row r="29" spans="1:58" ht="79.5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218" t="s">
        <v>313</v>
      </c>
      <c r="G29" s="218" t="s">
        <v>56</v>
      </c>
      <c r="H29" s="218" t="s">
        <v>314</v>
      </c>
      <c r="I29" s="218" t="s">
        <v>58</v>
      </c>
      <c r="J29" s="218" t="s">
        <v>315</v>
      </c>
      <c r="K29" s="218" t="s">
        <v>316</v>
      </c>
      <c r="L29" s="218" t="s">
        <v>317</v>
      </c>
      <c r="M29" s="218" t="s">
        <v>318</v>
      </c>
      <c r="N29" s="429" t="s">
        <v>319</v>
      </c>
      <c r="O29" s="429" t="s">
        <v>320</v>
      </c>
      <c r="P29" s="218" t="s">
        <v>321</v>
      </c>
      <c r="Q29" s="433"/>
      <c r="R29" s="433"/>
      <c r="S29" s="433"/>
      <c r="T29" s="433"/>
      <c r="U29" s="433"/>
      <c r="V29" s="433"/>
      <c r="W29" s="433"/>
      <c r="X29" s="433"/>
      <c r="Y29" s="429" t="s">
        <v>322</v>
      </c>
      <c r="Z29" s="429" t="s">
        <v>323</v>
      </c>
      <c r="AA29" s="203" t="s">
        <v>161</v>
      </c>
      <c r="AD29" s="171" t="str">
        <f t="shared" ref="AD29:AW29" si="1">"בקרת "&amp;G29</f>
        <v>בקרת מספר חזנים</v>
      </c>
      <c r="AE29" s="171" t="str">
        <f t="shared" si="1"/>
        <v>בקרת מספר פייטנים</v>
      </c>
      <c r="AF29" s="171" t="str">
        <f t="shared" si="1"/>
        <v>בקרת מספר נגנים</v>
      </c>
      <c r="AG29" s="171" t="str">
        <f t="shared" si="1"/>
        <v>בקרת מספר מנצחים</v>
      </c>
      <c r="AH29" s="171" t="str">
        <f t="shared" si="1"/>
        <v>בקרת מספר דקות שירה או נגינה</v>
      </c>
      <c r="AI29" s="171" t="str">
        <f t="shared" si="1"/>
        <v>בקרת אינה מבוצעת במסגרת התפילות הקבועות בבית הכנסת או במסגרת בית ספרית</v>
      </c>
      <c r="AJ29" s="171" t="str">
        <f t="shared" si="1"/>
        <v>בקרת הקונצרנט בוצע עבור גוף שלישי שהמשרד תמך בו בשנת ההערכה ואשר המוסד קיבל ממנו תשלום בעבורם</v>
      </c>
      <c r="AK29" s="171" t="str">
        <f t="shared" si="1"/>
        <v>בקרת סה"כ מבצעים</v>
      </c>
      <c r="AL29" s="171" t="str">
        <f t="shared" si="1"/>
        <v>בקרת עובר תנאי סף לקונצרט</v>
      </c>
      <c r="AM29" s="171" t="str">
        <f t="shared" si="1"/>
        <v>בקרת הקונצרנט בוצע מחוץ לישראל</v>
      </c>
      <c r="AN29" s="171" t="str">
        <f t="shared" si="1"/>
        <v xml:space="preserve">בקרת </v>
      </c>
      <c r="AO29" s="171" t="str">
        <f t="shared" si="1"/>
        <v xml:space="preserve">בקרת </v>
      </c>
      <c r="AP29" s="171" t="str">
        <f t="shared" si="1"/>
        <v xml:space="preserve">בקרת </v>
      </c>
      <c r="AQ29" s="171" t="str">
        <f t="shared" si="1"/>
        <v xml:space="preserve">בקרת </v>
      </c>
      <c r="AR29" s="171" t="str">
        <f t="shared" si="1"/>
        <v xml:space="preserve">בקרת </v>
      </c>
      <c r="AS29" s="171" t="str">
        <f t="shared" si="1"/>
        <v xml:space="preserve">בקרת </v>
      </c>
      <c r="AT29" s="171" t="str">
        <f t="shared" si="1"/>
        <v xml:space="preserve">בקרת </v>
      </c>
      <c r="AU29" s="171" t="str">
        <f t="shared" si="1"/>
        <v xml:space="preserve">בקרת </v>
      </c>
      <c r="AV29" s="171" t="str">
        <f t="shared" si="1"/>
        <v>בקרת ניקוד מבצעים</v>
      </c>
      <c r="AW29" s="171" t="str">
        <f t="shared" si="1"/>
        <v>בקרת ניקוד מספר קונצרטים</v>
      </c>
      <c r="AX29" s="171"/>
      <c r="AY29" s="171"/>
      <c r="BB29" s="172" t="s">
        <v>105</v>
      </c>
    </row>
    <row r="30" spans="1:58" ht="25.5" customHeight="1" thickBot="1">
      <c r="A30" s="204"/>
      <c r="B30" s="432"/>
      <c r="C30" s="434"/>
      <c r="D30" s="434"/>
      <c r="E30" s="434"/>
      <c r="F30" s="219" t="s">
        <v>98</v>
      </c>
      <c r="G30" s="219" t="s">
        <v>95</v>
      </c>
      <c r="H30" s="219" t="s">
        <v>95</v>
      </c>
      <c r="I30" s="219" t="s">
        <v>95</v>
      </c>
      <c r="J30" s="219" t="s">
        <v>95</v>
      </c>
      <c r="K30" s="219" t="s">
        <v>95</v>
      </c>
      <c r="L30" s="219" t="s">
        <v>91</v>
      </c>
      <c r="M30" s="219" t="s">
        <v>91</v>
      </c>
      <c r="N30" s="430"/>
      <c r="O30" s="430"/>
      <c r="P30" s="219" t="s">
        <v>91</v>
      </c>
      <c r="Q30" s="522"/>
      <c r="R30" s="434"/>
      <c r="S30" s="434"/>
      <c r="T30" s="434"/>
      <c r="U30" s="434"/>
      <c r="V30" s="434"/>
      <c r="W30" s="434"/>
      <c r="X30" s="434"/>
      <c r="Y30" s="430"/>
      <c r="Z30" s="430"/>
      <c r="AB30" s="172">
        <v>0</v>
      </c>
      <c r="AC30" s="172">
        <v>1</v>
      </c>
      <c r="AD30" s="171" t="str">
        <f t="shared" ref="AD30:AW30" si="2">G30</f>
        <v>מספר שלם שאינו שלילי</v>
      </c>
      <c r="AE30" s="171" t="str">
        <f t="shared" si="2"/>
        <v>מספר שלם שאינו שלילי</v>
      </c>
      <c r="AF30" s="171" t="str">
        <f t="shared" si="2"/>
        <v>מספר שלם שאינו שלילי</v>
      </c>
      <c r="AG30" s="171" t="str">
        <f t="shared" si="2"/>
        <v>מספר שלם שאינו שלילי</v>
      </c>
      <c r="AH30" s="171" t="str">
        <f t="shared" si="2"/>
        <v>מספר שלם שאינו שלילי</v>
      </c>
      <c r="AI30" s="171" t="str">
        <f t="shared" si="2"/>
        <v>0/1</v>
      </c>
      <c r="AJ30" s="171" t="str">
        <f t="shared" si="2"/>
        <v>0/1</v>
      </c>
      <c r="AK30" s="171">
        <f t="shared" si="2"/>
        <v>0</v>
      </c>
      <c r="AL30" s="171">
        <f t="shared" si="2"/>
        <v>0</v>
      </c>
      <c r="AM30" s="171" t="str">
        <f t="shared" si="2"/>
        <v>0/1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AW30" s="171">
        <f t="shared" si="2"/>
        <v>0</v>
      </c>
      <c r="AX30" s="171"/>
      <c r="AY30" s="171"/>
      <c r="BB30" s="172" t="str">
        <f>AE$4</f>
        <v>א</v>
      </c>
      <c r="BC30" s="172" t="str">
        <f>AF$4</f>
        <v>ב</v>
      </c>
      <c r="BD30" s="172" t="str">
        <f>AG$4</f>
        <v>ג</v>
      </c>
      <c r="BE30" s="172" t="str">
        <f>AH$4</f>
        <v>ד</v>
      </c>
      <c r="BF30" s="172" t="str">
        <f>AI$4</f>
        <v>ה</v>
      </c>
    </row>
    <row r="31" spans="1:58">
      <c r="B31" s="10">
        <f t="shared" ref="B31:B94" si="3">IF(F31="","",ROW()-30)</f>
        <v>1</v>
      </c>
      <c r="C31" s="8"/>
      <c r="D31" s="8"/>
      <c r="E31" s="8"/>
      <c r="F31" s="281" t="s">
        <v>390</v>
      </c>
      <c r="G31" s="9">
        <v>28</v>
      </c>
      <c r="H31" s="9">
        <v>0</v>
      </c>
      <c r="I31" s="9">
        <v>2</v>
      </c>
      <c r="J31" s="9">
        <v>1</v>
      </c>
      <c r="K31" s="137">
        <v>70</v>
      </c>
      <c r="L31" s="305">
        <v>1</v>
      </c>
      <c r="M31" s="305">
        <v>0</v>
      </c>
      <c r="N31" s="11">
        <f>IF($F31="","",IFERROR(SUM(G31:J31),$AB$1))</f>
        <v>31</v>
      </c>
      <c r="O31" s="11">
        <f>IF($F31="","",IF($AA31&lt;&gt;1,$AB$1,IFERROR(IF(AND(L31=1,K31&gt;=$G$7,OR(SUM(G31:H31)&gt;=$G$4,AND(H31&gt;=($G$4-$G$6),I31&gt;=$G$6))),1,0),$AB$1)))</f>
        <v>1</v>
      </c>
      <c r="P31" s="158">
        <v>0</v>
      </c>
      <c r="Q31" s="11">
        <f>IF($F31="","",IFERROR(SUM(J31:M31),$AB$1))</f>
        <v>72</v>
      </c>
      <c r="R31" s="11"/>
      <c r="S31" s="11"/>
      <c r="T31" s="11"/>
      <c r="U31" s="11"/>
      <c r="V31" s="11"/>
      <c r="W31" s="11"/>
      <c r="X31" s="11"/>
      <c r="Y31" s="11">
        <f>IF($F31="","",IF($AA31&lt;&gt;1,$AB$1,IFERROR(O31*MIN($J$6,$J$4*N31),$AB$1)))</f>
        <v>31</v>
      </c>
      <c r="Z31" s="11">
        <f>IF($F31="","",IF($AA31&lt;&gt;1,$AB$1,IFERROR(O31*$M$4*$M$6^ROUNDDOWN(MIN($J$6,N31)/$L$6,0)*IF(M31=1,$O$6,1),$AB$1)))</f>
        <v>1.1576250000000001</v>
      </c>
      <c r="AA31" s="172">
        <f>IF(SUM(AD31:AW31)=COUNT(AD31:AW31),1,0)</f>
        <v>1</v>
      </c>
      <c r="AB31" s="172">
        <f>IF($F31="","",AB$30)</f>
        <v>0</v>
      </c>
      <c r="AC31" s="172">
        <f>IF($F31="","",AC$30)</f>
        <v>1</v>
      </c>
      <c r="AD31" s="171">
        <f t="shared" ref="AD31:AJ62" si="4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171">
        <f t="shared" si="4"/>
        <v>1</v>
      </c>
      <c r="AF31" s="171">
        <f t="shared" si="4"/>
        <v>1</v>
      </c>
      <c r="AG31" s="171">
        <f t="shared" si="4"/>
        <v>1</v>
      </c>
      <c r="AH31" s="171">
        <f t="shared" si="4"/>
        <v>1</v>
      </c>
      <c r="AI31" s="171">
        <f t="shared" si="4"/>
        <v>1</v>
      </c>
      <c r="AJ31" s="171">
        <f t="shared" si="4"/>
        <v>1</v>
      </c>
      <c r="AK31" s="171"/>
      <c r="AL31" s="171"/>
      <c r="AM31" s="171">
        <f t="shared" ref="AM31:AM94" si="5">IF(P$30="",1,IF(P31="",0,IFERROR(CHOOSE(AM$28,IF(ISNA(MATCH(P31,$AB$30:$AC$30,0)),0,1),IF(ISNUMBER(P31),1,0),IF(P31=TRUNC(P31),1,0),IF(AND(P31*1=P31,P31&gt;=0),1,0),IF(AND(P31=TRUNC(P31),P31&gt;=0),1,0),IF(AND(P31*1=P31,P31&gt;0),1,0),IF(AND(P31=TRUNC(P31),P31&gt;0),1,0),1,IF(ISNA(HLOOKUP(P31,$AE$4:$AN$4,1,0)),0,1)),0)))</f>
        <v>1</v>
      </c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BB31" s="172" t="str">
        <f t="shared" ref="BB31:BF46" si="6">IF($F31="","",BB$30)</f>
        <v>א</v>
      </c>
      <c r="BC31" s="172" t="str">
        <f t="shared" si="6"/>
        <v>ב</v>
      </c>
      <c r="BD31" s="172" t="str">
        <f t="shared" si="6"/>
        <v>ג</v>
      </c>
      <c r="BE31" s="172" t="str">
        <f t="shared" si="6"/>
        <v>ד</v>
      </c>
      <c r="BF31" s="172" t="str">
        <f t="shared" si="6"/>
        <v>ה</v>
      </c>
    </row>
    <row r="32" spans="1:58">
      <c r="B32" s="10">
        <f t="shared" si="3"/>
        <v>2</v>
      </c>
      <c r="C32" s="8"/>
      <c r="D32" s="8"/>
      <c r="E32" s="8"/>
      <c r="F32" s="281" t="s">
        <v>390</v>
      </c>
      <c r="G32" s="9">
        <v>28</v>
      </c>
      <c r="H32" s="9">
        <v>0</v>
      </c>
      <c r="I32" s="9">
        <v>2</v>
      </c>
      <c r="J32" s="9">
        <v>1</v>
      </c>
      <c r="K32" s="137">
        <v>70</v>
      </c>
      <c r="L32" s="305">
        <v>1</v>
      </c>
      <c r="M32" s="305">
        <v>0</v>
      </c>
      <c r="N32" s="11">
        <f t="shared" ref="N32:N95" si="7">IF($F32="","",IFERROR(SUM(G32:J32),$AB$1))</f>
        <v>31</v>
      </c>
      <c r="O32" s="11">
        <f t="shared" ref="O32:O95" si="8">IF($F32="","",IF($AA32&lt;&gt;1,$AB$1,IFERROR(IF(AND(L32=1,K32&gt;=$G$7,OR(SUM(G32:H32)&gt;=$G$4,AND(H32&gt;=($G$4-$G$6),I32&gt;=$G$6))),1,0),$AB$1)))</f>
        <v>1</v>
      </c>
      <c r="P32" s="158">
        <v>0</v>
      </c>
      <c r="Q32" s="11"/>
      <c r="R32" s="11"/>
      <c r="S32" s="11"/>
      <c r="T32" s="11"/>
      <c r="U32" s="11"/>
      <c r="V32" s="11"/>
      <c r="W32" s="11"/>
      <c r="X32" s="11"/>
      <c r="Y32" s="11">
        <f t="shared" ref="Y32:Y95" si="9">IF($F32="","",IF($AA32&lt;&gt;1,$AB$1,IFERROR(O32*MIN($J$6,$J$4*N32),$AB$1)))</f>
        <v>31</v>
      </c>
      <c r="Z32" s="11">
        <f t="shared" ref="Z32:Z95" si="10">IF($F32="","",IF($AA32&lt;&gt;1,$AB$1,IFERROR(O32*$M$4*$M$6^ROUNDDOWN(MIN($J$6,N32)/$L$6,0)*IF(M32=1,$O$6,1),$AB$1)))</f>
        <v>1.1576250000000001</v>
      </c>
      <c r="AA32" s="172">
        <f t="shared" ref="AA32:AA95" si="11">IF(SUM(AD32:AW32)=COUNT(AD32:AW32),1,0)</f>
        <v>1</v>
      </c>
      <c r="AB32" s="172">
        <f t="shared" ref="AB32:AC63" si="12">IF($F32="","",AB$30)</f>
        <v>0</v>
      </c>
      <c r="AC32" s="172">
        <f t="shared" si="12"/>
        <v>1</v>
      </c>
      <c r="AD32" s="171">
        <f t="shared" si="4"/>
        <v>1</v>
      </c>
      <c r="AE32" s="171">
        <f t="shared" si="4"/>
        <v>1</v>
      </c>
      <c r="AF32" s="171">
        <f t="shared" si="4"/>
        <v>1</v>
      </c>
      <c r="AG32" s="171">
        <f t="shared" si="4"/>
        <v>1</v>
      </c>
      <c r="AH32" s="171">
        <f t="shared" si="4"/>
        <v>1</v>
      </c>
      <c r="AI32" s="171">
        <f t="shared" si="4"/>
        <v>1</v>
      </c>
      <c r="AJ32" s="171">
        <f t="shared" si="4"/>
        <v>1</v>
      </c>
      <c r="AK32" s="171"/>
      <c r="AL32" s="171"/>
      <c r="AM32" s="171">
        <f t="shared" si="5"/>
        <v>1</v>
      </c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BB32" s="172" t="str">
        <f t="shared" si="6"/>
        <v>א</v>
      </c>
      <c r="BC32" s="172" t="str">
        <f t="shared" si="6"/>
        <v>ב</v>
      </c>
      <c r="BD32" s="172" t="str">
        <f t="shared" si="6"/>
        <v>ג</v>
      </c>
      <c r="BE32" s="172" t="str">
        <f t="shared" si="6"/>
        <v>ד</v>
      </c>
      <c r="BF32" s="172" t="str">
        <f t="shared" si="6"/>
        <v>ה</v>
      </c>
    </row>
    <row r="33" spans="2:58">
      <c r="B33" s="10">
        <f t="shared" si="3"/>
        <v>3</v>
      </c>
      <c r="C33" s="8"/>
      <c r="D33" s="8"/>
      <c r="E33" s="8"/>
      <c r="F33" s="281" t="s">
        <v>390</v>
      </c>
      <c r="G33" s="9">
        <v>28</v>
      </c>
      <c r="H33" s="9">
        <v>0</v>
      </c>
      <c r="I33" s="9">
        <v>2</v>
      </c>
      <c r="J33" s="9">
        <v>1</v>
      </c>
      <c r="K33" s="9">
        <v>70</v>
      </c>
      <c r="L33" s="305">
        <v>1</v>
      </c>
      <c r="M33" s="305">
        <v>0</v>
      </c>
      <c r="N33" s="11">
        <f t="shared" si="7"/>
        <v>31</v>
      </c>
      <c r="O33" s="11">
        <f t="shared" si="8"/>
        <v>1</v>
      </c>
      <c r="P33" s="158">
        <v>0</v>
      </c>
      <c r="Q33" s="11"/>
      <c r="R33" s="11"/>
      <c r="S33" s="11"/>
      <c r="T33" s="11"/>
      <c r="U33" s="11"/>
      <c r="V33" s="11"/>
      <c r="W33" s="11"/>
      <c r="X33" s="11"/>
      <c r="Y33" s="11">
        <f t="shared" si="9"/>
        <v>31</v>
      </c>
      <c r="Z33" s="11">
        <f t="shared" si="10"/>
        <v>1.1576250000000001</v>
      </c>
      <c r="AA33" s="172">
        <f t="shared" si="11"/>
        <v>1</v>
      </c>
      <c r="AB33" s="172">
        <f t="shared" si="12"/>
        <v>0</v>
      </c>
      <c r="AC33" s="172">
        <f t="shared" si="12"/>
        <v>1</v>
      </c>
      <c r="AD33" s="171">
        <f t="shared" si="4"/>
        <v>1</v>
      </c>
      <c r="AE33" s="171">
        <f t="shared" si="4"/>
        <v>1</v>
      </c>
      <c r="AF33" s="171">
        <f t="shared" si="4"/>
        <v>1</v>
      </c>
      <c r="AG33" s="171">
        <f t="shared" si="4"/>
        <v>1</v>
      </c>
      <c r="AH33" s="171">
        <f t="shared" si="4"/>
        <v>1</v>
      </c>
      <c r="AI33" s="171">
        <f t="shared" si="4"/>
        <v>1</v>
      </c>
      <c r="AJ33" s="171">
        <f t="shared" si="4"/>
        <v>1</v>
      </c>
      <c r="AK33" s="171"/>
      <c r="AL33" s="171"/>
      <c r="AM33" s="171">
        <f t="shared" si="5"/>
        <v>1</v>
      </c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BB33" s="172" t="str">
        <f t="shared" si="6"/>
        <v>א</v>
      </c>
      <c r="BC33" s="172" t="str">
        <f t="shared" si="6"/>
        <v>ב</v>
      </c>
      <c r="BD33" s="172" t="str">
        <f t="shared" si="6"/>
        <v>ג</v>
      </c>
      <c r="BE33" s="172" t="str">
        <f t="shared" si="6"/>
        <v>ד</v>
      </c>
      <c r="BF33" s="172" t="str">
        <f t="shared" si="6"/>
        <v>ה</v>
      </c>
    </row>
    <row r="34" spans="2:58">
      <c r="B34" s="10">
        <f t="shared" si="3"/>
        <v>4</v>
      </c>
      <c r="C34" s="8"/>
      <c r="D34" s="8"/>
      <c r="E34" s="8"/>
      <c r="F34" s="281" t="s">
        <v>390</v>
      </c>
      <c r="G34" s="9">
        <v>28</v>
      </c>
      <c r="H34" s="9">
        <v>0</v>
      </c>
      <c r="I34" s="9">
        <v>2</v>
      </c>
      <c r="J34" s="9">
        <v>1</v>
      </c>
      <c r="K34" s="137">
        <v>70</v>
      </c>
      <c r="L34" s="305">
        <v>1</v>
      </c>
      <c r="M34" s="305">
        <v>0</v>
      </c>
      <c r="N34" s="11">
        <f t="shared" si="7"/>
        <v>31</v>
      </c>
      <c r="O34" s="11">
        <f t="shared" si="8"/>
        <v>1</v>
      </c>
      <c r="P34" s="158">
        <v>0</v>
      </c>
      <c r="Q34" s="11"/>
      <c r="R34" s="11"/>
      <c r="S34" s="11"/>
      <c r="T34" s="11"/>
      <c r="U34" s="11"/>
      <c r="V34" s="11"/>
      <c r="W34" s="11"/>
      <c r="X34" s="11"/>
      <c r="Y34" s="11">
        <f t="shared" si="9"/>
        <v>31</v>
      </c>
      <c r="Z34" s="11">
        <f t="shared" si="10"/>
        <v>1.1576250000000001</v>
      </c>
      <c r="AA34" s="172">
        <f t="shared" si="11"/>
        <v>1</v>
      </c>
      <c r="AB34" s="172">
        <f t="shared" si="12"/>
        <v>0</v>
      </c>
      <c r="AC34" s="172">
        <f t="shared" si="12"/>
        <v>1</v>
      </c>
      <c r="AD34" s="171">
        <f t="shared" si="4"/>
        <v>1</v>
      </c>
      <c r="AE34" s="171">
        <f t="shared" si="4"/>
        <v>1</v>
      </c>
      <c r="AF34" s="171">
        <f t="shared" si="4"/>
        <v>1</v>
      </c>
      <c r="AG34" s="171">
        <f t="shared" si="4"/>
        <v>1</v>
      </c>
      <c r="AH34" s="171">
        <f t="shared" si="4"/>
        <v>1</v>
      </c>
      <c r="AI34" s="171">
        <f t="shared" si="4"/>
        <v>1</v>
      </c>
      <c r="AJ34" s="171">
        <f t="shared" si="4"/>
        <v>1</v>
      </c>
      <c r="AK34" s="171"/>
      <c r="AL34" s="171"/>
      <c r="AM34" s="171">
        <f t="shared" si="5"/>
        <v>1</v>
      </c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BB34" s="172" t="str">
        <f t="shared" si="6"/>
        <v>א</v>
      </c>
      <c r="BC34" s="172" t="str">
        <f t="shared" si="6"/>
        <v>ב</v>
      </c>
      <c r="BD34" s="172" t="str">
        <f t="shared" si="6"/>
        <v>ג</v>
      </c>
      <c r="BE34" s="172" t="str">
        <f t="shared" si="6"/>
        <v>ד</v>
      </c>
      <c r="BF34" s="172" t="str">
        <f t="shared" si="6"/>
        <v>ה</v>
      </c>
    </row>
    <row r="35" spans="2:58">
      <c r="B35" s="10">
        <f t="shared" si="3"/>
        <v>5</v>
      </c>
      <c r="C35" s="8"/>
      <c r="D35" s="8"/>
      <c r="E35" s="8"/>
      <c r="F35" s="281" t="s">
        <v>390</v>
      </c>
      <c r="G35" s="9">
        <v>28</v>
      </c>
      <c r="H35" s="9">
        <v>0</v>
      </c>
      <c r="I35" s="9">
        <v>2</v>
      </c>
      <c r="J35" s="9">
        <v>1</v>
      </c>
      <c r="K35" s="137">
        <v>70</v>
      </c>
      <c r="L35" s="305">
        <v>1</v>
      </c>
      <c r="M35" s="305">
        <v>0</v>
      </c>
      <c r="N35" s="11">
        <f t="shared" si="7"/>
        <v>31</v>
      </c>
      <c r="O35" s="11">
        <f t="shared" si="8"/>
        <v>1</v>
      </c>
      <c r="P35" s="158">
        <v>0</v>
      </c>
      <c r="Q35" s="11"/>
      <c r="R35" s="11"/>
      <c r="S35" s="11"/>
      <c r="T35" s="11"/>
      <c r="U35" s="11"/>
      <c r="V35" s="11"/>
      <c r="W35" s="11"/>
      <c r="X35" s="11"/>
      <c r="Y35" s="11">
        <f t="shared" si="9"/>
        <v>31</v>
      </c>
      <c r="Z35" s="11">
        <f t="shared" si="10"/>
        <v>1.1576250000000001</v>
      </c>
      <c r="AA35" s="172">
        <f t="shared" si="11"/>
        <v>1</v>
      </c>
      <c r="AB35" s="172">
        <f t="shared" si="12"/>
        <v>0</v>
      </c>
      <c r="AC35" s="172">
        <f t="shared" si="12"/>
        <v>1</v>
      </c>
      <c r="AD35" s="171">
        <f t="shared" si="4"/>
        <v>1</v>
      </c>
      <c r="AE35" s="171">
        <f t="shared" si="4"/>
        <v>1</v>
      </c>
      <c r="AF35" s="171">
        <f t="shared" si="4"/>
        <v>1</v>
      </c>
      <c r="AG35" s="171">
        <f t="shared" si="4"/>
        <v>1</v>
      </c>
      <c r="AH35" s="171">
        <f t="shared" si="4"/>
        <v>1</v>
      </c>
      <c r="AI35" s="171">
        <f t="shared" si="4"/>
        <v>1</v>
      </c>
      <c r="AJ35" s="171">
        <f t="shared" si="4"/>
        <v>1</v>
      </c>
      <c r="AK35" s="171"/>
      <c r="AL35" s="171"/>
      <c r="AM35" s="171">
        <f t="shared" si="5"/>
        <v>1</v>
      </c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BB35" s="172" t="str">
        <f t="shared" si="6"/>
        <v>א</v>
      </c>
      <c r="BC35" s="172" t="str">
        <f t="shared" si="6"/>
        <v>ב</v>
      </c>
      <c r="BD35" s="172" t="str">
        <f t="shared" si="6"/>
        <v>ג</v>
      </c>
      <c r="BE35" s="172" t="str">
        <f t="shared" si="6"/>
        <v>ד</v>
      </c>
      <c r="BF35" s="172" t="str">
        <f t="shared" si="6"/>
        <v>ה</v>
      </c>
    </row>
    <row r="36" spans="2:58">
      <c r="B36" s="10">
        <f t="shared" si="3"/>
        <v>6</v>
      </c>
      <c r="C36" s="8"/>
      <c r="D36" s="8"/>
      <c r="E36" s="8"/>
      <c r="F36" s="281" t="s">
        <v>390</v>
      </c>
      <c r="G36" s="9">
        <v>28</v>
      </c>
      <c r="H36" s="9">
        <v>0</v>
      </c>
      <c r="I36" s="9">
        <v>2</v>
      </c>
      <c r="J36" s="9">
        <v>1</v>
      </c>
      <c r="K36" s="9">
        <v>70</v>
      </c>
      <c r="L36" s="305">
        <v>1</v>
      </c>
      <c r="M36" s="305">
        <v>0</v>
      </c>
      <c r="N36" s="11">
        <f t="shared" si="7"/>
        <v>31</v>
      </c>
      <c r="O36" s="11">
        <f t="shared" si="8"/>
        <v>1</v>
      </c>
      <c r="P36" s="158">
        <v>0</v>
      </c>
      <c r="Q36" s="11"/>
      <c r="R36" s="11"/>
      <c r="S36" s="11"/>
      <c r="T36" s="11"/>
      <c r="U36" s="11"/>
      <c r="V36" s="11"/>
      <c r="W36" s="11"/>
      <c r="X36" s="11"/>
      <c r="Y36" s="11">
        <f t="shared" si="9"/>
        <v>31</v>
      </c>
      <c r="Z36" s="11">
        <f t="shared" si="10"/>
        <v>1.1576250000000001</v>
      </c>
      <c r="AA36" s="172">
        <f t="shared" si="11"/>
        <v>1</v>
      </c>
      <c r="AB36" s="172">
        <f t="shared" si="12"/>
        <v>0</v>
      </c>
      <c r="AC36" s="172">
        <f t="shared" si="12"/>
        <v>1</v>
      </c>
      <c r="AD36" s="171">
        <f t="shared" si="4"/>
        <v>1</v>
      </c>
      <c r="AE36" s="171">
        <f t="shared" si="4"/>
        <v>1</v>
      </c>
      <c r="AF36" s="171">
        <f t="shared" si="4"/>
        <v>1</v>
      </c>
      <c r="AG36" s="171">
        <f t="shared" si="4"/>
        <v>1</v>
      </c>
      <c r="AH36" s="171">
        <f t="shared" si="4"/>
        <v>1</v>
      </c>
      <c r="AI36" s="171">
        <f t="shared" si="4"/>
        <v>1</v>
      </c>
      <c r="AJ36" s="171">
        <f t="shared" si="4"/>
        <v>1</v>
      </c>
      <c r="AK36" s="171"/>
      <c r="AL36" s="171"/>
      <c r="AM36" s="171">
        <f t="shared" si="5"/>
        <v>1</v>
      </c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BB36" s="172" t="str">
        <f t="shared" si="6"/>
        <v>א</v>
      </c>
      <c r="BC36" s="172" t="str">
        <f t="shared" si="6"/>
        <v>ב</v>
      </c>
      <c r="BD36" s="172" t="str">
        <f t="shared" si="6"/>
        <v>ג</v>
      </c>
      <c r="BE36" s="172" t="str">
        <f t="shared" si="6"/>
        <v>ד</v>
      </c>
      <c r="BF36" s="172" t="str">
        <f t="shared" si="6"/>
        <v>ה</v>
      </c>
    </row>
    <row r="37" spans="2:58">
      <c r="B37" s="10">
        <f t="shared" si="3"/>
        <v>7</v>
      </c>
      <c r="C37" s="8"/>
      <c r="D37" s="8"/>
      <c r="E37" s="8"/>
      <c r="F37" s="281" t="s">
        <v>390</v>
      </c>
      <c r="G37" s="9">
        <v>28</v>
      </c>
      <c r="H37" s="9">
        <v>0</v>
      </c>
      <c r="I37" s="9">
        <v>2</v>
      </c>
      <c r="J37" s="9">
        <v>1</v>
      </c>
      <c r="K37" s="137">
        <v>70</v>
      </c>
      <c r="L37" s="305">
        <v>1</v>
      </c>
      <c r="M37" s="305">
        <v>0</v>
      </c>
      <c r="N37" s="11">
        <f t="shared" si="7"/>
        <v>31</v>
      </c>
      <c r="O37" s="11">
        <f t="shared" si="8"/>
        <v>1</v>
      </c>
      <c r="P37" s="158">
        <v>0</v>
      </c>
      <c r="Q37" s="11"/>
      <c r="R37" s="11"/>
      <c r="S37" s="11"/>
      <c r="T37" s="11"/>
      <c r="U37" s="11"/>
      <c r="V37" s="11"/>
      <c r="W37" s="11"/>
      <c r="X37" s="11"/>
      <c r="Y37" s="11">
        <f t="shared" si="9"/>
        <v>31</v>
      </c>
      <c r="Z37" s="11">
        <f t="shared" si="10"/>
        <v>1.1576250000000001</v>
      </c>
      <c r="AA37" s="172">
        <f t="shared" si="11"/>
        <v>1</v>
      </c>
      <c r="AB37" s="172">
        <f t="shared" si="12"/>
        <v>0</v>
      </c>
      <c r="AC37" s="172">
        <f t="shared" si="12"/>
        <v>1</v>
      </c>
      <c r="AD37" s="171">
        <f t="shared" si="4"/>
        <v>1</v>
      </c>
      <c r="AE37" s="171">
        <f t="shared" si="4"/>
        <v>1</v>
      </c>
      <c r="AF37" s="171">
        <f t="shared" si="4"/>
        <v>1</v>
      </c>
      <c r="AG37" s="171">
        <f t="shared" si="4"/>
        <v>1</v>
      </c>
      <c r="AH37" s="171">
        <f t="shared" si="4"/>
        <v>1</v>
      </c>
      <c r="AI37" s="171">
        <f t="shared" si="4"/>
        <v>1</v>
      </c>
      <c r="AJ37" s="171">
        <f t="shared" si="4"/>
        <v>1</v>
      </c>
      <c r="AK37" s="171"/>
      <c r="AL37" s="171"/>
      <c r="AM37" s="171">
        <f t="shared" si="5"/>
        <v>1</v>
      </c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171"/>
      <c r="AY37" s="171"/>
      <c r="BB37" s="172" t="str">
        <f t="shared" si="6"/>
        <v>א</v>
      </c>
      <c r="BC37" s="172" t="str">
        <f t="shared" si="6"/>
        <v>ב</v>
      </c>
      <c r="BD37" s="172" t="str">
        <f t="shared" si="6"/>
        <v>ג</v>
      </c>
      <c r="BE37" s="172" t="str">
        <f t="shared" si="6"/>
        <v>ד</v>
      </c>
      <c r="BF37" s="172" t="str">
        <f t="shared" si="6"/>
        <v>ה</v>
      </c>
    </row>
    <row r="38" spans="2:58">
      <c r="B38" s="10">
        <f t="shared" si="3"/>
        <v>8</v>
      </c>
      <c r="C38" s="8"/>
      <c r="D38" s="8"/>
      <c r="E38" s="8"/>
      <c r="F38" s="281" t="s">
        <v>391</v>
      </c>
      <c r="G38" s="9">
        <v>30</v>
      </c>
      <c r="H38" s="9">
        <v>0</v>
      </c>
      <c r="I38" s="9">
        <v>0</v>
      </c>
      <c r="J38" s="9">
        <v>1</v>
      </c>
      <c r="K38" s="137">
        <v>190</v>
      </c>
      <c r="L38" s="305">
        <v>1</v>
      </c>
      <c r="M38" s="305">
        <v>0</v>
      </c>
      <c r="N38" s="11">
        <f t="shared" si="7"/>
        <v>31</v>
      </c>
      <c r="O38" s="11">
        <f t="shared" si="8"/>
        <v>1</v>
      </c>
      <c r="P38" s="158">
        <v>0</v>
      </c>
      <c r="Q38" s="11"/>
      <c r="R38" s="11"/>
      <c r="S38" s="11"/>
      <c r="T38" s="11"/>
      <c r="U38" s="11"/>
      <c r="V38" s="11"/>
      <c r="W38" s="11"/>
      <c r="X38" s="11"/>
      <c r="Y38" s="11">
        <f t="shared" si="9"/>
        <v>31</v>
      </c>
      <c r="Z38" s="11">
        <f t="shared" si="10"/>
        <v>1.1576250000000001</v>
      </c>
      <c r="AA38" s="172">
        <f t="shared" si="11"/>
        <v>1</v>
      </c>
      <c r="AB38" s="172">
        <f t="shared" si="12"/>
        <v>0</v>
      </c>
      <c r="AC38" s="172">
        <f t="shared" si="12"/>
        <v>1</v>
      </c>
      <c r="AD38" s="171">
        <f t="shared" si="4"/>
        <v>1</v>
      </c>
      <c r="AE38" s="171">
        <f t="shared" si="4"/>
        <v>1</v>
      </c>
      <c r="AF38" s="171">
        <f t="shared" si="4"/>
        <v>1</v>
      </c>
      <c r="AG38" s="171">
        <f t="shared" si="4"/>
        <v>1</v>
      </c>
      <c r="AH38" s="171">
        <f t="shared" si="4"/>
        <v>1</v>
      </c>
      <c r="AI38" s="171">
        <f t="shared" si="4"/>
        <v>1</v>
      </c>
      <c r="AJ38" s="171">
        <f t="shared" si="4"/>
        <v>1</v>
      </c>
      <c r="AK38" s="171"/>
      <c r="AL38" s="171"/>
      <c r="AM38" s="171">
        <f t="shared" si="5"/>
        <v>1</v>
      </c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BB38" s="172" t="str">
        <f t="shared" si="6"/>
        <v>א</v>
      </c>
      <c r="BC38" s="172" t="str">
        <f t="shared" si="6"/>
        <v>ב</v>
      </c>
      <c r="BD38" s="172" t="str">
        <f t="shared" si="6"/>
        <v>ג</v>
      </c>
      <c r="BE38" s="172" t="str">
        <f t="shared" si="6"/>
        <v>ד</v>
      </c>
      <c r="BF38" s="172" t="str">
        <f t="shared" si="6"/>
        <v>ה</v>
      </c>
    </row>
    <row r="39" spans="2:58">
      <c r="B39" s="10">
        <f t="shared" si="3"/>
        <v>9</v>
      </c>
      <c r="C39" s="8"/>
      <c r="D39" s="8"/>
      <c r="E39" s="8"/>
      <c r="F39" s="281" t="s">
        <v>391</v>
      </c>
      <c r="G39" s="9">
        <v>30</v>
      </c>
      <c r="H39" s="9">
        <v>0</v>
      </c>
      <c r="I39" s="9">
        <v>0</v>
      </c>
      <c r="J39" s="9">
        <v>1</v>
      </c>
      <c r="K39" s="9">
        <v>190</v>
      </c>
      <c r="L39" s="305">
        <v>1</v>
      </c>
      <c r="M39" s="305">
        <v>0</v>
      </c>
      <c r="N39" s="11">
        <f t="shared" si="7"/>
        <v>31</v>
      </c>
      <c r="O39" s="11">
        <f t="shared" si="8"/>
        <v>1</v>
      </c>
      <c r="P39" s="158">
        <v>0</v>
      </c>
      <c r="Q39" s="11"/>
      <c r="R39" s="11"/>
      <c r="S39" s="11"/>
      <c r="T39" s="11"/>
      <c r="U39" s="11"/>
      <c r="V39" s="11"/>
      <c r="W39" s="11"/>
      <c r="X39" s="11"/>
      <c r="Y39" s="11">
        <f t="shared" si="9"/>
        <v>31</v>
      </c>
      <c r="Z39" s="11">
        <f t="shared" si="10"/>
        <v>1.1576250000000001</v>
      </c>
      <c r="AA39" s="172">
        <f t="shared" si="11"/>
        <v>1</v>
      </c>
      <c r="AB39" s="172">
        <f t="shared" si="12"/>
        <v>0</v>
      </c>
      <c r="AC39" s="172">
        <f t="shared" si="12"/>
        <v>1</v>
      </c>
      <c r="AD39" s="171">
        <f t="shared" si="4"/>
        <v>1</v>
      </c>
      <c r="AE39" s="171">
        <f t="shared" si="4"/>
        <v>1</v>
      </c>
      <c r="AF39" s="171">
        <f t="shared" si="4"/>
        <v>1</v>
      </c>
      <c r="AG39" s="171">
        <f t="shared" si="4"/>
        <v>1</v>
      </c>
      <c r="AH39" s="171">
        <f t="shared" si="4"/>
        <v>1</v>
      </c>
      <c r="AI39" s="171">
        <f t="shared" si="4"/>
        <v>1</v>
      </c>
      <c r="AJ39" s="171">
        <f t="shared" si="4"/>
        <v>1</v>
      </c>
      <c r="AK39" s="171"/>
      <c r="AL39" s="171"/>
      <c r="AM39" s="171">
        <f t="shared" si="5"/>
        <v>1</v>
      </c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BB39" s="172" t="str">
        <f t="shared" si="6"/>
        <v>א</v>
      </c>
      <c r="BC39" s="172" t="str">
        <f t="shared" si="6"/>
        <v>ב</v>
      </c>
      <c r="BD39" s="172" t="str">
        <f t="shared" si="6"/>
        <v>ג</v>
      </c>
      <c r="BE39" s="172" t="str">
        <f t="shared" si="6"/>
        <v>ד</v>
      </c>
      <c r="BF39" s="172" t="str">
        <f t="shared" si="6"/>
        <v>ה</v>
      </c>
    </row>
    <row r="40" spans="2:58">
      <c r="B40" s="10">
        <f t="shared" si="3"/>
        <v>10</v>
      </c>
      <c r="C40" s="8"/>
      <c r="D40" s="8"/>
      <c r="E40" s="8"/>
      <c r="F40" s="281" t="s">
        <v>391</v>
      </c>
      <c r="G40" s="9">
        <v>30</v>
      </c>
      <c r="H40" s="9">
        <v>0</v>
      </c>
      <c r="I40" s="9">
        <v>0</v>
      </c>
      <c r="J40" s="9">
        <v>1</v>
      </c>
      <c r="K40" s="137">
        <v>190</v>
      </c>
      <c r="L40" s="305">
        <v>1</v>
      </c>
      <c r="M40" s="305">
        <v>0</v>
      </c>
      <c r="N40" s="11">
        <f t="shared" si="7"/>
        <v>31</v>
      </c>
      <c r="O40" s="11">
        <f t="shared" si="8"/>
        <v>1</v>
      </c>
      <c r="P40" s="354">
        <v>0</v>
      </c>
      <c r="Q40" s="11"/>
      <c r="R40" s="11"/>
      <c r="S40" s="11"/>
      <c r="T40" s="11"/>
      <c r="U40" s="11"/>
      <c r="V40" s="11"/>
      <c r="W40" s="11"/>
      <c r="X40" s="11"/>
      <c r="Y40" s="11">
        <f t="shared" si="9"/>
        <v>31</v>
      </c>
      <c r="Z40" s="11">
        <f t="shared" si="10"/>
        <v>1.1576250000000001</v>
      </c>
      <c r="AA40" s="172">
        <f t="shared" si="11"/>
        <v>1</v>
      </c>
      <c r="AB40" s="172">
        <f t="shared" si="12"/>
        <v>0</v>
      </c>
      <c r="AC40" s="172">
        <f t="shared" si="12"/>
        <v>1</v>
      </c>
      <c r="AD40" s="171">
        <f t="shared" si="4"/>
        <v>1</v>
      </c>
      <c r="AE40" s="171">
        <f t="shared" si="4"/>
        <v>1</v>
      </c>
      <c r="AF40" s="171">
        <f t="shared" si="4"/>
        <v>1</v>
      </c>
      <c r="AG40" s="171">
        <f t="shared" si="4"/>
        <v>1</v>
      </c>
      <c r="AH40" s="171">
        <f t="shared" si="4"/>
        <v>1</v>
      </c>
      <c r="AI40" s="171">
        <f t="shared" si="4"/>
        <v>1</v>
      </c>
      <c r="AJ40" s="171">
        <f t="shared" si="4"/>
        <v>1</v>
      </c>
      <c r="AK40" s="171"/>
      <c r="AL40" s="171"/>
      <c r="AM40" s="171">
        <f t="shared" si="5"/>
        <v>1</v>
      </c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BB40" s="172" t="str">
        <f t="shared" si="6"/>
        <v>א</v>
      </c>
      <c r="BC40" s="172" t="str">
        <f t="shared" si="6"/>
        <v>ב</v>
      </c>
      <c r="BD40" s="172" t="str">
        <f t="shared" si="6"/>
        <v>ג</v>
      </c>
      <c r="BE40" s="172" t="str">
        <f t="shared" si="6"/>
        <v>ד</v>
      </c>
      <c r="BF40" s="172" t="str">
        <f t="shared" si="6"/>
        <v>ה</v>
      </c>
    </row>
    <row r="41" spans="2:58">
      <c r="B41" s="10">
        <f t="shared" si="3"/>
        <v>11</v>
      </c>
      <c r="C41" s="8"/>
      <c r="D41" s="8"/>
      <c r="E41" s="8"/>
      <c r="F41" s="281" t="s">
        <v>391</v>
      </c>
      <c r="G41" s="9">
        <v>30</v>
      </c>
      <c r="H41" s="9">
        <v>0</v>
      </c>
      <c r="I41" s="9">
        <v>0</v>
      </c>
      <c r="J41" s="9">
        <v>1</v>
      </c>
      <c r="K41" s="137">
        <v>190</v>
      </c>
      <c r="L41" s="305">
        <v>1</v>
      </c>
      <c r="M41" s="305">
        <v>0</v>
      </c>
      <c r="N41" s="11">
        <f t="shared" si="7"/>
        <v>31</v>
      </c>
      <c r="O41" s="11">
        <f t="shared" si="8"/>
        <v>1</v>
      </c>
      <c r="P41" s="158">
        <v>0</v>
      </c>
      <c r="Q41" s="11"/>
      <c r="R41" s="11"/>
      <c r="S41" s="11"/>
      <c r="T41" s="11"/>
      <c r="U41" s="11"/>
      <c r="V41" s="11"/>
      <c r="W41" s="11"/>
      <c r="X41" s="11"/>
      <c r="Y41" s="11">
        <f t="shared" si="9"/>
        <v>31</v>
      </c>
      <c r="Z41" s="11">
        <f t="shared" si="10"/>
        <v>1.1576250000000001</v>
      </c>
      <c r="AA41" s="172">
        <f t="shared" si="11"/>
        <v>1</v>
      </c>
      <c r="AB41" s="172">
        <f t="shared" si="12"/>
        <v>0</v>
      </c>
      <c r="AC41" s="172">
        <f t="shared" si="12"/>
        <v>1</v>
      </c>
      <c r="AD41" s="171">
        <f t="shared" si="4"/>
        <v>1</v>
      </c>
      <c r="AE41" s="171">
        <f t="shared" si="4"/>
        <v>1</v>
      </c>
      <c r="AF41" s="171">
        <f t="shared" si="4"/>
        <v>1</v>
      </c>
      <c r="AG41" s="171">
        <f t="shared" si="4"/>
        <v>1</v>
      </c>
      <c r="AH41" s="171">
        <f t="shared" si="4"/>
        <v>1</v>
      </c>
      <c r="AI41" s="171">
        <f t="shared" si="4"/>
        <v>1</v>
      </c>
      <c r="AJ41" s="171">
        <f t="shared" si="4"/>
        <v>1</v>
      </c>
      <c r="AK41" s="171"/>
      <c r="AL41" s="171"/>
      <c r="AM41" s="171">
        <f t="shared" si="5"/>
        <v>1</v>
      </c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BB41" s="172" t="str">
        <f t="shared" si="6"/>
        <v>א</v>
      </c>
      <c r="BC41" s="172" t="str">
        <f t="shared" si="6"/>
        <v>ב</v>
      </c>
      <c r="BD41" s="172" t="str">
        <f t="shared" si="6"/>
        <v>ג</v>
      </c>
      <c r="BE41" s="172" t="str">
        <f t="shared" si="6"/>
        <v>ד</v>
      </c>
      <c r="BF41" s="172" t="str">
        <f t="shared" si="6"/>
        <v>ה</v>
      </c>
    </row>
    <row r="42" spans="2:58">
      <c r="B42" s="10">
        <f t="shared" si="3"/>
        <v>12</v>
      </c>
      <c r="C42" s="8"/>
      <c r="D42" s="8"/>
      <c r="E42" s="8"/>
      <c r="F42" s="281" t="s">
        <v>391</v>
      </c>
      <c r="G42" s="9">
        <v>30</v>
      </c>
      <c r="H42" s="9">
        <v>0</v>
      </c>
      <c r="I42" s="9">
        <v>0</v>
      </c>
      <c r="J42" s="9">
        <v>1</v>
      </c>
      <c r="K42" s="9">
        <v>190</v>
      </c>
      <c r="L42" s="305">
        <v>1</v>
      </c>
      <c r="M42" s="305">
        <v>0</v>
      </c>
      <c r="N42" s="11">
        <f t="shared" si="7"/>
        <v>31</v>
      </c>
      <c r="O42" s="11">
        <f t="shared" si="8"/>
        <v>1</v>
      </c>
      <c r="P42" s="158">
        <v>1</v>
      </c>
      <c r="Q42" s="11"/>
      <c r="R42" s="11"/>
      <c r="S42" s="11"/>
      <c r="T42" s="11"/>
      <c r="U42" s="11"/>
      <c r="V42" s="11"/>
      <c r="W42" s="11"/>
      <c r="X42" s="11"/>
      <c r="Y42" s="11">
        <f t="shared" si="9"/>
        <v>31</v>
      </c>
      <c r="Z42" s="11">
        <f t="shared" si="10"/>
        <v>1.1576250000000001</v>
      </c>
      <c r="AA42" s="172">
        <f t="shared" si="11"/>
        <v>1</v>
      </c>
      <c r="AB42" s="172">
        <f t="shared" si="12"/>
        <v>0</v>
      </c>
      <c r="AC42" s="172">
        <f t="shared" si="12"/>
        <v>1</v>
      </c>
      <c r="AD42" s="171">
        <f t="shared" si="4"/>
        <v>1</v>
      </c>
      <c r="AE42" s="171">
        <f t="shared" si="4"/>
        <v>1</v>
      </c>
      <c r="AF42" s="171">
        <f t="shared" si="4"/>
        <v>1</v>
      </c>
      <c r="AG42" s="171">
        <f t="shared" si="4"/>
        <v>1</v>
      </c>
      <c r="AH42" s="171">
        <f t="shared" si="4"/>
        <v>1</v>
      </c>
      <c r="AI42" s="171">
        <f t="shared" si="4"/>
        <v>1</v>
      </c>
      <c r="AJ42" s="171">
        <f t="shared" si="4"/>
        <v>1</v>
      </c>
      <c r="AK42" s="171"/>
      <c r="AL42" s="171"/>
      <c r="AM42" s="171">
        <f t="shared" si="5"/>
        <v>1</v>
      </c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BB42" s="172" t="str">
        <f t="shared" si="6"/>
        <v>א</v>
      </c>
      <c r="BC42" s="172" t="str">
        <f t="shared" si="6"/>
        <v>ב</v>
      </c>
      <c r="BD42" s="172" t="str">
        <f t="shared" si="6"/>
        <v>ג</v>
      </c>
      <c r="BE42" s="172" t="str">
        <f t="shared" si="6"/>
        <v>ד</v>
      </c>
      <c r="BF42" s="172" t="str">
        <f t="shared" si="6"/>
        <v>ה</v>
      </c>
    </row>
    <row r="43" spans="2:58">
      <c r="B43" s="10">
        <f t="shared" si="3"/>
        <v>13</v>
      </c>
      <c r="C43" s="8"/>
      <c r="D43" s="8"/>
      <c r="E43" s="8"/>
      <c r="F43" s="281" t="s">
        <v>392</v>
      </c>
      <c r="G43" s="9">
        <v>29</v>
      </c>
      <c r="H43" s="9">
        <v>0</v>
      </c>
      <c r="I43" s="9">
        <v>0</v>
      </c>
      <c r="J43" s="9">
        <v>1</v>
      </c>
      <c r="K43" s="9">
        <v>105</v>
      </c>
      <c r="L43" s="305">
        <v>1</v>
      </c>
      <c r="M43" s="305">
        <v>0</v>
      </c>
      <c r="N43" s="11">
        <f t="shared" si="7"/>
        <v>30</v>
      </c>
      <c r="O43" s="11">
        <f t="shared" si="8"/>
        <v>1</v>
      </c>
      <c r="P43" s="158">
        <v>0</v>
      </c>
      <c r="Q43" s="11"/>
      <c r="R43" s="11"/>
      <c r="S43" s="11"/>
      <c r="T43" s="11"/>
      <c r="U43" s="11"/>
      <c r="V43" s="11"/>
      <c r="W43" s="11"/>
      <c r="X43" s="11"/>
      <c r="Y43" s="11">
        <f t="shared" si="9"/>
        <v>30</v>
      </c>
      <c r="Z43" s="11">
        <f t="shared" si="10"/>
        <v>1.1576250000000001</v>
      </c>
      <c r="AA43" s="172">
        <f t="shared" si="11"/>
        <v>1</v>
      </c>
      <c r="AB43" s="172">
        <f t="shared" si="12"/>
        <v>0</v>
      </c>
      <c r="AC43" s="172">
        <f t="shared" si="12"/>
        <v>1</v>
      </c>
      <c r="AD43" s="171">
        <f t="shared" si="4"/>
        <v>1</v>
      </c>
      <c r="AE43" s="171">
        <f t="shared" si="4"/>
        <v>1</v>
      </c>
      <c r="AF43" s="171">
        <f t="shared" si="4"/>
        <v>1</v>
      </c>
      <c r="AG43" s="171">
        <f t="shared" si="4"/>
        <v>1</v>
      </c>
      <c r="AH43" s="171">
        <f t="shared" si="4"/>
        <v>1</v>
      </c>
      <c r="AI43" s="171">
        <f t="shared" si="4"/>
        <v>1</v>
      </c>
      <c r="AJ43" s="171">
        <f t="shared" si="4"/>
        <v>1</v>
      </c>
      <c r="AK43" s="171"/>
      <c r="AL43" s="171"/>
      <c r="AM43" s="171">
        <f t="shared" si="5"/>
        <v>1</v>
      </c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BB43" s="172" t="str">
        <f t="shared" si="6"/>
        <v>א</v>
      </c>
      <c r="BC43" s="172" t="str">
        <f t="shared" si="6"/>
        <v>ב</v>
      </c>
      <c r="BD43" s="172" t="str">
        <f t="shared" si="6"/>
        <v>ג</v>
      </c>
      <c r="BE43" s="172" t="str">
        <f t="shared" si="6"/>
        <v>ד</v>
      </c>
      <c r="BF43" s="172" t="str">
        <f t="shared" si="6"/>
        <v>ה</v>
      </c>
    </row>
    <row r="44" spans="2:58">
      <c r="B44" s="10">
        <f t="shared" si="3"/>
        <v>14</v>
      </c>
      <c r="C44" s="8"/>
      <c r="D44" s="8"/>
      <c r="E44" s="8"/>
      <c r="F44" s="281" t="s">
        <v>393</v>
      </c>
      <c r="G44" s="9">
        <v>30</v>
      </c>
      <c r="H44" s="9">
        <v>1</v>
      </c>
      <c r="I44" s="9">
        <v>3</v>
      </c>
      <c r="J44" s="9">
        <v>1</v>
      </c>
      <c r="K44" s="9">
        <v>120</v>
      </c>
      <c r="L44" s="305">
        <v>1</v>
      </c>
      <c r="M44" s="305">
        <v>0</v>
      </c>
      <c r="N44" s="11">
        <f t="shared" si="7"/>
        <v>35</v>
      </c>
      <c r="O44" s="11">
        <f t="shared" si="8"/>
        <v>1</v>
      </c>
      <c r="P44" s="158">
        <v>0</v>
      </c>
      <c r="Q44" s="11"/>
      <c r="R44" s="11"/>
      <c r="S44" s="11"/>
      <c r="T44" s="11"/>
      <c r="U44" s="11"/>
      <c r="V44" s="11"/>
      <c r="W44" s="11"/>
      <c r="X44" s="11"/>
      <c r="Y44" s="11">
        <f t="shared" si="9"/>
        <v>35</v>
      </c>
      <c r="Z44" s="11">
        <f t="shared" si="10"/>
        <v>1.1576250000000001</v>
      </c>
      <c r="AA44" s="172">
        <f t="shared" si="11"/>
        <v>1</v>
      </c>
      <c r="AB44" s="172">
        <f t="shared" si="12"/>
        <v>0</v>
      </c>
      <c r="AC44" s="172">
        <f t="shared" si="12"/>
        <v>1</v>
      </c>
      <c r="AD44" s="171">
        <f t="shared" si="4"/>
        <v>1</v>
      </c>
      <c r="AE44" s="171">
        <f t="shared" si="4"/>
        <v>1</v>
      </c>
      <c r="AF44" s="171">
        <f t="shared" si="4"/>
        <v>1</v>
      </c>
      <c r="AG44" s="171">
        <f t="shared" si="4"/>
        <v>1</v>
      </c>
      <c r="AH44" s="171">
        <f t="shared" si="4"/>
        <v>1</v>
      </c>
      <c r="AI44" s="171">
        <f t="shared" si="4"/>
        <v>1</v>
      </c>
      <c r="AJ44" s="171">
        <f t="shared" si="4"/>
        <v>1</v>
      </c>
      <c r="AK44" s="171"/>
      <c r="AL44" s="171"/>
      <c r="AM44" s="171">
        <f t="shared" si="5"/>
        <v>1</v>
      </c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1"/>
      <c r="BB44" s="172" t="str">
        <f t="shared" si="6"/>
        <v>א</v>
      </c>
      <c r="BC44" s="172" t="str">
        <f t="shared" si="6"/>
        <v>ב</v>
      </c>
      <c r="BD44" s="172" t="str">
        <f t="shared" si="6"/>
        <v>ג</v>
      </c>
      <c r="BE44" s="172" t="str">
        <f t="shared" si="6"/>
        <v>ד</v>
      </c>
      <c r="BF44" s="172" t="str">
        <f t="shared" si="6"/>
        <v>ה</v>
      </c>
    </row>
    <row r="45" spans="2:58">
      <c r="B45" s="10">
        <f t="shared" si="3"/>
        <v>15</v>
      </c>
      <c r="C45" s="8"/>
      <c r="D45" s="8"/>
      <c r="E45" s="8"/>
      <c r="F45" s="281" t="s">
        <v>393</v>
      </c>
      <c r="G45" s="9">
        <v>30</v>
      </c>
      <c r="H45" s="9">
        <v>1</v>
      </c>
      <c r="I45" s="9">
        <v>3</v>
      </c>
      <c r="J45" s="9">
        <v>1</v>
      </c>
      <c r="K45" s="9">
        <v>120</v>
      </c>
      <c r="L45" s="305">
        <v>1</v>
      </c>
      <c r="M45" s="305">
        <v>0</v>
      </c>
      <c r="N45" s="11">
        <f t="shared" si="7"/>
        <v>35</v>
      </c>
      <c r="O45" s="11">
        <f t="shared" si="8"/>
        <v>1</v>
      </c>
      <c r="P45" s="158">
        <v>0</v>
      </c>
      <c r="Q45" s="11"/>
      <c r="R45" s="11"/>
      <c r="S45" s="11"/>
      <c r="T45" s="11"/>
      <c r="U45" s="11"/>
      <c r="V45" s="11"/>
      <c r="W45" s="11"/>
      <c r="X45" s="11"/>
      <c r="Y45" s="11">
        <f t="shared" si="9"/>
        <v>35</v>
      </c>
      <c r="Z45" s="11">
        <f t="shared" si="10"/>
        <v>1.1576250000000001</v>
      </c>
      <c r="AA45" s="172">
        <f t="shared" si="11"/>
        <v>1</v>
      </c>
      <c r="AB45" s="172">
        <f t="shared" si="12"/>
        <v>0</v>
      </c>
      <c r="AC45" s="172">
        <f t="shared" si="12"/>
        <v>1</v>
      </c>
      <c r="AD45" s="171">
        <f t="shared" si="4"/>
        <v>1</v>
      </c>
      <c r="AE45" s="171">
        <f t="shared" si="4"/>
        <v>1</v>
      </c>
      <c r="AF45" s="171">
        <f t="shared" si="4"/>
        <v>1</v>
      </c>
      <c r="AG45" s="171">
        <f t="shared" si="4"/>
        <v>1</v>
      </c>
      <c r="AH45" s="171">
        <f t="shared" si="4"/>
        <v>1</v>
      </c>
      <c r="AI45" s="171">
        <f t="shared" si="4"/>
        <v>1</v>
      </c>
      <c r="AJ45" s="171">
        <f t="shared" si="4"/>
        <v>1</v>
      </c>
      <c r="AK45" s="171"/>
      <c r="AL45" s="171"/>
      <c r="AM45" s="171">
        <f t="shared" si="5"/>
        <v>1</v>
      </c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1"/>
      <c r="BB45" s="172" t="str">
        <f t="shared" si="6"/>
        <v>א</v>
      </c>
      <c r="BC45" s="172" t="str">
        <f t="shared" si="6"/>
        <v>ב</v>
      </c>
      <c r="BD45" s="172" t="str">
        <f t="shared" si="6"/>
        <v>ג</v>
      </c>
      <c r="BE45" s="172" t="str">
        <f t="shared" si="6"/>
        <v>ד</v>
      </c>
      <c r="BF45" s="172" t="str">
        <f t="shared" si="6"/>
        <v>ה</v>
      </c>
    </row>
    <row r="46" spans="2:58">
      <c r="B46" s="10">
        <f t="shared" si="3"/>
        <v>16</v>
      </c>
      <c r="C46" s="8"/>
      <c r="D46" s="8"/>
      <c r="E46" s="8"/>
      <c r="F46" s="281" t="s">
        <v>393</v>
      </c>
      <c r="G46" s="9">
        <v>30</v>
      </c>
      <c r="H46" s="9">
        <v>1</v>
      </c>
      <c r="I46" s="9">
        <v>3</v>
      </c>
      <c r="J46" s="9">
        <v>1</v>
      </c>
      <c r="K46" s="9">
        <v>120</v>
      </c>
      <c r="L46" s="305">
        <v>1</v>
      </c>
      <c r="M46" s="305">
        <v>0</v>
      </c>
      <c r="N46" s="11">
        <f t="shared" si="7"/>
        <v>35</v>
      </c>
      <c r="O46" s="11">
        <f t="shared" si="8"/>
        <v>1</v>
      </c>
      <c r="P46" s="158">
        <v>0</v>
      </c>
      <c r="Q46" s="11"/>
      <c r="R46" s="11"/>
      <c r="S46" s="11"/>
      <c r="T46" s="11"/>
      <c r="U46" s="11"/>
      <c r="V46" s="11"/>
      <c r="W46" s="11"/>
      <c r="X46" s="11"/>
      <c r="Y46" s="11">
        <f t="shared" si="9"/>
        <v>35</v>
      </c>
      <c r="Z46" s="11">
        <f t="shared" si="10"/>
        <v>1.1576250000000001</v>
      </c>
      <c r="AA46" s="172">
        <f t="shared" si="11"/>
        <v>1</v>
      </c>
      <c r="AB46" s="172">
        <f t="shared" si="12"/>
        <v>0</v>
      </c>
      <c r="AC46" s="172">
        <f t="shared" si="12"/>
        <v>1</v>
      </c>
      <c r="AD46" s="171">
        <f t="shared" si="4"/>
        <v>1</v>
      </c>
      <c r="AE46" s="171">
        <f t="shared" si="4"/>
        <v>1</v>
      </c>
      <c r="AF46" s="171">
        <f t="shared" si="4"/>
        <v>1</v>
      </c>
      <c r="AG46" s="171">
        <f t="shared" si="4"/>
        <v>1</v>
      </c>
      <c r="AH46" s="171">
        <f t="shared" si="4"/>
        <v>1</v>
      </c>
      <c r="AI46" s="171">
        <f t="shared" si="4"/>
        <v>1</v>
      </c>
      <c r="AJ46" s="171">
        <f t="shared" si="4"/>
        <v>1</v>
      </c>
      <c r="AK46" s="171"/>
      <c r="AL46" s="171"/>
      <c r="AM46" s="171">
        <f t="shared" si="5"/>
        <v>1</v>
      </c>
      <c r="AN46" s="171"/>
      <c r="AO46" s="171"/>
      <c r="AP46" s="171"/>
      <c r="AQ46" s="171"/>
      <c r="AR46" s="171"/>
      <c r="AS46" s="171"/>
      <c r="AT46" s="171"/>
      <c r="AU46" s="171"/>
      <c r="AV46" s="171"/>
      <c r="AW46" s="171"/>
      <c r="AX46" s="171"/>
      <c r="AY46" s="171"/>
      <c r="BB46" s="172" t="str">
        <f t="shared" si="6"/>
        <v>א</v>
      </c>
      <c r="BC46" s="172" t="str">
        <f t="shared" si="6"/>
        <v>ב</v>
      </c>
      <c r="BD46" s="172" t="str">
        <f t="shared" si="6"/>
        <v>ג</v>
      </c>
      <c r="BE46" s="172" t="str">
        <f t="shared" si="6"/>
        <v>ד</v>
      </c>
      <c r="BF46" s="172" t="str">
        <f t="shared" si="6"/>
        <v>ה</v>
      </c>
    </row>
    <row r="47" spans="2:58">
      <c r="B47" s="10">
        <f t="shared" si="3"/>
        <v>17</v>
      </c>
      <c r="C47" s="8"/>
      <c r="D47" s="8"/>
      <c r="E47" s="8"/>
      <c r="F47" s="281" t="s">
        <v>394</v>
      </c>
      <c r="G47" s="9">
        <v>18</v>
      </c>
      <c r="H47" s="9">
        <v>0</v>
      </c>
      <c r="I47" s="9">
        <v>3</v>
      </c>
      <c r="J47" s="9">
        <v>1</v>
      </c>
      <c r="K47" s="9">
        <v>90</v>
      </c>
      <c r="L47" s="305">
        <v>1</v>
      </c>
      <c r="M47" s="305">
        <v>0</v>
      </c>
      <c r="N47" s="11">
        <f t="shared" si="7"/>
        <v>22</v>
      </c>
      <c r="O47" s="11">
        <f t="shared" si="8"/>
        <v>1</v>
      </c>
      <c r="P47" s="158">
        <v>1</v>
      </c>
      <c r="Q47" s="11"/>
      <c r="R47" s="11"/>
      <c r="S47" s="11"/>
      <c r="T47" s="11"/>
      <c r="U47" s="11"/>
      <c r="V47" s="11"/>
      <c r="W47" s="11"/>
      <c r="X47" s="11"/>
      <c r="Y47" s="11">
        <f t="shared" si="9"/>
        <v>22</v>
      </c>
      <c r="Z47" s="11">
        <f t="shared" si="10"/>
        <v>1.1025</v>
      </c>
      <c r="AA47" s="172">
        <f t="shared" si="11"/>
        <v>1</v>
      </c>
      <c r="AB47" s="172">
        <f t="shared" si="12"/>
        <v>0</v>
      </c>
      <c r="AC47" s="172">
        <f t="shared" si="12"/>
        <v>1</v>
      </c>
      <c r="AD47" s="171">
        <f t="shared" si="4"/>
        <v>1</v>
      </c>
      <c r="AE47" s="171">
        <f t="shared" si="4"/>
        <v>1</v>
      </c>
      <c r="AF47" s="171">
        <f t="shared" si="4"/>
        <v>1</v>
      </c>
      <c r="AG47" s="171">
        <f t="shared" si="4"/>
        <v>1</v>
      </c>
      <c r="AH47" s="171">
        <f t="shared" si="4"/>
        <v>1</v>
      </c>
      <c r="AI47" s="171">
        <f t="shared" si="4"/>
        <v>1</v>
      </c>
      <c r="AJ47" s="171">
        <f t="shared" si="4"/>
        <v>1</v>
      </c>
      <c r="AK47" s="171"/>
      <c r="AL47" s="171"/>
      <c r="AM47" s="171">
        <f t="shared" si="5"/>
        <v>1</v>
      </c>
      <c r="AN47" s="171"/>
      <c r="AO47" s="171"/>
      <c r="AP47" s="171"/>
      <c r="AQ47" s="171"/>
      <c r="AR47" s="171"/>
      <c r="AS47" s="171"/>
      <c r="AT47" s="171"/>
      <c r="AU47" s="171"/>
      <c r="AV47" s="171"/>
      <c r="AW47" s="171"/>
      <c r="AX47" s="171"/>
      <c r="AY47" s="171"/>
      <c r="BB47" s="172" t="str">
        <f t="shared" ref="BB47:BF62" si="13">IF($F47="","",BB$30)</f>
        <v>א</v>
      </c>
      <c r="BC47" s="172" t="str">
        <f t="shared" si="13"/>
        <v>ב</v>
      </c>
      <c r="BD47" s="172" t="str">
        <f t="shared" si="13"/>
        <v>ג</v>
      </c>
      <c r="BE47" s="172" t="str">
        <f t="shared" si="13"/>
        <v>ד</v>
      </c>
      <c r="BF47" s="172" t="str">
        <f t="shared" si="13"/>
        <v>ה</v>
      </c>
    </row>
    <row r="48" spans="2:58">
      <c r="B48" s="10">
        <f t="shared" si="3"/>
        <v>18</v>
      </c>
      <c r="C48" s="8"/>
      <c r="D48" s="8"/>
      <c r="E48" s="8"/>
      <c r="F48" s="281" t="s">
        <v>394</v>
      </c>
      <c r="G48" s="9">
        <v>18</v>
      </c>
      <c r="H48" s="9">
        <v>0</v>
      </c>
      <c r="I48" s="9">
        <v>3</v>
      </c>
      <c r="J48" s="9">
        <v>1</v>
      </c>
      <c r="K48" s="9">
        <v>90</v>
      </c>
      <c r="L48" s="305">
        <v>1</v>
      </c>
      <c r="M48" s="305">
        <v>0</v>
      </c>
      <c r="N48" s="11">
        <f t="shared" si="7"/>
        <v>22</v>
      </c>
      <c r="O48" s="11">
        <f t="shared" si="8"/>
        <v>1</v>
      </c>
      <c r="P48" s="158">
        <v>1</v>
      </c>
      <c r="Q48" s="11"/>
      <c r="R48" s="11"/>
      <c r="S48" s="11"/>
      <c r="T48" s="11"/>
      <c r="U48" s="11"/>
      <c r="V48" s="11"/>
      <c r="W48" s="11"/>
      <c r="X48" s="11"/>
      <c r="Y48" s="11">
        <f t="shared" si="9"/>
        <v>22</v>
      </c>
      <c r="Z48" s="11">
        <f t="shared" si="10"/>
        <v>1.1025</v>
      </c>
      <c r="AA48" s="172">
        <f t="shared" si="11"/>
        <v>1</v>
      </c>
      <c r="AB48" s="172">
        <f t="shared" si="12"/>
        <v>0</v>
      </c>
      <c r="AC48" s="172">
        <f t="shared" si="12"/>
        <v>1</v>
      </c>
      <c r="AD48" s="171">
        <f t="shared" si="4"/>
        <v>1</v>
      </c>
      <c r="AE48" s="171">
        <f t="shared" si="4"/>
        <v>1</v>
      </c>
      <c r="AF48" s="171">
        <f t="shared" si="4"/>
        <v>1</v>
      </c>
      <c r="AG48" s="171">
        <f t="shared" si="4"/>
        <v>1</v>
      </c>
      <c r="AH48" s="171">
        <f t="shared" si="4"/>
        <v>1</v>
      </c>
      <c r="AI48" s="171">
        <f t="shared" si="4"/>
        <v>1</v>
      </c>
      <c r="AJ48" s="171">
        <f t="shared" si="4"/>
        <v>1</v>
      </c>
      <c r="AK48" s="171"/>
      <c r="AL48" s="171"/>
      <c r="AM48" s="171">
        <f t="shared" si="5"/>
        <v>1</v>
      </c>
      <c r="AN48" s="171"/>
      <c r="AO48" s="171"/>
      <c r="AP48" s="171"/>
      <c r="AQ48" s="171"/>
      <c r="AR48" s="171"/>
      <c r="AS48" s="171"/>
      <c r="AT48" s="171"/>
      <c r="AU48" s="171"/>
      <c r="AV48" s="171"/>
      <c r="AW48" s="171"/>
      <c r="AX48" s="171"/>
      <c r="AY48" s="171"/>
      <c r="BB48" s="172" t="str">
        <f t="shared" si="13"/>
        <v>א</v>
      </c>
      <c r="BC48" s="172" t="str">
        <f t="shared" si="13"/>
        <v>ב</v>
      </c>
      <c r="BD48" s="172" t="str">
        <f t="shared" si="13"/>
        <v>ג</v>
      </c>
      <c r="BE48" s="172" t="str">
        <f t="shared" si="13"/>
        <v>ד</v>
      </c>
      <c r="BF48" s="172" t="str">
        <f t="shared" si="13"/>
        <v>ה</v>
      </c>
    </row>
    <row r="49" spans="2:58">
      <c r="B49" s="10">
        <f t="shared" si="3"/>
        <v>19</v>
      </c>
      <c r="C49" s="8"/>
      <c r="D49" s="8"/>
      <c r="E49" s="8"/>
      <c r="F49" s="281" t="s">
        <v>394</v>
      </c>
      <c r="G49" s="9">
        <v>18</v>
      </c>
      <c r="H49" s="9">
        <v>0</v>
      </c>
      <c r="I49" s="9">
        <v>3</v>
      </c>
      <c r="J49" s="9">
        <v>1</v>
      </c>
      <c r="K49" s="9">
        <v>90</v>
      </c>
      <c r="L49" s="305">
        <v>1</v>
      </c>
      <c r="M49" s="305">
        <v>0</v>
      </c>
      <c r="N49" s="11">
        <f t="shared" si="7"/>
        <v>22</v>
      </c>
      <c r="O49" s="11">
        <f t="shared" si="8"/>
        <v>1</v>
      </c>
      <c r="P49" s="158">
        <v>1</v>
      </c>
      <c r="Q49" s="11"/>
      <c r="R49" s="11"/>
      <c r="S49" s="11"/>
      <c r="T49" s="11"/>
      <c r="U49" s="11"/>
      <c r="V49" s="11"/>
      <c r="W49" s="11"/>
      <c r="X49" s="11"/>
      <c r="Y49" s="11">
        <f t="shared" si="9"/>
        <v>22</v>
      </c>
      <c r="Z49" s="11">
        <f t="shared" si="10"/>
        <v>1.1025</v>
      </c>
      <c r="AA49" s="172">
        <f t="shared" si="11"/>
        <v>1</v>
      </c>
      <c r="AB49" s="172">
        <f t="shared" si="12"/>
        <v>0</v>
      </c>
      <c r="AC49" s="172">
        <f t="shared" si="12"/>
        <v>1</v>
      </c>
      <c r="AD49" s="171">
        <f t="shared" si="4"/>
        <v>1</v>
      </c>
      <c r="AE49" s="171">
        <f t="shared" si="4"/>
        <v>1</v>
      </c>
      <c r="AF49" s="171">
        <f t="shared" si="4"/>
        <v>1</v>
      </c>
      <c r="AG49" s="171">
        <f t="shared" si="4"/>
        <v>1</v>
      </c>
      <c r="AH49" s="171">
        <f t="shared" si="4"/>
        <v>1</v>
      </c>
      <c r="AI49" s="171">
        <f t="shared" si="4"/>
        <v>1</v>
      </c>
      <c r="AJ49" s="171">
        <f t="shared" si="4"/>
        <v>1</v>
      </c>
      <c r="AK49" s="171"/>
      <c r="AL49" s="171"/>
      <c r="AM49" s="171">
        <f t="shared" si="5"/>
        <v>1</v>
      </c>
      <c r="AN49" s="171"/>
      <c r="AO49" s="171"/>
      <c r="AP49" s="171"/>
      <c r="AQ49" s="171"/>
      <c r="AR49" s="171"/>
      <c r="AS49" s="171"/>
      <c r="AT49" s="171"/>
      <c r="AU49" s="171"/>
      <c r="AV49" s="171"/>
      <c r="AW49" s="171"/>
      <c r="AX49" s="171"/>
      <c r="AY49" s="171"/>
      <c r="BB49" s="172" t="str">
        <f t="shared" si="13"/>
        <v>א</v>
      </c>
      <c r="BC49" s="172" t="str">
        <f t="shared" si="13"/>
        <v>ב</v>
      </c>
      <c r="BD49" s="172" t="str">
        <f t="shared" si="13"/>
        <v>ג</v>
      </c>
      <c r="BE49" s="172" t="str">
        <f t="shared" si="13"/>
        <v>ד</v>
      </c>
      <c r="BF49" s="172" t="str">
        <f t="shared" si="13"/>
        <v>ה</v>
      </c>
    </row>
    <row r="50" spans="2:58">
      <c r="B50" s="10">
        <f t="shared" si="3"/>
        <v>20</v>
      </c>
      <c r="C50" s="8"/>
      <c r="D50" s="8"/>
      <c r="E50" s="8"/>
      <c r="F50" s="281" t="s">
        <v>394</v>
      </c>
      <c r="G50" s="9">
        <v>18</v>
      </c>
      <c r="H50" s="9">
        <v>0</v>
      </c>
      <c r="I50" s="9">
        <v>3</v>
      </c>
      <c r="J50" s="9">
        <v>1</v>
      </c>
      <c r="K50" s="9">
        <v>90</v>
      </c>
      <c r="L50" s="305">
        <v>1</v>
      </c>
      <c r="M50" s="305">
        <v>0</v>
      </c>
      <c r="N50" s="11">
        <f t="shared" si="7"/>
        <v>22</v>
      </c>
      <c r="O50" s="11">
        <f t="shared" si="8"/>
        <v>1</v>
      </c>
      <c r="P50" s="158">
        <v>1</v>
      </c>
      <c r="Q50" s="11"/>
      <c r="R50" s="11"/>
      <c r="S50" s="11"/>
      <c r="T50" s="11"/>
      <c r="U50" s="11"/>
      <c r="V50" s="11"/>
      <c r="W50" s="11"/>
      <c r="X50" s="11"/>
      <c r="Y50" s="11">
        <f t="shared" si="9"/>
        <v>22</v>
      </c>
      <c r="Z50" s="11">
        <f t="shared" si="10"/>
        <v>1.1025</v>
      </c>
      <c r="AA50" s="172">
        <f t="shared" si="11"/>
        <v>1</v>
      </c>
      <c r="AB50" s="172">
        <f t="shared" si="12"/>
        <v>0</v>
      </c>
      <c r="AC50" s="172">
        <f t="shared" si="12"/>
        <v>1</v>
      </c>
      <c r="AD50" s="171">
        <f t="shared" si="4"/>
        <v>1</v>
      </c>
      <c r="AE50" s="171">
        <f t="shared" si="4"/>
        <v>1</v>
      </c>
      <c r="AF50" s="171">
        <f t="shared" si="4"/>
        <v>1</v>
      </c>
      <c r="AG50" s="171">
        <f t="shared" si="4"/>
        <v>1</v>
      </c>
      <c r="AH50" s="171">
        <f t="shared" si="4"/>
        <v>1</v>
      </c>
      <c r="AI50" s="171">
        <f t="shared" si="4"/>
        <v>1</v>
      </c>
      <c r="AJ50" s="171">
        <f t="shared" si="4"/>
        <v>1</v>
      </c>
      <c r="AK50" s="171"/>
      <c r="AL50" s="171"/>
      <c r="AM50" s="171">
        <f t="shared" si="5"/>
        <v>1</v>
      </c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BB50" s="172" t="str">
        <f t="shared" si="13"/>
        <v>א</v>
      </c>
      <c r="BC50" s="172" t="str">
        <f t="shared" si="13"/>
        <v>ב</v>
      </c>
      <c r="BD50" s="172" t="str">
        <f t="shared" si="13"/>
        <v>ג</v>
      </c>
      <c r="BE50" s="172" t="str">
        <f t="shared" si="13"/>
        <v>ד</v>
      </c>
      <c r="BF50" s="172" t="str">
        <f t="shared" si="13"/>
        <v>ה</v>
      </c>
    </row>
    <row r="51" spans="2:58">
      <c r="B51" s="10" t="str">
        <f t="shared" si="3"/>
        <v/>
      </c>
      <c r="C51" s="8"/>
      <c r="D51" s="8"/>
      <c r="E51" s="8"/>
      <c r="F51" s="281"/>
      <c r="G51" s="9"/>
      <c r="H51" s="9"/>
      <c r="I51" s="9"/>
      <c r="J51" s="9"/>
      <c r="K51" s="9"/>
      <c r="L51" s="305"/>
      <c r="M51" s="305"/>
      <c r="N51" s="11" t="str">
        <f t="shared" si="7"/>
        <v/>
      </c>
      <c r="O51" s="11" t="str">
        <f t="shared" si="8"/>
        <v/>
      </c>
      <c r="P51" s="158"/>
      <c r="Q51" s="11"/>
      <c r="R51" s="11"/>
      <c r="S51" s="11"/>
      <c r="T51" s="11"/>
      <c r="U51" s="11"/>
      <c r="V51" s="11"/>
      <c r="W51" s="11"/>
      <c r="X51" s="11"/>
      <c r="Y51" s="11" t="str">
        <f t="shared" si="9"/>
        <v/>
      </c>
      <c r="Z51" s="11" t="str">
        <f t="shared" si="10"/>
        <v/>
      </c>
      <c r="AA51" s="172">
        <f t="shared" si="11"/>
        <v>0</v>
      </c>
      <c r="AB51" s="172" t="str">
        <f t="shared" si="12"/>
        <v/>
      </c>
      <c r="AC51" s="172" t="str">
        <f t="shared" si="12"/>
        <v/>
      </c>
      <c r="AD51" s="171">
        <f t="shared" si="4"/>
        <v>0</v>
      </c>
      <c r="AE51" s="171">
        <f t="shared" si="4"/>
        <v>0</v>
      </c>
      <c r="AF51" s="171">
        <f t="shared" si="4"/>
        <v>0</v>
      </c>
      <c r="AG51" s="171">
        <f t="shared" si="4"/>
        <v>0</v>
      </c>
      <c r="AH51" s="171">
        <f t="shared" si="4"/>
        <v>0</v>
      </c>
      <c r="AI51" s="171">
        <f t="shared" si="4"/>
        <v>0</v>
      </c>
      <c r="AJ51" s="171">
        <f t="shared" si="4"/>
        <v>0</v>
      </c>
      <c r="AK51" s="171"/>
      <c r="AL51" s="171"/>
      <c r="AM51" s="171">
        <f t="shared" si="5"/>
        <v>0</v>
      </c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BB51" s="172" t="str">
        <f t="shared" si="13"/>
        <v/>
      </c>
      <c r="BC51" s="172" t="str">
        <f t="shared" si="13"/>
        <v/>
      </c>
      <c r="BD51" s="172" t="str">
        <f t="shared" si="13"/>
        <v/>
      </c>
      <c r="BE51" s="172" t="str">
        <f t="shared" si="13"/>
        <v/>
      </c>
      <c r="BF51" s="172" t="str">
        <f t="shared" si="13"/>
        <v/>
      </c>
    </row>
    <row r="52" spans="2:58">
      <c r="B52" s="10" t="str">
        <f t="shared" si="3"/>
        <v/>
      </c>
      <c r="C52" s="8"/>
      <c r="D52" s="8"/>
      <c r="E52" s="8"/>
      <c r="F52" s="281"/>
      <c r="G52" s="9"/>
      <c r="H52" s="9"/>
      <c r="I52" s="9"/>
      <c r="J52" s="9"/>
      <c r="K52" s="9"/>
      <c r="L52" s="305"/>
      <c r="M52" s="305"/>
      <c r="N52" s="11" t="str">
        <f t="shared" si="7"/>
        <v/>
      </c>
      <c r="O52" s="11" t="str">
        <f t="shared" si="8"/>
        <v/>
      </c>
      <c r="P52" s="158"/>
      <c r="Q52" s="11"/>
      <c r="R52" s="11"/>
      <c r="S52" s="11"/>
      <c r="T52" s="11"/>
      <c r="U52" s="11"/>
      <c r="V52" s="11"/>
      <c r="W52" s="11"/>
      <c r="X52" s="11"/>
      <c r="Y52" s="11" t="str">
        <f t="shared" si="9"/>
        <v/>
      </c>
      <c r="Z52" s="11" t="str">
        <f t="shared" si="10"/>
        <v/>
      </c>
      <c r="AA52" s="172">
        <f t="shared" si="11"/>
        <v>0</v>
      </c>
      <c r="AB52" s="172" t="str">
        <f t="shared" si="12"/>
        <v/>
      </c>
      <c r="AC52" s="172" t="str">
        <f t="shared" si="12"/>
        <v/>
      </c>
      <c r="AD52" s="171">
        <f t="shared" si="4"/>
        <v>0</v>
      </c>
      <c r="AE52" s="171">
        <f t="shared" si="4"/>
        <v>0</v>
      </c>
      <c r="AF52" s="171">
        <f t="shared" si="4"/>
        <v>0</v>
      </c>
      <c r="AG52" s="171">
        <f t="shared" si="4"/>
        <v>0</v>
      </c>
      <c r="AH52" s="171">
        <f t="shared" si="4"/>
        <v>0</v>
      </c>
      <c r="AI52" s="171">
        <f t="shared" si="4"/>
        <v>0</v>
      </c>
      <c r="AJ52" s="171">
        <f t="shared" si="4"/>
        <v>0</v>
      </c>
      <c r="AK52" s="171"/>
      <c r="AL52" s="171"/>
      <c r="AM52" s="171">
        <f t="shared" si="5"/>
        <v>0</v>
      </c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1"/>
      <c r="BB52" s="172" t="str">
        <f t="shared" si="13"/>
        <v/>
      </c>
      <c r="BC52" s="172" t="str">
        <f t="shared" si="13"/>
        <v/>
      </c>
      <c r="BD52" s="172" t="str">
        <f t="shared" si="13"/>
        <v/>
      </c>
      <c r="BE52" s="172" t="str">
        <f t="shared" si="13"/>
        <v/>
      </c>
      <c r="BF52" s="172" t="str">
        <f t="shared" si="13"/>
        <v/>
      </c>
    </row>
    <row r="53" spans="2:58">
      <c r="B53" s="10" t="str">
        <f t="shared" si="3"/>
        <v/>
      </c>
      <c r="C53" s="8"/>
      <c r="D53" s="8"/>
      <c r="E53" s="8"/>
      <c r="F53" s="281"/>
      <c r="G53" s="9"/>
      <c r="H53" s="9"/>
      <c r="I53" s="9"/>
      <c r="J53" s="9"/>
      <c r="K53" s="9"/>
      <c r="L53" s="305"/>
      <c r="M53" s="305"/>
      <c r="N53" s="11" t="str">
        <f t="shared" si="7"/>
        <v/>
      </c>
      <c r="O53" s="11" t="str">
        <f t="shared" si="8"/>
        <v/>
      </c>
      <c r="P53" s="158"/>
      <c r="Q53" s="11"/>
      <c r="R53" s="11"/>
      <c r="S53" s="11"/>
      <c r="T53" s="11"/>
      <c r="U53" s="11"/>
      <c r="V53" s="11"/>
      <c r="W53" s="11"/>
      <c r="X53" s="11"/>
      <c r="Y53" s="11" t="str">
        <f t="shared" si="9"/>
        <v/>
      </c>
      <c r="Z53" s="11" t="str">
        <f t="shared" si="10"/>
        <v/>
      </c>
      <c r="AA53" s="172">
        <f t="shared" si="11"/>
        <v>0</v>
      </c>
      <c r="AB53" s="172" t="str">
        <f t="shared" si="12"/>
        <v/>
      </c>
      <c r="AC53" s="172" t="str">
        <f t="shared" si="12"/>
        <v/>
      </c>
      <c r="AD53" s="171">
        <f t="shared" si="4"/>
        <v>0</v>
      </c>
      <c r="AE53" s="171">
        <f t="shared" si="4"/>
        <v>0</v>
      </c>
      <c r="AF53" s="171">
        <f t="shared" si="4"/>
        <v>0</v>
      </c>
      <c r="AG53" s="171">
        <f t="shared" si="4"/>
        <v>0</v>
      </c>
      <c r="AH53" s="171">
        <f t="shared" si="4"/>
        <v>0</v>
      </c>
      <c r="AI53" s="171">
        <f t="shared" si="4"/>
        <v>0</v>
      </c>
      <c r="AJ53" s="171">
        <f t="shared" si="4"/>
        <v>0</v>
      </c>
      <c r="AK53" s="171"/>
      <c r="AL53" s="171"/>
      <c r="AM53" s="171">
        <f t="shared" si="5"/>
        <v>0</v>
      </c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BB53" s="172" t="str">
        <f t="shared" si="13"/>
        <v/>
      </c>
      <c r="BC53" s="172" t="str">
        <f t="shared" si="13"/>
        <v/>
      </c>
      <c r="BD53" s="172" t="str">
        <f t="shared" si="13"/>
        <v/>
      </c>
      <c r="BE53" s="172" t="str">
        <f t="shared" si="13"/>
        <v/>
      </c>
      <c r="BF53" s="172" t="str">
        <f t="shared" si="13"/>
        <v/>
      </c>
    </row>
    <row r="54" spans="2:58">
      <c r="B54" s="10" t="str">
        <f t="shared" si="3"/>
        <v/>
      </c>
      <c r="C54" s="8"/>
      <c r="D54" s="8"/>
      <c r="E54" s="8"/>
      <c r="F54" s="281"/>
      <c r="G54" s="9"/>
      <c r="H54" s="9"/>
      <c r="I54" s="9"/>
      <c r="J54" s="9"/>
      <c r="K54" s="9"/>
      <c r="L54" s="305"/>
      <c r="M54" s="305"/>
      <c r="N54" s="11" t="str">
        <f t="shared" si="7"/>
        <v/>
      </c>
      <c r="O54" s="11" t="str">
        <f t="shared" si="8"/>
        <v/>
      </c>
      <c r="P54" s="158"/>
      <c r="Q54" s="11"/>
      <c r="R54" s="11"/>
      <c r="S54" s="11"/>
      <c r="T54" s="11"/>
      <c r="U54" s="11"/>
      <c r="V54" s="11"/>
      <c r="W54" s="11"/>
      <c r="X54" s="11"/>
      <c r="Y54" s="11" t="str">
        <f t="shared" si="9"/>
        <v/>
      </c>
      <c r="Z54" s="11" t="str">
        <f t="shared" si="10"/>
        <v/>
      </c>
      <c r="AA54" s="172">
        <f t="shared" si="11"/>
        <v>0</v>
      </c>
      <c r="AB54" s="172" t="str">
        <f t="shared" si="12"/>
        <v/>
      </c>
      <c r="AC54" s="172" t="str">
        <f t="shared" si="12"/>
        <v/>
      </c>
      <c r="AD54" s="171">
        <f t="shared" si="4"/>
        <v>0</v>
      </c>
      <c r="AE54" s="171">
        <f t="shared" si="4"/>
        <v>0</v>
      </c>
      <c r="AF54" s="171">
        <f t="shared" si="4"/>
        <v>0</v>
      </c>
      <c r="AG54" s="171">
        <f t="shared" si="4"/>
        <v>0</v>
      </c>
      <c r="AH54" s="171">
        <f t="shared" si="4"/>
        <v>0</v>
      </c>
      <c r="AI54" s="171">
        <f t="shared" si="4"/>
        <v>0</v>
      </c>
      <c r="AJ54" s="171">
        <f t="shared" si="4"/>
        <v>0</v>
      </c>
      <c r="AK54" s="171"/>
      <c r="AL54" s="171"/>
      <c r="AM54" s="171">
        <f t="shared" si="5"/>
        <v>0</v>
      </c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BB54" s="172" t="str">
        <f t="shared" si="13"/>
        <v/>
      </c>
      <c r="BC54" s="172" t="str">
        <f t="shared" si="13"/>
        <v/>
      </c>
      <c r="BD54" s="172" t="str">
        <f t="shared" si="13"/>
        <v/>
      </c>
      <c r="BE54" s="172" t="str">
        <f t="shared" si="13"/>
        <v/>
      </c>
      <c r="BF54" s="172" t="str">
        <f t="shared" si="13"/>
        <v/>
      </c>
    </row>
    <row r="55" spans="2:58">
      <c r="B55" s="10" t="str">
        <f t="shared" si="3"/>
        <v/>
      </c>
      <c r="C55" s="8"/>
      <c r="D55" s="8"/>
      <c r="E55" s="8"/>
      <c r="F55" s="281"/>
      <c r="G55" s="9"/>
      <c r="H55" s="9"/>
      <c r="I55" s="9"/>
      <c r="J55" s="9"/>
      <c r="K55" s="9"/>
      <c r="L55" s="305"/>
      <c r="M55" s="305"/>
      <c r="N55" s="11" t="str">
        <f t="shared" si="7"/>
        <v/>
      </c>
      <c r="O55" s="11" t="str">
        <f t="shared" si="8"/>
        <v/>
      </c>
      <c r="P55" s="158"/>
      <c r="Q55" s="11"/>
      <c r="R55" s="11"/>
      <c r="S55" s="11"/>
      <c r="T55" s="11"/>
      <c r="U55" s="11"/>
      <c r="V55" s="11"/>
      <c r="W55" s="11"/>
      <c r="X55" s="11"/>
      <c r="Y55" s="11" t="str">
        <f t="shared" si="9"/>
        <v/>
      </c>
      <c r="Z55" s="11" t="str">
        <f t="shared" si="10"/>
        <v/>
      </c>
      <c r="AA55" s="172">
        <f t="shared" si="11"/>
        <v>0</v>
      </c>
      <c r="AB55" s="172" t="str">
        <f t="shared" si="12"/>
        <v/>
      </c>
      <c r="AC55" s="172" t="str">
        <f t="shared" si="12"/>
        <v/>
      </c>
      <c r="AD55" s="171">
        <f t="shared" si="4"/>
        <v>0</v>
      </c>
      <c r="AE55" s="171">
        <f t="shared" si="4"/>
        <v>0</v>
      </c>
      <c r="AF55" s="171">
        <f t="shared" si="4"/>
        <v>0</v>
      </c>
      <c r="AG55" s="171">
        <f t="shared" si="4"/>
        <v>0</v>
      </c>
      <c r="AH55" s="171">
        <f t="shared" si="4"/>
        <v>0</v>
      </c>
      <c r="AI55" s="171">
        <f t="shared" si="4"/>
        <v>0</v>
      </c>
      <c r="AJ55" s="171">
        <f t="shared" si="4"/>
        <v>0</v>
      </c>
      <c r="AK55" s="171"/>
      <c r="AL55" s="171"/>
      <c r="AM55" s="171">
        <f t="shared" si="5"/>
        <v>0</v>
      </c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BB55" s="172" t="str">
        <f t="shared" si="13"/>
        <v/>
      </c>
      <c r="BC55" s="172" t="str">
        <f t="shared" si="13"/>
        <v/>
      </c>
      <c r="BD55" s="172" t="str">
        <f t="shared" si="13"/>
        <v/>
      </c>
      <c r="BE55" s="172" t="str">
        <f t="shared" si="13"/>
        <v/>
      </c>
      <c r="BF55" s="172" t="str">
        <f t="shared" si="13"/>
        <v/>
      </c>
    </row>
    <row r="56" spans="2:58">
      <c r="B56" s="10" t="str">
        <f t="shared" si="3"/>
        <v/>
      </c>
      <c r="C56" s="8"/>
      <c r="D56" s="8"/>
      <c r="E56" s="8"/>
      <c r="F56" s="281"/>
      <c r="G56" s="9"/>
      <c r="H56" s="9"/>
      <c r="I56" s="9"/>
      <c r="J56" s="9"/>
      <c r="K56" s="9"/>
      <c r="L56" s="305"/>
      <c r="M56" s="305"/>
      <c r="N56" s="11" t="str">
        <f t="shared" si="7"/>
        <v/>
      </c>
      <c r="O56" s="11" t="str">
        <f t="shared" si="8"/>
        <v/>
      </c>
      <c r="P56" s="158"/>
      <c r="Q56" s="11"/>
      <c r="R56" s="11"/>
      <c r="S56" s="11"/>
      <c r="T56" s="11"/>
      <c r="U56" s="11"/>
      <c r="V56" s="11"/>
      <c r="W56" s="11"/>
      <c r="X56" s="11"/>
      <c r="Y56" s="11" t="str">
        <f t="shared" si="9"/>
        <v/>
      </c>
      <c r="Z56" s="11" t="str">
        <f t="shared" si="10"/>
        <v/>
      </c>
      <c r="AA56" s="172">
        <f t="shared" si="11"/>
        <v>0</v>
      </c>
      <c r="AB56" s="172" t="str">
        <f t="shared" si="12"/>
        <v/>
      </c>
      <c r="AC56" s="172" t="str">
        <f t="shared" si="12"/>
        <v/>
      </c>
      <c r="AD56" s="171">
        <f t="shared" si="4"/>
        <v>0</v>
      </c>
      <c r="AE56" s="171">
        <f t="shared" si="4"/>
        <v>0</v>
      </c>
      <c r="AF56" s="171">
        <f t="shared" si="4"/>
        <v>0</v>
      </c>
      <c r="AG56" s="171">
        <f t="shared" si="4"/>
        <v>0</v>
      </c>
      <c r="AH56" s="171">
        <f t="shared" si="4"/>
        <v>0</v>
      </c>
      <c r="AI56" s="171">
        <f t="shared" si="4"/>
        <v>0</v>
      </c>
      <c r="AJ56" s="171">
        <f t="shared" si="4"/>
        <v>0</v>
      </c>
      <c r="AK56" s="171"/>
      <c r="AL56" s="171"/>
      <c r="AM56" s="171">
        <f t="shared" si="5"/>
        <v>0</v>
      </c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BB56" s="172" t="str">
        <f t="shared" si="13"/>
        <v/>
      </c>
      <c r="BC56" s="172" t="str">
        <f t="shared" si="13"/>
        <v/>
      </c>
      <c r="BD56" s="172" t="str">
        <f t="shared" si="13"/>
        <v/>
      </c>
      <c r="BE56" s="172" t="str">
        <f t="shared" si="13"/>
        <v/>
      </c>
      <c r="BF56" s="172" t="str">
        <f t="shared" si="13"/>
        <v/>
      </c>
    </row>
    <row r="57" spans="2:58">
      <c r="B57" s="10" t="str">
        <f t="shared" si="3"/>
        <v/>
      </c>
      <c r="C57" s="8"/>
      <c r="D57" s="8"/>
      <c r="E57" s="8"/>
      <c r="F57" s="281"/>
      <c r="G57" s="9"/>
      <c r="H57" s="9"/>
      <c r="I57" s="9"/>
      <c r="J57" s="9"/>
      <c r="K57" s="9"/>
      <c r="L57" s="305"/>
      <c r="M57" s="305"/>
      <c r="N57" s="11" t="str">
        <f t="shared" si="7"/>
        <v/>
      </c>
      <c r="O57" s="11" t="str">
        <f t="shared" si="8"/>
        <v/>
      </c>
      <c r="P57" s="158"/>
      <c r="Q57" s="11"/>
      <c r="R57" s="11"/>
      <c r="S57" s="11"/>
      <c r="T57" s="11"/>
      <c r="U57" s="11"/>
      <c r="V57" s="11"/>
      <c r="W57" s="11"/>
      <c r="X57" s="11"/>
      <c r="Y57" s="11" t="str">
        <f t="shared" si="9"/>
        <v/>
      </c>
      <c r="Z57" s="11" t="str">
        <f t="shared" si="10"/>
        <v/>
      </c>
      <c r="AA57" s="172">
        <f t="shared" si="11"/>
        <v>0</v>
      </c>
      <c r="AB57" s="172" t="str">
        <f t="shared" si="12"/>
        <v/>
      </c>
      <c r="AC57" s="172" t="str">
        <f t="shared" si="12"/>
        <v/>
      </c>
      <c r="AD57" s="171">
        <f t="shared" si="4"/>
        <v>0</v>
      </c>
      <c r="AE57" s="171">
        <f t="shared" si="4"/>
        <v>0</v>
      </c>
      <c r="AF57" s="171">
        <f t="shared" si="4"/>
        <v>0</v>
      </c>
      <c r="AG57" s="171">
        <f t="shared" si="4"/>
        <v>0</v>
      </c>
      <c r="AH57" s="171">
        <f t="shared" si="4"/>
        <v>0</v>
      </c>
      <c r="AI57" s="171">
        <f t="shared" si="4"/>
        <v>0</v>
      </c>
      <c r="AJ57" s="171">
        <f t="shared" si="4"/>
        <v>0</v>
      </c>
      <c r="AK57" s="171"/>
      <c r="AL57" s="171"/>
      <c r="AM57" s="171">
        <f t="shared" si="5"/>
        <v>0</v>
      </c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BB57" s="172" t="str">
        <f t="shared" si="13"/>
        <v/>
      </c>
      <c r="BC57" s="172" t="str">
        <f t="shared" si="13"/>
        <v/>
      </c>
      <c r="BD57" s="172" t="str">
        <f t="shared" si="13"/>
        <v/>
      </c>
      <c r="BE57" s="172" t="str">
        <f t="shared" si="13"/>
        <v/>
      </c>
      <c r="BF57" s="172" t="str">
        <f t="shared" si="13"/>
        <v/>
      </c>
    </row>
    <row r="58" spans="2:58">
      <c r="B58" s="10" t="str">
        <f t="shared" si="3"/>
        <v/>
      </c>
      <c r="C58" s="8"/>
      <c r="D58" s="8"/>
      <c r="E58" s="8"/>
      <c r="F58" s="281"/>
      <c r="G58" s="9"/>
      <c r="H58" s="9"/>
      <c r="I58" s="9"/>
      <c r="J58" s="9"/>
      <c r="K58" s="9"/>
      <c r="L58" s="305"/>
      <c r="M58" s="305"/>
      <c r="N58" s="11" t="str">
        <f t="shared" si="7"/>
        <v/>
      </c>
      <c r="O58" s="11" t="str">
        <f t="shared" si="8"/>
        <v/>
      </c>
      <c r="P58" s="158"/>
      <c r="Q58" s="11"/>
      <c r="R58" s="11"/>
      <c r="S58" s="11"/>
      <c r="T58" s="11"/>
      <c r="U58" s="11"/>
      <c r="V58" s="11"/>
      <c r="W58" s="11"/>
      <c r="X58" s="11"/>
      <c r="Y58" s="11" t="str">
        <f t="shared" si="9"/>
        <v/>
      </c>
      <c r="Z58" s="11" t="str">
        <f t="shared" si="10"/>
        <v/>
      </c>
      <c r="AA58" s="172">
        <f t="shared" si="11"/>
        <v>0</v>
      </c>
      <c r="AB58" s="172" t="str">
        <f t="shared" si="12"/>
        <v/>
      </c>
      <c r="AC58" s="172" t="str">
        <f t="shared" si="12"/>
        <v/>
      </c>
      <c r="AD58" s="171">
        <f t="shared" si="4"/>
        <v>0</v>
      </c>
      <c r="AE58" s="171">
        <f t="shared" si="4"/>
        <v>0</v>
      </c>
      <c r="AF58" s="171">
        <f t="shared" si="4"/>
        <v>0</v>
      </c>
      <c r="AG58" s="171">
        <f t="shared" si="4"/>
        <v>0</v>
      </c>
      <c r="AH58" s="171">
        <f t="shared" si="4"/>
        <v>0</v>
      </c>
      <c r="AI58" s="171">
        <f t="shared" si="4"/>
        <v>0</v>
      </c>
      <c r="AJ58" s="171">
        <f t="shared" si="4"/>
        <v>0</v>
      </c>
      <c r="AK58" s="171"/>
      <c r="AL58" s="171"/>
      <c r="AM58" s="171">
        <f t="shared" si="5"/>
        <v>0</v>
      </c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171"/>
      <c r="BB58" s="172" t="str">
        <f t="shared" si="13"/>
        <v/>
      </c>
      <c r="BC58" s="172" t="str">
        <f t="shared" si="13"/>
        <v/>
      </c>
      <c r="BD58" s="172" t="str">
        <f t="shared" si="13"/>
        <v/>
      </c>
      <c r="BE58" s="172" t="str">
        <f t="shared" si="13"/>
        <v/>
      </c>
      <c r="BF58" s="172" t="str">
        <f t="shared" si="13"/>
        <v/>
      </c>
    </row>
    <row r="59" spans="2:58">
      <c r="B59" s="10" t="str">
        <f t="shared" si="3"/>
        <v/>
      </c>
      <c r="C59" s="8"/>
      <c r="D59" s="8"/>
      <c r="E59" s="8"/>
      <c r="F59" s="281"/>
      <c r="G59" s="9"/>
      <c r="H59" s="9"/>
      <c r="I59" s="9"/>
      <c r="J59" s="9"/>
      <c r="K59" s="9"/>
      <c r="L59" s="305"/>
      <c r="M59" s="305"/>
      <c r="N59" s="11" t="str">
        <f t="shared" si="7"/>
        <v/>
      </c>
      <c r="O59" s="11" t="str">
        <f t="shared" si="8"/>
        <v/>
      </c>
      <c r="P59" s="158"/>
      <c r="Q59" s="11"/>
      <c r="R59" s="11"/>
      <c r="S59" s="11"/>
      <c r="T59" s="11"/>
      <c r="U59" s="11"/>
      <c r="V59" s="11"/>
      <c r="W59" s="11"/>
      <c r="X59" s="11"/>
      <c r="Y59" s="11" t="str">
        <f t="shared" si="9"/>
        <v/>
      </c>
      <c r="Z59" s="11" t="str">
        <f t="shared" si="10"/>
        <v/>
      </c>
      <c r="AA59" s="172">
        <f t="shared" si="11"/>
        <v>0</v>
      </c>
      <c r="AB59" s="172" t="str">
        <f t="shared" si="12"/>
        <v/>
      </c>
      <c r="AC59" s="172" t="str">
        <f t="shared" si="12"/>
        <v/>
      </c>
      <c r="AD59" s="171">
        <f t="shared" si="4"/>
        <v>0</v>
      </c>
      <c r="AE59" s="171">
        <f t="shared" si="4"/>
        <v>0</v>
      </c>
      <c r="AF59" s="171">
        <f t="shared" si="4"/>
        <v>0</v>
      </c>
      <c r="AG59" s="171">
        <f t="shared" si="4"/>
        <v>0</v>
      </c>
      <c r="AH59" s="171">
        <f t="shared" si="4"/>
        <v>0</v>
      </c>
      <c r="AI59" s="171">
        <f t="shared" si="4"/>
        <v>0</v>
      </c>
      <c r="AJ59" s="171">
        <f t="shared" si="4"/>
        <v>0</v>
      </c>
      <c r="AK59" s="171"/>
      <c r="AL59" s="171"/>
      <c r="AM59" s="171">
        <f t="shared" si="5"/>
        <v>0</v>
      </c>
      <c r="AN59" s="171"/>
      <c r="AO59" s="171"/>
      <c r="AP59" s="171"/>
      <c r="AQ59" s="171"/>
      <c r="AR59" s="171"/>
      <c r="AS59" s="171"/>
      <c r="AT59" s="171"/>
      <c r="AU59" s="171"/>
      <c r="AV59" s="171"/>
      <c r="AW59" s="171"/>
      <c r="AX59" s="171"/>
      <c r="AY59" s="171"/>
      <c r="BB59" s="172" t="str">
        <f t="shared" si="13"/>
        <v/>
      </c>
      <c r="BC59" s="172" t="str">
        <f t="shared" si="13"/>
        <v/>
      </c>
      <c r="BD59" s="172" t="str">
        <f t="shared" si="13"/>
        <v/>
      </c>
      <c r="BE59" s="172" t="str">
        <f t="shared" si="13"/>
        <v/>
      </c>
      <c r="BF59" s="172" t="str">
        <f t="shared" si="13"/>
        <v/>
      </c>
    </row>
    <row r="60" spans="2:58">
      <c r="B60" s="10" t="str">
        <f t="shared" si="3"/>
        <v/>
      </c>
      <c r="C60" s="8"/>
      <c r="D60" s="8"/>
      <c r="E60" s="8"/>
      <c r="F60" s="281"/>
      <c r="G60" s="9"/>
      <c r="H60" s="9"/>
      <c r="I60" s="9"/>
      <c r="J60" s="9"/>
      <c r="K60" s="9"/>
      <c r="L60" s="305"/>
      <c r="M60" s="305"/>
      <c r="N60" s="11" t="str">
        <f t="shared" si="7"/>
        <v/>
      </c>
      <c r="O60" s="11" t="str">
        <f t="shared" si="8"/>
        <v/>
      </c>
      <c r="P60" s="158"/>
      <c r="Q60" s="11"/>
      <c r="R60" s="11"/>
      <c r="S60" s="11"/>
      <c r="T60" s="11"/>
      <c r="U60" s="11"/>
      <c r="V60" s="11"/>
      <c r="W60" s="11"/>
      <c r="X60" s="11"/>
      <c r="Y60" s="11" t="str">
        <f t="shared" si="9"/>
        <v/>
      </c>
      <c r="Z60" s="11" t="str">
        <f t="shared" si="10"/>
        <v/>
      </c>
      <c r="AA60" s="172">
        <f t="shared" si="11"/>
        <v>0</v>
      </c>
      <c r="AB60" s="172" t="str">
        <f t="shared" si="12"/>
        <v/>
      </c>
      <c r="AC60" s="172" t="str">
        <f t="shared" si="12"/>
        <v/>
      </c>
      <c r="AD60" s="171">
        <f t="shared" si="4"/>
        <v>0</v>
      </c>
      <c r="AE60" s="171">
        <f t="shared" si="4"/>
        <v>0</v>
      </c>
      <c r="AF60" s="171">
        <f t="shared" si="4"/>
        <v>0</v>
      </c>
      <c r="AG60" s="171">
        <f t="shared" si="4"/>
        <v>0</v>
      </c>
      <c r="AH60" s="171">
        <f t="shared" si="4"/>
        <v>0</v>
      </c>
      <c r="AI60" s="171">
        <f t="shared" si="4"/>
        <v>0</v>
      </c>
      <c r="AJ60" s="171">
        <f t="shared" si="4"/>
        <v>0</v>
      </c>
      <c r="AK60" s="171"/>
      <c r="AL60" s="171"/>
      <c r="AM60" s="171">
        <f t="shared" si="5"/>
        <v>0</v>
      </c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BB60" s="172" t="str">
        <f t="shared" si="13"/>
        <v/>
      </c>
      <c r="BC60" s="172" t="str">
        <f t="shared" si="13"/>
        <v/>
      </c>
      <c r="BD60" s="172" t="str">
        <f t="shared" si="13"/>
        <v/>
      </c>
      <c r="BE60" s="172" t="str">
        <f t="shared" si="13"/>
        <v/>
      </c>
      <c r="BF60" s="172" t="str">
        <f t="shared" si="13"/>
        <v/>
      </c>
    </row>
    <row r="61" spans="2:58">
      <c r="B61" s="10" t="str">
        <f t="shared" si="3"/>
        <v/>
      </c>
      <c r="C61" s="8"/>
      <c r="D61" s="8"/>
      <c r="E61" s="8"/>
      <c r="F61" s="281"/>
      <c r="G61" s="9"/>
      <c r="H61" s="9"/>
      <c r="I61" s="9"/>
      <c r="J61" s="9"/>
      <c r="K61" s="9"/>
      <c r="L61" s="305"/>
      <c r="M61" s="305"/>
      <c r="N61" s="11" t="str">
        <f t="shared" si="7"/>
        <v/>
      </c>
      <c r="O61" s="11" t="str">
        <f t="shared" si="8"/>
        <v/>
      </c>
      <c r="P61" s="158"/>
      <c r="Q61" s="11"/>
      <c r="R61" s="11"/>
      <c r="S61" s="11"/>
      <c r="T61" s="11"/>
      <c r="U61" s="11"/>
      <c r="V61" s="11"/>
      <c r="W61" s="11"/>
      <c r="X61" s="11"/>
      <c r="Y61" s="11" t="str">
        <f t="shared" si="9"/>
        <v/>
      </c>
      <c r="Z61" s="11" t="str">
        <f t="shared" si="10"/>
        <v/>
      </c>
      <c r="AA61" s="172">
        <f t="shared" si="11"/>
        <v>0</v>
      </c>
      <c r="AB61" s="172" t="str">
        <f t="shared" si="12"/>
        <v/>
      </c>
      <c r="AC61" s="172" t="str">
        <f t="shared" si="12"/>
        <v/>
      </c>
      <c r="AD61" s="171">
        <f t="shared" si="4"/>
        <v>0</v>
      </c>
      <c r="AE61" s="171">
        <f t="shared" si="4"/>
        <v>0</v>
      </c>
      <c r="AF61" s="171">
        <f t="shared" si="4"/>
        <v>0</v>
      </c>
      <c r="AG61" s="171">
        <f t="shared" si="4"/>
        <v>0</v>
      </c>
      <c r="AH61" s="171">
        <f t="shared" si="4"/>
        <v>0</v>
      </c>
      <c r="AI61" s="171">
        <f t="shared" si="4"/>
        <v>0</v>
      </c>
      <c r="AJ61" s="171">
        <f t="shared" si="4"/>
        <v>0</v>
      </c>
      <c r="AK61" s="171"/>
      <c r="AL61" s="171"/>
      <c r="AM61" s="171">
        <f t="shared" si="5"/>
        <v>0</v>
      </c>
      <c r="AN61" s="171"/>
      <c r="AO61" s="171"/>
      <c r="AP61" s="171"/>
      <c r="AQ61" s="171"/>
      <c r="AR61" s="171"/>
      <c r="AS61" s="171"/>
      <c r="AT61" s="171"/>
      <c r="AU61" s="171"/>
      <c r="AV61" s="171"/>
      <c r="AW61" s="171"/>
      <c r="AX61" s="171"/>
      <c r="AY61" s="171"/>
      <c r="BB61" s="172" t="str">
        <f t="shared" si="13"/>
        <v/>
      </c>
      <c r="BC61" s="172" t="str">
        <f t="shared" si="13"/>
        <v/>
      </c>
      <c r="BD61" s="172" t="str">
        <f t="shared" si="13"/>
        <v/>
      </c>
      <c r="BE61" s="172" t="str">
        <f t="shared" si="13"/>
        <v/>
      </c>
      <c r="BF61" s="172" t="str">
        <f t="shared" si="13"/>
        <v/>
      </c>
    </row>
    <row r="62" spans="2:58">
      <c r="B62" s="10" t="str">
        <f t="shared" si="3"/>
        <v/>
      </c>
      <c r="C62" s="8"/>
      <c r="D62" s="8"/>
      <c r="E62" s="8"/>
      <c r="F62" s="281"/>
      <c r="G62" s="9"/>
      <c r="H62" s="9"/>
      <c r="I62" s="9"/>
      <c r="J62" s="9"/>
      <c r="K62" s="9"/>
      <c r="L62" s="305"/>
      <c r="M62" s="305"/>
      <c r="N62" s="11" t="str">
        <f t="shared" si="7"/>
        <v/>
      </c>
      <c r="O62" s="11" t="str">
        <f t="shared" si="8"/>
        <v/>
      </c>
      <c r="P62" s="158"/>
      <c r="Q62" s="11"/>
      <c r="R62" s="11"/>
      <c r="S62" s="11"/>
      <c r="T62" s="11"/>
      <c r="U62" s="11"/>
      <c r="V62" s="11"/>
      <c r="W62" s="11"/>
      <c r="X62" s="11"/>
      <c r="Y62" s="11" t="str">
        <f t="shared" si="9"/>
        <v/>
      </c>
      <c r="Z62" s="11" t="str">
        <f t="shared" si="10"/>
        <v/>
      </c>
      <c r="AA62" s="172">
        <f t="shared" si="11"/>
        <v>0</v>
      </c>
      <c r="AB62" s="172" t="str">
        <f t="shared" si="12"/>
        <v/>
      </c>
      <c r="AC62" s="172" t="str">
        <f t="shared" si="12"/>
        <v/>
      </c>
      <c r="AD62" s="171">
        <f t="shared" si="4"/>
        <v>0</v>
      </c>
      <c r="AE62" s="171">
        <f t="shared" si="4"/>
        <v>0</v>
      </c>
      <c r="AF62" s="171">
        <f t="shared" si="4"/>
        <v>0</v>
      </c>
      <c r="AG62" s="171">
        <f t="shared" si="4"/>
        <v>0</v>
      </c>
      <c r="AH62" s="171">
        <f t="shared" si="4"/>
        <v>0</v>
      </c>
      <c r="AI62" s="171">
        <f t="shared" si="4"/>
        <v>0</v>
      </c>
      <c r="AJ62" s="171">
        <f t="shared" si="4"/>
        <v>0</v>
      </c>
      <c r="AK62" s="171"/>
      <c r="AL62" s="171"/>
      <c r="AM62" s="171">
        <f t="shared" si="5"/>
        <v>0</v>
      </c>
      <c r="AN62" s="171"/>
      <c r="AO62" s="171"/>
      <c r="AP62" s="171"/>
      <c r="AQ62" s="171"/>
      <c r="AR62" s="171"/>
      <c r="AS62" s="171"/>
      <c r="AT62" s="171"/>
      <c r="AU62" s="171"/>
      <c r="AV62" s="171"/>
      <c r="AW62" s="171"/>
      <c r="AX62" s="171"/>
      <c r="AY62" s="171"/>
      <c r="BB62" s="172" t="str">
        <f t="shared" si="13"/>
        <v/>
      </c>
      <c r="BC62" s="172" t="str">
        <f t="shared" si="13"/>
        <v/>
      </c>
      <c r="BD62" s="172" t="str">
        <f t="shared" si="13"/>
        <v/>
      </c>
      <c r="BE62" s="172" t="str">
        <f t="shared" si="13"/>
        <v/>
      </c>
      <c r="BF62" s="172" t="str">
        <f t="shared" si="13"/>
        <v/>
      </c>
    </row>
    <row r="63" spans="2:58">
      <c r="B63" s="10" t="str">
        <f t="shared" si="3"/>
        <v/>
      </c>
      <c r="C63" s="8"/>
      <c r="D63" s="8"/>
      <c r="E63" s="8"/>
      <c r="F63" s="281"/>
      <c r="G63" s="9"/>
      <c r="H63" s="9"/>
      <c r="I63" s="9"/>
      <c r="J63" s="9"/>
      <c r="K63" s="9"/>
      <c r="L63" s="305"/>
      <c r="M63" s="305"/>
      <c r="N63" s="11" t="str">
        <f t="shared" si="7"/>
        <v/>
      </c>
      <c r="O63" s="11" t="str">
        <f t="shared" si="8"/>
        <v/>
      </c>
      <c r="P63" s="158"/>
      <c r="Q63" s="11"/>
      <c r="R63" s="11"/>
      <c r="S63" s="11"/>
      <c r="T63" s="11"/>
      <c r="U63" s="11"/>
      <c r="V63" s="11"/>
      <c r="W63" s="11"/>
      <c r="X63" s="11"/>
      <c r="Y63" s="11" t="str">
        <f t="shared" si="9"/>
        <v/>
      </c>
      <c r="Z63" s="11" t="str">
        <f t="shared" si="10"/>
        <v/>
      </c>
      <c r="AA63" s="172">
        <f t="shared" si="11"/>
        <v>0</v>
      </c>
      <c r="AB63" s="172" t="str">
        <f t="shared" si="12"/>
        <v/>
      </c>
      <c r="AC63" s="172" t="str">
        <f t="shared" si="12"/>
        <v/>
      </c>
      <c r="AD63" s="171">
        <f t="shared" ref="AD63:AJ94" si="14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171">
        <f t="shared" si="14"/>
        <v>0</v>
      </c>
      <c r="AF63" s="171">
        <f t="shared" si="14"/>
        <v>0</v>
      </c>
      <c r="AG63" s="171">
        <f t="shared" si="14"/>
        <v>0</v>
      </c>
      <c r="AH63" s="171">
        <f t="shared" si="14"/>
        <v>0</v>
      </c>
      <c r="AI63" s="171">
        <f t="shared" si="14"/>
        <v>0</v>
      </c>
      <c r="AJ63" s="171">
        <f t="shared" si="14"/>
        <v>0</v>
      </c>
      <c r="AK63" s="171"/>
      <c r="AL63" s="171"/>
      <c r="AM63" s="171">
        <f t="shared" si="5"/>
        <v>0</v>
      </c>
      <c r="AN63" s="171"/>
      <c r="AO63" s="171"/>
      <c r="AP63" s="171"/>
      <c r="AQ63" s="171"/>
      <c r="AR63" s="171"/>
      <c r="AS63" s="171"/>
      <c r="AT63" s="171"/>
      <c r="AU63" s="171"/>
      <c r="AV63" s="171"/>
      <c r="AW63" s="171"/>
      <c r="AX63" s="171"/>
      <c r="AY63" s="171"/>
      <c r="BB63" s="172" t="str">
        <f t="shared" ref="BB63:BF78" si="15">IF($F63="","",BB$30)</f>
        <v/>
      </c>
      <c r="BC63" s="172" t="str">
        <f t="shared" si="15"/>
        <v/>
      </c>
      <c r="BD63" s="172" t="str">
        <f t="shared" si="15"/>
        <v/>
      </c>
      <c r="BE63" s="172" t="str">
        <f t="shared" si="15"/>
        <v/>
      </c>
      <c r="BF63" s="172" t="str">
        <f t="shared" si="15"/>
        <v/>
      </c>
    </row>
    <row r="64" spans="2:58">
      <c r="B64" s="10" t="str">
        <f t="shared" si="3"/>
        <v/>
      </c>
      <c r="C64" s="8"/>
      <c r="D64" s="8"/>
      <c r="E64" s="8"/>
      <c r="F64" s="281"/>
      <c r="G64" s="9"/>
      <c r="H64" s="9"/>
      <c r="I64" s="9"/>
      <c r="J64" s="9"/>
      <c r="K64" s="9"/>
      <c r="L64" s="305"/>
      <c r="M64" s="305"/>
      <c r="N64" s="11" t="str">
        <f t="shared" si="7"/>
        <v/>
      </c>
      <c r="O64" s="11" t="str">
        <f t="shared" si="8"/>
        <v/>
      </c>
      <c r="P64" s="158"/>
      <c r="Q64" s="11"/>
      <c r="R64" s="11"/>
      <c r="S64" s="11"/>
      <c r="T64" s="11"/>
      <c r="U64" s="11"/>
      <c r="V64" s="11"/>
      <c r="W64" s="11"/>
      <c r="X64" s="11"/>
      <c r="Y64" s="11" t="str">
        <f t="shared" si="9"/>
        <v/>
      </c>
      <c r="Z64" s="11" t="str">
        <f t="shared" si="10"/>
        <v/>
      </c>
      <c r="AA64" s="172">
        <f t="shared" si="11"/>
        <v>0</v>
      </c>
      <c r="AB64" s="172" t="str">
        <f t="shared" ref="AB64:AC91" si="16">IF($F64="","",AB$30)</f>
        <v/>
      </c>
      <c r="AC64" s="172" t="str">
        <f t="shared" si="16"/>
        <v/>
      </c>
      <c r="AD64" s="171">
        <f t="shared" si="14"/>
        <v>0</v>
      </c>
      <c r="AE64" s="171">
        <f t="shared" si="14"/>
        <v>0</v>
      </c>
      <c r="AF64" s="171">
        <f t="shared" si="14"/>
        <v>0</v>
      </c>
      <c r="AG64" s="171">
        <f t="shared" si="14"/>
        <v>0</v>
      </c>
      <c r="AH64" s="171">
        <f t="shared" si="14"/>
        <v>0</v>
      </c>
      <c r="AI64" s="171">
        <f t="shared" si="14"/>
        <v>0</v>
      </c>
      <c r="AJ64" s="171">
        <f t="shared" si="14"/>
        <v>0</v>
      </c>
      <c r="AK64" s="171"/>
      <c r="AL64" s="171"/>
      <c r="AM64" s="171">
        <f t="shared" si="5"/>
        <v>0</v>
      </c>
      <c r="AN64" s="171"/>
      <c r="AO64" s="171"/>
      <c r="AP64" s="171"/>
      <c r="AQ64" s="171"/>
      <c r="AR64" s="171"/>
      <c r="AS64" s="171"/>
      <c r="AT64" s="171"/>
      <c r="AU64" s="171"/>
      <c r="AV64" s="171"/>
      <c r="AW64" s="171"/>
      <c r="AX64" s="171"/>
      <c r="AY64" s="171"/>
      <c r="BB64" s="172" t="str">
        <f t="shared" si="15"/>
        <v/>
      </c>
      <c r="BC64" s="172" t="str">
        <f t="shared" si="15"/>
        <v/>
      </c>
      <c r="BD64" s="172" t="str">
        <f t="shared" si="15"/>
        <v/>
      </c>
      <c r="BE64" s="172" t="str">
        <f t="shared" si="15"/>
        <v/>
      </c>
      <c r="BF64" s="172" t="str">
        <f t="shared" si="15"/>
        <v/>
      </c>
    </row>
    <row r="65" spans="2:58">
      <c r="B65" s="10" t="str">
        <f t="shared" si="3"/>
        <v/>
      </c>
      <c r="C65" s="8"/>
      <c r="D65" s="8"/>
      <c r="E65" s="8"/>
      <c r="F65" s="281"/>
      <c r="G65" s="9"/>
      <c r="H65" s="9"/>
      <c r="I65" s="9"/>
      <c r="J65" s="9"/>
      <c r="K65" s="9"/>
      <c r="L65" s="305"/>
      <c r="M65" s="305"/>
      <c r="N65" s="11" t="str">
        <f t="shared" si="7"/>
        <v/>
      </c>
      <c r="O65" s="11" t="str">
        <f t="shared" si="8"/>
        <v/>
      </c>
      <c r="P65" s="158"/>
      <c r="Q65" s="11"/>
      <c r="R65" s="11"/>
      <c r="S65" s="11"/>
      <c r="T65" s="11"/>
      <c r="U65" s="11"/>
      <c r="V65" s="11"/>
      <c r="W65" s="11"/>
      <c r="X65" s="11"/>
      <c r="Y65" s="11" t="str">
        <f t="shared" si="9"/>
        <v/>
      </c>
      <c r="Z65" s="11" t="str">
        <f t="shared" si="10"/>
        <v/>
      </c>
      <c r="AA65" s="172">
        <f t="shared" si="11"/>
        <v>0</v>
      </c>
      <c r="AB65" s="172" t="str">
        <f t="shared" si="16"/>
        <v/>
      </c>
      <c r="AC65" s="172" t="str">
        <f t="shared" si="16"/>
        <v/>
      </c>
      <c r="AD65" s="171">
        <f t="shared" si="14"/>
        <v>0</v>
      </c>
      <c r="AE65" s="171">
        <f t="shared" si="14"/>
        <v>0</v>
      </c>
      <c r="AF65" s="171">
        <f t="shared" si="14"/>
        <v>0</v>
      </c>
      <c r="AG65" s="171">
        <f t="shared" si="14"/>
        <v>0</v>
      </c>
      <c r="AH65" s="171">
        <f t="shared" si="14"/>
        <v>0</v>
      </c>
      <c r="AI65" s="171">
        <f t="shared" si="14"/>
        <v>0</v>
      </c>
      <c r="AJ65" s="171">
        <f t="shared" si="14"/>
        <v>0</v>
      </c>
      <c r="AK65" s="171"/>
      <c r="AL65" s="171"/>
      <c r="AM65" s="171">
        <f t="shared" si="5"/>
        <v>0</v>
      </c>
      <c r="AN65" s="171"/>
      <c r="AO65" s="171"/>
      <c r="AP65" s="171"/>
      <c r="AQ65" s="171"/>
      <c r="AR65" s="171"/>
      <c r="AS65" s="171"/>
      <c r="AT65" s="171"/>
      <c r="AU65" s="171"/>
      <c r="AV65" s="171"/>
      <c r="AW65" s="171"/>
      <c r="AX65" s="171"/>
      <c r="AY65" s="171"/>
      <c r="BB65" s="172" t="str">
        <f t="shared" si="15"/>
        <v/>
      </c>
      <c r="BC65" s="172" t="str">
        <f t="shared" si="15"/>
        <v/>
      </c>
      <c r="BD65" s="172" t="str">
        <f t="shared" si="15"/>
        <v/>
      </c>
      <c r="BE65" s="172" t="str">
        <f t="shared" si="15"/>
        <v/>
      </c>
      <c r="BF65" s="172" t="str">
        <f t="shared" si="15"/>
        <v/>
      </c>
    </row>
    <row r="66" spans="2:58">
      <c r="B66" s="10" t="str">
        <f t="shared" si="3"/>
        <v/>
      </c>
      <c r="C66" s="8"/>
      <c r="D66" s="8"/>
      <c r="E66" s="8"/>
      <c r="F66" s="281"/>
      <c r="G66" s="9"/>
      <c r="H66" s="9"/>
      <c r="I66" s="9"/>
      <c r="J66" s="9"/>
      <c r="K66" s="9"/>
      <c r="L66" s="305"/>
      <c r="M66" s="305"/>
      <c r="N66" s="11" t="str">
        <f t="shared" si="7"/>
        <v/>
      </c>
      <c r="O66" s="11" t="str">
        <f t="shared" si="8"/>
        <v/>
      </c>
      <c r="P66" s="158"/>
      <c r="Q66" s="11"/>
      <c r="R66" s="11"/>
      <c r="S66" s="11"/>
      <c r="T66" s="11"/>
      <c r="U66" s="11"/>
      <c r="V66" s="11"/>
      <c r="W66" s="11"/>
      <c r="X66" s="11"/>
      <c r="Y66" s="11" t="str">
        <f t="shared" si="9"/>
        <v/>
      </c>
      <c r="Z66" s="11" t="str">
        <f t="shared" si="10"/>
        <v/>
      </c>
      <c r="AA66" s="172">
        <f t="shared" si="11"/>
        <v>0</v>
      </c>
      <c r="AB66" s="172" t="str">
        <f t="shared" si="16"/>
        <v/>
      </c>
      <c r="AC66" s="172" t="str">
        <f t="shared" si="16"/>
        <v/>
      </c>
      <c r="AD66" s="171">
        <f t="shared" si="14"/>
        <v>0</v>
      </c>
      <c r="AE66" s="171">
        <f t="shared" si="14"/>
        <v>0</v>
      </c>
      <c r="AF66" s="171">
        <f t="shared" si="14"/>
        <v>0</v>
      </c>
      <c r="AG66" s="171">
        <f t="shared" si="14"/>
        <v>0</v>
      </c>
      <c r="AH66" s="171">
        <f t="shared" si="14"/>
        <v>0</v>
      </c>
      <c r="AI66" s="171">
        <f t="shared" si="14"/>
        <v>0</v>
      </c>
      <c r="AJ66" s="171">
        <f t="shared" si="14"/>
        <v>0</v>
      </c>
      <c r="AK66" s="171"/>
      <c r="AL66" s="171"/>
      <c r="AM66" s="171">
        <f t="shared" si="5"/>
        <v>0</v>
      </c>
      <c r="AN66" s="171"/>
      <c r="AO66" s="171"/>
      <c r="AP66" s="171"/>
      <c r="AQ66" s="171"/>
      <c r="AR66" s="171"/>
      <c r="AS66" s="171"/>
      <c r="AT66" s="171"/>
      <c r="AU66" s="171"/>
      <c r="AV66" s="171"/>
      <c r="AW66" s="171"/>
      <c r="AX66" s="171"/>
      <c r="AY66" s="171"/>
      <c r="BB66" s="172" t="str">
        <f t="shared" si="15"/>
        <v/>
      </c>
      <c r="BC66" s="172" t="str">
        <f t="shared" si="15"/>
        <v/>
      </c>
      <c r="BD66" s="172" t="str">
        <f t="shared" si="15"/>
        <v/>
      </c>
      <c r="BE66" s="172" t="str">
        <f t="shared" si="15"/>
        <v/>
      </c>
      <c r="BF66" s="172" t="str">
        <f t="shared" si="15"/>
        <v/>
      </c>
    </row>
    <row r="67" spans="2:58">
      <c r="B67" s="10" t="str">
        <f t="shared" si="3"/>
        <v/>
      </c>
      <c r="C67" s="8"/>
      <c r="D67" s="8"/>
      <c r="E67" s="8"/>
      <c r="F67" s="281"/>
      <c r="G67" s="9"/>
      <c r="H67" s="9"/>
      <c r="I67" s="9"/>
      <c r="J67" s="9"/>
      <c r="K67" s="9"/>
      <c r="L67" s="305"/>
      <c r="M67" s="305"/>
      <c r="N67" s="11" t="str">
        <f t="shared" si="7"/>
        <v/>
      </c>
      <c r="O67" s="11" t="str">
        <f t="shared" si="8"/>
        <v/>
      </c>
      <c r="P67" s="158"/>
      <c r="Q67" s="11"/>
      <c r="R67" s="11"/>
      <c r="S67" s="11"/>
      <c r="T67" s="11"/>
      <c r="U67" s="11"/>
      <c r="V67" s="11"/>
      <c r="W67" s="11"/>
      <c r="X67" s="11"/>
      <c r="Y67" s="11" t="str">
        <f t="shared" si="9"/>
        <v/>
      </c>
      <c r="Z67" s="11" t="str">
        <f t="shared" si="10"/>
        <v/>
      </c>
      <c r="AA67" s="172">
        <f t="shared" si="11"/>
        <v>0</v>
      </c>
      <c r="AB67" s="172" t="str">
        <f t="shared" si="16"/>
        <v/>
      </c>
      <c r="AC67" s="172" t="str">
        <f t="shared" si="16"/>
        <v/>
      </c>
      <c r="AD67" s="171">
        <f t="shared" si="14"/>
        <v>0</v>
      </c>
      <c r="AE67" s="171">
        <f t="shared" si="14"/>
        <v>0</v>
      </c>
      <c r="AF67" s="171">
        <f t="shared" si="14"/>
        <v>0</v>
      </c>
      <c r="AG67" s="171">
        <f t="shared" si="14"/>
        <v>0</v>
      </c>
      <c r="AH67" s="171">
        <f t="shared" si="14"/>
        <v>0</v>
      </c>
      <c r="AI67" s="171">
        <f t="shared" si="14"/>
        <v>0</v>
      </c>
      <c r="AJ67" s="171">
        <f t="shared" si="14"/>
        <v>0</v>
      </c>
      <c r="AK67" s="171"/>
      <c r="AL67" s="171"/>
      <c r="AM67" s="171">
        <f t="shared" si="5"/>
        <v>0</v>
      </c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1"/>
      <c r="AY67" s="171"/>
      <c r="BB67" s="172" t="str">
        <f t="shared" si="15"/>
        <v/>
      </c>
      <c r="BC67" s="172" t="str">
        <f t="shared" si="15"/>
        <v/>
      </c>
      <c r="BD67" s="172" t="str">
        <f t="shared" si="15"/>
        <v/>
      </c>
      <c r="BE67" s="172" t="str">
        <f t="shared" si="15"/>
        <v/>
      </c>
      <c r="BF67" s="172" t="str">
        <f t="shared" si="15"/>
        <v/>
      </c>
    </row>
    <row r="68" spans="2:58">
      <c r="B68" s="10" t="str">
        <f t="shared" si="3"/>
        <v/>
      </c>
      <c r="C68" s="8"/>
      <c r="D68" s="8"/>
      <c r="E68" s="8"/>
      <c r="F68" s="281"/>
      <c r="G68" s="9"/>
      <c r="H68" s="9"/>
      <c r="I68" s="9"/>
      <c r="J68" s="9"/>
      <c r="K68" s="9"/>
      <c r="L68" s="305"/>
      <c r="M68" s="305"/>
      <c r="N68" s="11" t="str">
        <f t="shared" si="7"/>
        <v/>
      </c>
      <c r="O68" s="11" t="str">
        <f t="shared" si="8"/>
        <v/>
      </c>
      <c r="P68" s="158"/>
      <c r="Q68" s="11"/>
      <c r="R68" s="11"/>
      <c r="S68" s="11"/>
      <c r="T68" s="11"/>
      <c r="U68" s="11"/>
      <c r="V68" s="11"/>
      <c r="W68" s="11"/>
      <c r="X68" s="11"/>
      <c r="Y68" s="11" t="str">
        <f t="shared" si="9"/>
        <v/>
      </c>
      <c r="Z68" s="11" t="str">
        <f t="shared" si="10"/>
        <v/>
      </c>
      <c r="AA68" s="172">
        <f t="shared" si="11"/>
        <v>0</v>
      </c>
      <c r="AB68" s="172" t="str">
        <f t="shared" si="16"/>
        <v/>
      </c>
      <c r="AC68" s="172" t="str">
        <f t="shared" si="16"/>
        <v/>
      </c>
      <c r="AD68" s="171">
        <f t="shared" si="14"/>
        <v>0</v>
      </c>
      <c r="AE68" s="171">
        <f t="shared" si="14"/>
        <v>0</v>
      </c>
      <c r="AF68" s="171">
        <f t="shared" si="14"/>
        <v>0</v>
      </c>
      <c r="AG68" s="171">
        <f t="shared" si="14"/>
        <v>0</v>
      </c>
      <c r="AH68" s="171">
        <f t="shared" si="14"/>
        <v>0</v>
      </c>
      <c r="AI68" s="171">
        <f t="shared" si="14"/>
        <v>0</v>
      </c>
      <c r="AJ68" s="171">
        <f t="shared" si="14"/>
        <v>0</v>
      </c>
      <c r="AK68" s="171"/>
      <c r="AL68" s="171"/>
      <c r="AM68" s="171">
        <f t="shared" si="5"/>
        <v>0</v>
      </c>
      <c r="AN68" s="171"/>
      <c r="AO68" s="171"/>
      <c r="AP68" s="171"/>
      <c r="AQ68" s="171"/>
      <c r="AR68" s="171"/>
      <c r="AS68" s="171"/>
      <c r="AT68" s="171"/>
      <c r="AU68" s="171"/>
      <c r="AV68" s="171"/>
      <c r="AW68" s="171"/>
      <c r="AX68" s="171"/>
      <c r="AY68" s="171"/>
      <c r="BB68" s="172" t="str">
        <f t="shared" si="15"/>
        <v/>
      </c>
      <c r="BC68" s="172" t="str">
        <f t="shared" si="15"/>
        <v/>
      </c>
      <c r="BD68" s="172" t="str">
        <f t="shared" si="15"/>
        <v/>
      </c>
      <c r="BE68" s="172" t="str">
        <f t="shared" si="15"/>
        <v/>
      </c>
      <c r="BF68" s="172" t="str">
        <f t="shared" si="15"/>
        <v/>
      </c>
    </row>
    <row r="69" spans="2:58">
      <c r="B69" s="10" t="str">
        <f t="shared" si="3"/>
        <v/>
      </c>
      <c r="C69" s="8"/>
      <c r="D69" s="8"/>
      <c r="E69" s="8"/>
      <c r="F69" s="281"/>
      <c r="G69" s="9"/>
      <c r="H69" s="9"/>
      <c r="I69" s="9"/>
      <c r="J69" s="9"/>
      <c r="K69" s="9"/>
      <c r="L69" s="305"/>
      <c r="M69" s="305"/>
      <c r="N69" s="11" t="str">
        <f t="shared" si="7"/>
        <v/>
      </c>
      <c r="O69" s="11" t="str">
        <f t="shared" si="8"/>
        <v/>
      </c>
      <c r="P69" s="158"/>
      <c r="Q69" s="11"/>
      <c r="R69" s="11"/>
      <c r="S69" s="11"/>
      <c r="T69" s="11"/>
      <c r="U69" s="11"/>
      <c r="V69" s="11"/>
      <c r="W69" s="11"/>
      <c r="X69" s="11"/>
      <c r="Y69" s="11" t="str">
        <f t="shared" si="9"/>
        <v/>
      </c>
      <c r="Z69" s="11" t="str">
        <f t="shared" si="10"/>
        <v/>
      </c>
      <c r="AA69" s="172">
        <f t="shared" si="11"/>
        <v>0</v>
      </c>
      <c r="AB69" s="172" t="str">
        <f t="shared" si="16"/>
        <v/>
      </c>
      <c r="AC69" s="172" t="str">
        <f t="shared" si="16"/>
        <v/>
      </c>
      <c r="AD69" s="171">
        <f t="shared" si="14"/>
        <v>0</v>
      </c>
      <c r="AE69" s="171">
        <f t="shared" si="14"/>
        <v>0</v>
      </c>
      <c r="AF69" s="171">
        <f t="shared" si="14"/>
        <v>0</v>
      </c>
      <c r="AG69" s="171">
        <f t="shared" si="14"/>
        <v>0</v>
      </c>
      <c r="AH69" s="171">
        <f t="shared" si="14"/>
        <v>0</v>
      </c>
      <c r="AI69" s="171">
        <f t="shared" si="14"/>
        <v>0</v>
      </c>
      <c r="AJ69" s="171">
        <f t="shared" si="14"/>
        <v>0</v>
      </c>
      <c r="AK69" s="171"/>
      <c r="AL69" s="171"/>
      <c r="AM69" s="171">
        <f t="shared" si="5"/>
        <v>0</v>
      </c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1"/>
      <c r="BB69" s="172" t="str">
        <f t="shared" si="15"/>
        <v/>
      </c>
      <c r="BC69" s="172" t="str">
        <f t="shared" si="15"/>
        <v/>
      </c>
      <c r="BD69" s="172" t="str">
        <f t="shared" si="15"/>
        <v/>
      </c>
      <c r="BE69" s="172" t="str">
        <f t="shared" si="15"/>
        <v/>
      </c>
      <c r="BF69" s="172" t="str">
        <f t="shared" si="15"/>
        <v/>
      </c>
    </row>
    <row r="70" spans="2:58">
      <c r="B70" s="10" t="str">
        <f t="shared" si="3"/>
        <v/>
      </c>
      <c r="C70" s="8"/>
      <c r="D70" s="8"/>
      <c r="E70" s="8"/>
      <c r="F70" s="281"/>
      <c r="G70" s="9"/>
      <c r="H70" s="9"/>
      <c r="I70" s="9"/>
      <c r="J70" s="9"/>
      <c r="K70" s="9"/>
      <c r="L70" s="305"/>
      <c r="M70" s="305"/>
      <c r="N70" s="11" t="str">
        <f t="shared" si="7"/>
        <v/>
      </c>
      <c r="O70" s="11" t="str">
        <f t="shared" si="8"/>
        <v/>
      </c>
      <c r="P70" s="158"/>
      <c r="Q70" s="11"/>
      <c r="R70" s="11"/>
      <c r="S70" s="11"/>
      <c r="T70" s="11"/>
      <c r="U70" s="11"/>
      <c r="V70" s="11"/>
      <c r="W70" s="11"/>
      <c r="X70" s="11"/>
      <c r="Y70" s="11" t="str">
        <f t="shared" si="9"/>
        <v/>
      </c>
      <c r="Z70" s="11" t="str">
        <f t="shared" si="10"/>
        <v/>
      </c>
      <c r="AA70" s="172">
        <f t="shared" si="11"/>
        <v>0</v>
      </c>
      <c r="AB70" s="172" t="str">
        <f t="shared" si="16"/>
        <v/>
      </c>
      <c r="AC70" s="172" t="str">
        <f t="shared" si="16"/>
        <v/>
      </c>
      <c r="AD70" s="171">
        <f t="shared" si="14"/>
        <v>0</v>
      </c>
      <c r="AE70" s="171">
        <f t="shared" si="14"/>
        <v>0</v>
      </c>
      <c r="AF70" s="171">
        <f t="shared" si="14"/>
        <v>0</v>
      </c>
      <c r="AG70" s="171">
        <f t="shared" si="14"/>
        <v>0</v>
      </c>
      <c r="AH70" s="171">
        <f t="shared" si="14"/>
        <v>0</v>
      </c>
      <c r="AI70" s="171">
        <f t="shared" si="14"/>
        <v>0</v>
      </c>
      <c r="AJ70" s="171">
        <f t="shared" si="14"/>
        <v>0</v>
      </c>
      <c r="AK70" s="171"/>
      <c r="AL70" s="171"/>
      <c r="AM70" s="171">
        <f t="shared" si="5"/>
        <v>0</v>
      </c>
      <c r="AN70" s="171"/>
      <c r="AO70" s="171"/>
      <c r="AP70" s="171"/>
      <c r="AQ70" s="171"/>
      <c r="AR70" s="171"/>
      <c r="AS70" s="171"/>
      <c r="AT70" s="171"/>
      <c r="AU70" s="171"/>
      <c r="AV70" s="171"/>
      <c r="AW70" s="171"/>
      <c r="AX70" s="171"/>
      <c r="AY70" s="171"/>
      <c r="BB70" s="172" t="str">
        <f t="shared" si="15"/>
        <v/>
      </c>
      <c r="BC70" s="172" t="str">
        <f t="shared" si="15"/>
        <v/>
      </c>
      <c r="BD70" s="172" t="str">
        <f t="shared" si="15"/>
        <v/>
      </c>
      <c r="BE70" s="172" t="str">
        <f t="shared" si="15"/>
        <v/>
      </c>
      <c r="BF70" s="172" t="str">
        <f t="shared" si="15"/>
        <v/>
      </c>
    </row>
    <row r="71" spans="2:58">
      <c r="B71" s="10" t="str">
        <f t="shared" si="3"/>
        <v/>
      </c>
      <c r="C71" s="8"/>
      <c r="D71" s="8"/>
      <c r="E71" s="8"/>
      <c r="F71" s="281"/>
      <c r="G71" s="9"/>
      <c r="H71" s="9"/>
      <c r="I71" s="9"/>
      <c r="J71" s="9"/>
      <c r="K71" s="9"/>
      <c r="L71" s="305"/>
      <c r="M71" s="305"/>
      <c r="N71" s="11" t="str">
        <f t="shared" si="7"/>
        <v/>
      </c>
      <c r="O71" s="11" t="str">
        <f t="shared" si="8"/>
        <v/>
      </c>
      <c r="P71" s="158"/>
      <c r="Q71" s="11"/>
      <c r="R71" s="11"/>
      <c r="S71" s="11"/>
      <c r="T71" s="11"/>
      <c r="U71" s="11"/>
      <c r="V71" s="11"/>
      <c r="W71" s="11"/>
      <c r="X71" s="11"/>
      <c r="Y71" s="11" t="str">
        <f t="shared" si="9"/>
        <v/>
      </c>
      <c r="Z71" s="11" t="str">
        <f t="shared" si="10"/>
        <v/>
      </c>
      <c r="AA71" s="172">
        <f t="shared" si="11"/>
        <v>0</v>
      </c>
      <c r="AB71" s="172" t="str">
        <f t="shared" si="16"/>
        <v/>
      </c>
      <c r="AC71" s="172" t="str">
        <f t="shared" si="16"/>
        <v/>
      </c>
      <c r="AD71" s="171">
        <f t="shared" si="14"/>
        <v>0</v>
      </c>
      <c r="AE71" s="171">
        <f t="shared" si="14"/>
        <v>0</v>
      </c>
      <c r="AF71" s="171">
        <f t="shared" si="14"/>
        <v>0</v>
      </c>
      <c r="AG71" s="171">
        <f t="shared" si="14"/>
        <v>0</v>
      </c>
      <c r="AH71" s="171">
        <f t="shared" si="14"/>
        <v>0</v>
      </c>
      <c r="AI71" s="171">
        <f t="shared" si="14"/>
        <v>0</v>
      </c>
      <c r="AJ71" s="171">
        <f t="shared" si="14"/>
        <v>0</v>
      </c>
      <c r="AK71" s="171"/>
      <c r="AL71" s="171"/>
      <c r="AM71" s="171">
        <f t="shared" si="5"/>
        <v>0</v>
      </c>
      <c r="AN71" s="171"/>
      <c r="AO71" s="171"/>
      <c r="AP71" s="171"/>
      <c r="AQ71" s="171"/>
      <c r="AR71" s="171"/>
      <c r="AS71" s="171"/>
      <c r="AT71" s="171"/>
      <c r="AU71" s="171"/>
      <c r="AV71" s="171"/>
      <c r="AW71" s="171"/>
      <c r="AX71" s="171"/>
      <c r="AY71" s="171"/>
      <c r="BB71" s="172" t="str">
        <f t="shared" si="15"/>
        <v/>
      </c>
      <c r="BC71" s="172" t="str">
        <f t="shared" si="15"/>
        <v/>
      </c>
      <c r="BD71" s="172" t="str">
        <f t="shared" si="15"/>
        <v/>
      </c>
      <c r="BE71" s="172" t="str">
        <f t="shared" si="15"/>
        <v/>
      </c>
      <c r="BF71" s="172" t="str">
        <f t="shared" si="15"/>
        <v/>
      </c>
    </row>
    <row r="72" spans="2:58">
      <c r="B72" s="10" t="str">
        <f t="shared" si="3"/>
        <v/>
      </c>
      <c r="C72" s="8"/>
      <c r="D72" s="8"/>
      <c r="E72" s="8"/>
      <c r="F72" s="281"/>
      <c r="G72" s="9"/>
      <c r="H72" s="9"/>
      <c r="I72" s="9"/>
      <c r="J72" s="9"/>
      <c r="K72" s="9"/>
      <c r="L72" s="305"/>
      <c r="M72" s="305"/>
      <c r="N72" s="11" t="str">
        <f t="shared" si="7"/>
        <v/>
      </c>
      <c r="O72" s="11" t="str">
        <f t="shared" si="8"/>
        <v/>
      </c>
      <c r="P72" s="158"/>
      <c r="Q72" s="11"/>
      <c r="R72" s="11"/>
      <c r="S72" s="11"/>
      <c r="T72" s="11"/>
      <c r="U72" s="11"/>
      <c r="V72" s="11"/>
      <c r="W72" s="11"/>
      <c r="X72" s="11"/>
      <c r="Y72" s="11" t="str">
        <f t="shared" si="9"/>
        <v/>
      </c>
      <c r="Z72" s="11" t="str">
        <f t="shared" si="10"/>
        <v/>
      </c>
      <c r="AA72" s="172">
        <f t="shared" si="11"/>
        <v>0</v>
      </c>
      <c r="AB72" s="172" t="str">
        <f t="shared" si="16"/>
        <v/>
      </c>
      <c r="AC72" s="172" t="str">
        <f t="shared" si="16"/>
        <v/>
      </c>
      <c r="AD72" s="171">
        <f t="shared" si="14"/>
        <v>0</v>
      </c>
      <c r="AE72" s="171">
        <f t="shared" si="14"/>
        <v>0</v>
      </c>
      <c r="AF72" s="171">
        <f t="shared" si="14"/>
        <v>0</v>
      </c>
      <c r="AG72" s="171">
        <f t="shared" si="14"/>
        <v>0</v>
      </c>
      <c r="AH72" s="171">
        <f t="shared" si="14"/>
        <v>0</v>
      </c>
      <c r="AI72" s="171">
        <f t="shared" si="14"/>
        <v>0</v>
      </c>
      <c r="AJ72" s="171">
        <f t="shared" si="14"/>
        <v>0</v>
      </c>
      <c r="AK72" s="171"/>
      <c r="AL72" s="171"/>
      <c r="AM72" s="171">
        <f t="shared" si="5"/>
        <v>0</v>
      </c>
      <c r="AN72" s="171"/>
      <c r="AO72" s="171"/>
      <c r="AP72" s="171"/>
      <c r="AQ72" s="171"/>
      <c r="AR72" s="171"/>
      <c r="AS72" s="171"/>
      <c r="AT72" s="171"/>
      <c r="AU72" s="171"/>
      <c r="AV72" s="171"/>
      <c r="AW72" s="171"/>
      <c r="AX72" s="171"/>
      <c r="AY72" s="171"/>
      <c r="BB72" s="172" t="str">
        <f t="shared" si="15"/>
        <v/>
      </c>
      <c r="BC72" s="172" t="str">
        <f t="shared" si="15"/>
        <v/>
      </c>
      <c r="BD72" s="172" t="str">
        <f t="shared" si="15"/>
        <v/>
      </c>
      <c r="BE72" s="172" t="str">
        <f t="shared" si="15"/>
        <v/>
      </c>
      <c r="BF72" s="172" t="str">
        <f t="shared" si="15"/>
        <v/>
      </c>
    </row>
    <row r="73" spans="2:58">
      <c r="B73" s="10" t="str">
        <f t="shared" si="3"/>
        <v/>
      </c>
      <c r="C73" s="8"/>
      <c r="D73" s="8"/>
      <c r="E73" s="8"/>
      <c r="F73" s="281"/>
      <c r="G73" s="9"/>
      <c r="H73" s="9"/>
      <c r="I73" s="9"/>
      <c r="J73" s="9"/>
      <c r="K73" s="9"/>
      <c r="L73" s="305"/>
      <c r="M73" s="305"/>
      <c r="N73" s="11" t="str">
        <f t="shared" si="7"/>
        <v/>
      </c>
      <c r="O73" s="11" t="str">
        <f t="shared" si="8"/>
        <v/>
      </c>
      <c r="P73" s="158"/>
      <c r="Q73" s="11"/>
      <c r="R73" s="11"/>
      <c r="S73" s="11"/>
      <c r="T73" s="11"/>
      <c r="U73" s="11"/>
      <c r="V73" s="11"/>
      <c r="W73" s="11"/>
      <c r="X73" s="11"/>
      <c r="Y73" s="11" t="str">
        <f t="shared" si="9"/>
        <v/>
      </c>
      <c r="Z73" s="11" t="str">
        <f t="shared" si="10"/>
        <v/>
      </c>
      <c r="AA73" s="172">
        <f t="shared" si="11"/>
        <v>0</v>
      </c>
      <c r="AB73" s="172" t="str">
        <f t="shared" si="16"/>
        <v/>
      </c>
      <c r="AC73" s="172" t="str">
        <f t="shared" si="16"/>
        <v/>
      </c>
      <c r="AD73" s="171">
        <f t="shared" si="14"/>
        <v>0</v>
      </c>
      <c r="AE73" s="171">
        <f t="shared" si="14"/>
        <v>0</v>
      </c>
      <c r="AF73" s="171">
        <f t="shared" si="14"/>
        <v>0</v>
      </c>
      <c r="AG73" s="171">
        <f t="shared" si="14"/>
        <v>0</v>
      </c>
      <c r="AH73" s="171">
        <f t="shared" si="14"/>
        <v>0</v>
      </c>
      <c r="AI73" s="171">
        <f t="shared" si="14"/>
        <v>0</v>
      </c>
      <c r="AJ73" s="171">
        <f t="shared" si="14"/>
        <v>0</v>
      </c>
      <c r="AK73" s="171"/>
      <c r="AL73" s="171"/>
      <c r="AM73" s="171">
        <f t="shared" si="5"/>
        <v>0</v>
      </c>
      <c r="AN73" s="171"/>
      <c r="AO73" s="171"/>
      <c r="AP73" s="171"/>
      <c r="AQ73" s="171"/>
      <c r="AR73" s="171"/>
      <c r="AS73" s="171"/>
      <c r="AT73" s="171"/>
      <c r="AU73" s="171"/>
      <c r="AV73" s="171"/>
      <c r="AW73" s="171"/>
      <c r="AX73" s="171"/>
      <c r="AY73" s="171"/>
      <c r="BB73" s="172" t="str">
        <f t="shared" si="15"/>
        <v/>
      </c>
      <c r="BC73" s="172" t="str">
        <f t="shared" si="15"/>
        <v/>
      </c>
      <c r="BD73" s="172" t="str">
        <f t="shared" si="15"/>
        <v/>
      </c>
      <c r="BE73" s="172" t="str">
        <f t="shared" si="15"/>
        <v/>
      </c>
      <c r="BF73" s="172" t="str">
        <f t="shared" si="15"/>
        <v/>
      </c>
    </row>
    <row r="74" spans="2:58">
      <c r="B74" s="10" t="str">
        <f t="shared" si="3"/>
        <v/>
      </c>
      <c r="C74" s="8"/>
      <c r="D74" s="8"/>
      <c r="E74" s="8"/>
      <c r="F74" s="281"/>
      <c r="G74" s="9"/>
      <c r="H74" s="9"/>
      <c r="I74" s="9"/>
      <c r="J74" s="9"/>
      <c r="K74" s="9"/>
      <c r="L74" s="305"/>
      <c r="M74" s="305"/>
      <c r="N74" s="11" t="str">
        <f t="shared" si="7"/>
        <v/>
      </c>
      <c r="O74" s="11" t="str">
        <f t="shared" si="8"/>
        <v/>
      </c>
      <c r="P74" s="158"/>
      <c r="Q74" s="11"/>
      <c r="R74" s="11"/>
      <c r="S74" s="11"/>
      <c r="T74" s="11"/>
      <c r="U74" s="11"/>
      <c r="V74" s="11"/>
      <c r="W74" s="11"/>
      <c r="X74" s="11"/>
      <c r="Y74" s="11" t="str">
        <f t="shared" si="9"/>
        <v/>
      </c>
      <c r="Z74" s="11" t="str">
        <f t="shared" si="10"/>
        <v/>
      </c>
      <c r="AA74" s="172">
        <f t="shared" si="11"/>
        <v>0</v>
      </c>
      <c r="AB74" s="172" t="str">
        <f t="shared" si="16"/>
        <v/>
      </c>
      <c r="AC74" s="172" t="str">
        <f t="shared" si="16"/>
        <v/>
      </c>
      <c r="AD74" s="171">
        <f t="shared" si="14"/>
        <v>0</v>
      </c>
      <c r="AE74" s="171">
        <f t="shared" si="14"/>
        <v>0</v>
      </c>
      <c r="AF74" s="171">
        <f t="shared" si="14"/>
        <v>0</v>
      </c>
      <c r="AG74" s="171">
        <f t="shared" si="14"/>
        <v>0</v>
      </c>
      <c r="AH74" s="171">
        <f t="shared" si="14"/>
        <v>0</v>
      </c>
      <c r="AI74" s="171">
        <f t="shared" si="14"/>
        <v>0</v>
      </c>
      <c r="AJ74" s="171">
        <f t="shared" si="14"/>
        <v>0</v>
      </c>
      <c r="AK74" s="171"/>
      <c r="AL74" s="171"/>
      <c r="AM74" s="171">
        <f t="shared" si="5"/>
        <v>0</v>
      </c>
      <c r="AN74" s="171"/>
      <c r="AO74" s="171"/>
      <c r="AP74" s="171"/>
      <c r="AQ74" s="171"/>
      <c r="AR74" s="171"/>
      <c r="AS74" s="171"/>
      <c r="AT74" s="171"/>
      <c r="AU74" s="171"/>
      <c r="AV74" s="171"/>
      <c r="AW74" s="171"/>
      <c r="AX74" s="171"/>
      <c r="AY74" s="171"/>
      <c r="BB74" s="172" t="str">
        <f t="shared" si="15"/>
        <v/>
      </c>
      <c r="BC74" s="172" t="str">
        <f t="shared" si="15"/>
        <v/>
      </c>
      <c r="BD74" s="172" t="str">
        <f t="shared" si="15"/>
        <v/>
      </c>
      <c r="BE74" s="172" t="str">
        <f t="shared" si="15"/>
        <v/>
      </c>
      <c r="BF74" s="172" t="str">
        <f t="shared" si="15"/>
        <v/>
      </c>
    </row>
    <row r="75" spans="2:58">
      <c r="B75" s="10" t="str">
        <f t="shared" si="3"/>
        <v/>
      </c>
      <c r="C75" s="8"/>
      <c r="D75" s="8"/>
      <c r="E75" s="8"/>
      <c r="F75" s="281"/>
      <c r="G75" s="9"/>
      <c r="H75" s="9"/>
      <c r="I75" s="9"/>
      <c r="J75" s="9"/>
      <c r="K75" s="9"/>
      <c r="L75" s="305"/>
      <c r="M75" s="305"/>
      <c r="N75" s="11" t="str">
        <f t="shared" si="7"/>
        <v/>
      </c>
      <c r="O75" s="11" t="str">
        <f t="shared" si="8"/>
        <v/>
      </c>
      <c r="P75" s="158"/>
      <c r="Q75" s="11"/>
      <c r="R75" s="11"/>
      <c r="S75" s="11"/>
      <c r="T75" s="11"/>
      <c r="U75" s="11"/>
      <c r="V75" s="11"/>
      <c r="W75" s="11"/>
      <c r="X75" s="11"/>
      <c r="Y75" s="11" t="str">
        <f t="shared" si="9"/>
        <v/>
      </c>
      <c r="Z75" s="11" t="str">
        <f t="shared" si="10"/>
        <v/>
      </c>
      <c r="AA75" s="172">
        <f t="shared" si="11"/>
        <v>0</v>
      </c>
      <c r="AB75" s="172" t="str">
        <f t="shared" si="16"/>
        <v/>
      </c>
      <c r="AC75" s="172" t="str">
        <f t="shared" si="16"/>
        <v/>
      </c>
      <c r="AD75" s="171">
        <f t="shared" si="14"/>
        <v>0</v>
      </c>
      <c r="AE75" s="171">
        <f t="shared" si="14"/>
        <v>0</v>
      </c>
      <c r="AF75" s="171">
        <f t="shared" si="14"/>
        <v>0</v>
      </c>
      <c r="AG75" s="171">
        <f t="shared" si="14"/>
        <v>0</v>
      </c>
      <c r="AH75" s="171">
        <f t="shared" si="14"/>
        <v>0</v>
      </c>
      <c r="AI75" s="171">
        <f t="shared" si="14"/>
        <v>0</v>
      </c>
      <c r="AJ75" s="171">
        <f t="shared" si="14"/>
        <v>0</v>
      </c>
      <c r="AK75" s="171"/>
      <c r="AL75" s="171"/>
      <c r="AM75" s="171">
        <f t="shared" si="5"/>
        <v>0</v>
      </c>
      <c r="AN75" s="171"/>
      <c r="AO75" s="171"/>
      <c r="AP75" s="171"/>
      <c r="AQ75" s="171"/>
      <c r="AR75" s="171"/>
      <c r="AS75" s="171"/>
      <c r="AT75" s="171"/>
      <c r="AU75" s="171"/>
      <c r="AV75" s="171"/>
      <c r="AW75" s="171"/>
      <c r="AX75" s="171"/>
      <c r="AY75" s="171"/>
      <c r="BB75" s="172" t="str">
        <f t="shared" si="15"/>
        <v/>
      </c>
      <c r="BC75" s="172" t="str">
        <f t="shared" si="15"/>
        <v/>
      </c>
      <c r="BD75" s="172" t="str">
        <f t="shared" si="15"/>
        <v/>
      </c>
      <c r="BE75" s="172" t="str">
        <f t="shared" si="15"/>
        <v/>
      </c>
      <c r="BF75" s="172" t="str">
        <f t="shared" si="15"/>
        <v/>
      </c>
    </row>
    <row r="76" spans="2:58">
      <c r="B76" s="10" t="str">
        <f t="shared" si="3"/>
        <v/>
      </c>
      <c r="C76" s="8"/>
      <c r="D76" s="8"/>
      <c r="E76" s="8"/>
      <c r="F76" s="281"/>
      <c r="G76" s="9"/>
      <c r="H76" s="9"/>
      <c r="I76" s="9"/>
      <c r="J76" s="9"/>
      <c r="K76" s="9"/>
      <c r="L76" s="305"/>
      <c r="M76" s="305"/>
      <c r="N76" s="11" t="str">
        <f t="shared" si="7"/>
        <v/>
      </c>
      <c r="O76" s="11" t="str">
        <f t="shared" si="8"/>
        <v/>
      </c>
      <c r="P76" s="158"/>
      <c r="Q76" s="11"/>
      <c r="R76" s="11"/>
      <c r="S76" s="11"/>
      <c r="T76" s="11"/>
      <c r="U76" s="11"/>
      <c r="V76" s="11"/>
      <c r="W76" s="11"/>
      <c r="X76" s="11"/>
      <c r="Y76" s="11" t="str">
        <f t="shared" si="9"/>
        <v/>
      </c>
      <c r="Z76" s="11" t="str">
        <f t="shared" si="10"/>
        <v/>
      </c>
      <c r="AA76" s="172">
        <f t="shared" si="11"/>
        <v>0</v>
      </c>
      <c r="AB76" s="172" t="str">
        <f t="shared" si="16"/>
        <v/>
      </c>
      <c r="AC76" s="172" t="str">
        <f t="shared" si="16"/>
        <v/>
      </c>
      <c r="AD76" s="171">
        <f t="shared" si="14"/>
        <v>0</v>
      </c>
      <c r="AE76" s="171">
        <f t="shared" si="14"/>
        <v>0</v>
      </c>
      <c r="AF76" s="171">
        <f t="shared" si="14"/>
        <v>0</v>
      </c>
      <c r="AG76" s="171">
        <f t="shared" si="14"/>
        <v>0</v>
      </c>
      <c r="AH76" s="171">
        <f t="shared" si="14"/>
        <v>0</v>
      </c>
      <c r="AI76" s="171">
        <f t="shared" si="14"/>
        <v>0</v>
      </c>
      <c r="AJ76" s="171">
        <f t="shared" si="14"/>
        <v>0</v>
      </c>
      <c r="AK76" s="171"/>
      <c r="AL76" s="171"/>
      <c r="AM76" s="171">
        <f t="shared" si="5"/>
        <v>0</v>
      </c>
      <c r="AN76" s="171"/>
      <c r="AO76" s="171"/>
      <c r="AP76" s="171"/>
      <c r="AQ76" s="171"/>
      <c r="AR76" s="171"/>
      <c r="AS76" s="171"/>
      <c r="AT76" s="171"/>
      <c r="AU76" s="171"/>
      <c r="AV76" s="171"/>
      <c r="AW76" s="171"/>
      <c r="AX76" s="171"/>
      <c r="AY76" s="171"/>
      <c r="BB76" s="172" t="str">
        <f t="shared" si="15"/>
        <v/>
      </c>
      <c r="BC76" s="172" t="str">
        <f t="shared" si="15"/>
        <v/>
      </c>
      <c r="BD76" s="172" t="str">
        <f t="shared" si="15"/>
        <v/>
      </c>
      <c r="BE76" s="172" t="str">
        <f t="shared" si="15"/>
        <v/>
      </c>
      <c r="BF76" s="172" t="str">
        <f t="shared" si="15"/>
        <v/>
      </c>
    </row>
    <row r="77" spans="2:58">
      <c r="B77" s="10" t="str">
        <f t="shared" si="3"/>
        <v/>
      </c>
      <c r="C77" s="8"/>
      <c r="D77" s="8"/>
      <c r="E77" s="8"/>
      <c r="F77" s="281"/>
      <c r="G77" s="9"/>
      <c r="H77" s="9"/>
      <c r="I77" s="9"/>
      <c r="J77" s="9"/>
      <c r="K77" s="9"/>
      <c r="L77" s="305"/>
      <c r="M77" s="305"/>
      <c r="N77" s="11" t="str">
        <f t="shared" si="7"/>
        <v/>
      </c>
      <c r="O77" s="11" t="str">
        <f t="shared" si="8"/>
        <v/>
      </c>
      <c r="P77" s="158"/>
      <c r="Q77" s="11"/>
      <c r="R77" s="11"/>
      <c r="S77" s="11"/>
      <c r="T77" s="11"/>
      <c r="U77" s="11"/>
      <c r="V77" s="11"/>
      <c r="W77" s="11"/>
      <c r="X77" s="11"/>
      <c r="Y77" s="11" t="str">
        <f t="shared" si="9"/>
        <v/>
      </c>
      <c r="Z77" s="11" t="str">
        <f t="shared" si="10"/>
        <v/>
      </c>
      <c r="AA77" s="172">
        <f t="shared" si="11"/>
        <v>0</v>
      </c>
      <c r="AB77" s="172" t="str">
        <f t="shared" si="16"/>
        <v/>
      </c>
      <c r="AC77" s="172" t="str">
        <f t="shared" si="16"/>
        <v/>
      </c>
      <c r="AD77" s="171">
        <f t="shared" si="14"/>
        <v>0</v>
      </c>
      <c r="AE77" s="171">
        <f t="shared" si="14"/>
        <v>0</v>
      </c>
      <c r="AF77" s="171">
        <f t="shared" si="14"/>
        <v>0</v>
      </c>
      <c r="AG77" s="171">
        <f t="shared" si="14"/>
        <v>0</v>
      </c>
      <c r="AH77" s="171">
        <f t="shared" si="14"/>
        <v>0</v>
      </c>
      <c r="AI77" s="171">
        <f t="shared" si="14"/>
        <v>0</v>
      </c>
      <c r="AJ77" s="171">
        <f t="shared" si="14"/>
        <v>0</v>
      </c>
      <c r="AK77" s="171"/>
      <c r="AL77" s="171"/>
      <c r="AM77" s="171">
        <f t="shared" si="5"/>
        <v>0</v>
      </c>
      <c r="AN77" s="171"/>
      <c r="AO77" s="171"/>
      <c r="AP77" s="171"/>
      <c r="AQ77" s="171"/>
      <c r="AR77" s="171"/>
      <c r="AS77" s="171"/>
      <c r="AT77" s="171"/>
      <c r="AU77" s="171"/>
      <c r="AV77" s="171"/>
      <c r="AW77" s="171"/>
      <c r="AX77" s="171"/>
      <c r="AY77" s="171"/>
      <c r="BB77" s="172" t="str">
        <f t="shared" si="15"/>
        <v/>
      </c>
      <c r="BC77" s="172" t="str">
        <f t="shared" si="15"/>
        <v/>
      </c>
      <c r="BD77" s="172" t="str">
        <f t="shared" si="15"/>
        <v/>
      </c>
      <c r="BE77" s="172" t="str">
        <f t="shared" si="15"/>
        <v/>
      </c>
      <c r="BF77" s="172" t="str">
        <f t="shared" si="15"/>
        <v/>
      </c>
    </row>
    <row r="78" spans="2:58">
      <c r="B78" s="10" t="str">
        <f t="shared" si="3"/>
        <v/>
      </c>
      <c r="C78" s="8"/>
      <c r="D78" s="8"/>
      <c r="E78" s="8"/>
      <c r="F78" s="281"/>
      <c r="G78" s="9"/>
      <c r="H78" s="9"/>
      <c r="I78" s="9"/>
      <c r="J78" s="9"/>
      <c r="K78" s="9"/>
      <c r="L78" s="305"/>
      <c r="M78" s="305"/>
      <c r="N78" s="11" t="str">
        <f t="shared" si="7"/>
        <v/>
      </c>
      <c r="O78" s="11" t="str">
        <f t="shared" si="8"/>
        <v/>
      </c>
      <c r="P78" s="158"/>
      <c r="Q78" s="11"/>
      <c r="R78" s="11"/>
      <c r="S78" s="11"/>
      <c r="T78" s="11"/>
      <c r="U78" s="11"/>
      <c r="V78" s="11"/>
      <c r="W78" s="11"/>
      <c r="X78" s="11"/>
      <c r="Y78" s="11" t="str">
        <f t="shared" si="9"/>
        <v/>
      </c>
      <c r="Z78" s="11" t="str">
        <f t="shared" si="10"/>
        <v/>
      </c>
      <c r="AA78" s="172">
        <f t="shared" si="11"/>
        <v>0</v>
      </c>
      <c r="AB78" s="172" t="str">
        <f t="shared" si="16"/>
        <v/>
      </c>
      <c r="AC78" s="172" t="str">
        <f t="shared" si="16"/>
        <v/>
      </c>
      <c r="AD78" s="171">
        <f t="shared" si="14"/>
        <v>0</v>
      </c>
      <c r="AE78" s="171">
        <f t="shared" si="14"/>
        <v>0</v>
      </c>
      <c r="AF78" s="171">
        <f t="shared" si="14"/>
        <v>0</v>
      </c>
      <c r="AG78" s="171">
        <f t="shared" si="14"/>
        <v>0</v>
      </c>
      <c r="AH78" s="171">
        <f t="shared" si="14"/>
        <v>0</v>
      </c>
      <c r="AI78" s="171">
        <f t="shared" si="14"/>
        <v>0</v>
      </c>
      <c r="AJ78" s="171">
        <f t="shared" si="14"/>
        <v>0</v>
      </c>
      <c r="AK78" s="171"/>
      <c r="AL78" s="171"/>
      <c r="AM78" s="171">
        <f t="shared" si="5"/>
        <v>0</v>
      </c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BB78" s="172" t="str">
        <f t="shared" si="15"/>
        <v/>
      </c>
      <c r="BC78" s="172" t="str">
        <f t="shared" si="15"/>
        <v/>
      </c>
      <c r="BD78" s="172" t="str">
        <f t="shared" si="15"/>
        <v/>
      </c>
      <c r="BE78" s="172" t="str">
        <f t="shared" si="15"/>
        <v/>
      </c>
      <c r="BF78" s="172" t="str">
        <f t="shared" si="15"/>
        <v/>
      </c>
    </row>
    <row r="79" spans="2:58">
      <c r="B79" s="10" t="str">
        <f t="shared" si="3"/>
        <v/>
      </c>
      <c r="C79" s="8"/>
      <c r="D79" s="8"/>
      <c r="E79" s="8"/>
      <c r="F79" s="281"/>
      <c r="G79" s="9"/>
      <c r="H79" s="9"/>
      <c r="I79" s="9"/>
      <c r="J79" s="9"/>
      <c r="K79" s="9"/>
      <c r="L79" s="305"/>
      <c r="M79" s="305"/>
      <c r="N79" s="11" t="str">
        <f t="shared" si="7"/>
        <v/>
      </c>
      <c r="O79" s="11" t="str">
        <f t="shared" si="8"/>
        <v/>
      </c>
      <c r="P79" s="158"/>
      <c r="Q79" s="11"/>
      <c r="R79" s="11"/>
      <c r="S79" s="11"/>
      <c r="T79" s="11"/>
      <c r="U79" s="11"/>
      <c r="V79" s="11"/>
      <c r="W79" s="11"/>
      <c r="X79" s="11"/>
      <c r="Y79" s="11" t="str">
        <f t="shared" si="9"/>
        <v/>
      </c>
      <c r="Z79" s="11" t="str">
        <f t="shared" si="10"/>
        <v/>
      </c>
      <c r="AA79" s="172">
        <f t="shared" si="11"/>
        <v>0</v>
      </c>
      <c r="AB79" s="172" t="str">
        <f t="shared" si="16"/>
        <v/>
      </c>
      <c r="AC79" s="172" t="str">
        <f t="shared" si="16"/>
        <v/>
      </c>
      <c r="AD79" s="171">
        <f t="shared" si="14"/>
        <v>0</v>
      </c>
      <c r="AE79" s="171">
        <f t="shared" si="14"/>
        <v>0</v>
      </c>
      <c r="AF79" s="171">
        <f t="shared" si="14"/>
        <v>0</v>
      </c>
      <c r="AG79" s="171">
        <f t="shared" si="14"/>
        <v>0</v>
      </c>
      <c r="AH79" s="171">
        <f t="shared" si="14"/>
        <v>0</v>
      </c>
      <c r="AI79" s="171">
        <f t="shared" si="14"/>
        <v>0</v>
      </c>
      <c r="AJ79" s="171">
        <f t="shared" si="14"/>
        <v>0</v>
      </c>
      <c r="AK79" s="171"/>
      <c r="AL79" s="171"/>
      <c r="AM79" s="171">
        <f t="shared" si="5"/>
        <v>0</v>
      </c>
      <c r="AN79" s="171"/>
      <c r="AO79" s="171"/>
      <c r="AP79" s="171"/>
      <c r="AQ79" s="171"/>
      <c r="AR79" s="171"/>
      <c r="AS79" s="171"/>
      <c r="AT79" s="171"/>
      <c r="AU79" s="171"/>
      <c r="AV79" s="171"/>
      <c r="AW79" s="171"/>
      <c r="AX79" s="171"/>
      <c r="AY79" s="171"/>
      <c r="BB79" s="172" t="str">
        <f t="shared" ref="BB79:BF94" si="17">IF($F79="","",BB$30)</f>
        <v/>
      </c>
      <c r="BC79" s="172" t="str">
        <f t="shared" si="17"/>
        <v/>
      </c>
      <c r="BD79" s="172" t="str">
        <f t="shared" si="17"/>
        <v/>
      </c>
      <c r="BE79" s="172" t="str">
        <f t="shared" si="17"/>
        <v/>
      </c>
      <c r="BF79" s="172" t="str">
        <f t="shared" si="17"/>
        <v/>
      </c>
    </row>
    <row r="80" spans="2:58">
      <c r="B80" s="10" t="str">
        <f t="shared" si="3"/>
        <v/>
      </c>
      <c r="C80" s="8"/>
      <c r="D80" s="8"/>
      <c r="E80" s="8"/>
      <c r="F80" s="281"/>
      <c r="G80" s="9"/>
      <c r="H80" s="9"/>
      <c r="I80" s="9"/>
      <c r="J80" s="9"/>
      <c r="K80" s="9"/>
      <c r="L80" s="305"/>
      <c r="M80" s="305"/>
      <c r="N80" s="11" t="str">
        <f t="shared" si="7"/>
        <v/>
      </c>
      <c r="O80" s="11" t="str">
        <f t="shared" si="8"/>
        <v/>
      </c>
      <c r="P80" s="158"/>
      <c r="Q80" s="11"/>
      <c r="R80" s="11"/>
      <c r="S80" s="11"/>
      <c r="T80" s="11"/>
      <c r="U80" s="11"/>
      <c r="V80" s="11"/>
      <c r="W80" s="11"/>
      <c r="X80" s="11"/>
      <c r="Y80" s="11" t="str">
        <f t="shared" si="9"/>
        <v/>
      </c>
      <c r="Z80" s="11" t="str">
        <f t="shared" si="10"/>
        <v/>
      </c>
      <c r="AA80" s="172">
        <f t="shared" si="11"/>
        <v>0</v>
      </c>
      <c r="AB80" s="172" t="str">
        <f t="shared" si="16"/>
        <v/>
      </c>
      <c r="AC80" s="172" t="str">
        <f t="shared" si="16"/>
        <v/>
      </c>
      <c r="AD80" s="171">
        <f t="shared" si="14"/>
        <v>0</v>
      </c>
      <c r="AE80" s="171">
        <f t="shared" si="14"/>
        <v>0</v>
      </c>
      <c r="AF80" s="171">
        <f t="shared" si="14"/>
        <v>0</v>
      </c>
      <c r="AG80" s="171">
        <f t="shared" si="14"/>
        <v>0</v>
      </c>
      <c r="AH80" s="171">
        <f t="shared" si="14"/>
        <v>0</v>
      </c>
      <c r="AI80" s="171">
        <f t="shared" si="14"/>
        <v>0</v>
      </c>
      <c r="AJ80" s="171">
        <f t="shared" si="14"/>
        <v>0</v>
      </c>
      <c r="AK80" s="171"/>
      <c r="AL80" s="171"/>
      <c r="AM80" s="171">
        <f t="shared" si="5"/>
        <v>0</v>
      </c>
      <c r="AN80" s="171"/>
      <c r="AO80" s="171"/>
      <c r="AP80" s="171"/>
      <c r="AQ80" s="171"/>
      <c r="AR80" s="171"/>
      <c r="AS80" s="171"/>
      <c r="AT80" s="171"/>
      <c r="AU80" s="171"/>
      <c r="AV80" s="171"/>
      <c r="AW80" s="171"/>
      <c r="AX80" s="171"/>
      <c r="AY80" s="171"/>
      <c r="BB80" s="172" t="str">
        <f t="shared" si="17"/>
        <v/>
      </c>
      <c r="BC80" s="172" t="str">
        <f t="shared" si="17"/>
        <v/>
      </c>
      <c r="BD80" s="172" t="str">
        <f t="shared" si="17"/>
        <v/>
      </c>
      <c r="BE80" s="172" t="str">
        <f t="shared" si="17"/>
        <v/>
      </c>
      <c r="BF80" s="172" t="str">
        <f t="shared" si="17"/>
        <v/>
      </c>
    </row>
    <row r="81" spans="2:58">
      <c r="B81" s="10" t="str">
        <f t="shared" si="3"/>
        <v/>
      </c>
      <c r="C81" s="8"/>
      <c r="D81" s="8"/>
      <c r="E81" s="8"/>
      <c r="F81" s="281"/>
      <c r="G81" s="9"/>
      <c r="H81" s="9"/>
      <c r="I81" s="9"/>
      <c r="J81" s="9"/>
      <c r="K81" s="9"/>
      <c r="L81" s="305"/>
      <c r="M81" s="305"/>
      <c r="N81" s="11" t="str">
        <f t="shared" si="7"/>
        <v/>
      </c>
      <c r="O81" s="11" t="str">
        <f t="shared" si="8"/>
        <v/>
      </c>
      <c r="P81" s="158"/>
      <c r="Q81" s="11"/>
      <c r="R81" s="11"/>
      <c r="S81" s="11"/>
      <c r="T81" s="11"/>
      <c r="U81" s="11"/>
      <c r="V81" s="11"/>
      <c r="W81" s="11"/>
      <c r="X81" s="11"/>
      <c r="Y81" s="11" t="str">
        <f t="shared" si="9"/>
        <v/>
      </c>
      <c r="Z81" s="11" t="str">
        <f t="shared" si="10"/>
        <v/>
      </c>
      <c r="AA81" s="172">
        <f t="shared" si="11"/>
        <v>0</v>
      </c>
      <c r="AB81" s="172" t="str">
        <f t="shared" si="16"/>
        <v/>
      </c>
      <c r="AC81" s="172" t="str">
        <f t="shared" si="16"/>
        <v/>
      </c>
      <c r="AD81" s="171">
        <f t="shared" si="14"/>
        <v>0</v>
      </c>
      <c r="AE81" s="171">
        <f t="shared" si="14"/>
        <v>0</v>
      </c>
      <c r="AF81" s="171">
        <f t="shared" si="14"/>
        <v>0</v>
      </c>
      <c r="AG81" s="171">
        <f t="shared" si="14"/>
        <v>0</v>
      </c>
      <c r="AH81" s="171">
        <f t="shared" si="14"/>
        <v>0</v>
      </c>
      <c r="AI81" s="171">
        <f t="shared" si="14"/>
        <v>0</v>
      </c>
      <c r="AJ81" s="171">
        <f t="shared" si="14"/>
        <v>0</v>
      </c>
      <c r="AK81" s="171"/>
      <c r="AL81" s="171"/>
      <c r="AM81" s="171">
        <f t="shared" si="5"/>
        <v>0</v>
      </c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1"/>
      <c r="BB81" s="172" t="str">
        <f t="shared" si="17"/>
        <v/>
      </c>
      <c r="BC81" s="172" t="str">
        <f t="shared" si="17"/>
        <v/>
      </c>
      <c r="BD81" s="172" t="str">
        <f t="shared" si="17"/>
        <v/>
      </c>
      <c r="BE81" s="172" t="str">
        <f t="shared" si="17"/>
        <v/>
      </c>
      <c r="BF81" s="172" t="str">
        <f t="shared" si="17"/>
        <v/>
      </c>
    </row>
    <row r="82" spans="2:58">
      <c r="B82" s="10" t="str">
        <f t="shared" si="3"/>
        <v/>
      </c>
      <c r="C82" s="8"/>
      <c r="D82" s="8"/>
      <c r="E82" s="8"/>
      <c r="F82" s="281"/>
      <c r="G82" s="9"/>
      <c r="H82" s="9"/>
      <c r="I82" s="9"/>
      <c r="J82" s="9"/>
      <c r="K82" s="9"/>
      <c r="L82" s="305"/>
      <c r="M82" s="305"/>
      <c r="N82" s="11" t="str">
        <f t="shared" si="7"/>
        <v/>
      </c>
      <c r="O82" s="11" t="str">
        <f t="shared" si="8"/>
        <v/>
      </c>
      <c r="P82" s="158"/>
      <c r="Q82" s="11"/>
      <c r="R82" s="11"/>
      <c r="S82" s="11"/>
      <c r="T82" s="11"/>
      <c r="U82" s="11"/>
      <c r="V82" s="11"/>
      <c r="W82" s="11"/>
      <c r="X82" s="11"/>
      <c r="Y82" s="11" t="str">
        <f t="shared" si="9"/>
        <v/>
      </c>
      <c r="Z82" s="11" t="str">
        <f t="shared" si="10"/>
        <v/>
      </c>
      <c r="AA82" s="172">
        <f t="shared" si="11"/>
        <v>0</v>
      </c>
      <c r="AB82" s="172" t="str">
        <f t="shared" si="16"/>
        <v/>
      </c>
      <c r="AC82" s="172" t="str">
        <f t="shared" si="16"/>
        <v/>
      </c>
      <c r="AD82" s="171">
        <f t="shared" si="14"/>
        <v>0</v>
      </c>
      <c r="AE82" s="171">
        <f t="shared" si="14"/>
        <v>0</v>
      </c>
      <c r="AF82" s="171">
        <f t="shared" si="14"/>
        <v>0</v>
      </c>
      <c r="AG82" s="171">
        <f t="shared" si="14"/>
        <v>0</v>
      </c>
      <c r="AH82" s="171">
        <f t="shared" si="14"/>
        <v>0</v>
      </c>
      <c r="AI82" s="171">
        <f t="shared" si="14"/>
        <v>0</v>
      </c>
      <c r="AJ82" s="171">
        <f t="shared" si="14"/>
        <v>0</v>
      </c>
      <c r="AK82" s="171"/>
      <c r="AL82" s="171"/>
      <c r="AM82" s="171">
        <f t="shared" si="5"/>
        <v>0</v>
      </c>
      <c r="AN82" s="171"/>
      <c r="AO82" s="171"/>
      <c r="AP82" s="171"/>
      <c r="AQ82" s="171"/>
      <c r="AR82" s="171"/>
      <c r="AS82" s="171"/>
      <c r="AT82" s="171"/>
      <c r="AU82" s="171"/>
      <c r="AV82" s="171"/>
      <c r="AW82" s="171"/>
      <c r="AX82" s="171"/>
      <c r="AY82" s="171"/>
      <c r="BB82" s="172" t="str">
        <f t="shared" si="17"/>
        <v/>
      </c>
      <c r="BC82" s="172" t="str">
        <f t="shared" si="17"/>
        <v/>
      </c>
      <c r="BD82" s="172" t="str">
        <f t="shared" si="17"/>
        <v/>
      </c>
      <c r="BE82" s="172" t="str">
        <f t="shared" si="17"/>
        <v/>
      </c>
      <c r="BF82" s="172" t="str">
        <f t="shared" si="17"/>
        <v/>
      </c>
    </row>
    <row r="83" spans="2:58">
      <c r="B83" s="10" t="str">
        <f t="shared" si="3"/>
        <v/>
      </c>
      <c r="C83" s="8"/>
      <c r="D83" s="8"/>
      <c r="E83" s="8"/>
      <c r="F83" s="281"/>
      <c r="G83" s="9"/>
      <c r="H83" s="9"/>
      <c r="I83" s="9"/>
      <c r="J83" s="9"/>
      <c r="K83" s="9"/>
      <c r="L83" s="305"/>
      <c r="M83" s="305"/>
      <c r="N83" s="11" t="str">
        <f t="shared" si="7"/>
        <v/>
      </c>
      <c r="O83" s="11" t="str">
        <f t="shared" si="8"/>
        <v/>
      </c>
      <c r="P83" s="158"/>
      <c r="Q83" s="11"/>
      <c r="R83" s="11"/>
      <c r="S83" s="11"/>
      <c r="T83" s="11"/>
      <c r="U83" s="11"/>
      <c r="V83" s="11"/>
      <c r="W83" s="11"/>
      <c r="X83" s="11"/>
      <c r="Y83" s="11" t="str">
        <f t="shared" si="9"/>
        <v/>
      </c>
      <c r="Z83" s="11" t="str">
        <f t="shared" si="10"/>
        <v/>
      </c>
      <c r="AA83" s="172">
        <f t="shared" si="11"/>
        <v>0</v>
      </c>
      <c r="AB83" s="172" t="str">
        <f t="shared" si="16"/>
        <v/>
      </c>
      <c r="AC83" s="172" t="str">
        <f t="shared" si="16"/>
        <v/>
      </c>
      <c r="AD83" s="171">
        <f t="shared" si="14"/>
        <v>0</v>
      </c>
      <c r="AE83" s="171">
        <f t="shared" si="14"/>
        <v>0</v>
      </c>
      <c r="AF83" s="171">
        <f t="shared" si="14"/>
        <v>0</v>
      </c>
      <c r="AG83" s="171">
        <f t="shared" si="14"/>
        <v>0</v>
      </c>
      <c r="AH83" s="171">
        <f t="shared" si="14"/>
        <v>0</v>
      </c>
      <c r="AI83" s="171">
        <f t="shared" si="14"/>
        <v>0</v>
      </c>
      <c r="AJ83" s="171">
        <f t="shared" si="14"/>
        <v>0</v>
      </c>
      <c r="AK83" s="171"/>
      <c r="AL83" s="171"/>
      <c r="AM83" s="171">
        <f t="shared" si="5"/>
        <v>0</v>
      </c>
      <c r="AN83" s="171"/>
      <c r="AO83" s="171"/>
      <c r="AP83" s="171"/>
      <c r="AQ83" s="171"/>
      <c r="AR83" s="171"/>
      <c r="AS83" s="171"/>
      <c r="AT83" s="171"/>
      <c r="AU83" s="171"/>
      <c r="AV83" s="171"/>
      <c r="AW83" s="171"/>
      <c r="AX83" s="171"/>
      <c r="AY83" s="171"/>
      <c r="BB83" s="172" t="str">
        <f t="shared" si="17"/>
        <v/>
      </c>
      <c r="BC83" s="172" t="str">
        <f t="shared" si="17"/>
        <v/>
      </c>
      <c r="BD83" s="172" t="str">
        <f t="shared" si="17"/>
        <v/>
      </c>
      <c r="BE83" s="172" t="str">
        <f t="shared" si="17"/>
        <v/>
      </c>
      <c r="BF83" s="172" t="str">
        <f t="shared" si="17"/>
        <v/>
      </c>
    </row>
    <row r="84" spans="2:58">
      <c r="B84" s="10" t="str">
        <f t="shared" si="3"/>
        <v/>
      </c>
      <c r="C84" s="8"/>
      <c r="D84" s="8"/>
      <c r="E84" s="8"/>
      <c r="F84" s="281"/>
      <c r="G84" s="9"/>
      <c r="H84" s="9"/>
      <c r="I84" s="9"/>
      <c r="J84" s="9"/>
      <c r="K84" s="9"/>
      <c r="L84" s="305"/>
      <c r="M84" s="305"/>
      <c r="N84" s="11" t="str">
        <f t="shared" si="7"/>
        <v/>
      </c>
      <c r="O84" s="11" t="str">
        <f t="shared" si="8"/>
        <v/>
      </c>
      <c r="P84" s="158"/>
      <c r="Q84" s="11"/>
      <c r="R84" s="11"/>
      <c r="S84" s="11"/>
      <c r="T84" s="11"/>
      <c r="U84" s="11"/>
      <c r="V84" s="11"/>
      <c r="W84" s="11"/>
      <c r="X84" s="11"/>
      <c r="Y84" s="11" t="str">
        <f t="shared" si="9"/>
        <v/>
      </c>
      <c r="Z84" s="11" t="str">
        <f t="shared" si="10"/>
        <v/>
      </c>
      <c r="AA84" s="172">
        <f t="shared" si="11"/>
        <v>0</v>
      </c>
      <c r="AB84" s="172" t="str">
        <f t="shared" si="16"/>
        <v/>
      </c>
      <c r="AC84" s="172" t="str">
        <f t="shared" si="16"/>
        <v/>
      </c>
      <c r="AD84" s="171">
        <f t="shared" si="14"/>
        <v>0</v>
      </c>
      <c r="AE84" s="171">
        <f t="shared" si="14"/>
        <v>0</v>
      </c>
      <c r="AF84" s="171">
        <f t="shared" si="14"/>
        <v>0</v>
      </c>
      <c r="AG84" s="171">
        <f t="shared" si="14"/>
        <v>0</v>
      </c>
      <c r="AH84" s="171">
        <f t="shared" si="14"/>
        <v>0</v>
      </c>
      <c r="AI84" s="171">
        <f t="shared" si="14"/>
        <v>0</v>
      </c>
      <c r="AJ84" s="171">
        <f t="shared" si="14"/>
        <v>0</v>
      </c>
      <c r="AK84" s="171"/>
      <c r="AL84" s="171"/>
      <c r="AM84" s="171">
        <f t="shared" si="5"/>
        <v>0</v>
      </c>
      <c r="AN84" s="171"/>
      <c r="AO84" s="171"/>
      <c r="AP84" s="171"/>
      <c r="AQ84" s="171"/>
      <c r="AR84" s="171"/>
      <c r="AS84" s="171"/>
      <c r="AT84" s="171"/>
      <c r="AU84" s="171"/>
      <c r="AV84" s="171"/>
      <c r="AW84" s="171"/>
      <c r="AX84" s="171"/>
      <c r="AY84" s="171"/>
      <c r="BB84" s="172" t="str">
        <f t="shared" si="17"/>
        <v/>
      </c>
      <c r="BC84" s="172" t="str">
        <f t="shared" si="17"/>
        <v/>
      </c>
      <c r="BD84" s="172" t="str">
        <f t="shared" si="17"/>
        <v/>
      </c>
      <c r="BE84" s="172" t="str">
        <f t="shared" si="17"/>
        <v/>
      </c>
      <c r="BF84" s="172" t="str">
        <f t="shared" si="17"/>
        <v/>
      </c>
    </row>
    <row r="85" spans="2:58">
      <c r="B85" s="10" t="str">
        <f t="shared" si="3"/>
        <v/>
      </c>
      <c r="C85" s="8"/>
      <c r="D85" s="8"/>
      <c r="E85" s="8"/>
      <c r="F85" s="281"/>
      <c r="G85" s="9"/>
      <c r="H85" s="9"/>
      <c r="I85" s="9"/>
      <c r="J85" s="9"/>
      <c r="K85" s="9"/>
      <c r="L85" s="305"/>
      <c r="M85" s="305"/>
      <c r="N85" s="11" t="str">
        <f t="shared" si="7"/>
        <v/>
      </c>
      <c r="O85" s="11" t="str">
        <f t="shared" si="8"/>
        <v/>
      </c>
      <c r="P85" s="158"/>
      <c r="Q85" s="11"/>
      <c r="R85" s="11"/>
      <c r="S85" s="11"/>
      <c r="T85" s="11"/>
      <c r="U85" s="11"/>
      <c r="V85" s="11"/>
      <c r="W85" s="11"/>
      <c r="X85" s="11"/>
      <c r="Y85" s="11" t="str">
        <f t="shared" si="9"/>
        <v/>
      </c>
      <c r="Z85" s="11" t="str">
        <f t="shared" si="10"/>
        <v/>
      </c>
      <c r="AA85" s="172">
        <f t="shared" si="11"/>
        <v>0</v>
      </c>
      <c r="AB85" s="172" t="str">
        <f t="shared" si="16"/>
        <v/>
      </c>
      <c r="AC85" s="172" t="str">
        <f t="shared" si="16"/>
        <v/>
      </c>
      <c r="AD85" s="171">
        <f t="shared" si="14"/>
        <v>0</v>
      </c>
      <c r="AE85" s="171">
        <f t="shared" si="14"/>
        <v>0</v>
      </c>
      <c r="AF85" s="171">
        <f t="shared" si="14"/>
        <v>0</v>
      </c>
      <c r="AG85" s="171">
        <f t="shared" si="14"/>
        <v>0</v>
      </c>
      <c r="AH85" s="171">
        <f t="shared" si="14"/>
        <v>0</v>
      </c>
      <c r="AI85" s="171">
        <f t="shared" si="14"/>
        <v>0</v>
      </c>
      <c r="AJ85" s="171">
        <f t="shared" si="14"/>
        <v>0</v>
      </c>
      <c r="AK85" s="171"/>
      <c r="AL85" s="171"/>
      <c r="AM85" s="171">
        <f t="shared" si="5"/>
        <v>0</v>
      </c>
      <c r="AN85" s="171"/>
      <c r="AO85" s="171"/>
      <c r="AP85" s="171"/>
      <c r="AQ85" s="171"/>
      <c r="AR85" s="171"/>
      <c r="AS85" s="171"/>
      <c r="AT85" s="171"/>
      <c r="AU85" s="171"/>
      <c r="AV85" s="171"/>
      <c r="AW85" s="171"/>
      <c r="AX85" s="171"/>
      <c r="AY85" s="171"/>
      <c r="BB85" s="172" t="str">
        <f t="shared" si="17"/>
        <v/>
      </c>
      <c r="BC85" s="172" t="str">
        <f t="shared" si="17"/>
        <v/>
      </c>
      <c r="BD85" s="172" t="str">
        <f t="shared" si="17"/>
        <v/>
      </c>
      <c r="BE85" s="172" t="str">
        <f t="shared" si="17"/>
        <v/>
      </c>
      <c r="BF85" s="172" t="str">
        <f t="shared" si="17"/>
        <v/>
      </c>
    </row>
    <row r="86" spans="2:58">
      <c r="B86" s="10" t="str">
        <f t="shared" si="3"/>
        <v/>
      </c>
      <c r="C86" s="8"/>
      <c r="D86" s="8"/>
      <c r="E86" s="8"/>
      <c r="F86" s="281"/>
      <c r="G86" s="9"/>
      <c r="H86" s="9"/>
      <c r="I86" s="9"/>
      <c r="J86" s="9"/>
      <c r="K86" s="9"/>
      <c r="L86" s="305"/>
      <c r="M86" s="305"/>
      <c r="N86" s="11" t="str">
        <f t="shared" si="7"/>
        <v/>
      </c>
      <c r="O86" s="11" t="str">
        <f t="shared" si="8"/>
        <v/>
      </c>
      <c r="P86" s="158"/>
      <c r="Q86" s="11"/>
      <c r="R86" s="11"/>
      <c r="S86" s="11"/>
      <c r="T86" s="11"/>
      <c r="U86" s="11"/>
      <c r="V86" s="11"/>
      <c r="W86" s="11"/>
      <c r="X86" s="11"/>
      <c r="Y86" s="11" t="str">
        <f t="shared" si="9"/>
        <v/>
      </c>
      <c r="Z86" s="11" t="str">
        <f t="shared" si="10"/>
        <v/>
      </c>
      <c r="AA86" s="172">
        <f t="shared" si="11"/>
        <v>0</v>
      </c>
      <c r="AB86" s="172" t="str">
        <f t="shared" si="16"/>
        <v/>
      </c>
      <c r="AC86" s="172" t="str">
        <f t="shared" si="16"/>
        <v/>
      </c>
      <c r="AD86" s="171">
        <f t="shared" si="14"/>
        <v>0</v>
      </c>
      <c r="AE86" s="171">
        <f t="shared" si="14"/>
        <v>0</v>
      </c>
      <c r="AF86" s="171">
        <f t="shared" si="14"/>
        <v>0</v>
      </c>
      <c r="AG86" s="171">
        <f t="shared" si="14"/>
        <v>0</v>
      </c>
      <c r="AH86" s="171">
        <f t="shared" si="14"/>
        <v>0</v>
      </c>
      <c r="AI86" s="171">
        <f t="shared" si="14"/>
        <v>0</v>
      </c>
      <c r="AJ86" s="171">
        <f t="shared" si="14"/>
        <v>0</v>
      </c>
      <c r="AK86" s="171"/>
      <c r="AL86" s="171"/>
      <c r="AM86" s="171">
        <f t="shared" si="5"/>
        <v>0</v>
      </c>
      <c r="AN86" s="171"/>
      <c r="AO86" s="171"/>
      <c r="AP86" s="171"/>
      <c r="AQ86" s="171"/>
      <c r="AR86" s="171"/>
      <c r="AS86" s="171"/>
      <c r="AT86" s="171"/>
      <c r="AU86" s="171"/>
      <c r="AV86" s="171"/>
      <c r="AW86" s="171"/>
      <c r="AX86" s="171"/>
      <c r="AY86" s="171"/>
      <c r="BB86" s="172" t="str">
        <f t="shared" si="17"/>
        <v/>
      </c>
      <c r="BC86" s="172" t="str">
        <f t="shared" si="17"/>
        <v/>
      </c>
      <c r="BD86" s="172" t="str">
        <f t="shared" si="17"/>
        <v/>
      </c>
      <c r="BE86" s="172" t="str">
        <f t="shared" si="17"/>
        <v/>
      </c>
      <c r="BF86" s="172" t="str">
        <f t="shared" si="17"/>
        <v/>
      </c>
    </row>
    <row r="87" spans="2:58">
      <c r="B87" s="10" t="str">
        <f t="shared" si="3"/>
        <v/>
      </c>
      <c r="C87" s="8"/>
      <c r="D87" s="8"/>
      <c r="E87" s="8"/>
      <c r="F87" s="281"/>
      <c r="G87" s="9"/>
      <c r="H87" s="9"/>
      <c r="I87" s="9"/>
      <c r="J87" s="9"/>
      <c r="K87" s="9"/>
      <c r="L87" s="305"/>
      <c r="M87" s="305"/>
      <c r="N87" s="11" t="str">
        <f t="shared" si="7"/>
        <v/>
      </c>
      <c r="O87" s="11" t="str">
        <f t="shared" si="8"/>
        <v/>
      </c>
      <c r="P87" s="158"/>
      <c r="Q87" s="11"/>
      <c r="R87" s="11"/>
      <c r="S87" s="11"/>
      <c r="T87" s="11"/>
      <c r="U87" s="11"/>
      <c r="V87" s="11"/>
      <c r="W87" s="11"/>
      <c r="X87" s="11"/>
      <c r="Y87" s="11" t="str">
        <f t="shared" si="9"/>
        <v/>
      </c>
      <c r="Z87" s="11" t="str">
        <f t="shared" si="10"/>
        <v/>
      </c>
      <c r="AA87" s="172">
        <f t="shared" si="11"/>
        <v>0</v>
      </c>
      <c r="AB87" s="172" t="str">
        <f t="shared" si="16"/>
        <v/>
      </c>
      <c r="AC87" s="172" t="str">
        <f t="shared" si="16"/>
        <v/>
      </c>
      <c r="AD87" s="171">
        <f t="shared" si="14"/>
        <v>0</v>
      </c>
      <c r="AE87" s="171">
        <f t="shared" si="14"/>
        <v>0</v>
      </c>
      <c r="AF87" s="171">
        <f t="shared" si="14"/>
        <v>0</v>
      </c>
      <c r="AG87" s="171">
        <f t="shared" si="14"/>
        <v>0</v>
      </c>
      <c r="AH87" s="171">
        <f t="shared" si="14"/>
        <v>0</v>
      </c>
      <c r="AI87" s="171">
        <f t="shared" si="14"/>
        <v>0</v>
      </c>
      <c r="AJ87" s="171">
        <f t="shared" si="14"/>
        <v>0</v>
      </c>
      <c r="AK87" s="171"/>
      <c r="AL87" s="171"/>
      <c r="AM87" s="171">
        <f t="shared" si="5"/>
        <v>0</v>
      </c>
      <c r="AN87" s="171"/>
      <c r="AO87" s="171"/>
      <c r="AP87" s="171"/>
      <c r="AQ87" s="171"/>
      <c r="AR87" s="171"/>
      <c r="AS87" s="171"/>
      <c r="AT87" s="171"/>
      <c r="AU87" s="171"/>
      <c r="AV87" s="171"/>
      <c r="AW87" s="171"/>
      <c r="AX87" s="171"/>
      <c r="AY87" s="171"/>
      <c r="BB87" s="172" t="str">
        <f t="shared" si="17"/>
        <v/>
      </c>
      <c r="BC87" s="172" t="str">
        <f t="shared" si="17"/>
        <v/>
      </c>
      <c r="BD87" s="172" t="str">
        <f t="shared" si="17"/>
        <v/>
      </c>
      <c r="BE87" s="172" t="str">
        <f t="shared" si="17"/>
        <v/>
      </c>
      <c r="BF87" s="172" t="str">
        <f t="shared" si="17"/>
        <v/>
      </c>
    </row>
    <row r="88" spans="2:58">
      <c r="B88" s="10" t="str">
        <f t="shared" si="3"/>
        <v/>
      </c>
      <c r="C88" s="8"/>
      <c r="D88" s="8"/>
      <c r="E88" s="8"/>
      <c r="F88" s="281"/>
      <c r="G88" s="9"/>
      <c r="H88" s="9"/>
      <c r="I88" s="9"/>
      <c r="J88" s="9"/>
      <c r="K88" s="9"/>
      <c r="L88" s="305"/>
      <c r="M88" s="305"/>
      <c r="N88" s="11" t="str">
        <f t="shared" si="7"/>
        <v/>
      </c>
      <c r="O88" s="11" t="str">
        <f t="shared" si="8"/>
        <v/>
      </c>
      <c r="P88" s="158"/>
      <c r="Q88" s="11"/>
      <c r="R88" s="11"/>
      <c r="S88" s="11"/>
      <c r="T88" s="11"/>
      <c r="U88" s="11"/>
      <c r="V88" s="11"/>
      <c r="W88" s="11"/>
      <c r="X88" s="11"/>
      <c r="Y88" s="11" t="str">
        <f t="shared" si="9"/>
        <v/>
      </c>
      <c r="Z88" s="11" t="str">
        <f t="shared" si="10"/>
        <v/>
      </c>
      <c r="AA88" s="172">
        <f t="shared" si="11"/>
        <v>0</v>
      </c>
      <c r="AB88" s="172" t="str">
        <f t="shared" si="16"/>
        <v/>
      </c>
      <c r="AC88" s="172" t="str">
        <f t="shared" si="16"/>
        <v/>
      </c>
      <c r="AD88" s="171">
        <f t="shared" si="14"/>
        <v>0</v>
      </c>
      <c r="AE88" s="171">
        <f t="shared" si="14"/>
        <v>0</v>
      </c>
      <c r="AF88" s="171">
        <f t="shared" si="14"/>
        <v>0</v>
      </c>
      <c r="AG88" s="171">
        <f t="shared" si="14"/>
        <v>0</v>
      </c>
      <c r="AH88" s="171">
        <f t="shared" si="14"/>
        <v>0</v>
      </c>
      <c r="AI88" s="171">
        <f t="shared" si="14"/>
        <v>0</v>
      </c>
      <c r="AJ88" s="171">
        <f t="shared" si="14"/>
        <v>0</v>
      </c>
      <c r="AK88" s="171"/>
      <c r="AL88" s="171"/>
      <c r="AM88" s="171">
        <f t="shared" si="5"/>
        <v>0</v>
      </c>
      <c r="AN88" s="171"/>
      <c r="AO88" s="171"/>
      <c r="AP88" s="171"/>
      <c r="AQ88" s="171"/>
      <c r="AR88" s="171"/>
      <c r="AS88" s="171"/>
      <c r="AT88" s="171"/>
      <c r="AU88" s="171"/>
      <c r="AV88" s="171"/>
      <c r="AW88" s="171"/>
      <c r="AX88" s="171"/>
      <c r="AY88" s="171"/>
      <c r="BB88" s="172" t="str">
        <f t="shared" si="17"/>
        <v/>
      </c>
      <c r="BC88" s="172" t="str">
        <f t="shared" si="17"/>
        <v/>
      </c>
      <c r="BD88" s="172" t="str">
        <f t="shared" si="17"/>
        <v/>
      </c>
      <c r="BE88" s="172" t="str">
        <f t="shared" si="17"/>
        <v/>
      </c>
      <c r="BF88" s="172" t="str">
        <f t="shared" si="17"/>
        <v/>
      </c>
    </row>
    <row r="89" spans="2:58">
      <c r="B89" s="10" t="str">
        <f t="shared" si="3"/>
        <v/>
      </c>
      <c r="C89" s="8"/>
      <c r="D89" s="8"/>
      <c r="E89" s="8"/>
      <c r="F89" s="281"/>
      <c r="G89" s="9"/>
      <c r="H89" s="9"/>
      <c r="I89" s="9"/>
      <c r="J89" s="9"/>
      <c r="K89" s="9"/>
      <c r="L89" s="305"/>
      <c r="M89" s="305"/>
      <c r="N89" s="11" t="str">
        <f t="shared" si="7"/>
        <v/>
      </c>
      <c r="O89" s="11" t="str">
        <f t="shared" si="8"/>
        <v/>
      </c>
      <c r="P89" s="158"/>
      <c r="Q89" s="11"/>
      <c r="R89" s="11"/>
      <c r="S89" s="11"/>
      <c r="T89" s="11"/>
      <c r="U89" s="11"/>
      <c r="V89" s="11"/>
      <c r="W89" s="11"/>
      <c r="X89" s="11"/>
      <c r="Y89" s="11" t="str">
        <f t="shared" si="9"/>
        <v/>
      </c>
      <c r="Z89" s="11" t="str">
        <f t="shared" si="10"/>
        <v/>
      </c>
      <c r="AA89" s="172">
        <f t="shared" si="11"/>
        <v>0</v>
      </c>
      <c r="AB89" s="172" t="str">
        <f t="shared" si="16"/>
        <v/>
      </c>
      <c r="AC89" s="172" t="str">
        <f t="shared" si="16"/>
        <v/>
      </c>
      <c r="AD89" s="171">
        <f t="shared" si="14"/>
        <v>0</v>
      </c>
      <c r="AE89" s="171">
        <f t="shared" si="14"/>
        <v>0</v>
      </c>
      <c r="AF89" s="171">
        <f t="shared" si="14"/>
        <v>0</v>
      </c>
      <c r="AG89" s="171">
        <f t="shared" si="14"/>
        <v>0</v>
      </c>
      <c r="AH89" s="171">
        <f t="shared" si="14"/>
        <v>0</v>
      </c>
      <c r="AI89" s="171">
        <f t="shared" si="14"/>
        <v>0</v>
      </c>
      <c r="AJ89" s="171">
        <f t="shared" si="14"/>
        <v>0</v>
      </c>
      <c r="AK89" s="171"/>
      <c r="AL89" s="171"/>
      <c r="AM89" s="171">
        <f t="shared" si="5"/>
        <v>0</v>
      </c>
      <c r="AN89" s="171"/>
      <c r="AO89" s="171"/>
      <c r="AP89" s="171"/>
      <c r="AQ89" s="171"/>
      <c r="AR89" s="171"/>
      <c r="AS89" s="171"/>
      <c r="AT89" s="171"/>
      <c r="AU89" s="171"/>
      <c r="AV89" s="171"/>
      <c r="AW89" s="171"/>
      <c r="AX89" s="171"/>
      <c r="AY89" s="171"/>
      <c r="BB89" s="172" t="str">
        <f t="shared" si="17"/>
        <v/>
      </c>
      <c r="BC89" s="172" t="str">
        <f t="shared" si="17"/>
        <v/>
      </c>
      <c r="BD89" s="172" t="str">
        <f t="shared" si="17"/>
        <v/>
      </c>
      <c r="BE89" s="172" t="str">
        <f t="shared" si="17"/>
        <v/>
      </c>
      <c r="BF89" s="172" t="str">
        <f t="shared" si="17"/>
        <v/>
      </c>
    </row>
    <row r="90" spans="2:58">
      <c r="B90" s="10" t="str">
        <f t="shared" si="3"/>
        <v/>
      </c>
      <c r="C90" s="8"/>
      <c r="D90" s="8"/>
      <c r="E90" s="8"/>
      <c r="F90" s="281"/>
      <c r="G90" s="9"/>
      <c r="H90" s="9"/>
      <c r="I90" s="9"/>
      <c r="J90" s="9"/>
      <c r="K90" s="9"/>
      <c r="L90" s="305"/>
      <c r="M90" s="305"/>
      <c r="N90" s="11" t="str">
        <f t="shared" si="7"/>
        <v/>
      </c>
      <c r="O90" s="11" t="str">
        <f t="shared" si="8"/>
        <v/>
      </c>
      <c r="P90" s="158"/>
      <c r="Q90" s="11"/>
      <c r="R90" s="11"/>
      <c r="S90" s="11"/>
      <c r="T90" s="11"/>
      <c r="U90" s="11"/>
      <c r="V90" s="11"/>
      <c r="W90" s="11"/>
      <c r="X90" s="11"/>
      <c r="Y90" s="11" t="str">
        <f t="shared" si="9"/>
        <v/>
      </c>
      <c r="Z90" s="11" t="str">
        <f t="shared" si="10"/>
        <v/>
      </c>
      <c r="AA90" s="172">
        <f t="shared" si="11"/>
        <v>0</v>
      </c>
      <c r="AB90" s="172" t="str">
        <f t="shared" si="16"/>
        <v/>
      </c>
      <c r="AC90" s="172" t="str">
        <f t="shared" si="16"/>
        <v/>
      </c>
      <c r="AD90" s="171">
        <f t="shared" si="14"/>
        <v>0</v>
      </c>
      <c r="AE90" s="171">
        <f t="shared" si="14"/>
        <v>0</v>
      </c>
      <c r="AF90" s="171">
        <f t="shared" si="14"/>
        <v>0</v>
      </c>
      <c r="AG90" s="171">
        <f t="shared" si="14"/>
        <v>0</v>
      </c>
      <c r="AH90" s="171">
        <f t="shared" si="14"/>
        <v>0</v>
      </c>
      <c r="AI90" s="171">
        <f t="shared" si="14"/>
        <v>0</v>
      </c>
      <c r="AJ90" s="171">
        <f t="shared" si="14"/>
        <v>0</v>
      </c>
      <c r="AK90" s="171"/>
      <c r="AL90" s="171"/>
      <c r="AM90" s="171">
        <f t="shared" si="5"/>
        <v>0</v>
      </c>
      <c r="AN90" s="171"/>
      <c r="AO90" s="171"/>
      <c r="AP90" s="171"/>
      <c r="AQ90" s="171"/>
      <c r="AR90" s="171"/>
      <c r="AS90" s="171"/>
      <c r="AT90" s="171"/>
      <c r="AU90" s="171"/>
      <c r="AV90" s="171"/>
      <c r="AW90" s="171"/>
      <c r="AX90" s="171"/>
      <c r="AY90" s="171"/>
      <c r="BB90" s="172" t="str">
        <f t="shared" si="17"/>
        <v/>
      </c>
      <c r="BC90" s="172" t="str">
        <f t="shared" si="17"/>
        <v/>
      </c>
      <c r="BD90" s="172" t="str">
        <f t="shared" si="17"/>
        <v/>
      </c>
      <c r="BE90" s="172" t="str">
        <f t="shared" si="17"/>
        <v/>
      </c>
      <c r="BF90" s="172" t="str">
        <f t="shared" si="17"/>
        <v/>
      </c>
    </row>
    <row r="91" spans="2:58">
      <c r="B91" s="10" t="str">
        <f t="shared" si="3"/>
        <v/>
      </c>
      <c r="C91" s="8"/>
      <c r="D91" s="8"/>
      <c r="E91" s="8"/>
      <c r="F91" s="281"/>
      <c r="G91" s="9"/>
      <c r="H91" s="9"/>
      <c r="I91" s="9"/>
      <c r="J91" s="9"/>
      <c r="K91" s="9"/>
      <c r="L91" s="305"/>
      <c r="M91" s="305"/>
      <c r="N91" s="11" t="str">
        <f t="shared" si="7"/>
        <v/>
      </c>
      <c r="O91" s="11" t="str">
        <f t="shared" si="8"/>
        <v/>
      </c>
      <c r="P91" s="158"/>
      <c r="Q91" s="11"/>
      <c r="R91" s="11"/>
      <c r="S91" s="11"/>
      <c r="T91" s="11"/>
      <c r="U91" s="11"/>
      <c r="V91" s="11"/>
      <c r="W91" s="11"/>
      <c r="X91" s="11"/>
      <c r="Y91" s="11" t="str">
        <f t="shared" si="9"/>
        <v/>
      </c>
      <c r="Z91" s="11" t="str">
        <f t="shared" si="10"/>
        <v/>
      </c>
      <c r="AA91" s="172">
        <f t="shared" si="11"/>
        <v>0</v>
      </c>
      <c r="AB91" s="172" t="str">
        <f t="shared" si="16"/>
        <v/>
      </c>
      <c r="AC91" s="172" t="str">
        <f t="shared" si="16"/>
        <v/>
      </c>
      <c r="AD91" s="171">
        <f t="shared" si="14"/>
        <v>0</v>
      </c>
      <c r="AE91" s="171">
        <f t="shared" si="14"/>
        <v>0</v>
      </c>
      <c r="AF91" s="171">
        <f t="shared" si="14"/>
        <v>0</v>
      </c>
      <c r="AG91" s="171">
        <f t="shared" si="14"/>
        <v>0</v>
      </c>
      <c r="AH91" s="171">
        <f t="shared" si="14"/>
        <v>0</v>
      </c>
      <c r="AI91" s="171">
        <f t="shared" si="14"/>
        <v>0</v>
      </c>
      <c r="AJ91" s="171">
        <f t="shared" si="14"/>
        <v>0</v>
      </c>
      <c r="AK91" s="171"/>
      <c r="AL91" s="171"/>
      <c r="AM91" s="171">
        <f t="shared" si="5"/>
        <v>0</v>
      </c>
      <c r="AN91" s="171"/>
      <c r="AO91" s="171"/>
      <c r="AP91" s="171"/>
      <c r="AQ91" s="171"/>
      <c r="AR91" s="171"/>
      <c r="AS91" s="171"/>
      <c r="AT91" s="171"/>
      <c r="AU91" s="171"/>
      <c r="AV91" s="171"/>
      <c r="AW91" s="171"/>
      <c r="AX91" s="171"/>
      <c r="AY91" s="171"/>
      <c r="BB91" s="172" t="str">
        <f t="shared" si="17"/>
        <v/>
      </c>
      <c r="BC91" s="172" t="str">
        <f t="shared" si="17"/>
        <v/>
      </c>
      <c r="BD91" s="172" t="str">
        <f t="shared" si="17"/>
        <v/>
      </c>
      <c r="BE91" s="172" t="str">
        <f t="shared" si="17"/>
        <v/>
      </c>
      <c r="BF91" s="172" t="str">
        <f t="shared" si="17"/>
        <v/>
      </c>
    </row>
    <row r="92" spans="2:58">
      <c r="B92" s="10" t="str">
        <f t="shared" si="3"/>
        <v/>
      </c>
      <c r="C92" s="8"/>
      <c r="D92" s="8"/>
      <c r="E92" s="8"/>
      <c r="F92" s="281"/>
      <c r="G92" s="9"/>
      <c r="H92" s="9"/>
      <c r="I92" s="9"/>
      <c r="J92" s="9"/>
      <c r="K92" s="9"/>
      <c r="L92" s="305"/>
      <c r="M92" s="305"/>
      <c r="N92" s="11" t="str">
        <f t="shared" si="7"/>
        <v/>
      </c>
      <c r="O92" s="11" t="str">
        <f t="shared" si="8"/>
        <v/>
      </c>
      <c r="P92" s="158"/>
      <c r="Q92" s="11"/>
      <c r="R92" s="11"/>
      <c r="S92" s="11"/>
      <c r="T92" s="11"/>
      <c r="U92" s="11"/>
      <c r="V92" s="11"/>
      <c r="W92" s="11"/>
      <c r="X92" s="11"/>
      <c r="Y92" s="11" t="str">
        <f t="shared" si="9"/>
        <v/>
      </c>
      <c r="Z92" s="11" t="str">
        <f t="shared" si="10"/>
        <v/>
      </c>
      <c r="AA92" s="172">
        <f t="shared" si="11"/>
        <v>0</v>
      </c>
      <c r="AB92" s="172" t="str">
        <f t="shared" ref="AB92:AC130" si="18">IF($F92="","",AB$30)</f>
        <v/>
      </c>
      <c r="AC92" s="172" t="str">
        <f t="shared" si="18"/>
        <v/>
      </c>
      <c r="AD92" s="171">
        <f t="shared" si="14"/>
        <v>0</v>
      </c>
      <c r="AE92" s="171">
        <f t="shared" si="14"/>
        <v>0</v>
      </c>
      <c r="AF92" s="171">
        <f t="shared" si="14"/>
        <v>0</v>
      </c>
      <c r="AG92" s="171">
        <f t="shared" si="14"/>
        <v>0</v>
      </c>
      <c r="AH92" s="171">
        <f t="shared" si="14"/>
        <v>0</v>
      </c>
      <c r="AI92" s="171">
        <f t="shared" si="14"/>
        <v>0</v>
      </c>
      <c r="AJ92" s="171">
        <f t="shared" si="14"/>
        <v>0</v>
      </c>
      <c r="AK92" s="171"/>
      <c r="AL92" s="171"/>
      <c r="AM92" s="171">
        <f t="shared" si="5"/>
        <v>0</v>
      </c>
      <c r="AN92" s="171"/>
      <c r="AO92" s="171"/>
      <c r="AP92" s="171"/>
      <c r="AQ92" s="171"/>
      <c r="AR92" s="171"/>
      <c r="AS92" s="171"/>
      <c r="AT92" s="171"/>
      <c r="AU92" s="171"/>
      <c r="AV92" s="171"/>
      <c r="AW92" s="171"/>
      <c r="AX92" s="171"/>
      <c r="AY92" s="171"/>
      <c r="BB92" s="172" t="str">
        <f t="shared" si="17"/>
        <v/>
      </c>
      <c r="BC92" s="172" t="str">
        <f t="shared" si="17"/>
        <v/>
      </c>
      <c r="BD92" s="172" t="str">
        <f t="shared" si="17"/>
        <v/>
      </c>
      <c r="BE92" s="172" t="str">
        <f t="shared" si="17"/>
        <v/>
      </c>
      <c r="BF92" s="172" t="str">
        <f t="shared" si="17"/>
        <v/>
      </c>
    </row>
    <row r="93" spans="2:58">
      <c r="B93" s="10" t="str">
        <f t="shared" si="3"/>
        <v/>
      </c>
      <c r="C93" s="8"/>
      <c r="D93" s="8"/>
      <c r="E93" s="8"/>
      <c r="F93" s="281"/>
      <c r="G93" s="9"/>
      <c r="H93" s="9"/>
      <c r="I93" s="9"/>
      <c r="J93" s="9"/>
      <c r="K93" s="9"/>
      <c r="L93" s="305"/>
      <c r="M93" s="305"/>
      <c r="N93" s="11" t="str">
        <f t="shared" si="7"/>
        <v/>
      </c>
      <c r="O93" s="11" t="str">
        <f t="shared" si="8"/>
        <v/>
      </c>
      <c r="P93" s="158"/>
      <c r="Q93" s="11"/>
      <c r="R93" s="11"/>
      <c r="S93" s="11"/>
      <c r="T93" s="11"/>
      <c r="U93" s="11"/>
      <c r="V93" s="11"/>
      <c r="W93" s="11"/>
      <c r="X93" s="11"/>
      <c r="Y93" s="11" t="str">
        <f t="shared" si="9"/>
        <v/>
      </c>
      <c r="Z93" s="11" t="str">
        <f t="shared" si="10"/>
        <v/>
      </c>
      <c r="AA93" s="172">
        <f t="shared" si="11"/>
        <v>0</v>
      </c>
      <c r="AB93" s="172" t="str">
        <f t="shared" si="18"/>
        <v/>
      </c>
      <c r="AC93" s="172" t="str">
        <f t="shared" si="18"/>
        <v/>
      </c>
      <c r="AD93" s="171">
        <f t="shared" si="14"/>
        <v>0</v>
      </c>
      <c r="AE93" s="171">
        <f t="shared" si="14"/>
        <v>0</v>
      </c>
      <c r="AF93" s="171">
        <f t="shared" si="14"/>
        <v>0</v>
      </c>
      <c r="AG93" s="171">
        <f t="shared" si="14"/>
        <v>0</v>
      </c>
      <c r="AH93" s="171">
        <f t="shared" si="14"/>
        <v>0</v>
      </c>
      <c r="AI93" s="171">
        <f t="shared" si="14"/>
        <v>0</v>
      </c>
      <c r="AJ93" s="171">
        <f t="shared" si="14"/>
        <v>0</v>
      </c>
      <c r="AK93" s="171"/>
      <c r="AL93" s="171"/>
      <c r="AM93" s="171">
        <f t="shared" si="5"/>
        <v>0</v>
      </c>
      <c r="AN93" s="171"/>
      <c r="AO93" s="171"/>
      <c r="AP93" s="171"/>
      <c r="AQ93" s="171"/>
      <c r="AR93" s="171"/>
      <c r="AS93" s="171"/>
      <c r="AT93" s="171"/>
      <c r="AU93" s="171"/>
      <c r="AV93" s="171"/>
      <c r="AW93" s="171"/>
      <c r="AX93" s="171"/>
      <c r="AY93" s="171"/>
      <c r="BB93" s="172" t="str">
        <f t="shared" si="17"/>
        <v/>
      </c>
      <c r="BC93" s="172" t="str">
        <f t="shared" si="17"/>
        <v/>
      </c>
      <c r="BD93" s="172" t="str">
        <f t="shared" si="17"/>
        <v/>
      </c>
      <c r="BE93" s="172" t="str">
        <f t="shared" si="17"/>
        <v/>
      </c>
      <c r="BF93" s="172" t="str">
        <f t="shared" si="17"/>
        <v/>
      </c>
    </row>
    <row r="94" spans="2:58">
      <c r="B94" s="10" t="str">
        <f t="shared" si="3"/>
        <v/>
      </c>
      <c r="C94" s="8"/>
      <c r="D94" s="8"/>
      <c r="E94" s="8"/>
      <c r="F94" s="281"/>
      <c r="G94" s="9"/>
      <c r="H94" s="9"/>
      <c r="I94" s="9"/>
      <c r="J94" s="9"/>
      <c r="K94" s="9"/>
      <c r="L94" s="305"/>
      <c r="M94" s="305"/>
      <c r="N94" s="11" t="str">
        <f t="shared" si="7"/>
        <v/>
      </c>
      <c r="O94" s="11" t="str">
        <f t="shared" si="8"/>
        <v/>
      </c>
      <c r="P94" s="158"/>
      <c r="Q94" s="11"/>
      <c r="R94" s="11"/>
      <c r="S94" s="11"/>
      <c r="T94" s="11"/>
      <c r="U94" s="11"/>
      <c r="V94" s="11"/>
      <c r="W94" s="11"/>
      <c r="X94" s="11"/>
      <c r="Y94" s="11" t="str">
        <f t="shared" si="9"/>
        <v/>
      </c>
      <c r="Z94" s="11" t="str">
        <f t="shared" si="10"/>
        <v/>
      </c>
      <c r="AA94" s="172">
        <f t="shared" si="11"/>
        <v>0</v>
      </c>
      <c r="AB94" s="172" t="str">
        <f t="shared" si="18"/>
        <v/>
      </c>
      <c r="AC94" s="172" t="str">
        <f t="shared" si="18"/>
        <v/>
      </c>
      <c r="AD94" s="171">
        <f t="shared" si="14"/>
        <v>0</v>
      </c>
      <c r="AE94" s="171">
        <f t="shared" si="14"/>
        <v>0</v>
      </c>
      <c r="AF94" s="171">
        <f t="shared" si="14"/>
        <v>0</v>
      </c>
      <c r="AG94" s="171">
        <f t="shared" si="14"/>
        <v>0</v>
      </c>
      <c r="AH94" s="171">
        <f t="shared" si="14"/>
        <v>0</v>
      </c>
      <c r="AI94" s="171">
        <f t="shared" si="14"/>
        <v>0</v>
      </c>
      <c r="AJ94" s="171">
        <f t="shared" si="14"/>
        <v>0</v>
      </c>
      <c r="AK94" s="171"/>
      <c r="AL94" s="171"/>
      <c r="AM94" s="171">
        <f t="shared" si="5"/>
        <v>0</v>
      </c>
      <c r="AN94" s="171"/>
      <c r="AO94" s="171"/>
      <c r="AP94" s="171"/>
      <c r="AQ94" s="171"/>
      <c r="AR94" s="171"/>
      <c r="AS94" s="171"/>
      <c r="AT94" s="171"/>
      <c r="AU94" s="171"/>
      <c r="AV94" s="171"/>
      <c r="AW94" s="171"/>
      <c r="AX94" s="171"/>
      <c r="AY94" s="171"/>
      <c r="BB94" s="172" t="str">
        <f t="shared" si="17"/>
        <v/>
      </c>
      <c r="BC94" s="172" t="str">
        <f t="shared" si="17"/>
        <v/>
      </c>
      <c r="BD94" s="172" t="str">
        <f t="shared" si="17"/>
        <v/>
      </c>
      <c r="BE94" s="172" t="str">
        <f t="shared" si="17"/>
        <v/>
      </c>
      <c r="BF94" s="172" t="str">
        <f t="shared" si="17"/>
        <v/>
      </c>
    </row>
    <row r="95" spans="2:58">
      <c r="B95" s="10" t="str">
        <f t="shared" ref="B95:B130" si="19">IF(F95="","",ROW()-30)</f>
        <v/>
      </c>
      <c r="C95" s="8"/>
      <c r="D95" s="8"/>
      <c r="E95" s="8"/>
      <c r="F95" s="281"/>
      <c r="G95" s="9"/>
      <c r="H95" s="9"/>
      <c r="I95" s="9"/>
      <c r="J95" s="9"/>
      <c r="K95" s="9"/>
      <c r="L95" s="305"/>
      <c r="M95" s="305"/>
      <c r="N95" s="11" t="str">
        <f t="shared" si="7"/>
        <v/>
      </c>
      <c r="O95" s="11" t="str">
        <f t="shared" si="8"/>
        <v/>
      </c>
      <c r="P95" s="158"/>
      <c r="Q95" s="11"/>
      <c r="R95" s="11"/>
      <c r="S95" s="11"/>
      <c r="T95" s="11"/>
      <c r="U95" s="11"/>
      <c r="V95" s="11"/>
      <c r="W95" s="11"/>
      <c r="X95" s="11"/>
      <c r="Y95" s="11" t="str">
        <f t="shared" si="9"/>
        <v/>
      </c>
      <c r="Z95" s="11" t="str">
        <f t="shared" si="10"/>
        <v/>
      </c>
      <c r="AA95" s="172">
        <f t="shared" si="11"/>
        <v>0</v>
      </c>
      <c r="AB95" s="172" t="str">
        <f t="shared" si="18"/>
        <v/>
      </c>
      <c r="AC95" s="172" t="str">
        <f t="shared" si="18"/>
        <v/>
      </c>
      <c r="AD95" s="171">
        <f t="shared" ref="AD95:AJ130" si="20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171">
        <f t="shared" si="20"/>
        <v>0</v>
      </c>
      <c r="AF95" s="171">
        <f t="shared" si="20"/>
        <v>0</v>
      </c>
      <c r="AG95" s="171">
        <f t="shared" si="20"/>
        <v>0</v>
      </c>
      <c r="AH95" s="171">
        <f t="shared" si="20"/>
        <v>0</v>
      </c>
      <c r="AI95" s="171">
        <f t="shared" si="20"/>
        <v>0</v>
      </c>
      <c r="AJ95" s="171">
        <f t="shared" si="20"/>
        <v>0</v>
      </c>
      <c r="AK95" s="171"/>
      <c r="AL95" s="171"/>
      <c r="AM95" s="171">
        <f t="shared" ref="AM95:AM130" si="21">IF(P$30="",1,IF(P95="",0,IFERROR(CHOOSE(AM$28,IF(ISNA(MATCH(P95,$AB$30:$AC$30,0)),0,1),IF(ISNUMBER(P95),1,0),IF(P95=TRUNC(P95),1,0),IF(AND(P95*1=P95,P95&gt;=0),1,0),IF(AND(P95=TRUNC(P95),P95&gt;=0),1,0),IF(AND(P95*1=P95,P95&gt;0),1,0),IF(AND(P95=TRUNC(P95),P95&gt;0),1,0),1,IF(ISNA(HLOOKUP(P95,$AE$4:$AN$4,1,0)),0,1)),0)))</f>
        <v>0</v>
      </c>
      <c r="AN95" s="171"/>
      <c r="AO95" s="171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BB95" s="172" t="str">
        <f t="shared" ref="BB95:BF110" si="22">IF($F95="","",BB$30)</f>
        <v/>
      </c>
      <c r="BC95" s="172" t="str">
        <f t="shared" si="22"/>
        <v/>
      </c>
      <c r="BD95" s="172" t="str">
        <f t="shared" si="22"/>
        <v/>
      </c>
      <c r="BE95" s="172" t="str">
        <f t="shared" si="22"/>
        <v/>
      </c>
      <c r="BF95" s="172" t="str">
        <f t="shared" si="22"/>
        <v/>
      </c>
    </row>
    <row r="96" spans="2:58">
      <c r="B96" s="10" t="str">
        <f t="shared" si="19"/>
        <v/>
      </c>
      <c r="C96" s="8"/>
      <c r="D96" s="8"/>
      <c r="E96" s="8"/>
      <c r="F96" s="281"/>
      <c r="G96" s="9"/>
      <c r="H96" s="9"/>
      <c r="I96" s="9"/>
      <c r="J96" s="9"/>
      <c r="K96" s="9"/>
      <c r="L96" s="305"/>
      <c r="M96" s="305"/>
      <c r="N96" s="11" t="str">
        <f t="shared" ref="N96:N130" si="23">IF($F96="","",IFERROR(SUM(G96:J96),$AB$1))</f>
        <v/>
      </c>
      <c r="O96" s="11" t="str">
        <f t="shared" ref="O96:O130" si="24">IF($F96="","",IF($AA96&lt;&gt;1,$AB$1,IFERROR(IF(AND(L96=1,K96&gt;=$G$7,OR(SUM(G96:H96)&gt;=$G$4,AND(H96&gt;=($G$4-$G$6),I96&gt;=$G$6))),1,0),$AB$1)))</f>
        <v/>
      </c>
      <c r="P96" s="158"/>
      <c r="Q96" s="11"/>
      <c r="R96" s="11"/>
      <c r="S96" s="11"/>
      <c r="T96" s="11"/>
      <c r="U96" s="11"/>
      <c r="V96" s="11"/>
      <c r="W96" s="11"/>
      <c r="X96" s="11"/>
      <c r="Y96" s="11" t="str">
        <f t="shared" ref="Y96:Y130" si="25">IF($F96="","",IF($AA96&lt;&gt;1,$AB$1,IFERROR(O96*MIN($J$6,$J$4*N96),$AB$1)))</f>
        <v/>
      </c>
      <c r="Z96" s="11" t="str">
        <f t="shared" ref="Z96:Z130" si="26">IF($F96="","",IF($AA96&lt;&gt;1,$AB$1,IFERROR(O96*$M$4*$M$6^ROUNDDOWN(MIN($J$6,N96)/$L$6,0)*IF(M96=1,$O$6,1),$AB$1)))</f>
        <v/>
      </c>
      <c r="AA96" s="172">
        <f t="shared" ref="AA96:AA130" si="27">IF(SUM(AD96:AW96)=COUNT(AD96:AW96),1,0)</f>
        <v>0</v>
      </c>
      <c r="AB96" s="172" t="str">
        <f t="shared" si="18"/>
        <v/>
      </c>
      <c r="AC96" s="172" t="str">
        <f t="shared" si="18"/>
        <v/>
      </c>
      <c r="AD96" s="171">
        <f t="shared" si="20"/>
        <v>0</v>
      </c>
      <c r="AE96" s="171">
        <f t="shared" si="20"/>
        <v>0</v>
      </c>
      <c r="AF96" s="171">
        <f t="shared" si="20"/>
        <v>0</v>
      </c>
      <c r="AG96" s="171">
        <f t="shared" si="20"/>
        <v>0</v>
      </c>
      <c r="AH96" s="171">
        <f t="shared" si="20"/>
        <v>0</v>
      </c>
      <c r="AI96" s="171">
        <f t="shared" si="20"/>
        <v>0</v>
      </c>
      <c r="AJ96" s="171">
        <f t="shared" si="20"/>
        <v>0</v>
      </c>
      <c r="AK96" s="171"/>
      <c r="AL96" s="171"/>
      <c r="AM96" s="171">
        <f t="shared" si="21"/>
        <v>0</v>
      </c>
      <c r="AN96" s="171"/>
      <c r="AO96" s="171"/>
      <c r="AP96" s="171"/>
      <c r="AQ96" s="171"/>
      <c r="AR96" s="171"/>
      <c r="AS96" s="171"/>
      <c r="AT96" s="171"/>
      <c r="AU96" s="171"/>
      <c r="AV96" s="171"/>
      <c r="AW96" s="171"/>
      <c r="AX96" s="171"/>
      <c r="AY96" s="171"/>
      <c r="BB96" s="172" t="str">
        <f t="shared" si="22"/>
        <v/>
      </c>
      <c r="BC96" s="172" t="str">
        <f t="shared" si="22"/>
        <v/>
      </c>
      <c r="BD96" s="172" t="str">
        <f t="shared" si="22"/>
        <v/>
      </c>
      <c r="BE96" s="172" t="str">
        <f t="shared" si="22"/>
        <v/>
      </c>
      <c r="BF96" s="172" t="str">
        <f t="shared" si="22"/>
        <v/>
      </c>
    </row>
    <row r="97" spans="2:58">
      <c r="B97" s="10" t="str">
        <f t="shared" si="19"/>
        <v/>
      </c>
      <c r="C97" s="8"/>
      <c r="D97" s="8"/>
      <c r="E97" s="8"/>
      <c r="F97" s="281"/>
      <c r="G97" s="9"/>
      <c r="H97" s="9"/>
      <c r="I97" s="9"/>
      <c r="J97" s="9"/>
      <c r="K97" s="9"/>
      <c r="L97" s="305"/>
      <c r="M97" s="305"/>
      <c r="N97" s="11" t="str">
        <f t="shared" si="23"/>
        <v/>
      </c>
      <c r="O97" s="11" t="str">
        <f t="shared" si="24"/>
        <v/>
      </c>
      <c r="P97" s="158"/>
      <c r="Q97" s="11"/>
      <c r="R97" s="11"/>
      <c r="S97" s="11"/>
      <c r="T97" s="11"/>
      <c r="U97" s="11"/>
      <c r="V97" s="11"/>
      <c r="W97" s="11"/>
      <c r="X97" s="11"/>
      <c r="Y97" s="11" t="str">
        <f t="shared" si="25"/>
        <v/>
      </c>
      <c r="Z97" s="11" t="str">
        <f t="shared" si="26"/>
        <v/>
      </c>
      <c r="AA97" s="172">
        <f t="shared" si="27"/>
        <v>0</v>
      </c>
      <c r="AB97" s="172" t="str">
        <f t="shared" si="18"/>
        <v/>
      </c>
      <c r="AC97" s="172" t="str">
        <f t="shared" si="18"/>
        <v/>
      </c>
      <c r="AD97" s="171">
        <f t="shared" si="20"/>
        <v>0</v>
      </c>
      <c r="AE97" s="171">
        <f t="shared" si="20"/>
        <v>0</v>
      </c>
      <c r="AF97" s="171">
        <f t="shared" si="20"/>
        <v>0</v>
      </c>
      <c r="AG97" s="171">
        <f t="shared" si="20"/>
        <v>0</v>
      </c>
      <c r="AH97" s="171">
        <f t="shared" si="20"/>
        <v>0</v>
      </c>
      <c r="AI97" s="171">
        <f t="shared" si="20"/>
        <v>0</v>
      </c>
      <c r="AJ97" s="171">
        <f t="shared" si="20"/>
        <v>0</v>
      </c>
      <c r="AK97" s="171"/>
      <c r="AL97" s="171"/>
      <c r="AM97" s="171">
        <f t="shared" si="21"/>
        <v>0</v>
      </c>
      <c r="AN97" s="171"/>
      <c r="AO97" s="171"/>
      <c r="AP97" s="171"/>
      <c r="AQ97" s="171"/>
      <c r="AR97" s="171"/>
      <c r="AS97" s="171"/>
      <c r="AT97" s="171"/>
      <c r="AU97" s="171"/>
      <c r="AV97" s="171"/>
      <c r="AW97" s="171"/>
      <c r="AX97" s="171"/>
      <c r="AY97" s="171"/>
      <c r="BB97" s="172" t="str">
        <f t="shared" si="22"/>
        <v/>
      </c>
      <c r="BC97" s="172" t="str">
        <f t="shared" si="22"/>
        <v/>
      </c>
      <c r="BD97" s="172" t="str">
        <f t="shared" si="22"/>
        <v/>
      </c>
      <c r="BE97" s="172" t="str">
        <f t="shared" si="22"/>
        <v/>
      </c>
      <c r="BF97" s="172" t="str">
        <f t="shared" si="22"/>
        <v/>
      </c>
    </row>
    <row r="98" spans="2:58">
      <c r="B98" s="10" t="str">
        <f t="shared" si="19"/>
        <v/>
      </c>
      <c r="C98" s="8"/>
      <c r="D98" s="8"/>
      <c r="E98" s="8"/>
      <c r="F98" s="281"/>
      <c r="G98" s="9"/>
      <c r="H98" s="9"/>
      <c r="I98" s="9"/>
      <c r="J98" s="9"/>
      <c r="K98" s="9"/>
      <c r="L98" s="305"/>
      <c r="M98" s="305"/>
      <c r="N98" s="11" t="str">
        <f t="shared" si="23"/>
        <v/>
      </c>
      <c r="O98" s="11" t="str">
        <f t="shared" si="24"/>
        <v/>
      </c>
      <c r="P98" s="158"/>
      <c r="Q98" s="11"/>
      <c r="R98" s="11"/>
      <c r="S98" s="11"/>
      <c r="T98" s="11"/>
      <c r="U98" s="11"/>
      <c r="V98" s="11"/>
      <c r="W98" s="11"/>
      <c r="X98" s="11"/>
      <c r="Y98" s="11" t="str">
        <f t="shared" si="25"/>
        <v/>
      </c>
      <c r="Z98" s="11" t="str">
        <f t="shared" si="26"/>
        <v/>
      </c>
      <c r="AA98" s="172">
        <f t="shared" si="27"/>
        <v>0</v>
      </c>
      <c r="AB98" s="172" t="str">
        <f t="shared" si="18"/>
        <v/>
      </c>
      <c r="AC98" s="172" t="str">
        <f t="shared" si="18"/>
        <v/>
      </c>
      <c r="AD98" s="171">
        <f t="shared" si="20"/>
        <v>0</v>
      </c>
      <c r="AE98" s="171">
        <f t="shared" si="20"/>
        <v>0</v>
      </c>
      <c r="AF98" s="171">
        <f t="shared" si="20"/>
        <v>0</v>
      </c>
      <c r="AG98" s="171">
        <f t="shared" si="20"/>
        <v>0</v>
      </c>
      <c r="AH98" s="171">
        <f t="shared" si="20"/>
        <v>0</v>
      </c>
      <c r="AI98" s="171">
        <f t="shared" si="20"/>
        <v>0</v>
      </c>
      <c r="AJ98" s="171">
        <f t="shared" si="20"/>
        <v>0</v>
      </c>
      <c r="AK98" s="171"/>
      <c r="AL98" s="171"/>
      <c r="AM98" s="171">
        <f t="shared" si="21"/>
        <v>0</v>
      </c>
      <c r="AN98" s="171"/>
      <c r="AO98" s="171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BB98" s="172" t="str">
        <f t="shared" si="22"/>
        <v/>
      </c>
      <c r="BC98" s="172" t="str">
        <f t="shared" si="22"/>
        <v/>
      </c>
      <c r="BD98" s="172" t="str">
        <f t="shared" si="22"/>
        <v/>
      </c>
      <c r="BE98" s="172" t="str">
        <f t="shared" si="22"/>
        <v/>
      </c>
      <c r="BF98" s="172" t="str">
        <f t="shared" si="22"/>
        <v/>
      </c>
    </row>
    <row r="99" spans="2:58">
      <c r="B99" s="10" t="str">
        <f t="shared" si="19"/>
        <v/>
      </c>
      <c r="C99" s="8"/>
      <c r="D99" s="8"/>
      <c r="E99" s="8"/>
      <c r="F99" s="281"/>
      <c r="G99" s="9"/>
      <c r="H99" s="9"/>
      <c r="I99" s="9"/>
      <c r="J99" s="9"/>
      <c r="K99" s="9"/>
      <c r="L99" s="305"/>
      <c r="M99" s="305"/>
      <c r="N99" s="11" t="str">
        <f t="shared" si="23"/>
        <v/>
      </c>
      <c r="O99" s="11" t="str">
        <f t="shared" si="24"/>
        <v/>
      </c>
      <c r="P99" s="158"/>
      <c r="Q99" s="11"/>
      <c r="R99" s="11"/>
      <c r="S99" s="11"/>
      <c r="T99" s="11"/>
      <c r="U99" s="11"/>
      <c r="V99" s="11"/>
      <c r="W99" s="11"/>
      <c r="X99" s="11"/>
      <c r="Y99" s="11" t="str">
        <f t="shared" si="25"/>
        <v/>
      </c>
      <c r="Z99" s="11" t="str">
        <f t="shared" si="26"/>
        <v/>
      </c>
      <c r="AA99" s="172">
        <f t="shared" si="27"/>
        <v>0</v>
      </c>
      <c r="AB99" s="172" t="str">
        <f t="shared" si="18"/>
        <v/>
      </c>
      <c r="AC99" s="172" t="str">
        <f t="shared" si="18"/>
        <v/>
      </c>
      <c r="AD99" s="171">
        <f t="shared" si="20"/>
        <v>0</v>
      </c>
      <c r="AE99" s="171">
        <f t="shared" si="20"/>
        <v>0</v>
      </c>
      <c r="AF99" s="171">
        <f t="shared" si="20"/>
        <v>0</v>
      </c>
      <c r="AG99" s="171">
        <f t="shared" si="20"/>
        <v>0</v>
      </c>
      <c r="AH99" s="171">
        <f t="shared" si="20"/>
        <v>0</v>
      </c>
      <c r="AI99" s="171">
        <f t="shared" si="20"/>
        <v>0</v>
      </c>
      <c r="AJ99" s="171">
        <f t="shared" si="20"/>
        <v>0</v>
      </c>
      <c r="AK99" s="171"/>
      <c r="AL99" s="171"/>
      <c r="AM99" s="171">
        <f t="shared" si="21"/>
        <v>0</v>
      </c>
      <c r="AN99" s="171"/>
      <c r="AO99" s="171"/>
      <c r="AP99" s="171"/>
      <c r="AQ99" s="171"/>
      <c r="AR99" s="171"/>
      <c r="AS99" s="171"/>
      <c r="AT99" s="171"/>
      <c r="AU99" s="171"/>
      <c r="AV99" s="171"/>
      <c r="AW99" s="171"/>
      <c r="AX99" s="171"/>
      <c r="AY99" s="171"/>
      <c r="BB99" s="172" t="str">
        <f t="shared" si="22"/>
        <v/>
      </c>
      <c r="BC99" s="172" t="str">
        <f t="shared" si="22"/>
        <v/>
      </c>
      <c r="BD99" s="172" t="str">
        <f t="shared" si="22"/>
        <v/>
      </c>
      <c r="BE99" s="172" t="str">
        <f t="shared" si="22"/>
        <v/>
      </c>
      <c r="BF99" s="172" t="str">
        <f t="shared" si="22"/>
        <v/>
      </c>
    </row>
    <row r="100" spans="2:58">
      <c r="B100" s="10" t="str">
        <f t="shared" si="19"/>
        <v/>
      </c>
      <c r="C100" s="8"/>
      <c r="D100" s="8"/>
      <c r="E100" s="8"/>
      <c r="F100" s="281"/>
      <c r="G100" s="9"/>
      <c r="H100" s="9"/>
      <c r="I100" s="9"/>
      <c r="J100" s="9"/>
      <c r="K100" s="9"/>
      <c r="L100" s="305"/>
      <c r="M100" s="305"/>
      <c r="N100" s="11" t="str">
        <f t="shared" si="23"/>
        <v/>
      </c>
      <c r="O100" s="11" t="str">
        <f t="shared" si="24"/>
        <v/>
      </c>
      <c r="P100" s="158"/>
      <c r="Q100" s="11"/>
      <c r="R100" s="11"/>
      <c r="S100" s="11"/>
      <c r="T100" s="11"/>
      <c r="U100" s="11"/>
      <c r="V100" s="11"/>
      <c r="W100" s="11"/>
      <c r="X100" s="11"/>
      <c r="Y100" s="11" t="str">
        <f t="shared" si="25"/>
        <v/>
      </c>
      <c r="Z100" s="11" t="str">
        <f t="shared" si="26"/>
        <v/>
      </c>
      <c r="AA100" s="172">
        <f t="shared" si="27"/>
        <v>0</v>
      </c>
      <c r="AB100" s="172" t="str">
        <f t="shared" si="18"/>
        <v/>
      </c>
      <c r="AC100" s="172" t="str">
        <f t="shared" si="18"/>
        <v/>
      </c>
      <c r="AD100" s="171">
        <f t="shared" si="20"/>
        <v>0</v>
      </c>
      <c r="AE100" s="171">
        <f t="shared" si="20"/>
        <v>0</v>
      </c>
      <c r="AF100" s="171">
        <f t="shared" si="20"/>
        <v>0</v>
      </c>
      <c r="AG100" s="171">
        <f t="shared" si="20"/>
        <v>0</v>
      </c>
      <c r="AH100" s="171">
        <f t="shared" si="20"/>
        <v>0</v>
      </c>
      <c r="AI100" s="171">
        <f t="shared" si="20"/>
        <v>0</v>
      </c>
      <c r="AJ100" s="171">
        <f t="shared" si="20"/>
        <v>0</v>
      </c>
      <c r="AK100" s="171"/>
      <c r="AL100" s="171"/>
      <c r="AM100" s="171">
        <f t="shared" si="21"/>
        <v>0</v>
      </c>
      <c r="AN100" s="171"/>
      <c r="AO100" s="171"/>
      <c r="AP100" s="171"/>
      <c r="AQ100" s="171"/>
      <c r="AR100" s="171"/>
      <c r="AS100" s="171"/>
      <c r="AT100" s="171"/>
      <c r="AU100" s="171"/>
      <c r="AV100" s="171"/>
      <c r="AW100" s="171"/>
      <c r="AX100" s="171"/>
      <c r="AY100" s="171"/>
      <c r="BB100" s="172" t="str">
        <f t="shared" si="22"/>
        <v/>
      </c>
      <c r="BC100" s="172" t="str">
        <f t="shared" si="22"/>
        <v/>
      </c>
      <c r="BD100" s="172" t="str">
        <f t="shared" si="22"/>
        <v/>
      </c>
      <c r="BE100" s="172" t="str">
        <f t="shared" si="22"/>
        <v/>
      </c>
      <c r="BF100" s="172" t="str">
        <f t="shared" si="22"/>
        <v/>
      </c>
    </row>
    <row r="101" spans="2:58">
      <c r="B101" s="10" t="str">
        <f t="shared" si="19"/>
        <v/>
      </c>
      <c r="C101" s="8"/>
      <c r="D101" s="8"/>
      <c r="E101" s="8"/>
      <c r="F101" s="281"/>
      <c r="G101" s="9"/>
      <c r="H101" s="9"/>
      <c r="I101" s="9"/>
      <c r="J101" s="9"/>
      <c r="K101" s="9"/>
      <c r="L101" s="305"/>
      <c r="M101" s="305"/>
      <c r="N101" s="11" t="str">
        <f t="shared" si="23"/>
        <v/>
      </c>
      <c r="O101" s="11" t="str">
        <f t="shared" si="24"/>
        <v/>
      </c>
      <c r="P101" s="158"/>
      <c r="Q101" s="11"/>
      <c r="R101" s="11"/>
      <c r="S101" s="11"/>
      <c r="T101" s="11"/>
      <c r="U101" s="11"/>
      <c r="V101" s="11"/>
      <c r="W101" s="11"/>
      <c r="X101" s="11"/>
      <c r="Y101" s="11" t="str">
        <f t="shared" si="25"/>
        <v/>
      </c>
      <c r="Z101" s="11" t="str">
        <f t="shared" si="26"/>
        <v/>
      </c>
      <c r="AA101" s="172">
        <f t="shared" si="27"/>
        <v>0</v>
      </c>
      <c r="AB101" s="172" t="str">
        <f t="shared" si="18"/>
        <v/>
      </c>
      <c r="AC101" s="172" t="str">
        <f t="shared" si="18"/>
        <v/>
      </c>
      <c r="AD101" s="171">
        <f t="shared" si="20"/>
        <v>0</v>
      </c>
      <c r="AE101" s="171">
        <f t="shared" si="20"/>
        <v>0</v>
      </c>
      <c r="AF101" s="171">
        <f t="shared" si="20"/>
        <v>0</v>
      </c>
      <c r="AG101" s="171">
        <f t="shared" si="20"/>
        <v>0</v>
      </c>
      <c r="AH101" s="171">
        <f t="shared" si="20"/>
        <v>0</v>
      </c>
      <c r="AI101" s="171">
        <f t="shared" si="20"/>
        <v>0</v>
      </c>
      <c r="AJ101" s="171">
        <f t="shared" si="20"/>
        <v>0</v>
      </c>
      <c r="AK101" s="171"/>
      <c r="AL101" s="171"/>
      <c r="AM101" s="171">
        <f t="shared" si="21"/>
        <v>0</v>
      </c>
      <c r="AN101" s="171"/>
      <c r="AO101" s="171"/>
      <c r="AP101" s="171"/>
      <c r="AQ101" s="171"/>
      <c r="AR101" s="171"/>
      <c r="AS101" s="171"/>
      <c r="AT101" s="171"/>
      <c r="AU101" s="171"/>
      <c r="AV101" s="171"/>
      <c r="AW101" s="171"/>
      <c r="AX101" s="171"/>
      <c r="AY101" s="171"/>
      <c r="BB101" s="172" t="str">
        <f t="shared" si="22"/>
        <v/>
      </c>
      <c r="BC101" s="172" t="str">
        <f t="shared" si="22"/>
        <v/>
      </c>
      <c r="BD101" s="172" t="str">
        <f t="shared" si="22"/>
        <v/>
      </c>
      <c r="BE101" s="172" t="str">
        <f t="shared" si="22"/>
        <v/>
      </c>
      <c r="BF101" s="172" t="str">
        <f t="shared" si="22"/>
        <v/>
      </c>
    </row>
    <row r="102" spans="2:58">
      <c r="B102" s="10" t="str">
        <f t="shared" si="19"/>
        <v/>
      </c>
      <c r="C102" s="8"/>
      <c r="D102" s="8"/>
      <c r="E102" s="8"/>
      <c r="F102" s="281"/>
      <c r="G102" s="9"/>
      <c r="H102" s="9"/>
      <c r="I102" s="9"/>
      <c r="J102" s="9"/>
      <c r="K102" s="9"/>
      <c r="L102" s="305"/>
      <c r="M102" s="305"/>
      <c r="N102" s="11" t="str">
        <f t="shared" si="23"/>
        <v/>
      </c>
      <c r="O102" s="11" t="str">
        <f t="shared" si="24"/>
        <v/>
      </c>
      <c r="P102" s="158"/>
      <c r="Q102" s="11"/>
      <c r="R102" s="11"/>
      <c r="S102" s="11"/>
      <c r="T102" s="11"/>
      <c r="U102" s="11"/>
      <c r="V102" s="11"/>
      <c r="W102" s="11"/>
      <c r="X102" s="11"/>
      <c r="Y102" s="11" t="str">
        <f t="shared" si="25"/>
        <v/>
      </c>
      <c r="Z102" s="11" t="str">
        <f t="shared" si="26"/>
        <v/>
      </c>
      <c r="AA102" s="172">
        <f t="shared" si="27"/>
        <v>0</v>
      </c>
      <c r="AB102" s="172" t="str">
        <f t="shared" si="18"/>
        <v/>
      </c>
      <c r="AC102" s="172" t="str">
        <f t="shared" si="18"/>
        <v/>
      </c>
      <c r="AD102" s="171">
        <f t="shared" si="20"/>
        <v>0</v>
      </c>
      <c r="AE102" s="171">
        <f t="shared" si="20"/>
        <v>0</v>
      </c>
      <c r="AF102" s="171">
        <f t="shared" si="20"/>
        <v>0</v>
      </c>
      <c r="AG102" s="171">
        <f t="shared" si="20"/>
        <v>0</v>
      </c>
      <c r="AH102" s="171">
        <f t="shared" si="20"/>
        <v>0</v>
      </c>
      <c r="AI102" s="171">
        <f t="shared" si="20"/>
        <v>0</v>
      </c>
      <c r="AJ102" s="171">
        <f t="shared" si="20"/>
        <v>0</v>
      </c>
      <c r="AK102" s="171"/>
      <c r="AL102" s="171"/>
      <c r="AM102" s="171">
        <f t="shared" si="21"/>
        <v>0</v>
      </c>
      <c r="AN102" s="171"/>
      <c r="AO102" s="171"/>
      <c r="AP102" s="171"/>
      <c r="AQ102" s="171"/>
      <c r="AR102" s="171"/>
      <c r="AS102" s="171"/>
      <c r="AT102" s="171"/>
      <c r="AU102" s="171"/>
      <c r="AV102" s="171"/>
      <c r="AW102" s="171"/>
      <c r="AX102" s="171"/>
      <c r="AY102" s="171"/>
      <c r="BB102" s="172" t="str">
        <f t="shared" si="22"/>
        <v/>
      </c>
      <c r="BC102" s="172" t="str">
        <f t="shared" si="22"/>
        <v/>
      </c>
      <c r="BD102" s="172" t="str">
        <f t="shared" si="22"/>
        <v/>
      </c>
      <c r="BE102" s="172" t="str">
        <f t="shared" si="22"/>
        <v/>
      </c>
      <c r="BF102" s="172" t="str">
        <f t="shared" si="22"/>
        <v/>
      </c>
    </row>
    <row r="103" spans="2:58">
      <c r="B103" s="10" t="str">
        <f t="shared" si="19"/>
        <v/>
      </c>
      <c r="C103" s="8"/>
      <c r="D103" s="8"/>
      <c r="E103" s="8"/>
      <c r="F103" s="281"/>
      <c r="G103" s="9"/>
      <c r="H103" s="9"/>
      <c r="I103" s="9"/>
      <c r="J103" s="9"/>
      <c r="K103" s="9"/>
      <c r="L103" s="305"/>
      <c r="M103" s="305"/>
      <c r="N103" s="11" t="str">
        <f t="shared" si="23"/>
        <v/>
      </c>
      <c r="O103" s="11" t="str">
        <f t="shared" si="24"/>
        <v/>
      </c>
      <c r="P103" s="158"/>
      <c r="Q103" s="11"/>
      <c r="R103" s="11"/>
      <c r="S103" s="11"/>
      <c r="T103" s="11"/>
      <c r="U103" s="11"/>
      <c r="V103" s="11"/>
      <c r="W103" s="11"/>
      <c r="X103" s="11"/>
      <c r="Y103" s="11" t="str">
        <f t="shared" si="25"/>
        <v/>
      </c>
      <c r="Z103" s="11" t="str">
        <f t="shared" si="26"/>
        <v/>
      </c>
      <c r="AA103" s="172">
        <f t="shared" si="27"/>
        <v>0</v>
      </c>
      <c r="AB103" s="172" t="str">
        <f t="shared" si="18"/>
        <v/>
      </c>
      <c r="AC103" s="172" t="str">
        <f t="shared" si="18"/>
        <v/>
      </c>
      <c r="AD103" s="171">
        <f t="shared" si="20"/>
        <v>0</v>
      </c>
      <c r="AE103" s="171">
        <f t="shared" si="20"/>
        <v>0</v>
      </c>
      <c r="AF103" s="171">
        <f t="shared" si="20"/>
        <v>0</v>
      </c>
      <c r="AG103" s="171">
        <f t="shared" si="20"/>
        <v>0</v>
      </c>
      <c r="AH103" s="171">
        <f t="shared" si="20"/>
        <v>0</v>
      </c>
      <c r="AI103" s="171">
        <f t="shared" si="20"/>
        <v>0</v>
      </c>
      <c r="AJ103" s="171">
        <f t="shared" si="20"/>
        <v>0</v>
      </c>
      <c r="AK103" s="171"/>
      <c r="AL103" s="171"/>
      <c r="AM103" s="171">
        <f t="shared" si="21"/>
        <v>0</v>
      </c>
      <c r="AN103" s="171"/>
      <c r="AO103" s="171"/>
      <c r="AP103" s="171"/>
      <c r="AQ103" s="171"/>
      <c r="AR103" s="171"/>
      <c r="AS103" s="171"/>
      <c r="AT103" s="171"/>
      <c r="AU103" s="171"/>
      <c r="AV103" s="171"/>
      <c r="AW103" s="171"/>
      <c r="AX103" s="171"/>
      <c r="AY103" s="171"/>
      <c r="BB103" s="172" t="str">
        <f t="shared" si="22"/>
        <v/>
      </c>
      <c r="BC103" s="172" t="str">
        <f t="shared" si="22"/>
        <v/>
      </c>
      <c r="BD103" s="172" t="str">
        <f t="shared" si="22"/>
        <v/>
      </c>
      <c r="BE103" s="172" t="str">
        <f t="shared" si="22"/>
        <v/>
      </c>
      <c r="BF103" s="172" t="str">
        <f t="shared" si="22"/>
        <v/>
      </c>
    </row>
    <row r="104" spans="2:58">
      <c r="B104" s="10" t="str">
        <f t="shared" si="19"/>
        <v/>
      </c>
      <c r="C104" s="8"/>
      <c r="D104" s="8"/>
      <c r="E104" s="8"/>
      <c r="F104" s="281"/>
      <c r="G104" s="9"/>
      <c r="H104" s="9"/>
      <c r="I104" s="9"/>
      <c r="J104" s="9"/>
      <c r="K104" s="9"/>
      <c r="L104" s="305"/>
      <c r="M104" s="305"/>
      <c r="N104" s="11" t="str">
        <f t="shared" si="23"/>
        <v/>
      </c>
      <c r="O104" s="11" t="str">
        <f t="shared" si="24"/>
        <v/>
      </c>
      <c r="P104" s="158"/>
      <c r="Q104" s="11"/>
      <c r="R104" s="11"/>
      <c r="S104" s="11"/>
      <c r="T104" s="11"/>
      <c r="U104" s="11"/>
      <c r="V104" s="11"/>
      <c r="W104" s="11"/>
      <c r="X104" s="11"/>
      <c r="Y104" s="11" t="str">
        <f t="shared" si="25"/>
        <v/>
      </c>
      <c r="Z104" s="11" t="str">
        <f t="shared" si="26"/>
        <v/>
      </c>
      <c r="AA104" s="172">
        <f t="shared" si="27"/>
        <v>0</v>
      </c>
      <c r="AB104" s="172" t="str">
        <f t="shared" si="18"/>
        <v/>
      </c>
      <c r="AC104" s="172" t="str">
        <f t="shared" si="18"/>
        <v/>
      </c>
      <c r="AD104" s="171">
        <f t="shared" si="20"/>
        <v>0</v>
      </c>
      <c r="AE104" s="171">
        <f t="shared" si="20"/>
        <v>0</v>
      </c>
      <c r="AF104" s="171">
        <f t="shared" si="20"/>
        <v>0</v>
      </c>
      <c r="AG104" s="171">
        <f t="shared" si="20"/>
        <v>0</v>
      </c>
      <c r="AH104" s="171">
        <f t="shared" si="20"/>
        <v>0</v>
      </c>
      <c r="AI104" s="171">
        <f t="shared" si="20"/>
        <v>0</v>
      </c>
      <c r="AJ104" s="171">
        <f t="shared" si="20"/>
        <v>0</v>
      </c>
      <c r="AK104" s="171"/>
      <c r="AL104" s="171"/>
      <c r="AM104" s="171">
        <f t="shared" si="21"/>
        <v>0</v>
      </c>
      <c r="AN104" s="171"/>
      <c r="AO104" s="171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BB104" s="172" t="str">
        <f t="shared" si="22"/>
        <v/>
      </c>
      <c r="BC104" s="172" t="str">
        <f t="shared" si="22"/>
        <v/>
      </c>
      <c r="BD104" s="172" t="str">
        <f t="shared" si="22"/>
        <v/>
      </c>
      <c r="BE104" s="172" t="str">
        <f t="shared" si="22"/>
        <v/>
      </c>
      <c r="BF104" s="172" t="str">
        <f t="shared" si="22"/>
        <v/>
      </c>
    </row>
    <row r="105" spans="2:58">
      <c r="B105" s="10" t="str">
        <f t="shared" si="19"/>
        <v/>
      </c>
      <c r="C105" s="8"/>
      <c r="D105" s="8"/>
      <c r="E105" s="8"/>
      <c r="F105" s="281"/>
      <c r="G105" s="9"/>
      <c r="H105" s="9"/>
      <c r="I105" s="9"/>
      <c r="J105" s="9"/>
      <c r="K105" s="9"/>
      <c r="L105" s="305"/>
      <c r="M105" s="305"/>
      <c r="N105" s="11" t="str">
        <f t="shared" si="23"/>
        <v/>
      </c>
      <c r="O105" s="11" t="str">
        <f t="shared" si="24"/>
        <v/>
      </c>
      <c r="P105" s="158"/>
      <c r="Q105" s="11"/>
      <c r="R105" s="11"/>
      <c r="S105" s="11"/>
      <c r="T105" s="11"/>
      <c r="U105" s="11"/>
      <c r="V105" s="11"/>
      <c r="W105" s="11"/>
      <c r="X105" s="11"/>
      <c r="Y105" s="11" t="str">
        <f t="shared" si="25"/>
        <v/>
      </c>
      <c r="Z105" s="11" t="str">
        <f t="shared" si="26"/>
        <v/>
      </c>
      <c r="AA105" s="172">
        <f t="shared" si="27"/>
        <v>0</v>
      </c>
      <c r="AB105" s="172" t="str">
        <f t="shared" si="18"/>
        <v/>
      </c>
      <c r="AC105" s="172" t="str">
        <f t="shared" si="18"/>
        <v/>
      </c>
      <c r="AD105" s="171">
        <f t="shared" si="20"/>
        <v>0</v>
      </c>
      <c r="AE105" s="171">
        <f t="shared" si="20"/>
        <v>0</v>
      </c>
      <c r="AF105" s="171">
        <f t="shared" si="20"/>
        <v>0</v>
      </c>
      <c r="AG105" s="171">
        <f t="shared" si="20"/>
        <v>0</v>
      </c>
      <c r="AH105" s="171">
        <f t="shared" si="20"/>
        <v>0</v>
      </c>
      <c r="AI105" s="171">
        <f t="shared" si="20"/>
        <v>0</v>
      </c>
      <c r="AJ105" s="171">
        <f t="shared" si="20"/>
        <v>0</v>
      </c>
      <c r="AK105" s="171"/>
      <c r="AL105" s="171"/>
      <c r="AM105" s="171">
        <f t="shared" si="21"/>
        <v>0</v>
      </c>
      <c r="AN105" s="171"/>
      <c r="AO105" s="171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BB105" s="172" t="str">
        <f t="shared" si="22"/>
        <v/>
      </c>
      <c r="BC105" s="172" t="str">
        <f t="shared" si="22"/>
        <v/>
      </c>
      <c r="BD105" s="172" t="str">
        <f t="shared" si="22"/>
        <v/>
      </c>
      <c r="BE105" s="172" t="str">
        <f t="shared" si="22"/>
        <v/>
      </c>
      <c r="BF105" s="172" t="str">
        <f t="shared" si="22"/>
        <v/>
      </c>
    </row>
    <row r="106" spans="2:58">
      <c r="B106" s="10" t="str">
        <f t="shared" si="19"/>
        <v/>
      </c>
      <c r="C106" s="8"/>
      <c r="D106" s="8"/>
      <c r="E106" s="8"/>
      <c r="F106" s="281"/>
      <c r="G106" s="9"/>
      <c r="H106" s="9"/>
      <c r="I106" s="9"/>
      <c r="J106" s="9"/>
      <c r="K106" s="9"/>
      <c r="L106" s="305"/>
      <c r="M106" s="305"/>
      <c r="N106" s="11" t="str">
        <f t="shared" si="23"/>
        <v/>
      </c>
      <c r="O106" s="11" t="str">
        <f t="shared" si="24"/>
        <v/>
      </c>
      <c r="P106" s="158"/>
      <c r="Q106" s="11"/>
      <c r="R106" s="11"/>
      <c r="S106" s="11"/>
      <c r="T106" s="11"/>
      <c r="U106" s="11"/>
      <c r="V106" s="11"/>
      <c r="W106" s="11"/>
      <c r="X106" s="11"/>
      <c r="Y106" s="11" t="str">
        <f t="shared" si="25"/>
        <v/>
      </c>
      <c r="Z106" s="11" t="str">
        <f t="shared" si="26"/>
        <v/>
      </c>
      <c r="AA106" s="172">
        <f t="shared" si="27"/>
        <v>0</v>
      </c>
      <c r="AB106" s="172" t="str">
        <f t="shared" si="18"/>
        <v/>
      </c>
      <c r="AC106" s="172" t="str">
        <f t="shared" si="18"/>
        <v/>
      </c>
      <c r="AD106" s="171">
        <f t="shared" si="20"/>
        <v>0</v>
      </c>
      <c r="AE106" s="171">
        <f t="shared" si="20"/>
        <v>0</v>
      </c>
      <c r="AF106" s="171">
        <f t="shared" si="20"/>
        <v>0</v>
      </c>
      <c r="AG106" s="171">
        <f t="shared" si="20"/>
        <v>0</v>
      </c>
      <c r="AH106" s="171">
        <f t="shared" si="20"/>
        <v>0</v>
      </c>
      <c r="AI106" s="171">
        <f t="shared" si="20"/>
        <v>0</v>
      </c>
      <c r="AJ106" s="171">
        <f t="shared" si="20"/>
        <v>0</v>
      </c>
      <c r="AK106" s="171"/>
      <c r="AL106" s="171"/>
      <c r="AM106" s="171">
        <f t="shared" si="21"/>
        <v>0</v>
      </c>
      <c r="AN106" s="171"/>
      <c r="AO106" s="171"/>
      <c r="AP106" s="171"/>
      <c r="AQ106" s="171"/>
      <c r="AR106" s="171"/>
      <c r="AS106" s="171"/>
      <c r="AT106" s="171"/>
      <c r="AU106" s="171"/>
      <c r="AV106" s="171"/>
      <c r="AW106" s="171"/>
      <c r="AX106" s="171"/>
      <c r="AY106" s="171"/>
      <c r="BB106" s="172" t="str">
        <f t="shared" si="22"/>
        <v/>
      </c>
      <c r="BC106" s="172" t="str">
        <f t="shared" si="22"/>
        <v/>
      </c>
      <c r="BD106" s="172" t="str">
        <f t="shared" si="22"/>
        <v/>
      </c>
      <c r="BE106" s="172" t="str">
        <f t="shared" si="22"/>
        <v/>
      </c>
      <c r="BF106" s="172" t="str">
        <f t="shared" si="22"/>
        <v/>
      </c>
    </row>
    <row r="107" spans="2:58">
      <c r="B107" s="10" t="str">
        <f t="shared" si="19"/>
        <v/>
      </c>
      <c r="C107" s="8"/>
      <c r="D107" s="8"/>
      <c r="E107" s="8"/>
      <c r="F107" s="281"/>
      <c r="G107" s="9"/>
      <c r="H107" s="9"/>
      <c r="I107" s="9"/>
      <c r="J107" s="9"/>
      <c r="K107" s="9"/>
      <c r="L107" s="305"/>
      <c r="M107" s="305"/>
      <c r="N107" s="11" t="str">
        <f t="shared" si="23"/>
        <v/>
      </c>
      <c r="O107" s="11" t="str">
        <f t="shared" si="24"/>
        <v/>
      </c>
      <c r="P107" s="158"/>
      <c r="Q107" s="11"/>
      <c r="R107" s="11"/>
      <c r="S107" s="11"/>
      <c r="T107" s="11"/>
      <c r="U107" s="11"/>
      <c r="V107" s="11"/>
      <c r="W107" s="11"/>
      <c r="X107" s="11"/>
      <c r="Y107" s="11" t="str">
        <f t="shared" si="25"/>
        <v/>
      </c>
      <c r="Z107" s="11" t="str">
        <f t="shared" si="26"/>
        <v/>
      </c>
      <c r="AA107" s="172">
        <f t="shared" si="27"/>
        <v>0</v>
      </c>
      <c r="AB107" s="172" t="str">
        <f t="shared" si="18"/>
        <v/>
      </c>
      <c r="AC107" s="172" t="str">
        <f t="shared" si="18"/>
        <v/>
      </c>
      <c r="AD107" s="171">
        <f t="shared" si="20"/>
        <v>0</v>
      </c>
      <c r="AE107" s="171">
        <f t="shared" si="20"/>
        <v>0</v>
      </c>
      <c r="AF107" s="171">
        <f t="shared" si="20"/>
        <v>0</v>
      </c>
      <c r="AG107" s="171">
        <f t="shared" si="20"/>
        <v>0</v>
      </c>
      <c r="AH107" s="171">
        <f t="shared" si="20"/>
        <v>0</v>
      </c>
      <c r="AI107" s="171">
        <f t="shared" si="20"/>
        <v>0</v>
      </c>
      <c r="AJ107" s="171">
        <f t="shared" si="20"/>
        <v>0</v>
      </c>
      <c r="AK107" s="171"/>
      <c r="AL107" s="171"/>
      <c r="AM107" s="171">
        <f t="shared" si="21"/>
        <v>0</v>
      </c>
      <c r="AN107" s="171"/>
      <c r="AO107" s="171"/>
      <c r="AP107" s="171"/>
      <c r="AQ107" s="171"/>
      <c r="AR107" s="171"/>
      <c r="AS107" s="171"/>
      <c r="AT107" s="171"/>
      <c r="AU107" s="171"/>
      <c r="AV107" s="171"/>
      <c r="AW107" s="171"/>
      <c r="AX107" s="171"/>
      <c r="AY107" s="171"/>
      <c r="BB107" s="172" t="str">
        <f t="shared" si="22"/>
        <v/>
      </c>
      <c r="BC107" s="172" t="str">
        <f t="shared" si="22"/>
        <v/>
      </c>
      <c r="BD107" s="172" t="str">
        <f t="shared" si="22"/>
        <v/>
      </c>
      <c r="BE107" s="172" t="str">
        <f t="shared" si="22"/>
        <v/>
      </c>
      <c r="BF107" s="172" t="str">
        <f t="shared" si="22"/>
        <v/>
      </c>
    </row>
    <row r="108" spans="2:58">
      <c r="B108" s="10" t="str">
        <f t="shared" si="19"/>
        <v/>
      </c>
      <c r="C108" s="8"/>
      <c r="D108" s="8"/>
      <c r="E108" s="8"/>
      <c r="F108" s="281"/>
      <c r="G108" s="9"/>
      <c r="H108" s="9"/>
      <c r="I108" s="9"/>
      <c r="J108" s="9"/>
      <c r="K108" s="9"/>
      <c r="L108" s="305"/>
      <c r="M108" s="305"/>
      <c r="N108" s="11" t="str">
        <f t="shared" si="23"/>
        <v/>
      </c>
      <c r="O108" s="11" t="str">
        <f t="shared" si="24"/>
        <v/>
      </c>
      <c r="P108" s="158"/>
      <c r="Q108" s="11"/>
      <c r="R108" s="11"/>
      <c r="S108" s="11"/>
      <c r="T108" s="11"/>
      <c r="U108" s="11"/>
      <c r="V108" s="11"/>
      <c r="W108" s="11"/>
      <c r="X108" s="11"/>
      <c r="Y108" s="11" t="str">
        <f t="shared" si="25"/>
        <v/>
      </c>
      <c r="Z108" s="11" t="str">
        <f t="shared" si="26"/>
        <v/>
      </c>
      <c r="AA108" s="172">
        <f t="shared" si="27"/>
        <v>0</v>
      </c>
      <c r="AB108" s="172" t="str">
        <f t="shared" si="18"/>
        <v/>
      </c>
      <c r="AC108" s="172" t="str">
        <f t="shared" si="18"/>
        <v/>
      </c>
      <c r="AD108" s="171">
        <f t="shared" si="20"/>
        <v>0</v>
      </c>
      <c r="AE108" s="171">
        <f t="shared" si="20"/>
        <v>0</v>
      </c>
      <c r="AF108" s="171">
        <f t="shared" si="20"/>
        <v>0</v>
      </c>
      <c r="AG108" s="171">
        <f t="shared" si="20"/>
        <v>0</v>
      </c>
      <c r="AH108" s="171">
        <f t="shared" si="20"/>
        <v>0</v>
      </c>
      <c r="AI108" s="171">
        <f t="shared" si="20"/>
        <v>0</v>
      </c>
      <c r="AJ108" s="171">
        <f t="shared" si="20"/>
        <v>0</v>
      </c>
      <c r="AK108" s="171"/>
      <c r="AL108" s="171"/>
      <c r="AM108" s="171">
        <f t="shared" si="21"/>
        <v>0</v>
      </c>
      <c r="AN108" s="171"/>
      <c r="AO108" s="171"/>
      <c r="AP108" s="171"/>
      <c r="AQ108" s="171"/>
      <c r="AR108" s="171"/>
      <c r="AS108" s="171"/>
      <c r="AT108" s="171"/>
      <c r="AU108" s="171"/>
      <c r="AV108" s="171"/>
      <c r="AW108" s="171"/>
      <c r="AX108" s="171"/>
      <c r="AY108" s="171"/>
      <c r="BB108" s="172" t="str">
        <f t="shared" si="22"/>
        <v/>
      </c>
      <c r="BC108" s="172" t="str">
        <f t="shared" si="22"/>
        <v/>
      </c>
      <c r="BD108" s="172" t="str">
        <f t="shared" si="22"/>
        <v/>
      </c>
      <c r="BE108" s="172" t="str">
        <f t="shared" si="22"/>
        <v/>
      </c>
      <c r="BF108" s="172" t="str">
        <f t="shared" si="22"/>
        <v/>
      </c>
    </row>
    <row r="109" spans="2:58">
      <c r="B109" s="10" t="str">
        <f t="shared" si="19"/>
        <v/>
      </c>
      <c r="C109" s="8"/>
      <c r="D109" s="8"/>
      <c r="E109" s="8"/>
      <c r="F109" s="281"/>
      <c r="G109" s="9"/>
      <c r="H109" s="9"/>
      <c r="I109" s="9"/>
      <c r="J109" s="9"/>
      <c r="K109" s="9"/>
      <c r="L109" s="305"/>
      <c r="M109" s="305"/>
      <c r="N109" s="11" t="str">
        <f t="shared" si="23"/>
        <v/>
      </c>
      <c r="O109" s="11" t="str">
        <f t="shared" si="24"/>
        <v/>
      </c>
      <c r="P109" s="158"/>
      <c r="Q109" s="11"/>
      <c r="R109" s="11"/>
      <c r="S109" s="11"/>
      <c r="T109" s="11"/>
      <c r="U109" s="11"/>
      <c r="V109" s="11"/>
      <c r="W109" s="11"/>
      <c r="X109" s="11"/>
      <c r="Y109" s="11" t="str">
        <f t="shared" si="25"/>
        <v/>
      </c>
      <c r="Z109" s="11" t="str">
        <f t="shared" si="26"/>
        <v/>
      </c>
      <c r="AA109" s="172">
        <f t="shared" si="27"/>
        <v>0</v>
      </c>
      <c r="AB109" s="172" t="str">
        <f t="shared" si="18"/>
        <v/>
      </c>
      <c r="AC109" s="172" t="str">
        <f t="shared" si="18"/>
        <v/>
      </c>
      <c r="AD109" s="171">
        <f t="shared" si="20"/>
        <v>0</v>
      </c>
      <c r="AE109" s="171">
        <f t="shared" si="20"/>
        <v>0</v>
      </c>
      <c r="AF109" s="171">
        <f t="shared" si="20"/>
        <v>0</v>
      </c>
      <c r="AG109" s="171">
        <f t="shared" si="20"/>
        <v>0</v>
      </c>
      <c r="AH109" s="171">
        <f t="shared" si="20"/>
        <v>0</v>
      </c>
      <c r="AI109" s="171">
        <f t="shared" si="20"/>
        <v>0</v>
      </c>
      <c r="AJ109" s="171">
        <f t="shared" si="20"/>
        <v>0</v>
      </c>
      <c r="AK109" s="171"/>
      <c r="AL109" s="171"/>
      <c r="AM109" s="171">
        <f t="shared" si="21"/>
        <v>0</v>
      </c>
      <c r="AN109" s="171"/>
      <c r="AO109" s="171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BB109" s="172" t="str">
        <f t="shared" si="22"/>
        <v/>
      </c>
      <c r="BC109" s="172" t="str">
        <f t="shared" si="22"/>
        <v/>
      </c>
      <c r="BD109" s="172" t="str">
        <f t="shared" si="22"/>
        <v/>
      </c>
      <c r="BE109" s="172" t="str">
        <f t="shared" si="22"/>
        <v/>
      </c>
      <c r="BF109" s="172" t="str">
        <f t="shared" si="22"/>
        <v/>
      </c>
    </row>
    <row r="110" spans="2:58">
      <c r="B110" s="10" t="str">
        <f t="shared" si="19"/>
        <v/>
      </c>
      <c r="C110" s="8"/>
      <c r="D110" s="8"/>
      <c r="E110" s="8"/>
      <c r="F110" s="281"/>
      <c r="G110" s="9"/>
      <c r="H110" s="9"/>
      <c r="I110" s="9"/>
      <c r="J110" s="9"/>
      <c r="K110" s="9"/>
      <c r="L110" s="305"/>
      <c r="M110" s="305"/>
      <c r="N110" s="11" t="str">
        <f t="shared" si="23"/>
        <v/>
      </c>
      <c r="O110" s="11" t="str">
        <f t="shared" si="24"/>
        <v/>
      </c>
      <c r="P110" s="158"/>
      <c r="Q110" s="11"/>
      <c r="R110" s="11"/>
      <c r="S110" s="11"/>
      <c r="T110" s="11"/>
      <c r="U110" s="11"/>
      <c r="V110" s="11"/>
      <c r="W110" s="11"/>
      <c r="X110" s="11"/>
      <c r="Y110" s="11" t="str">
        <f t="shared" si="25"/>
        <v/>
      </c>
      <c r="Z110" s="11" t="str">
        <f t="shared" si="26"/>
        <v/>
      </c>
      <c r="AA110" s="172">
        <f t="shared" si="27"/>
        <v>0</v>
      </c>
      <c r="AB110" s="172" t="str">
        <f t="shared" si="18"/>
        <v/>
      </c>
      <c r="AC110" s="172" t="str">
        <f t="shared" si="18"/>
        <v/>
      </c>
      <c r="AD110" s="171">
        <f t="shared" si="20"/>
        <v>0</v>
      </c>
      <c r="AE110" s="171">
        <f t="shared" si="20"/>
        <v>0</v>
      </c>
      <c r="AF110" s="171">
        <f t="shared" si="20"/>
        <v>0</v>
      </c>
      <c r="AG110" s="171">
        <f t="shared" si="20"/>
        <v>0</v>
      </c>
      <c r="AH110" s="171">
        <f t="shared" si="20"/>
        <v>0</v>
      </c>
      <c r="AI110" s="171">
        <f t="shared" si="20"/>
        <v>0</v>
      </c>
      <c r="AJ110" s="171">
        <f t="shared" si="20"/>
        <v>0</v>
      </c>
      <c r="AK110" s="171"/>
      <c r="AL110" s="171"/>
      <c r="AM110" s="171">
        <f t="shared" si="21"/>
        <v>0</v>
      </c>
      <c r="AN110" s="171"/>
      <c r="AO110" s="171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BB110" s="172" t="str">
        <f t="shared" si="22"/>
        <v/>
      </c>
      <c r="BC110" s="172" t="str">
        <f t="shared" si="22"/>
        <v/>
      </c>
      <c r="BD110" s="172" t="str">
        <f t="shared" si="22"/>
        <v/>
      </c>
      <c r="BE110" s="172" t="str">
        <f t="shared" si="22"/>
        <v/>
      </c>
      <c r="BF110" s="172" t="str">
        <f t="shared" si="22"/>
        <v/>
      </c>
    </row>
    <row r="111" spans="2:58">
      <c r="B111" s="10" t="str">
        <f t="shared" si="19"/>
        <v/>
      </c>
      <c r="C111" s="8"/>
      <c r="D111" s="8"/>
      <c r="E111" s="8"/>
      <c r="F111" s="281"/>
      <c r="G111" s="9"/>
      <c r="H111" s="9"/>
      <c r="I111" s="9"/>
      <c r="J111" s="9"/>
      <c r="K111" s="9"/>
      <c r="L111" s="305"/>
      <c r="M111" s="305"/>
      <c r="N111" s="11" t="str">
        <f t="shared" si="23"/>
        <v/>
      </c>
      <c r="O111" s="11" t="str">
        <f t="shared" si="24"/>
        <v/>
      </c>
      <c r="P111" s="158"/>
      <c r="Q111" s="11"/>
      <c r="R111" s="11"/>
      <c r="S111" s="11"/>
      <c r="T111" s="11"/>
      <c r="U111" s="11"/>
      <c r="V111" s="11"/>
      <c r="W111" s="11"/>
      <c r="X111" s="11"/>
      <c r="Y111" s="11" t="str">
        <f t="shared" si="25"/>
        <v/>
      </c>
      <c r="Z111" s="11" t="str">
        <f t="shared" si="26"/>
        <v/>
      </c>
      <c r="AA111" s="172">
        <f t="shared" si="27"/>
        <v>0</v>
      </c>
      <c r="AB111" s="172" t="str">
        <f t="shared" si="18"/>
        <v/>
      </c>
      <c r="AC111" s="172" t="str">
        <f t="shared" si="18"/>
        <v/>
      </c>
      <c r="AD111" s="171">
        <f t="shared" si="20"/>
        <v>0</v>
      </c>
      <c r="AE111" s="171">
        <f t="shared" si="20"/>
        <v>0</v>
      </c>
      <c r="AF111" s="171">
        <f t="shared" si="20"/>
        <v>0</v>
      </c>
      <c r="AG111" s="171">
        <f t="shared" si="20"/>
        <v>0</v>
      </c>
      <c r="AH111" s="171">
        <f t="shared" si="20"/>
        <v>0</v>
      </c>
      <c r="AI111" s="171">
        <f t="shared" si="20"/>
        <v>0</v>
      </c>
      <c r="AJ111" s="171">
        <f t="shared" si="20"/>
        <v>0</v>
      </c>
      <c r="AK111" s="171"/>
      <c r="AL111" s="171"/>
      <c r="AM111" s="171">
        <f t="shared" si="21"/>
        <v>0</v>
      </c>
      <c r="AN111" s="171"/>
      <c r="AO111" s="171"/>
      <c r="AP111" s="171"/>
      <c r="AQ111" s="171"/>
      <c r="AR111" s="171"/>
      <c r="AS111" s="171"/>
      <c r="AT111" s="171"/>
      <c r="AU111" s="171"/>
      <c r="AV111" s="171"/>
      <c r="AW111" s="171"/>
      <c r="AX111" s="171"/>
      <c r="AY111" s="171"/>
      <c r="BB111" s="172" t="str">
        <f t="shared" ref="BB111:BF126" si="28">IF($F111="","",BB$30)</f>
        <v/>
      </c>
      <c r="BC111" s="172" t="str">
        <f t="shared" si="28"/>
        <v/>
      </c>
      <c r="BD111" s="172" t="str">
        <f t="shared" si="28"/>
        <v/>
      </c>
      <c r="BE111" s="172" t="str">
        <f t="shared" si="28"/>
        <v/>
      </c>
      <c r="BF111" s="172" t="str">
        <f t="shared" si="28"/>
        <v/>
      </c>
    </row>
    <row r="112" spans="2:58">
      <c r="B112" s="10" t="str">
        <f t="shared" si="19"/>
        <v/>
      </c>
      <c r="C112" s="8"/>
      <c r="D112" s="8"/>
      <c r="E112" s="8"/>
      <c r="F112" s="281"/>
      <c r="G112" s="9"/>
      <c r="H112" s="9"/>
      <c r="I112" s="9"/>
      <c r="J112" s="9"/>
      <c r="K112" s="9"/>
      <c r="L112" s="305"/>
      <c r="M112" s="305"/>
      <c r="N112" s="11" t="str">
        <f t="shared" si="23"/>
        <v/>
      </c>
      <c r="O112" s="11" t="str">
        <f t="shared" si="24"/>
        <v/>
      </c>
      <c r="P112" s="158"/>
      <c r="Q112" s="11"/>
      <c r="R112" s="11"/>
      <c r="S112" s="11"/>
      <c r="T112" s="11"/>
      <c r="U112" s="11"/>
      <c r="V112" s="11"/>
      <c r="W112" s="11"/>
      <c r="X112" s="11"/>
      <c r="Y112" s="11" t="str">
        <f t="shared" si="25"/>
        <v/>
      </c>
      <c r="Z112" s="11" t="str">
        <f t="shared" si="26"/>
        <v/>
      </c>
      <c r="AA112" s="172">
        <f t="shared" si="27"/>
        <v>0</v>
      </c>
      <c r="AB112" s="172" t="str">
        <f t="shared" si="18"/>
        <v/>
      </c>
      <c r="AC112" s="172" t="str">
        <f t="shared" si="18"/>
        <v/>
      </c>
      <c r="AD112" s="171">
        <f t="shared" si="20"/>
        <v>0</v>
      </c>
      <c r="AE112" s="171">
        <f t="shared" si="20"/>
        <v>0</v>
      </c>
      <c r="AF112" s="171">
        <f t="shared" si="20"/>
        <v>0</v>
      </c>
      <c r="AG112" s="171">
        <f t="shared" si="20"/>
        <v>0</v>
      </c>
      <c r="AH112" s="171">
        <f t="shared" si="20"/>
        <v>0</v>
      </c>
      <c r="AI112" s="171">
        <f t="shared" si="20"/>
        <v>0</v>
      </c>
      <c r="AJ112" s="171">
        <f t="shared" si="20"/>
        <v>0</v>
      </c>
      <c r="AK112" s="171"/>
      <c r="AL112" s="171"/>
      <c r="AM112" s="171">
        <f t="shared" si="21"/>
        <v>0</v>
      </c>
      <c r="AN112" s="171"/>
      <c r="AO112" s="171"/>
      <c r="AP112" s="171"/>
      <c r="AQ112" s="171"/>
      <c r="AR112" s="171"/>
      <c r="AS112" s="171"/>
      <c r="AT112" s="171"/>
      <c r="AU112" s="171"/>
      <c r="AV112" s="171"/>
      <c r="AW112" s="171"/>
      <c r="AX112" s="171"/>
      <c r="AY112" s="171"/>
      <c r="BB112" s="172" t="str">
        <f t="shared" si="28"/>
        <v/>
      </c>
      <c r="BC112" s="172" t="str">
        <f t="shared" si="28"/>
        <v/>
      </c>
      <c r="BD112" s="172" t="str">
        <f t="shared" si="28"/>
        <v/>
      </c>
      <c r="BE112" s="172" t="str">
        <f t="shared" si="28"/>
        <v/>
      </c>
      <c r="BF112" s="172" t="str">
        <f t="shared" si="28"/>
        <v/>
      </c>
    </row>
    <row r="113" spans="2:58">
      <c r="B113" s="10" t="str">
        <f t="shared" si="19"/>
        <v/>
      </c>
      <c r="C113" s="8"/>
      <c r="D113" s="8"/>
      <c r="E113" s="8"/>
      <c r="F113" s="281"/>
      <c r="G113" s="9"/>
      <c r="H113" s="9"/>
      <c r="I113" s="9"/>
      <c r="J113" s="9"/>
      <c r="K113" s="9"/>
      <c r="L113" s="305"/>
      <c r="M113" s="305"/>
      <c r="N113" s="11" t="str">
        <f t="shared" si="23"/>
        <v/>
      </c>
      <c r="O113" s="11" t="str">
        <f t="shared" si="24"/>
        <v/>
      </c>
      <c r="P113" s="158"/>
      <c r="Q113" s="11"/>
      <c r="R113" s="11"/>
      <c r="S113" s="11"/>
      <c r="T113" s="11"/>
      <c r="U113" s="11"/>
      <c r="V113" s="11"/>
      <c r="W113" s="11"/>
      <c r="X113" s="11"/>
      <c r="Y113" s="11" t="str">
        <f t="shared" si="25"/>
        <v/>
      </c>
      <c r="Z113" s="11" t="str">
        <f t="shared" si="26"/>
        <v/>
      </c>
      <c r="AA113" s="172">
        <f t="shared" si="27"/>
        <v>0</v>
      </c>
      <c r="AB113" s="172" t="str">
        <f t="shared" si="18"/>
        <v/>
      </c>
      <c r="AC113" s="172" t="str">
        <f t="shared" si="18"/>
        <v/>
      </c>
      <c r="AD113" s="171">
        <f t="shared" si="20"/>
        <v>0</v>
      </c>
      <c r="AE113" s="171">
        <f t="shared" si="20"/>
        <v>0</v>
      </c>
      <c r="AF113" s="171">
        <f t="shared" si="20"/>
        <v>0</v>
      </c>
      <c r="AG113" s="171">
        <f t="shared" si="20"/>
        <v>0</v>
      </c>
      <c r="AH113" s="171">
        <f t="shared" si="20"/>
        <v>0</v>
      </c>
      <c r="AI113" s="171">
        <f t="shared" si="20"/>
        <v>0</v>
      </c>
      <c r="AJ113" s="171">
        <f t="shared" si="20"/>
        <v>0</v>
      </c>
      <c r="AK113" s="171"/>
      <c r="AL113" s="171"/>
      <c r="AM113" s="171">
        <f t="shared" si="21"/>
        <v>0</v>
      </c>
      <c r="AN113" s="171"/>
      <c r="AO113" s="171"/>
      <c r="AP113" s="171"/>
      <c r="AQ113" s="171"/>
      <c r="AR113" s="171"/>
      <c r="AS113" s="171"/>
      <c r="AT113" s="171"/>
      <c r="AU113" s="171"/>
      <c r="AV113" s="171"/>
      <c r="AW113" s="171"/>
      <c r="AX113" s="171"/>
      <c r="AY113" s="171"/>
      <c r="BB113" s="172" t="str">
        <f t="shared" si="28"/>
        <v/>
      </c>
      <c r="BC113" s="172" t="str">
        <f t="shared" si="28"/>
        <v/>
      </c>
      <c r="BD113" s="172" t="str">
        <f t="shared" si="28"/>
        <v/>
      </c>
      <c r="BE113" s="172" t="str">
        <f t="shared" si="28"/>
        <v/>
      </c>
      <c r="BF113" s="172" t="str">
        <f t="shared" si="28"/>
        <v/>
      </c>
    </row>
    <row r="114" spans="2:58">
      <c r="B114" s="10" t="str">
        <f t="shared" si="19"/>
        <v/>
      </c>
      <c r="C114" s="8"/>
      <c r="D114" s="8"/>
      <c r="E114" s="8"/>
      <c r="F114" s="281"/>
      <c r="G114" s="9"/>
      <c r="H114" s="9"/>
      <c r="I114" s="9"/>
      <c r="J114" s="9"/>
      <c r="K114" s="9"/>
      <c r="L114" s="305"/>
      <c r="M114" s="305"/>
      <c r="N114" s="11" t="str">
        <f t="shared" si="23"/>
        <v/>
      </c>
      <c r="O114" s="11" t="str">
        <f t="shared" si="24"/>
        <v/>
      </c>
      <c r="P114" s="158"/>
      <c r="Q114" s="11"/>
      <c r="R114" s="11"/>
      <c r="S114" s="11"/>
      <c r="T114" s="11"/>
      <c r="U114" s="11"/>
      <c r="V114" s="11"/>
      <c r="W114" s="11"/>
      <c r="X114" s="11"/>
      <c r="Y114" s="11" t="str">
        <f t="shared" si="25"/>
        <v/>
      </c>
      <c r="Z114" s="11" t="str">
        <f t="shared" si="26"/>
        <v/>
      </c>
      <c r="AA114" s="172">
        <f t="shared" si="27"/>
        <v>0</v>
      </c>
      <c r="AB114" s="172" t="str">
        <f t="shared" si="18"/>
        <v/>
      </c>
      <c r="AC114" s="172" t="str">
        <f t="shared" si="18"/>
        <v/>
      </c>
      <c r="AD114" s="171">
        <f t="shared" si="20"/>
        <v>0</v>
      </c>
      <c r="AE114" s="171">
        <f t="shared" si="20"/>
        <v>0</v>
      </c>
      <c r="AF114" s="171">
        <f t="shared" si="20"/>
        <v>0</v>
      </c>
      <c r="AG114" s="171">
        <f t="shared" si="20"/>
        <v>0</v>
      </c>
      <c r="AH114" s="171">
        <f t="shared" si="20"/>
        <v>0</v>
      </c>
      <c r="AI114" s="171">
        <f t="shared" si="20"/>
        <v>0</v>
      </c>
      <c r="AJ114" s="171">
        <f t="shared" si="20"/>
        <v>0</v>
      </c>
      <c r="AK114" s="171"/>
      <c r="AL114" s="171"/>
      <c r="AM114" s="171">
        <f t="shared" si="21"/>
        <v>0</v>
      </c>
      <c r="AN114" s="171"/>
      <c r="AO114" s="171"/>
      <c r="AP114" s="171"/>
      <c r="AQ114" s="171"/>
      <c r="AR114" s="171"/>
      <c r="AS114" s="171"/>
      <c r="AT114" s="171"/>
      <c r="AU114" s="171"/>
      <c r="AV114" s="171"/>
      <c r="AW114" s="171"/>
      <c r="AX114" s="171"/>
      <c r="AY114" s="171"/>
      <c r="BB114" s="172" t="str">
        <f t="shared" si="28"/>
        <v/>
      </c>
      <c r="BC114" s="172" t="str">
        <f t="shared" si="28"/>
        <v/>
      </c>
      <c r="BD114" s="172" t="str">
        <f t="shared" si="28"/>
        <v/>
      </c>
      <c r="BE114" s="172" t="str">
        <f t="shared" si="28"/>
        <v/>
      </c>
      <c r="BF114" s="172" t="str">
        <f t="shared" si="28"/>
        <v/>
      </c>
    </row>
    <row r="115" spans="2:58">
      <c r="B115" s="10" t="str">
        <f t="shared" si="19"/>
        <v/>
      </c>
      <c r="C115" s="8"/>
      <c r="D115" s="8"/>
      <c r="E115" s="8"/>
      <c r="F115" s="281"/>
      <c r="G115" s="9"/>
      <c r="H115" s="9"/>
      <c r="I115" s="9"/>
      <c r="J115" s="9"/>
      <c r="K115" s="9"/>
      <c r="L115" s="305"/>
      <c r="M115" s="305"/>
      <c r="N115" s="11" t="str">
        <f t="shared" si="23"/>
        <v/>
      </c>
      <c r="O115" s="11" t="str">
        <f t="shared" si="24"/>
        <v/>
      </c>
      <c r="P115" s="158"/>
      <c r="Q115" s="11"/>
      <c r="R115" s="11"/>
      <c r="S115" s="11"/>
      <c r="T115" s="11"/>
      <c r="U115" s="11"/>
      <c r="V115" s="11"/>
      <c r="W115" s="11"/>
      <c r="X115" s="11"/>
      <c r="Y115" s="11" t="str">
        <f t="shared" si="25"/>
        <v/>
      </c>
      <c r="Z115" s="11" t="str">
        <f t="shared" si="26"/>
        <v/>
      </c>
      <c r="AA115" s="172">
        <f t="shared" si="27"/>
        <v>0</v>
      </c>
      <c r="AB115" s="172" t="str">
        <f t="shared" si="18"/>
        <v/>
      </c>
      <c r="AC115" s="172" t="str">
        <f t="shared" si="18"/>
        <v/>
      </c>
      <c r="AD115" s="171">
        <f t="shared" si="20"/>
        <v>0</v>
      </c>
      <c r="AE115" s="171">
        <f t="shared" si="20"/>
        <v>0</v>
      </c>
      <c r="AF115" s="171">
        <f t="shared" si="20"/>
        <v>0</v>
      </c>
      <c r="AG115" s="171">
        <f t="shared" si="20"/>
        <v>0</v>
      </c>
      <c r="AH115" s="171">
        <f t="shared" si="20"/>
        <v>0</v>
      </c>
      <c r="AI115" s="171">
        <f t="shared" si="20"/>
        <v>0</v>
      </c>
      <c r="AJ115" s="171">
        <f t="shared" si="20"/>
        <v>0</v>
      </c>
      <c r="AK115" s="171"/>
      <c r="AL115" s="171"/>
      <c r="AM115" s="171">
        <f t="shared" si="21"/>
        <v>0</v>
      </c>
      <c r="AN115" s="171"/>
      <c r="AO115" s="171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BB115" s="172" t="str">
        <f t="shared" si="28"/>
        <v/>
      </c>
      <c r="BC115" s="172" t="str">
        <f t="shared" si="28"/>
        <v/>
      </c>
      <c r="BD115" s="172" t="str">
        <f t="shared" si="28"/>
        <v/>
      </c>
      <c r="BE115" s="172" t="str">
        <f t="shared" si="28"/>
        <v/>
      </c>
      <c r="BF115" s="172" t="str">
        <f t="shared" si="28"/>
        <v/>
      </c>
    </row>
    <row r="116" spans="2:58">
      <c r="B116" s="10" t="str">
        <f t="shared" si="19"/>
        <v/>
      </c>
      <c r="C116" s="8"/>
      <c r="D116" s="8"/>
      <c r="E116" s="8"/>
      <c r="F116" s="281"/>
      <c r="G116" s="9"/>
      <c r="H116" s="9"/>
      <c r="I116" s="9"/>
      <c r="J116" s="9"/>
      <c r="K116" s="9"/>
      <c r="L116" s="305"/>
      <c r="M116" s="305"/>
      <c r="N116" s="11" t="str">
        <f t="shared" si="23"/>
        <v/>
      </c>
      <c r="O116" s="11" t="str">
        <f t="shared" si="24"/>
        <v/>
      </c>
      <c r="P116" s="158"/>
      <c r="Q116" s="11"/>
      <c r="R116" s="11"/>
      <c r="S116" s="11"/>
      <c r="T116" s="11"/>
      <c r="U116" s="11"/>
      <c r="V116" s="11"/>
      <c r="W116" s="11"/>
      <c r="X116" s="11"/>
      <c r="Y116" s="11" t="str">
        <f t="shared" si="25"/>
        <v/>
      </c>
      <c r="Z116" s="11" t="str">
        <f t="shared" si="26"/>
        <v/>
      </c>
      <c r="AA116" s="172">
        <f t="shared" si="27"/>
        <v>0</v>
      </c>
      <c r="AB116" s="172" t="str">
        <f t="shared" si="18"/>
        <v/>
      </c>
      <c r="AC116" s="172" t="str">
        <f t="shared" si="18"/>
        <v/>
      </c>
      <c r="AD116" s="171">
        <f t="shared" si="20"/>
        <v>0</v>
      </c>
      <c r="AE116" s="171">
        <f t="shared" si="20"/>
        <v>0</v>
      </c>
      <c r="AF116" s="171">
        <f t="shared" si="20"/>
        <v>0</v>
      </c>
      <c r="AG116" s="171">
        <f t="shared" si="20"/>
        <v>0</v>
      </c>
      <c r="AH116" s="171">
        <f t="shared" si="20"/>
        <v>0</v>
      </c>
      <c r="AI116" s="171">
        <f t="shared" si="20"/>
        <v>0</v>
      </c>
      <c r="AJ116" s="171">
        <f t="shared" si="20"/>
        <v>0</v>
      </c>
      <c r="AK116" s="171"/>
      <c r="AL116" s="171"/>
      <c r="AM116" s="171">
        <f t="shared" si="21"/>
        <v>0</v>
      </c>
      <c r="AN116" s="171"/>
      <c r="AO116" s="171"/>
      <c r="AP116" s="171"/>
      <c r="AQ116" s="171"/>
      <c r="AR116" s="171"/>
      <c r="AS116" s="171"/>
      <c r="AT116" s="171"/>
      <c r="AU116" s="171"/>
      <c r="AV116" s="171"/>
      <c r="AW116" s="171"/>
      <c r="AX116" s="171"/>
      <c r="AY116" s="171"/>
      <c r="BB116" s="172" t="str">
        <f t="shared" si="28"/>
        <v/>
      </c>
      <c r="BC116" s="172" t="str">
        <f t="shared" si="28"/>
        <v/>
      </c>
      <c r="BD116" s="172" t="str">
        <f t="shared" si="28"/>
        <v/>
      </c>
      <c r="BE116" s="172" t="str">
        <f t="shared" si="28"/>
        <v/>
      </c>
      <c r="BF116" s="172" t="str">
        <f t="shared" si="28"/>
        <v/>
      </c>
    </row>
    <row r="117" spans="2:58">
      <c r="B117" s="10" t="str">
        <f t="shared" si="19"/>
        <v/>
      </c>
      <c r="C117" s="8"/>
      <c r="D117" s="8"/>
      <c r="E117" s="8"/>
      <c r="F117" s="281"/>
      <c r="G117" s="9"/>
      <c r="H117" s="9"/>
      <c r="I117" s="9"/>
      <c r="J117" s="9"/>
      <c r="K117" s="9"/>
      <c r="L117" s="305"/>
      <c r="M117" s="305"/>
      <c r="N117" s="11" t="str">
        <f t="shared" si="23"/>
        <v/>
      </c>
      <c r="O117" s="11" t="str">
        <f t="shared" si="24"/>
        <v/>
      </c>
      <c r="P117" s="158"/>
      <c r="Q117" s="11"/>
      <c r="R117" s="11"/>
      <c r="S117" s="11"/>
      <c r="T117" s="11"/>
      <c r="U117" s="11"/>
      <c r="V117" s="11"/>
      <c r="W117" s="11"/>
      <c r="X117" s="11"/>
      <c r="Y117" s="11" t="str">
        <f t="shared" si="25"/>
        <v/>
      </c>
      <c r="Z117" s="11" t="str">
        <f t="shared" si="26"/>
        <v/>
      </c>
      <c r="AA117" s="172">
        <f t="shared" si="27"/>
        <v>0</v>
      </c>
      <c r="AB117" s="172" t="str">
        <f t="shared" si="18"/>
        <v/>
      </c>
      <c r="AC117" s="172" t="str">
        <f t="shared" si="18"/>
        <v/>
      </c>
      <c r="AD117" s="171">
        <f t="shared" si="20"/>
        <v>0</v>
      </c>
      <c r="AE117" s="171">
        <f t="shared" si="20"/>
        <v>0</v>
      </c>
      <c r="AF117" s="171">
        <f t="shared" si="20"/>
        <v>0</v>
      </c>
      <c r="AG117" s="171">
        <f t="shared" si="20"/>
        <v>0</v>
      </c>
      <c r="AH117" s="171">
        <f t="shared" si="20"/>
        <v>0</v>
      </c>
      <c r="AI117" s="171">
        <f t="shared" si="20"/>
        <v>0</v>
      </c>
      <c r="AJ117" s="171">
        <f t="shared" si="20"/>
        <v>0</v>
      </c>
      <c r="AK117" s="171"/>
      <c r="AL117" s="171"/>
      <c r="AM117" s="171">
        <f t="shared" si="21"/>
        <v>0</v>
      </c>
      <c r="AN117" s="171"/>
      <c r="AO117" s="17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BB117" s="172" t="str">
        <f t="shared" si="28"/>
        <v/>
      </c>
      <c r="BC117" s="172" t="str">
        <f t="shared" si="28"/>
        <v/>
      </c>
      <c r="BD117" s="172" t="str">
        <f t="shared" si="28"/>
        <v/>
      </c>
      <c r="BE117" s="172" t="str">
        <f t="shared" si="28"/>
        <v/>
      </c>
      <c r="BF117" s="172" t="str">
        <f t="shared" si="28"/>
        <v/>
      </c>
    </row>
    <row r="118" spans="2:58">
      <c r="B118" s="10" t="str">
        <f t="shared" si="19"/>
        <v/>
      </c>
      <c r="C118" s="8"/>
      <c r="D118" s="8"/>
      <c r="E118" s="8"/>
      <c r="F118" s="281"/>
      <c r="G118" s="9"/>
      <c r="H118" s="9"/>
      <c r="I118" s="9"/>
      <c r="J118" s="9"/>
      <c r="K118" s="9"/>
      <c r="L118" s="305"/>
      <c r="M118" s="305"/>
      <c r="N118" s="11" t="str">
        <f t="shared" si="23"/>
        <v/>
      </c>
      <c r="O118" s="11" t="str">
        <f t="shared" si="24"/>
        <v/>
      </c>
      <c r="P118" s="158"/>
      <c r="Q118" s="11"/>
      <c r="R118" s="11"/>
      <c r="S118" s="11"/>
      <c r="T118" s="11"/>
      <c r="U118" s="11"/>
      <c r="V118" s="11"/>
      <c r="W118" s="11"/>
      <c r="X118" s="11"/>
      <c r="Y118" s="11" t="str">
        <f t="shared" si="25"/>
        <v/>
      </c>
      <c r="Z118" s="11" t="str">
        <f t="shared" si="26"/>
        <v/>
      </c>
      <c r="AA118" s="172">
        <f t="shared" si="27"/>
        <v>0</v>
      </c>
      <c r="AB118" s="172" t="str">
        <f t="shared" si="18"/>
        <v/>
      </c>
      <c r="AC118" s="172" t="str">
        <f t="shared" si="18"/>
        <v/>
      </c>
      <c r="AD118" s="171">
        <f t="shared" si="20"/>
        <v>0</v>
      </c>
      <c r="AE118" s="171">
        <f t="shared" si="20"/>
        <v>0</v>
      </c>
      <c r="AF118" s="171">
        <f t="shared" si="20"/>
        <v>0</v>
      </c>
      <c r="AG118" s="171">
        <f t="shared" si="20"/>
        <v>0</v>
      </c>
      <c r="AH118" s="171">
        <f t="shared" si="20"/>
        <v>0</v>
      </c>
      <c r="AI118" s="171">
        <f t="shared" si="20"/>
        <v>0</v>
      </c>
      <c r="AJ118" s="171">
        <f t="shared" si="20"/>
        <v>0</v>
      </c>
      <c r="AK118" s="171"/>
      <c r="AL118" s="171"/>
      <c r="AM118" s="171">
        <f t="shared" si="21"/>
        <v>0</v>
      </c>
      <c r="AN118" s="171"/>
      <c r="AO118" s="171"/>
      <c r="AP118" s="171"/>
      <c r="AQ118" s="171"/>
      <c r="AR118" s="171"/>
      <c r="AS118" s="171"/>
      <c r="AT118" s="171"/>
      <c r="AU118" s="171"/>
      <c r="AV118" s="171"/>
      <c r="AW118" s="171"/>
      <c r="AX118" s="171"/>
      <c r="AY118" s="171"/>
      <c r="BB118" s="172" t="str">
        <f t="shared" si="28"/>
        <v/>
      </c>
      <c r="BC118" s="172" t="str">
        <f t="shared" si="28"/>
        <v/>
      </c>
      <c r="BD118" s="172" t="str">
        <f t="shared" si="28"/>
        <v/>
      </c>
      <c r="BE118" s="172" t="str">
        <f t="shared" si="28"/>
        <v/>
      </c>
      <c r="BF118" s="172" t="str">
        <f t="shared" si="28"/>
        <v/>
      </c>
    </row>
    <row r="119" spans="2:58">
      <c r="B119" s="10" t="str">
        <f t="shared" si="19"/>
        <v/>
      </c>
      <c r="C119" s="8"/>
      <c r="D119" s="8"/>
      <c r="E119" s="8"/>
      <c r="F119" s="281"/>
      <c r="G119" s="9"/>
      <c r="H119" s="9"/>
      <c r="I119" s="9"/>
      <c r="J119" s="9"/>
      <c r="K119" s="9"/>
      <c r="L119" s="305"/>
      <c r="M119" s="305"/>
      <c r="N119" s="11" t="str">
        <f t="shared" si="23"/>
        <v/>
      </c>
      <c r="O119" s="11" t="str">
        <f t="shared" si="24"/>
        <v/>
      </c>
      <c r="P119" s="158"/>
      <c r="Q119" s="11"/>
      <c r="R119" s="11"/>
      <c r="S119" s="11"/>
      <c r="T119" s="11"/>
      <c r="U119" s="11"/>
      <c r="V119" s="11"/>
      <c r="W119" s="11"/>
      <c r="X119" s="11"/>
      <c r="Y119" s="11" t="str">
        <f t="shared" si="25"/>
        <v/>
      </c>
      <c r="Z119" s="11" t="str">
        <f t="shared" si="26"/>
        <v/>
      </c>
      <c r="AA119" s="172">
        <f t="shared" si="27"/>
        <v>0</v>
      </c>
      <c r="AB119" s="172" t="str">
        <f t="shared" si="18"/>
        <v/>
      </c>
      <c r="AC119" s="172" t="str">
        <f t="shared" si="18"/>
        <v/>
      </c>
      <c r="AD119" s="171">
        <f t="shared" si="20"/>
        <v>0</v>
      </c>
      <c r="AE119" s="171">
        <f t="shared" si="20"/>
        <v>0</v>
      </c>
      <c r="AF119" s="171">
        <f t="shared" si="20"/>
        <v>0</v>
      </c>
      <c r="AG119" s="171">
        <f t="shared" si="20"/>
        <v>0</v>
      </c>
      <c r="AH119" s="171">
        <f t="shared" si="20"/>
        <v>0</v>
      </c>
      <c r="AI119" s="171">
        <f t="shared" si="20"/>
        <v>0</v>
      </c>
      <c r="AJ119" s="171">
        <f t="shared" si="20"/>
        <v>0</v>
      </c>
      <c r="AK119" s="171"/>
      <c r="AL119" s="171"/>
      <c r="AM119" s="171">
        <f t="shared" si="21"/>
        <v>0</v>
      </c>
      <c r="AN119" s="171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BB119" s="172" t="str">
        <f t="shared" si="28"/>
        <v/>
      </c>
      <c r="BC119" s="172" t="str">
        <f t="shared" si="28"/>
        <v/>
      </c>
      <c r="BD119" s="172" t="str">
        <f t="shared" si="28"/>
        <v/>
      </c>
      <c r="BE119" s="172" t="str">
        <f t="shared" si="28"/>
        <v/>
      </c>
      <c r="BF119" s="172" t="str">
        <f t="shared" si="28"/>
        <v/>
      </c>
    </row>
    <row r="120" spans="2:58">
      <c r="B120" s="10" t="str">
        <f t="shared" si="19"/>
        <v/>
      </c>
      <c r="C120" s="8"/>
      <c r="D120" s="8"/>
      <c r="E120" s="8"/>
      <c r="F120" s="281"/>
      <c r="G120" s="9"/>
      <c r="H120" s="9"/>
      <c r="I120" s="9"/>
      <c r="J120" s="9"/>
      <c r="K120" s="9"/>
      <c r="L120" s="305"/>
      <c r="M120" s="305"/>
      <c r="N120" s="11" t="str">
        <f t="shared" si="23"/>
        <v/>
      </c>
      <c r="O120" s="11" t="str">
        <f t="shared" si="24"/>
        <v/>
      </c>
      <c r="P120" s="158"/>
      <c r="Q120" s="11"/>
      <c r="R120" s="11"/>
      <c r="S120" s="11"/>
      <c r="T120" s="11"/>
      <c r="U120" s="11"/>
      <c r="V120" s="11"/>
      <c r="W120" s="11"/>
      <c r="X120" s="11"/>
      <c r="Y120" s="11" t="str">
        <f t="shared" si="25"/>
        <v/>
      </c>
      <c r="Z120" s="11" t="str">
        <f t="shared" si="26"/>
        <v/>
      </c>
      <c r="AA120" s="172">
        <f t="shared" si="27"/>
        <v>0</v>
      </c>
      <c r="AB120" s="172" t="str">
        <f t="shared" si="18"/>
        <v/>
      </c>
      <c r="AC120" s="172" t="str">
        <f t="shared" si="18"/>
        <v/>
      </c>
      <c r="AD120" s="171">
        <f t="shared" si="20"/>
        <v>0</v>
      </c>
      <c r="AE120" s="171">
        <f t="shared" si="20"/>
        <v>0</v>
      </c>
      <c r="AF120" s="171">
        <f t="shared" si="20"/>
        <v>0</v>
      </c>
      <c r="AG120" s="171">
        <f t="shared" si="20"/>
        <v>0</v>
      </c>
      <c r="AH120" s="171">
        <f t="shared" si="20"/>
        <v>0</v>
      </c>
      <c r="AI120" s="171">
        <f t="shared" si="20"/>
        <v>0</v>
      </c>
      <c r="AJ120" s="171">
        <f t="shared" si="20"/>
        <v>0</v>
      </c>
      <c r="AK120" s="171"/>
      <c r="AL120" s="171"/>
      <c r="AM120" s="171">
        <f t="shared" si="21"/>
        <v>0</v>
      </c>
      <c r="AN120" s="171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BB120" s="172" t="str">
        <f t="shared" si="28"/>
        <v/>
      </c>
      <c r="BC120" s="172" t="str">
        <f t="shared" si="28"/>
        <v/>
      </c>
      <c r="BD120" s="172" t="str">
        <f t="shared" si="28"/>
        <v/>
      </c>
      <c r="BE120" s="172" t="str">
        <f t="shared" si="28"/>
        <v/>
      </c>
      <c r="BF120" s="172" t="str">
        <f t="shared" si="28"/>
        <v/>
      </c>
    </row>
    <row r="121" spans="2:58">
      <c r="B121" s="10" t="str">
        <f t="shared" si="19"/>
        <v/>
      </c>
      <c r="C121" s="8"/>
      <c r="D121" s="8"/>
      <c r="E121" s="8"/>
      <c r="F121" s="281"/>
      <c r="G121" s="9"/>
      <c r="H121" s="9"/>
      <c r="I121" s="9"/>
      <c r="J121" s="9"/>
      <c r="K121" s="9"/>
      <c r="L121" s="305"/>
      <c r="M121" s="305"/>
      <c r="N121" s="11" t="str">
        <f t="shared" si="23"/>
        <v/>
      </c>
      <c r="O121" s="11" t="str">
        <f t="shared" si="24"/>
        <v/>
      </c>
      <c r="P121" s="158"/>
      <c r="Q121" s="11"/>
      <c r="R121" s="11"/>
      <c r="S121" s="11"/>
      <c r="T121" s="11"/>
      <c r="U121" s="11"/>
      <c r="V121" s="11"/>
      <c r="W121" s="11"/>
      <c r="X121" s="11"/>
      <c r="Y121" s="11" t="str">
        <f t="shared" si="25"/>
        <v/>
      </c>
      <c r="Z121" s="11" t="str">
        <f t="shared" si="26"/>
        <v/>
      </c>
      <c r="AA121" s="172">
        <f t="shared" si="27"/>
        <v>0</v>
      </c>
      <c r="AB121" s="172" t="str">
        <f t="shared" si="18"/>
        <v/>
      </c>
      <c r="AC121" s="172" t="str">
        <f t="shared" si="18"/>
        <v/>
      </c>
      <c r="AD121" s="171">
        <f t="shared" si="20"/>
        <v>0</v>
      </c>
      <c r="AE121" s="171">
        <f t="shared" si="20"/>
        <v>0</v>
      </c>
      <c r="AF121" s="171">
        <f t="shared" si="20"/>
        <v>0</v>
      </c>
      <c r="AG121" s="171">
        <f t="shared" si="20"/>
        <v>0</v>
      </c>
      <c r="AH121" s="171">
        <f t="shared" si="20"/>
        <v>0</v>
      </c>
      <c r="AI121" s="171">
        <f t="shared" si="20"/>
        <v>0</v>
      </c>
      <c r="AJ121" s="171">
        <f t="shared" si="20"/>
        <v>0</v>
      </c>
      <c r="AK121" s="171"/>
      <c r="AL121" s="171"/>
      <c r="AM121" s="171">
        <f t="shared" si="21"/>
        <v>0</v>
      </c>
      <c r="AN121" s="171"/>
      <c r="AO121" s="171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BB121" s="172" t="str">
        <f t="shared" si="28"/>
        <v/>
      </c>
      <c r="BC121" s="172" t="str">
        <f t="shared" si="28"/>
        <v/>
      </c>
      <c r="BD121" s="172" t="str">
        <f t="shared" si="28"/>
        <v/>
      </c>
      <c r="BE121" s="172" t="str">
        <f t="shared" si="28"/>
        <v/>
      </c>
      <c r="BF121" s="172" t="str">
        <f t="shared" si="28"/>
        <v/>
      </c>
    </row>
    <row r="122" spans="2:58">
      <c r="B122" s="10" t="str">
        <f t="shared" si="19"/>
        <v/>
      </c>
      <c r="C122" s="8"/>
      <c r="D122" s="8"/>
      <c r="E122" s="8"/>
      <c r="F122" s="281"/>
      <c r="G122" s="9"/>
      <c r="H122" s="9"/>
      <c r="I122" s="9"/>
      <c r="J122" s="9"/>
      <c r="K122" s="9"/>
      <c r="L122" s="305"/>
      <c r="M122" s="305"/>
      <c r="N122" s="11" t="str">
        <f t="shared" si="23"/>
        <v/>
      </c>
      <c r="O122" s="11" t="str">
        <f t="shared" si="24"/>
        <v/>
      </c>
      <c r="P122" s="158"/>
      <c r="Q122" s="11"/>
      <c r="R122" s="11"/>
      <c r="S122" s="11"/>
      <c r="T122" s="11"/>
      <c r="U122" s="11"/>
      <c r="V122" s="11"/>
      <c r="W122" s="11"/>
      <c r="X122" s="11"/>
      <c r="Y122" s="11" t="str">
        <f t="shared" si="25"/>
        <v/>
      </c>
      <c r="Z122" s="11" t="str">
        <f t="shared" si="26"/>
        <v/>
      </c>
      <c r="AA122" s="172">
        <f t="shared" si="27"/>
        <v>0</v>
      </c>
      <c r="AB122" s="172" t="str">
        <f t="shared" si="18"/>
        <v/>
      </c>
      <c r="AC122" s="172" t="str">
        <f t="shared" si="18"/>
        <v/>
      </c>
      <c r="AD122" s="171">
        <f t="shared" si="20"/>
        <v>0</v>
      </c>
      <c r="AE122" s="171">
        <f t="shared" si="20"/>
        <v>0</v>
      </c>
      <c r="AF122" s="171">
        <f t="shared" si="20"/>
        <v>0</v>
      </c>
      <c r="AG122" s="171">
        <f t="shared" si="20"/>
        <v>0</v>
      </c>
      <c r="AH122" s="171">
        <f t="shared" si="20"/>
        <v>0</v>
      </c>
      <c r="AI122" s="171">
        <f t="shared" si="20"/>
        <v>0</v>
      </c>
      <c r="AJ122" s="171">
        <f t="shared" si="20"/>
        <v>0</v>
      </c>
      <c r="AK122" s="171"/>
      <c r="AL122" s="171"/>
      <c r="AM122" s="171">
        <f t="shared" si="21"/>
        <v>0</v>
      </c>
      <c r="AN122" s="171"/>
      <c r="AO122" s="171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BB122" s="172" t="str">
        <f t="shared" si="28"/>
        <v/>
      </c>
      <c r="BC122" s="172" t="str">
        <f t="shared" si="28"/>
        <v/>
      </c>
      <c r="BD122" s="172" t="str">
        <f t="shared" si="28"/>
        <v/>
      </c>
      <c r="BE122" s="172" t="str">
        <f t="shared" si="28"/>
        <v/>
      </c>
      <c r="BF122" s="172" t="str">
        <f t="shared" si="28"/>
        <v/>
      </c>
    </row>
    <row r="123" spans="2:58">
      <c r="B123" s="10" t="str">
        <f t="shared" si="19"/>
        <v/>
      </c>
      <c r="C123" s="8"/>
      <c r="D123" s="8"/>
      <c r="E123" s="8"/>
      <c r="F123" s="281"/>
      <c r="G123" s="9"/>
      <c r="H123" s="9"/>
      <c r="I123" s="9"/>
      <c r="J123" s="9"/>
      <c r="K123" s="9"/>
      <c r="L123" s="305"/>
      <c r="M123" s="305"/>
      <c r="N123" s="11" t="str">
        <f t="shared" si="23"/>
        <v/>
      </c>
      <c r="O123" s="11" t="str">
        <f t="shared" si="24"/>
        <v/>
      </c>
      <c r="P123" s="158"/>
      <c r="Q123" s="11"/>
      <c r="R123" s="11"/>
      <c r="S123" s="11"/>
      <c r="T123" s="11"/>
      <c r="U123" s="11"/>
      <c r="V123" s="11"/>
      <c r="W123" s="11"/>
      <c r="X123" s="11"/>
      <c r="Y123" s="11" t="str">
        <f t="shared" si="25"/>
        <v/>
      </c>
      <c r="Z123" s="11" t="str">
        <f t="shared" si="26"/>
        <v/>
      </c>
      <c r="AA123" s="172">
        <f t="shared" si="27"/>
        <v>0</v>
      </c>
      <c r="AB123" s="172" t="str">
        <f t="shared" si="18"/>
        <v/>
      </c>
      <c r="AC123" s="172" t="str">
        <f t="shared" si="18"/>
        <v/>
      </c>
      <c r="AD123" s="171">
        <f t="shared" si="20"/>
        <v>0</v>
      </c>
      <c r="AE123" s="171">
        <f t="shared" si="20"/>
        <v>0</v>
      </c>
      <c r="AF123" s="171">
        <f t="shared" si="20"/>
        <v>0</v>
      </c>
      <c r="AG123" s="171">
        <f t="shared" si="20"/>
        <v>0</v>
      </c>
      <c r="AH123" s="171">
        <f t="shared" si="20"/>
        <v>0</v>
      </c>
      <c r="AI123" s="171">
        <f t="shared" si="20"/>
        <v>0</v>
      </c>
      <c r="AJ123" s="171">
        <f t="shared" si="20"/>
        <v>0</v>
      </c>
      <c r="AK123" s="171"/>
      <c r="AL123" s="171"/>
      <c r="AM123" s="171">
        <f t="shared" si="21"/>
        <v>0</v>
      </c>
      <c r="AN123" s="171"/>
      <c r="AO123" s="171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BB123" s="172" t="str">
        <f t="shared" si="28"/>
        <v/>
      </c>
      <c r="BC123" s="172" t="str">
        <f t="shared" si="28"/>
        <v/>
      </c>
      <c r="BD123" s="172" t="str">
        <f t="shared" si="28"/>
        <v/>
      </c>
      <c r="BE123" s="172" t="str">
        <f t="shared" si="28"/>
        <v/>
      </c>
      <c r="BF123" s="172" t="str">
        <f t="shared" si="28"/>
        <v/>
      </c>
    </row>
    <row r="124" spans="2:58">
      <c r="B124" s="10" t="str">
        <f t="shared" si="19"/>
        <v/>
      </c>
      <c r="C124" s="8"/>
      <c r="D124" s="8"/>
      <c r="E124" s="8"/>
      <c r="F124" s="281"/>
      <c r="G124" s="9"/>
      <c r="H124" s="9"/>
      <c r="I124" s="9"/>
      <c r="J124" s="9"/>
      <c r="K124" s="9"/>
      <c r="L124" s="305"/>
      <c r="M124" s="305"/>
      <c r="N124" s="11" t="str">
        <f t="shared" si="23"/>
        <v/>
      </c>
      <c r="O124" s="11" t="str">
        <f t="shared" si="24"/>
        <v/>
      </c>
      <c r="P124" s="158"/>
      <c r="Q124" s="11"/>
      <c r="R124" s="11"/>
      <c r="S124" s="11"/>
      <c r="T124" s="11"/>
      <c r="U124" s="11"/>
      <c r="V124" s="11"/>
      <c r="W124" s="11"/>
      <c r="X124" s="11"/>
      <c r="Y124" s="11" t="str">
        <f t="shared" si="25"/>
        <v/>
      </c>
      <c r="Z124" s="11" t="str">
        <f t="shared" si="26"/>
        <v/>
      </c>
      <c r="AA124" s="172">
        <f t="shared" si="27"/>
        <v>0</v>
      </c>
      <c r="AB124" s="172" t="str">
        <f t="shared" si="18"/>
        <v/>
      </c>
      <c r="AC124" s="172" t="str">
        <f t="shared" si="18"/>
        <v/>
      </c>
      <c r="AD124" s="171">
        <f t="shared" si="20"/>
        <v>0</v>
      </c>
      <c r="AE124" s="171">
        <f t="shared" si="20"/>
        <v>0</v>
      </c>
      <c r="AF124" s="171">
        <f t="shared" si="20"/>
        <v>0</v>
      </c>
      <c r="AG124" s="171">
        <f t="shared" si="20"/>
        <v>0</v>
      </c>
      <c r="AH124" s="171">
        <f t="shared" si="20"/>
        <v>0</v>
      </c>
      <c r="AI124" s="171">
        <f t="shared" si="20"/>
        <v>0</v>
      </c>
      <c r="AJ124" s="171">
        <f t="shared" si="20"/>
        <v>0</v>
      </c>
      <c r="AK124" s="171"/>
      <c r="AL124" s="171"/>
      <c r="AM124" s="171">
        <f t="shared" si="21"/>
        <v>0</v>
      </c>
      <c r="AN124" s="171"/>
      <c r="AO124" s="17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BB124" s="172" t="str">
        <f t="shared" si="28"/>
        <v/>
      </c>
      <c r="BC124" s="172" t="str">
        <f t="shared" si="28"/>
        <v/>
      </c>
      <c r="BD124" s="172" t="str">
        <f t="shared" si="28"/>
        <v/>
      </c>
      <c r="BE124" s="172" t="str">
        <f t="shared" si="28"/>
        <v/>
      </c>
      <c r="BF124" s="172" t="str">
        <f t="shared" si="28"/>
        <v/>
      </c>
    </row>
    <row r="125" spans="2:58">
      <c r="B125" s="10" t="str">
        <f t="shared" si="19"/>
        <v/>
      </c>
      <c r="C125" s="8"/>
      <c r="D125" s="8"/>
      <c r="E125" s="8"/>
      <c r="F125" s="281"/>
      <c r="G125" s="9"/>
      <c r="H125" s="9"/>
      <c r="I125" s="9"/>
      <c r="J125" s="9"/>
      <c r="K125" s="9"/>
      <c r="L125" s="305"/>
      <c r="M125" s="305"/>
      <c r="N125" s="11" t="str">
        <f t="shared" si="23"/>
        <v/>
      </c>
      <c r="O125" s="11" t="str">
        <f t="shared" si="24"/>
        <v/>
      </c>
      <c r="P125" s="158"/>
      <c r="Q125" s="11"/>
      <c r="R125" s="11"/>
      <c r="S125" s="11"/>
      <c r="T125" s="11"/>
      <c r="U125" s="11"/>
      <c r="V125" s="11"/>
      <c r="W125" s="11"/>
      <c r="X125" s="11"/>
      <c r="Y125" s="11" t="str">
        <f t="shared" si="25"/>
        <v/>
      </c>
      <c r="Z125" s="11" t="str">
        <f t="shared" si="26"/>
        <v/>
      </c>
      <c r="AA125" s="172">
        <f t="shared" si="27"/>
        <v>0</v>
      </c>
      <c r="AB125" s="172" t="str">
        <f t="shared" si="18"/>
        <v/>
      </c>
      <c r="AC125" s="172" t="str">
        <f t="shared" si="18"/>
        <v/>
      </c>
      <c r="AD125" s="171">
        <f t="shared" si="20"/>
        <v>0</v>
      </c>
      <c r="AE125" s="171">
        <f t="shared" si="20"/>
        <v>0</v>
      </c>
      <c r="AF125" s="171">
        <f t="shared" si="20"/>
        <v>0</v>
      </c>
      <c r="AG125" s="171">
        <f t="shared" si="20"/>
        <v>0</v>
      </c>
      <c r="AH125" s="171">
        <f t="shared" si="20"/>
        <v>0</v>
      </c>
      <c r="AI125" s="171">
        <f t="shared" si="20"/>
        <v>0</v>
      </c>
      <c r="AJ125" s="171">
        <f t="shared" si="20"/>
        <v>0</v>
      </c>
      <c r="AK125" s="171"/>
      <c r="AL125" s="171"/>
      <c r="AM125" s="171">
        <f t="shared" si="21"/>
        <v>0</v>
      </c>
      <c r="AN125" s="171"/>
      <c r="AO125" s="171"/>
      <c r="AP125" s="171"/>
      <c r="AQ125" s="171"/>
      <c r="AR125" s="171"/>
      <c r="AS125" s="171"/>
      <c r="AT125" s="171"/>
      <c r="AU125" s="171"/>
      <c r="AV125" s="171"/>
      <c r="AW125" s="171"/>
      <c r="AX125" s="171"/>
      <c r="AY125" s="171"/>
      <c r="BB125" s="172" t="str">
        <f t="shared" si="28"/>
        <v/>
      </c>
      <c r="BC125" s="172" t="str">
        <f t="shared" si="28"/>
        <v/>
      </c>
      <c r="BD125" s="172" t="str">
        <f t="shared" si="28"/>
        <v/>
      </c>
      <c r="BE125" s="172" t="str">
        <f t="shared" si="28"/>
        <v/>
      </c>
      <c r="BF125" s="172" t="str">
        <f t="shared" si="28"/>
        <v/>
      </c>
    </row>
    <row r="126" spans="2:58">
      <c r="B126" s="10" t="str">
        <f t="shared" si="19"/>
        <v/>
      </c>
      <c r="C126" s="8"/>
      <c r="D126" s="8"/>
      <c r="E126" s="8"/>
      <c r="F126" s="281"/>
      <c r="G126" s="9"/>
      <c r="H126" s="9"/>
      <c r="I126" s="9"/>
      <c r="J126" s="9"/>
      <c r="K126" s="9"/>
      <c r="L126" s="305"/>
      <c r="M126" s="305"/>
      <c r="N126" s="11" t="str">
        <f t="shared" si="23"/>
        <v/>
      </c>
      <c r="O126" s="11" t="str">
        <f t="shared" si="24"/>
        <v/>
      </c>
      <c r="P126" s="158"/>
      <c r="Q126" s="11"/>
      <c r="R126" s="11"/>
      <c r="S126" s="11"/>
      <c r="T126" s="11"/>
      <c r="U126" s="11"/>
      <c r="V126" s="11"/>
      <c r="W126" s="11"/>
      <c r="X126" s="11"/>
      <c r="Y126" s="11" t="str">
        <f t="shared" si="25"/>
        <v/>
      </c>
      <c r="Z126" s="11" t="str">
        <f t="shared" si="26"/>
        <v/>
      </c>
      <c r="AA126" s="172">
        <f t="shared" si="27"/>
        <v>0</v>
      </c>
      <c r="AB126" s="172" t="str">
        <f t="shared" si="18"/>
        <v/>
      </c>
      <c r="AC126" s="172" t="str">
        <f t="shared" si="18"/>
        <v/>
      </c>
      <c r="AD126" s="171">
        <f t="shared" si="20"/>
        <v>0</v>
      </c>
      <c r="AE126" s="171">
        <f t="shared" si="20"/>
        <v>0</v>
      </c>
      <c r="AF126" s="171">
        <f t="shared" si="20"/>
        <v>0</v>
      </c>
      <c r="AG126" s="171">
        <f t="shared" si="20"/>
        <v>0</v>
      </c>
      <c r="AH126" s="171">
        <f t="shared" si="20"/>
        <v>0</v>
      </c>
      <c r="AI126" s="171">
        <f t="shared" si="20"/>
        <v>0</v>
      </c>
      <c r="AJ126" s="171">
        <f t="shared" si="20"/>
        <v>0</v>
      </c>
      <c r="AK126" s="171"/>
      <c r="AL126" s="171"/>
      <c r="AM126" s="171">
        <f t="shared" si="21"/>
        <v>0</v>
      </c>
      <c r="AN126" s="171"/>
      <c r="AO126" s="171"/>
      <c r="AP126" s="171"/>
      <c r="AQ126" s="171"/>
      <c r="AR126" s="171"/>
      <c r="AS126" s="171"/>
      <c r="AT126" s="171"/>
      <c r="AU126" s="171"/>
      <c r="AV126" s="171"/>
      <c r="AW126" s="171"/>
      <c r="AX126" s="171"/>
      <c r="AY126" s="171"/>
      <c r="BB126" s="172" t="str">
        <f t="shared" si="28"/>
        <v/>
      </c>
      <c r="BC126" s="172" t="str">
        <f t="shared" si="28"/>
        <v/>
      </c>
      <c r="BD126" s="172" t="str">
        <f t="shared" si="28"/>
        <v/>
      </c>
      <c r="BE126" s="172" t="str">
        <f t="shared" si="28"/>
        <v/>
      </c>
      <c r="BF126" s="172" t="str">
        <f t="shared" si="28"/>
        <v/>
      </c>
    </row>
    <row r="127" spans="2:58">
      <c r="B127" s="10" t="str">
        <f t="shared" si="19"/>
        <v/>
      </c>
      <c r="C127" s="8"/>
      <c r="D127" s="8"/>
      <c r="E127" s="8"/>
      <c r="F127" s="281"/>
      <c r="G127" s="9"/>
      <c r="H127" s="9"/>
      <c r="I127" s="9"/>
      <c r="J127" s="9"/>
      <c r="K127" s="9"/>
      <c r="L127" s="305"/>
      <c r="M127" s="305"/>
      <c r="N127" s="11" t="str">
        <f t="shared" si="23"/>
        <v/>
      </c>
      <c r="O127" s="11" t="str">
        <f t="shared" si="24"/>
        <v/>
      </c>
      <c r="P127" s="158"/>
      <c r="Q127" s="11"/>
      <c r="R127" s="11"/>
      <c r="S127" s="11"/>
      <c r="T127" s="11"/>
      <c r="U127" s="11"/>
      <c r="V127" s="11"/>
      <c r="W127" s="11"/>
      <c r="X127" s="11"/>
      <c r="Y127" s="11" t="str">
        <f t="shared" si="25"/>
        <v/>
      </c>
      <c r="Z127" s="11" t="str">
        <f t="shared" si="26"/>
        <v/>
      </c>
      <c r="AA127" s="172">
        <f t="shared" si="27"/>
        <v>0</v>
      </c>
      <c r="AB127" s="172" t="str">
        <f t="shared" si="18"/>
        <v/>
      </c>
      <c r="AC127" s="172" t="str">
        <f t="shared" si="18"/>
        <v/>
      </c>
      <c r="AD127" s="171">
        <f t="shared" si="20"/>
        <v>0</v>
      </c>
      <c r="AE127" s="171">
        <f t="shared" si="20"/>
        <v>0</v>
      </c>
      <c r="AF127" s="171">
        <f t="shared" si="20"/>
        <v>0</v>
      </c>
      <c r="AG127" s="171">
        <f t="shared" si="20"/>
        <v>0</v>
      </c>
      <c r="AH127" s="171">
        <f t="shared" si="20"/>
        <v>0</v>
      </c>
      <c r="AI127" s="171">
        <f t="shared" si="20"/>
        <v>0</v>
      </c>
      <c r="AJ127" s="171">
        <f t="shared" si="20"/>
        <v>0</v>
      </c>
      <c r="AK127" s="171"/>
      <c r="AL127" s="171"/>
      <c r="AM127" s="171">
        <f t="shared" si="21"/>
        <v>0</v>
      </c>
      <c r="AN127" s="171"/>
      <c r="AO127" s="171"/>
      <c r="AP127" s="171"/>
      <c r="AQ127" s="171"/>
      <c r="AR127" s="171"/>
      <c r="AS127" s="171"/>
      <c r="AT127" s="171"/>
      <c r="AU127" s="171"/>
      <c r="AV127" s="171"/>
      <c r="AW127" s="171"/>
      <c r="AX127" s="171"/>
      <c r="AY127" s="171"/>
      <c r="BB127" s="172" t="str">
        <f t="shared" ref="BB127:BF130" si="29">IF($F127="","",BB$30)</f>
        <v/>
      </c>
      <c r="BC127" s="172" t="str">
        <f t="shared" si="29"/>
        <v/>
      </c>
      <c r="BD127" s="172" t="str">
        <f t="shared" si="29"/>
        <v/>
      </c>
      <c r="BE127" s="172" t="str">
        <f t="shared" si="29"/>
        <v/>
      </c>
      <c r="BF127" s="172" t="str">
        <f t="shared" si="29"/>
        <v/>
      </c>
    </row>
    <row r="128" spans="2:58">
      <c r="B128" s="10" t="str">
        <f t="shared" si="19"/>
        <v/>
      </c>
      <c r="C128" s="8"/>
      <c r="D128" s="8"/>
      <c r="E128" s="8"/>
      <c r="F128" s="281"/>
      <c r="G128" s="9"/>
      <c r="H128" s="9"/>
      <c r="I128" s="9"/>
      <c r="J128" s="9"/>
      <c r="K128" s="9"/>
      <c r="L128" s="305"/>
      <c r="M128" s="305"/>
      <c r="N128" s="11" t="str">
        <f t="shared" si="23"/>
        <v/>
      </c>
      <c r="O128" s="11" t="str">
        <f t="shared" si="24"/>
        <v/>
      </c>
      <c r="P128" s="158"/>
      <c r="Q128" s="11"/>
      <c r="R128" s="11"/>
      <c r="S128" s="11"/>
      <c r="T128" s="11"/>
      <c r="U128" s="11"/>
      <c r="V128" s="11"/>
      <c r="W128" s="11"/>
      <c r="X128" s="11"/>
      <c r="Y128" s="11" t="str">
        <f t="shared" si="25"/>
        <v/>
      </c>
      <c r="Z128" s="11" t="str">
        <f t="shared" si="26"/>
        <v/>
      </c>
      <c r="AA128" s="172">
        <f t="shared" si="27"/>
        <v>0</v>
      </c>
      <c r="AB128" s="172" t="str">
        <f t="shared" si="18"/>
        <v/>
      </c>
      <c r="AC128" s="172" t="str">
        <f t="shared" si="18"/>
        <v/>
      </c>
      <c r="AD128" s="171">
        <f t="shared" si="20"/>
        <v>0</v>
      </c>
      <c r="AE128" s="171">
        <f t="shared" si="20"/>
        <v>0</v>
      </c>
      <c r="AF128" s="171">
        <f t="shared" si="20"/>
        <v>0</v>
      </c>
      <c r="AG128" s="171">
        <f t="shared" si="20"/>
        <v>0</v>
      </c>
      <c r="AH128" s="171">
        <f t="shared" si="20"/>
        <v>0</v>
      </c>
      <c r="AI128" s="171">
        <f t="shared" si="20"/>
        <v>0</v>
      </c>
      <c r="AJ128" s="171">
        <f t="shared" si="20"/>
        <v>0</v>
      </c>
      <c r="AK128" s="171"/>
      <c r="AL128" s="171"/>
      <c r="AM128" s="171">
        <f t="shared" si="21"/>
        <v>0</v>
      </c>
      <c r="AN128" s="171"/>
      <c r="AO128" s="171"/>
      <c r="AP128" s="171"/>
      <c r="AQ128" s="171"/>
      <c r="AR128" s="171"/>
      <c r="AS128" s="171"/>
      <c r="AT128" s="171"/>
      <c r="AU128" s="171"/>
      <c r="AV128" s="171"/>
      <c r="AW128" s="171"/>
      <c r="AX128" s="171"/>
      <c r="AY128" s="171"/>
      <c r="BB128" s="172" t="str">
        <f t="shared" si="29"/>
        <v/>
      </c>
      <c r="BC128" s="172" t="str">
        <f t="shared" si="29"/>
        <v/>
      </c>
      <c r="BD128" s="172" t="str">
        <f t="shared" si="29"/>
        <v/>
      </c>
      <c r="BE128" s="172" t="str">
        <f t="shared" si="29"/>
        <v/>
      </c>
      <c r="BF128" s="172" t="str">
        <f t="shared" si="29"/>
        <v/>
      </c>
    </row>
    <row r="129" spans="1:58">
      <c r="B129" s="10" t="str">
        <f t="shared" si="19"/>
        <v/>
      </c>
      <c r="C129" s="8"/>
      <c r="D129" s="8"/>
      <c r="E129" s="8"/>
      <c r="F129" s="281"/>
      <c r="G129" s="9"/>
      <c r="H129" s="9"/>
      <c r="I129" s="9"/>
      <c r="J129" s="9"/>
      <c r="K129" s="9"/>
      <c r="L129" s="305"/>
      <c r="M129" s="305"/>
      <c r="N129" s="11" t="str">
        <f t="shared" si="23"/>
        <v/>
      </c>
      <c r="O129" s="11" t="str">
        <f t="shared" si="24"/>
        <v/>
      </c>
      <c r="P129" s="158"/>
      <c r="Q129" s="11"/>
      <c r="R129" s="11"/>
      <c r="S129" s="11"/>
      <c r="T129" s="11"/>
      <c r="U129" s="11"/>
      <c r="V129" s="11"/>
      <c r="W129" s="11"/>
      <c r="X129" s="11"/>
      <c r="Y129" s="11" t="str">
        <f t="shared" si="25"/>
        <v/>
      </c>
      <c r="Z129" s="11" t="str">
        <f t="shared" si="26"/>
        <v/>
      </c>
      <c r="AA129" s="172">
        <f t="shared" si="27"/>
        <v>0</v>
      </c>
      <c r="AB129" s="172" t="str">
        <f t="shared" si="18"/>
        <v/>
      </c>
      <c r="AC129" s="172" t="str">
        <f t="shared" si="18"/>
        <v/>
      </c>
      <c r="AD129" s="171">
        <f t="shared" si="20"/>
        <v>0</v>
      </c>
      <c r="AE129" s="171">
        <f t="shared" si="20"/>
        <v>0</v>
      </c>
      <c r="AF129" s="171">
        <f t="shared" si="20"/>
        <v>0</v>
      </c>
      <c r="AG129" s="171">
        <f t="shared" si="20"/>
        <v>0</v>
      </c>
      <c r="AH129" s="171">
        <f t="shared" si="20"/>
        <v>0</v>
      </c>
      <c r="AI129" s="171">
        <f t="shared" si="20"/>
        <v>0</v>
      </c>
      <c r="AJ129" s="171">
        <f t="shared" si="20"/>
        <v>0</v>
      </c>
      <c r="AK129" s="171"/>
      <c r="AL129" s="171"/>
      <c r="AM129" s="171">
        <f t="shared" si="21"/>
        <v>0</v>
      </c>
      <c r="AN129" s="171"/>
      <c r="AO129" s="17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BB129" s="172" t="str">
        <f t="shared" si="29"/>
        <v/>
      </c>
      <c r="BC129" s="172" t="str">
        <f t="shared" si="29"/>
        <v/>
      </c>
      <c r="BD129" s="172" t="str">
        <f t="shared" si="29"/>
        <v/>
      </c>
      <c r="BE129" s="172" t="str">
        <f t="shared" si="29"/>
        <v/>
      </c>
      <c r="BF129" s="172" t="str">
        <f t="shared" si="29"/>
        <v/>
      </c>
    </row>
    <row r="130" spans="1:58" ht="16.5" thickBot="1">
      <c r="B130" s="10" t="str">
        <f t="shared" si="19"/>
        <v/>
      </c>
      <c r="C130" s="8"/>
      <c r="D130" s="8"/>
      <c r="E130" s="8"/>
      <c r="F130" s="281"/>
      <c r="G130" s="9"/>
      <c r="H130" s="9"/>
      <c r="I130" s="9"/>
      <c r="J130" s="9"/>
      <c r="K130" s="9"/>
      <c r="L130" s="305"/>
      <c r="M130" s="305"/>
      <c r="N130" s="11" t="str">
        <f t="shared" si="23"/>
        <v/>
      </c>
      <c r="O130" s="11" t="str">
        <f t="shared" si="24"/>
        <v/>
      </c>
      <c r="P130" s="158"/>
      <c r="Q130" s="11"/>
      <c r="R130" s="11"/>
      <c r="S130" s="11"/>
      <c r="T130" s="11"/>
      <c r="U130" s="11"/>
      <c r="V130" s="11"/>
      <c r="W130" s="11"/>
      <c r="X130" s="11"/>
      <c r="Y130" s="11" t="str">
        <f t="shared" si="25"/>
        <v/>
      </c>
      <c r="Z130" s="11" t="str">
        <f t="shared" si="26"/>
        <v/>
      </c>
      <c r="AA130" s="172">
        <f t="shared" si="27"/>
        <v>0</v>
      </c>
      <c r="AB130" s="172" t="str">
        <f t="shared" si="18"/>
        <v/>
      </c>
      <c r="AC130" s="172" t="str">
        <f t="shared" si="18"/>
        <v/>
      </c>
      <c r="AD130" s="171">
        <f t="shared" si="20"/>
        <v>0</v>
      </c>
      <c r="AE130" s="171">
        <f t="shared" si="20"/>
        <v>0</v>
      </c>
      <c r="AF130" s="171">
        <f t="shared" si="20"/>
        <v>0</v>
      </c>
      <c r="AG130" s="171">
        <f t="shared" si="20"/>
        <v>0</v>
      </c>
      <c r="AH130" s="171">
        <f t="shared" si="20"/>
        <v>0</v>
      </c>
      <c r="AI130" s="171">
        <f t="shared" si="20"/>
        <v>0</v>
      </c>
      <c r="AJ130" s="171">
        <f t="shared" si="20"/>
        <v>0</v>
      </c>
      <c r="AK130" s="171"/>
      <c r="AL130" s="171"/>
      <c r="AM130" s="171">
        <f t="shared" si="21"/>
        <v>0</v>
      </c>
      <c r="AN130" s="171"/>
      <c r="AO130" s="17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BB130" s="172" t="str">
        <f t="shared" si="29"/>
        <v/>
      </c>
      <c r="BC130" s="172" t="str">
        <f t="shared" si="29"/>
        <v/>
      </c>
      <c r="BD130" s="172" t="str">
        <f t="shared" si="29"/>
        <v/>
      </c>
      <c r="BE130" s="172" t="str">
        <f t="shared" si="29"/>
        <v/>
      </c>
      <c r="BF130" s="172" t="str">
        <f t="shared" si="29"/>
        <v/>
      </c>
    </row>
    <row r="131" spans="1:58" ht="19.5" thickBot="1">
      <c r="B131" s="282" t="s">
        <v>49</v>
      </c>
      <c r="C131" s="283"/>
      <c r="D131" s="283"/>
      <c r="E131" s="283"/>
      <c r="F131" s="284"/>
      <c r="G131" s="12">
        <f>SUM(G31:G130)</f>
        <v>537</v>
      </c>
      <c r="H131" s="12">
        <f t="shared" ref="H131:Z131" si="30">SUM(H31:H130)</f>
        <v>3</v>
      </c>
      <c r="I131" s="12">
        <f t="shared" si="30"/>
        <v>35</v>
      </c>
      <c r="J131" s="12">
        <f t="shared" si="30"/>
        <v>20</v>
      </c>
      <c r="K131" s="12">
        <f t="shared" si="30"/>
        <v>2265</v>
      </c>
      <c r="L131" s="12">
        <f t="shared" si="30"/>
        <v>20</v>
      </c>
      <c r="M131" s="12">
        <f t="shared" si="30"/>
        <v>0</v>
      </c>
      <c r="N131" s="12">
        <f t="shared" si="30"/>
        <v>595</v>
      </c>
      <c r="O131" s="12">
        <f t="shared" si="30"/>
        <v>20</v>
      </c>
      <c r="P131" s="12">
        <f t="shared" si="30"/>
        <v>5</v>
      </c>
      <c r="Q131" s="12">
        <f t="shared" si="30"/>
        <v>72</v>
      </c>
      <c r="R131" s="12">
        <f t="shared" si="30"/>
        <v>0</v>
      </c>
      <c r="S131" s="12"/>
      <c r="T131" s="12">
        <f t="shared" si="30"/>
        <v>0</v>
      </c>
      <c r="U131" s="12">
        <f t="shared" si="30"/>
        <v>0</v>
      </c>
      <c r="V131" s="12">
        <f t="shared" si="30"/>
        <v>0</v>
      </c>
      <c r="W131" s="12"/>
      <c r="X131" s="12"/>
      <c r="Y131" s="12">
        <f>SUM(Y31:Y130)</f>
        <v>595</v>
      </c>
      <c r="Z131" s="12">
        <f t="shared" si="30"/>
        <v>22.931999999999995</v>
      </c>
    </row>
    <row r="132" spans="1:58">
      <c r="A132" s="172">
        <v>1.5133082866668701E-2</v>
      </c>
      <c r="B132" s="150"/>
      <c r="C132" s="172" t="s">
        <v>324</v>
      </c>
    </row>
  </sheetData>
  <sheetProtection algorithmName="SHA-512" hashValue="Ju/RDzWfxLYVo3P8dKl8nTEkjLvfp2DA7nvNTORHIUFa1iqVadVAC/fuzbAmMHU1vC4tqAmyohFq/wX0jRUXww==" saltValue="7IBroBriC+vSs9iL659GNQ==" spinCount="100000" sheet="1" scenarios="1" formatColumns="0" formatRows="0"/>
  <mergeCells count="16">
    <mergeCell ref="W29:W30"/>
    <mergeCell ref="X29:X30"/>
    <mergeCell ref="Y29:Y30"/>
    <mergeCell ref="Z29:Z30"/>
    <mergeCell ref="Q29:Q30"/>
    <mergeCell ref="R29:R30"/>
    <mergeCell ref="S29:S30"/>
    <mergeCell ref="T29:T30"/>
    <mergeCell ref="U29:U30"/>
    <mergeCell ref="V29:V30"/>
    <mergeCell ref="O29:O30"/>
    <mergeCell ref="B29:B30"/>
    <mergeCell ref="C29:C30"/>
    <mergeCell ref="D29:D30"/>
    <mergeCell ref="E29:E30"/>
    <mergeCell ref="N29:N30"/>
  </mergeCells>
  <conditionalFormatting sqref="B31:E130 R31:Z130">
    <cfRule type="expression" dxfId="57" priority="25" stopIfTrue="1">
      <formula>AND($F31="",B31&lt;&gt;"")</formula>
    </cfRule>
  </conditionalFormatting>
  <conditionalFormatting sqref="G31:G130">
    <cfRule type="expression" dxfId="56" priority="1" stopIfTrue="1">
      <formula>AND($F31="",G31&lt;&gt;"")</formula>
    </cfRule>
  </conditionalFormatting>
  <conditionalFormatting sqref="G31:M43">
    <cfRule type="expression" dxfId="55" priority="2">
      <formula>$F31=""</formula>
    </cfRule>
    <cfRule type="expression" dxfId="54" priority="3">
      <formula>G$30&lt;&gt;""</formula>
    </cfRule>
  </conditionalFormatting>
  <conditionalFormatting sqref="N31:O130">
    <cfRule type="expression" dxfId="53" priority="22" stopIfTrue="1">
      <formula>AND($F31="",N31&lt;&gt;"")</formula>
    </cfRule>
  </conditionalFormatting>
  <conditionalFormatting sqref="N31:Z43 B31:E130 O32:O130 Z32:Z130 G44:Z130">
    <cfRule type="expression" dxfId="52" priority="27">
      <formula>B$30&lt;&gt;""</formula>
    </cfRule>
  </conditionalFormatting>
  <conditionalFormatting sqref="N31:Z43 B31:E130 Z32:Z130 G44:Z130 O32:O130">
    <cfRule type="expression" dxfId="51" priority="26">
      <formula>$F31=""</formula>
    </cfRule>
  </conditionalFormatting>
  <conditionalFormatting sqref="Q31">
    <cfRule type="expression" dxfId="50" priority="21" stopIfTrue="1">
      <formula>AND($F31="",Q31&lt;&gt;"")</formula>
    </cfRule>
  </conditionalFormatting>
  <dataValidations count="5">
    <dataValidation type="list" allowBlank="1" showInputMessage="1" showErrorMessage="1" errorTitle="נתון שגוי" error="ניתן להזין רק 0 או 1_x000d__x000a_0= התנאי אינו מתקיים_x000d__x000a_1= התנאי מתקיים" sqref="L31:M130" xr:uid="{00000000-0002-0000-1A00-000000000000}">
      <formula1>$AB31:$AC31</formula1>
    </dataValidation>
    <dataValidation type="whole" operator="greaterThanOrEqual" allowBlank="1" showInputMessage="1" showErrorMessage="1" errorTitle="נתון שגוי" error="ניתן להזין רק מספר שלם גדול או שווה ל-0" sqref="G31:K130" xr:uid="{00000000-0002-0000-1A00-000001000000}">
      <formula1>0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1A00-000002000000}">
      <formula1>$AB31:$AC31</formula1>
    </dataValidation>
    <dataValidation type="list" allowBlank="1" showInputMessage="1" showErrorMessage="1" sqref="G30:M30 P30" xr:uid="{00000000-0002-0000-1A00-000003000000}">
      <formula1>$AE$1:$BA$1</formula1>
    </dataValidation>
    <dataValidation type="list" allowBlank="1" showInputMessage="1" showErrorMessage="1" sqref="F30" xr:uid="{00000000-0002-0000-1A00-000004000000}">
      <formula1>$AF$1:$BA$1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61D8BE1F-34D9-4C0E-A777-3021A4E08169}">
            <xm:f>NOT(ISERROR(SEARCH($AB$1,G31)))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G31:M43</xm:sqref>
        </x14:conditionalFormatting>
        <x14:conditionalFormatting xmlns:xm="http://schemas.microsoft.com/office/excel/2006/main">
          <x14:cfRule type="containsText" priority="28" operator="containsText" id="{500CCC7B-AFB3-4815-B37C-383900711EC5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N31:Z43 B31:E130 O32:O130 Z32:Z130 G44:Z130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2">
    <tabColor theme="8" tint="0.59999389629810485"/>
    <pageSetUpPr fitToPage="1"/>
  </sheetPr>
  <dimension ref="A1:GR132"/>
  <sheetViews>
    <sheetView rightToLeft="1" view="pageBreakPreview" topLeftCell="B29" zoomScale="85" zoomScaleNormal="100" zoomScaleSheetLayoutView="85" workbookViewId="0">
      <selection activeCell="O95" sqref="O95"/>
    </sheetView>
  </sheetViews>
  <sheetFormatPr defaultColWidth="9.140625" defaultRowHeight="15.75"/>
  <cols>
    <col min="1" max="1" width="9.140625" style="172" hidden="1" customWidth="1"/>
    <col min="2" max="2" width="9" style="172" customWidth="1"/>
    <col min="3" max="5" width="10.42578125" style="172" hidden="1" customWidth="1"/>
    <col min="6" max="6" width="69.28515625" style="172" bestFit="1" customWidth="1"/>
    <col min="7" max="7" width="14.42578125" style="172" customWidth="1"/>
    <col min="8" max="8" width="12" style="172" customWidth="1"/>
    <col min="9" max="9" width="21.140625" style="172" customWidth="1"/>
    <col min="10" max="10" width="17.5703125" style="172" customWidth="1"/>
    <col min="11" max="11" width="17.42578125" style="172" customWidth="1"/>
    <col min="12" max="12" width="21.42578125" style="172" customWidth="1"/>
    <col min="13" max="13" width="23.85546875" style="172" customWidth="1"/>
    <col min="14" max="14" width="23.5703125" style="172" customWidth="1"/>
    <col min="15" max="15" width="18.7109375" style="172" customWidth="1"/>
    <col min="16" max="16" width="16.85546875" style="172" customWidth="1"/>
    <col min="17" max="17" width="17.140625" style="172" hidden="1" customWidth="1"/>
    <col min="18" max="21" width="21.42578125" style="172" hidden="1" customWidth="1"/>
    <col min="22" max="22" width="15.42578125" style="172" hidden="1" customWidth="1"/>
    <col min="23" max="24" width="21.42578125" style="172" hidden="1" customWidth="1"/>
    <col min="25" max="25" width="21.42578125" style="172" customWidth="1"/>
    <col min="26" max="26" width="16.85546875" style="172" customWidth="1"/>
    <col min="27" max="29" width="9.140625" style="172" hidden="1" customWidth="1"/>
    <col min="30" max="30" width="11.85546875" style="172" hidden="1" customWidth="1"/>
    <col min="31" max="32" width="9.140625" style="172" hidden="1" customWidth="1"/>
    <col min="33" max="33" width="10.140625" style="172" hidden="1" customWidth="1"/>
    <col min="34" max="34" width="16.7109375" style="172" hidden="1" customWidth="1"/>
    <col min="35" max="35" width="8.85546875" style="172" hidden="1" customWidth="1"/>
    <col min="36" max="36" width="11.85546875" style="172" hidden="1" customWidth="1"/>
    <col min="37" max="37" width="17.7109375" style="172" hidden="1" customWidth="1"/>
    <col min="38" max="49" width="9.140625" style="172" hidden="1" customWidth="1"/>
    <col min="50" max="50" width="10.7109375" style="172" hidden="1" customWidth="1"/>
    <col min="51" max="200" width="9.140625" style="172" hidden="1" customWidth="1"/>
    <col min="201" max="16384" width="9.140625" style="172"/>
  </cols>
  <sheetData>
    <row r="1" spans="2:53" ht="34.5" customHeight="1" thickBot="1">
      <c r="B1" s="276" t="s">
        <v>130</v>
      </c>
      <c r="C1" s="277"/>
      <c r="D1" s="277"/>
      <c r="E1" s="277"/>
      <c r="F1" s="1" t="str">
        <f ca="1">MID(CELL("filename",AC2),FIND("]",CELL("filename",AC2),1)+1,99)</f>
        <v>קהילות שרות פיוט וניגון</v>
      </c>
      <c r="Y1" s="177" t="s">
        <v>309</v>
      </c>
      <c r="Z1" s="2">
        <f ca="1">INDEX('תנאי סף'!$B$31:$B$130,MATCH(F1,'תנאי סף'!$F$31:$F$130,0))</f>
        <v>4</v>
      </c>
      <c r="AB1" s="172" t="s">
        <v>89</v>
      </c>
      <c r="AD1" s="188" t="s">
        <v>90</v>
      </c>
      <c r="AE1" s="189" t="s">
        <v>91</v>
      </c>
      <c r="AF1" s="189" t="s">
        <v>92</v>
      </c>
      <c r="AG1" s="189" t="s">
        <v>93</v>
      </c>
      <c r="AH1" s="189" t="s">
        <v>94</v>
      </c>
      <c r="AI1" s="189" t="s">
        <v>95</v>
      </c>
      <c r="AJ1" s="189" t="s">
        <v>96</v>
      </c>
      <c r="AK1" s="190" t="s">
        <v>97</v>
      </c>
      <c r="AL1" s="189" t="s">
        <v>98</v>
      </c>
      <c r="AM1" s="190" t="s">
        <v>99</v>
      </c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90"/>
    </row>
    <row r="2" spans="2:53" ht="20.25" customHeight="1">
      <c r="Y2" s="278" t="str">
        <f>'פרמטרים לקריטריונים'!$B$4</f>
        <v>שנת תקציב</v>
      </c>
      <c r="Z2" s="5">
        <f>'פרמטרים לקריטריונים'!$C$4</f>
        <v>2025</v>
      </c>
      <c r="AE2" s="172">
        <f>IF(ISNA(MATCH(G31,$AB$30:$AC$30,0)),0,1)</f>
        <v>1</v>
      </c>
      <c r="AF2" s="172">
        <f>IF(IFERROR(G31*1,"bad")="bad",0,1)</f>
        <v>1</v>
      </c>
      <c r="AG2" s="172">
        <f>IF(IFERROR(IF(G31=TRUNC(G31),1,"bad"),"bad")="bad",0,1)</f>
        <v>1</v>
      </c>
      <c r="AH2" s="172">
        <f>IF(AND(IF(IFERROR(G31*1,"bad")="bad",0,1)=1,G31&gt;=0),1,0)</f>
        <v>1</v>
      </c>
      <c r="AI2" s="172">
        <f>IF(AND(IF(IFERROR(IF(G31=TRUNC(G31),1,"bad"),"bad")="bad",0,1)=1,G31&gt;=0),1,0)</f>
        <v>1</v>
      </c>
      <c r="AJ2" s="172">
        <f>IF(AND(IF(IFERROR(G31*1,"bad")="bad",0,1)=1,G31&gt;0),1,0)</f>
        <v>0</v>
      </c>
      <c r="AK2" s="172">
        <f>IF(AND(IF(IFERROR(IF(G31=TRUNC(G31),1,"bad"),"bad")="bad",0,1)=1,G31&gt;0),1,0)</f>
        <v>0</v>
      </c>
      <c r="AL2" s="172">
        <v>1</v>
      </c>
      <c r="AM2" s="172">
        <f>IF(IFERROR(HLOOKUP(G31,$BB$30:$BL$30,1,0),"bad")="bad",0,1)</f>
        <v>0</v>
      </c>
    </row>
    <row r="3" spans="2:53" ht="19.5" thickBot="1">
      <c r="F3" s="343" t="str">
        <f>'פרמטרים לקריטריונים'!F61:G61</f>
        <v>סעיף</v>
      </c>
      <c r="G3" s="343" t="str">
        <f>'פרמטרים לקריטריונים'!G61:H61</f>
        <v>תנאי</v>
      </c>
      <c r="I3" s="343" t="str">
        <f>'פרמטרים לקריטריונים'!B61</f>
        <v>סעיף</v>
      </c>
      <c r="J3" s="343" t="str">
        <f>'פרמטרים לקריטריונים'!C61</f>
        <v>ניקוד</v>
      </c>
      <c r="L3" s="343" t="str">
        <f>'פרמטרים לקריטריונים'!B81</f>
        <v>סעיף</v>
      </c>
      <c r="M3" s="343" t="str">
        <f>'פרמטרים לקריטריונים'!C81</f>
        <v>ניקוד</v>
      </c>
      <c r="N3" s="343" t="str">
        <f>'פרמטרים לקריטריונים'!B85</f>
        <v>סעיף</v>
      </c>
      <c r="O3" s="343" t="str">
        <f>'פרמטרים לקריטריונים'!C85</f>
        <v>מקדם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2" t="s">
        <v>101</v>
      </c>
      <c r="AE3" s="172">
        <v>1</v>
      </c>
      <c r="AF3" s="172">
        <v>2</v>
      </c>
      <c r="AG3" s="172">
        <v>3</v>
      </c>
      <c r="AH3" s="172">
        <v>4</v>
      </c>
      <c r="AI3" s="172">
        <v>5</v>
      </c>
      <c r="AJ3" s="172">
        <v>6</v>
      </c>
      <c r="AK3" s="172">
        <v>7</v>
      </c>
      <c r="AL3" s="172">
        <v>8</v>
      </c>
      <c r="AM3" s="172">
        <v>9</v>
      </c>
    </row>
    <row r="4" spans="2:53" ht="32.25" thickBot="1">
      <c r="F4" s="346" t="str">
        <f>'פרמטרים לקריטריונים'!F62:G62</f>
        <v>מספר חזנים ופייטנים</v>
      </c>
      <c r="G4" s="391">
        <f>'פרמטרים לקריטריונים'!G62:H62</f>
        <v>4</v>
      </c>
      <c r="I4" s="346" t="str">
        <f>'פרמטרים לקריטריונים'!B62</f>
        <v>עבור כל מנצח, נגן, חזן או פייטן</v>
      </c>
      <c r="J4" s="391">
        <f>'פרמטרים לקריטריונים'!C62</f>
        <v>1</v>
      </c>
      <c r="L4" s="346" t="str">
        <f>'פרמטרים לקריטריונים'!B82</f>
        <v>עבור כל קונצרט</v>
      </c>
      <c r="M4" s="392">
        <f>'פרמטרים לקריטריונים'!C82</f>
        <v>1</v>
      </c>
      <c r="N4" s="346" t="str">
        <f>'פרמטרים לקריטריונים'!B86</f>
        <v>שיעור מקסימלי של ניקוד מקונצרטים בחו"ל</v>
      </c>
      <c r="O4" s="392">
        <f>'פרמטרים לקריטריונים'!C86</f>
        <v>0.1</v>
      </c>
      <c r="AD4" s="172" t="s">
        <v>105</v>
      </c>
      <c r="AE4" s="188" t="s">
        <v>76</v>
      </c>
      <c r="AF4" s="189" t="s">
        <v>77</v>
      </c>
      <c r="AG4" s="189" t="s">
        <v>78</v>
      </c>
      <c r="AH4" s="189" t="s">
        <v>79</v>
      </c>
      <c r="AI4" s="189" t="s">
        <v>80</v>
      </c>
      <c r="AJ4" s="189"/>
      <c r="AK4" s="189"/>
      <c r="AL4" s="189"/>
      <c r="AM4" s="189"/>
      <c r="AN4" s="190"/>
    </row>
    <row r="5" spans="2:53" ht="19.5" thickBot="1">
      <c r="F5" s="346" t="str">
        <f>'פרמטרים לקריטריונים'!F63:G63</f>
        <v>מספר חזנים</v>
      </c>
      <c r="G5" s="391">
        <f>'פרמטרים לקריטריונים'!G63:H63</f>
        <v>1</v>
      </c>
      <c r="I5" s="343" t="str">
        <f>'פרמטרים לקריטריונים'!B63</f>
        <v>סעיף</v>
      </c>
      <c r="J5" s="343" t="str">
        <f>'פרמטרים לקריטריונים'!C63</f>
        <v>הגבלה</v>
      </c>
      <c r="L5" s="343" t="str">
        <f>'פרמטרים לקריטריונים'!B83</f>
        <v>בעד כל מספר מבצעים</v>
      </c>
      <c r="M5" s="343" t="str">
        <f>'פרמטרים לקריטריונים'!C83</f>
        <v>מקדם</v>
      </c>
      <c r="N5" s="343" t="str">
        <f>'פרמטרים לקריטריונים'!B87</f>
        <v>סעיף</v>
      </c>
      <c r="O5" s="343" t="str">
        <f>'פרמטרים לקריטריונים'!C87</f>
        <v>מקדם</v>
      </c>
      <c r="Y5" s="279" t="s">
        <v>310</v>
      </c>
      <c r="Z5" s="280"/>
    </row>
    <row r="6" spans="2:53" ht="37.5">
      <c r="F6" s="346" t="str">
        <f>'פרמטרים לקריטריונים'!F64:G64</f>
        <v>מספר נגנים</v>
      </c>
      <c r="G6" s="391">
        <f>'פרמטרים לקריטריונים'!G64:H64</f>
        <v>3</v>
      </c>
      <c r="I6" s="346" t="str">
        <f>'פרמטרים לקריטריונים'!B64</f>
        <v>מספר מבצעים מקסימלי לקונצרט</v>
      </c>
      <c r="J6" s="391">
        <f>'פרמטרים לקריטריונים'!C64</f>
        <v>80</v>
      </c>
      <c r="L6" s="393">
        <f>'פרמטרים לקריטריונים'!B84</f>
        <v>10</v>
      </c>
      <c r="M6" s="392">
        <f>'פרמטרים לקריטריונים'!C84</f>
        <v>1.05</v>
      </c>
      <c r="N6" s="346" t="str">
        <f>'פרמטרים לקריטריונים'!B88</f>
        <v>קונצרט עבור גוף שלישי שהמשרד תמך בו</v>
      </c>
      <c r="O6" s="392">
        <f>'פרמטרים לקריטריונים'!C88</f>
        <v>0.5</v>
      </c>
      <c r="Y6" s="177" t="s">
        <v>311</v>
      </c>
      <c r="Z6" s="317">
        <f>Y131</f>
        <v>606</v>
      </c>
    </row>
    <row r="7" spans="2:53" ht="38.25" thickBot="1">
      <c r="F7" s="346" t="str">
        <f>'פרמטרים לקריטריונים'!F65:G65</f>
        <v>דקות שירה או נגינה</v>
      </c>
      <c r="G7" s="391">
        <f>'פרמטרים לקריטריונים'!G65:H65</f>
        <v>50</v>
      </c>
      <c r="Y7" s="315" t="s">
        <v>312</v>
      </c>
      <c r="Z7" s="316">
        <f>SUMPRODUCT(Z31:Z130,--(P31:P130=0))+MIN(SUMPRODUCT(Z31:Z130,--(P31:P130=1)),SUMPRODUCT(Z31:Z130,--(P31:P130=0))*O4/(1-O4))</f>
        <v>59.327455443789042</v>
      </c>
    </row>
    <row r="9" spans="2:53" hidden="1"/>
    <row r="10" spans="2:53" hidden="1"/>
    <row r="11" spans="2:53" hidden="1"/>
    <row r="12" spans="2:53" hidden="1"/>
    <row r="13" spans="2:53" hidden="1"/>
    <row r="14" spans="2:53" hidden="1"/>
    <row r="15" spans="2:53" hidden="1"/>
    <row r="16" spans="2:53" hidden="1"/>
    <row r="17" spans="1:58" hidden="1"/>
    <row r="18" spans="1:58" hidden="1"/>
    <row r="19" spans="1:58" hidden="1"/>
    <row r="20" spans="1:58" hidden="1"/>
    <row r="21" spans="1:58" hidden="1"/>
    <row r="22" spans="1:58" hidden="1"/>
    <row r="23" spans="1:58" hidden="1"/>
    <row r="24" spans="1:58" hidden="1"/>
    <row r="25" spans="1:58" hidden="1"/>
    <row r="26" spans="1:58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58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8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171">
        <f t="shared" ref="AD28:AW28" si="0">MATCH(G$30,$AE$1:$AM$1,0)</f>
        <v>5</v>
      </c>
      <c r="AE28" s="171">
        <f t="shared" si="0"/>
        <v>5</v>
      </c>
      <c r="AF28" s="171">
        <f t="shared" si="0"/>
        <v>5</v>
      </c>
      <c r="AG28" s="171">
        <f t="shared" si="0"/>
        <v>5</v>
      </c>
      <c r="AH28" s="171">
        <f t="shared" si="0"/>
        <v>5</v>
      </c>
      <c r="AI28" s="171">
        <f t="shared" si="0"/>
        <v>1</v>
      </c>
      <c r="AJ28" s="171">
        <f t="shared" si="0"/>
        <v>1</v>
      </c>
      <c r="AK28" s="171" t="e">
        <f t="shared" si="0"/>
        <v>#N/A</v>
      </c>
      <c r="AL28" s="171" t="e">
        <f t="shared" si="0"/>
        <v>#N/A</v>
      </c>
      <c r="AM28" s="171">
        <f t="shared" si="0"/>
        <v>1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  <c r="AW28" s="171" t="e">
        <f t="shared" si="0"/>
        <v>#N/A</v>
      </c>
      <c r="AX28" s="171" t="e">
        <f>MATCH(#REF!,$AE$1:$AM$1,0)</f>
        <v>#REF!</v>
      </c>
      <c r="AY28" s="171"/>
    </row>
    <row r="29" spans="1:58" ht="79.5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218" t="s">
        <v>313</v>
      </c>
      <c r="G29" s="218" t="s">
        <v>56</v>
      </c>
      <c r="H29" s="218" t="s">
        <v>314</v>
      </c>
      <c r="I29" s="218" t="s">
        <v>58</v>
      </c>
      <c r="J29" s="218" t="s">
        <v>315</v>
      </c>
      <c r="K29" s="218" t="s">
        <v>316</v>
      </c>
      <c r="L29" s="218" t="s">
        <v>317</v>
      </c>
      <c r="M29" s="218" t="s">
        <v>318</v>
      </c>
      <c r="N29" s="429" t="s">
        <v>319</v>
      </c>
      <c r="O29" s="429" t="s">
        <v>320</v>
      </c>
      <c r="P29" s="218" t="s">
        <v>321</v>
      </c>
      <c r="Q29" s="433"/>
      <c r="R29" s="433"/>
      <c r="S29" s="433"/>
      <c r="T29" s="433"/>
      <c r="U29" s="433"/>
      <c r="V29" s="433"/>
      <c r="W29" s="433"/>
      <c r="X29" s="433"/>
      <c r="Y29" s="429" t="s">
        <v>322</v>
      </c>
      <c r="Z29" s="429" t="s">
        <v>323</v>
      </c>
      <c r="AA29" s="203" t="s">
        <v>161</v>
      </c>
      <c r="AD29" s="171" t="str">
        <f t="shared" ref="AD29:AW29" si="1">"בקרת "&amp;G29</f>
        <v>בקרת מספר חזנים</v>
      </c>
      <c r="AE29" s="171" t="str">
        <f t="shared" si="1"/>
        <v>בקרת מספר פייטנים</v>
      </c>
      <c r="AF29" s="171" t="str">
        <f t="shared" si="1"/>
        <v>בקרת מספר נגנים</v>
      </c>
      <c r="AG29" s="171" t="str">
        <f t="shared" si="1"/>
        <v>בקרת מספר מנצחים</v>
      </c>
      <c r="AH29" s="171" t="str">
        <f t="shared" si="1"/>
        <v>בקרת מספר דקות שירה או נגינה</v>
      </c>
      <c r="AI29" s="171" t="str">
        <f t="shared" si="1"/>
        <v>בקרת אינה מבוצעת במסגרת התפילות הקבועות בבית הכנסת או במסגרת בית ספרית</v>
      </c>
      <c r="AJ29" s="171" t="str">
        <f t="shared" si="1"/>
        <v>בקרת הקונצרנט בוצע עבור גוף שלישי שהמשרד תמך בו בשנת ההערכה ואשר המוסד קיבל ממנו תשלום בעבורם</v>
      </c>
      <c r="AK29" s="171" t="str">
        <f t="shared" si="1"/>
        <v>בקרת סה"כ מבצעים</v>
      </c>
      <c r="AL29" s="171" t="str">
        <f t="shared" si="1"/>
        <v>בקרת עובר תנאי סף לקונצרט</v>
      </c>
      <c r="AM29" s="171" t="str">
        <f t="shared" si="1"/>
        <v>בקרת הקונצרנט בוצע מחוץ לישראל</v>
      </c>
      <c r="AN29" s="171" t="str">
        <f t="shared" si="1"/>
        <v xml:space="preserve">בקרת </v>
      </c>
      <c r="AO29" s="171" t="str">
        <f t="shared" si="1"/>
        <v xml:space="preserve">בקרת </v>
      </c>
      <c r="AP29" s="171" t="str">
        <f t="shared" si="1"/>
        <v xml:space="preserve">בקרת </v>
      </c>
      <c r="AQ29" s="171" t="str">
        <f t="shared" si="1"/>
        <v xml:space="preserve">בקרת </v>
      </c>
      <c r="AR29" s="171" t="str">
        <f t="shared" si="1"/>
        <v xml:space="preserve">בקרת </v>
      </c>
      <c r="AS29" s="171" t="str">
        <f t="shared" si="1"/>
        <v xml:space="preserve">בקרת </v>
      </c>
      <c r="AT29" s="171" t="str">
        <f t="shared" si="1"/>
        <v xml:space="preserve">בקרת </v>
      </c>
      <c r="AU29" s="171" t="str">
        <f t="shared" si="1"/>
        <v xml:space="preserve">בקרת </v>
      </c>
      <c r="AV29" s="171" t="str">
        <f t="shared" si="1"/>
        <v>בקרת ניקוד מבצעים</v>
      </c>
      <c r="AW29" s="171" t="str">
        <f t="shared" si="1"/>
        <v>בקרת ניקוד מספר קונצרטים</v>
      </c>
      <c r="AX29" s="171"/>
      <c r="AY29" s="171"/>
      <c r="BB29" s="172" t="s">
        <v>105</v>
      </c>
    </row>
    <row r="30" spans="1:58" ht="42.75" customHeight="1" thickBot="1">
      <c r="A30" s="204"/>
      <c r="B30" s="432"/>
      <c r="C30" s="434"/>
      <c r="D30" s="434"/>
      <c r="E30" s="434"/>
      <c r="F30" s="219" t="s">
        <v>98</v>
      </c>
      <c r="G30" s="219" t="s">
        <v>95</v>
      </c>
      <c r="H30" s="219" t="s">
        <v>95</v>
      </c>
      <c r="I30" s="219" t="s">
        <v>95</v>
      </c>
      <c r="J30" s="219" t="s">
        <v>95</v>
      </c>
      <c r="K30" s="219" t="s">
        <v>95</v>
      </c>
      <c r="L30" s="219" t="s">
        <v>91</v>
      </c>
      <c r="M30" s="219" t="s">
        <v>91</v>
      </c>
      <c r="N30" s="430"/>
      <c r="O30" s="430"/>
      <c r="P30" s="219" t="s">
        <v>91</v>
      </c>
      <c r="Q30" s="522"/>
      <c r="R30" s="434"/>
      <c r="S30" s="434"/>
      <c r="T30" s="434"/>
      <c r="U30" s="434"/>
      <c r="V30" s="434"/>
      <c r="W30" s="434"/>
      <c r="X30" s="434"/>
      <c r="Y30" s="430"/>
      <c r="Z30" s="430"/>
      <c r="AB30" s="172">
        <v>0</v>
      </c>
      <c r="AC30" s="172">
        <v>1</v>
      </c>
      <c r="AD30" s="171" t="str">
        <f t="shared" ref="AD30:AW30" si="2">G30</f>
        <v>מספר שלם שאינו שלילי</v>
      </c>
      <c r="AE30" s="171" t="str">
        <f t="shared" si="2"/>
        <v>מספר שלם שאינו שלילי</v>
      </c>
      <c r="AF30" s="171" t="str">
        <f t="shared" si="2"/>
        <v>מספר שלם שאינו שלילי</v>
      </c>
      <c r="AG30" s="171" t="str">
        <f t="shared" si="2"/>
        <v>מספר שלם שאינו שלילי</v>
      </c>
      <c r="AH30" s="171" t="str">
        <f t="shared" si="2"/>
        <v>מספר שלם שאינו שלילי</v>
      </c>
      <c r="AI30" s="171" t="str">
        <f t="shared" si="2"/>
        <v>0/1</v>
      </c>
      <c r="AJ30" s="171" t="str">
        <f t="shared" si="2"/>
        <v>0/1</v>
      </c>
      <c r="AK30" s="171">
        <f t="shared" si="2"/>
        <v>0</v>
      </c>
      <c r="AL30" s="171">
        <f t="shared" si="2"/>
        <v>0</v>
      </c>
      <c r="AM30" s="171" t="str">
        <f t="shared" si="2"/>
        <v>0/1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AW30" s="171">
        <f t="shared" si="2"/>
        <v>0</v>
      </c>
      <c r="AX30" s="171"/>
      <c r="AY30" s="171"/>
      <c r="BB30" s="172" t="str">
        <f>AE$4</f>
        <v>א</v>
      </c>
      <c r="BC30" s="172" t="str">
        <f>AF$4</f>
        <v>ב</v>
      </c>
      <c r="BD30" s="172" t="str">
        <f>AG$4</f>
        <v>ג</v>
      </c>
      <c r="BE30" s="172" t="str">
        <f>AH$4</f>
        <v>ד</v>
      </c>
      <c r="BF30" s="172" t="str">
        <f>AI$4</f>
        <v>ה</v>
      </c>
    </row>
    <row r="31" spans="1:58">
      <c r="B31" s="10">
        <f t="shared" ref="B31:B94" si="3">IF(F31="","",ROW()-30)</f>
        <v>1</v>
      </c>
      <c r="C31" s="8"/>
      <c r="D31" s="8"/>
      <c r="E31" s="8"/>
      <c r="F31" s="281" t="s">
        <v>328</v>
      </c>
      <c r="G31" s="9">
        <v>0</v>
      </c>
      <c r="H31" s="137">
        <v>6</v>
      </c>
      <c r="I31" s="137">
        <v>3</v>
      </c>
      <c r="J31" s="137">
        <v>0</v>
      </c>
      <c r="K31" s="137">
        <v>120</v>
      </c>
      <c r="L31" s="158">
        <v>1</v>
      </c>
      <c r="M31" s="158">
        <v>0</v>
      </c>
      <c r="N31" s="11">
        <f>IF($F31="","",IFERROR(SUM(G31:J31),$AB$1))</f>
        <v>9</v>
      </c>
      <c r="O31" s="11">
        <f>IF($F31="","",IF($AA31&lt;&gt;1,$AB$1,IFERROR(IF(AND(L31=1,K31&gt;=$G$7,OR(SUM(G31:H31)&gt;=$G$4,AND(H31&gt;=($G$4-$G$6),I31&gt;=$G$6))),1,0),$AB$1)))</f>
        <v>1</v>
      </c>
      <c r="P31" s="158">
        <v>0</v>
      </c>
      <c r="Q31" s="11">
        <f>IF($F31="","",IFERROR(SUM(J31:M31),$AB$1))</f>
        <v>121</v>
      </c>
      <c r="R31" s="11"/>
      <c r="S31" s="11"/>
      <c r="T31" s="11"/>
      <c r="U31" s="11"/>
      <c r="V31" s="11"/>
      <c r="W31" s="11"/>
      <c r="X31" s="11"/>
      <c r="Y31" s="11">
        <f>IF($F31="","",IF($AA31&lt;&gt;1,$AB$1,IFERROR(O31*MIN($J$6,$J$4*N31),$AB$1)))</f>
        <v>9</v>
      </c>
      <c r="Z31" s="11">
        <f>IF($F31="","",IF($AA31&lt;&gt;1,$AB$1,IFERROR(O31*$M$4*$M$6^ROUNDDOWN(MIN($J$6,N31)/$L$6,0)*IF(M31=1,$O$6,1),$AB$1)))</f>
        <v>1</v>
      </c>
      <c r="AA31" s="172">
        <f>IF(SUM(AD31:AW31)=COUNT(AD31:AW31),1,0)</f>
        <v>1</v>
      </c>
      <c r="AB31" s="172">
        <f>IF($F31="","",AB$30)</f>
        <v>0</v>
      </c>
      <c r="AC31" s="172">
        <f>IF($F31="","",AC$30)</f>
        <v>1</v>
      </c>
      <c r="AD31" s="171">
        <f t="shared" ref="AD31:AJ62" si="4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171">
        <f t="shared" si="4"/>
        <v>1</v>
      </c>
      <c r="AF31" s="171">
        <f t="shared" si="4"/>
        <v>1</v>
      </c>
      <c r="AG31" s="171">
        <f t="shared" si="4"/>
        <v>1</v>
      </c>
      <c r="AH31" s="171">
        <f t="shared" si="4"/>
        <v>1</v>
      </c>
      <c r="AI31" s="171">
        <f t="shared" si="4"/>
        <v>1</v>
      </c>
      <c r="AJ31" s="171">
        <f t="shared" si="4"/>
        <v>1</v>
      </c>
      <c r="AK31" s="171"/>
      <c r="AL31" s="171"/>
      <c r="AM31" s="171">
        <f t="shared" ref="AM31:AM94" si="5">IF(P$30="",1,IF(P31="",0,IFERROR(CHOOSE(AM$28,IF(ISNA(MATCH(P31,$AB$30:$AC$30,0)),0,1),IF(ISNUMBER(P31),1,0),IF(P31=TRUNC(P31),1,0),IF(AND(P31*1=P31,P31&gt;=0),1,0),IF(AND(P31=TRUNC(P31),P31&gt;=0),1,0),IF(AND(P31*1=P31,P31&gt;0),1,0),IF(AND(P31=TRUNC(P31),P31&gt;0),1,0),1,IF(ISNA(HLOOKUP(P31,$AE$4:$AN$4,1,0)),0,1)),0)))</f>
        <v>1</v>
      </c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BB31" s="172" t="str">
        <f t="shared" ref="BB31:BF46" si="6">IF($F31="","",BB$30)</f>
        <v>א</v>
      </c>
      <c r="BC31" s="172" t="str">
        <f t="shared" si="6"/>
        <v>ב</v>
      </c>
      <c r="BD31" s="172" t="str">
        <f t="shared" si="6"/>
        <v>ג</v>
      </c>
      <c r="BE31" s="172" t="str">
        <f t="shared" si="6"/>
        <v>ד</v>
      </c>
      <c r="BF31" s="172" t="str">
        <f t="shared" si="6"/>
        <v>ה</v>
      </c>
    </row>
    <row r="32" spans="1:58">
      <c r="B32" s="10">
        <f t="shared" si="3"/>
        <v>2</v>
      </c>
      <c r="C32" s="8"/>
      <c r="D32" s="8"/>
      <c r="E32" s="8"/>
      <c r="F32" s="281" t="s">
        <v>328</v>
      </c>
      <c r="G32" s="9">
        <v>0</v>
      </c>
      <c r="H32" s="9">
        <v>7</v>
      </c>
      <c r="I32" s="9">
        <v>3</v>
      </c>
      <c r="J32" s="137">
        <v>0</v>
      </c>
      <c r="K32" s="137">
        <v>120</v>
      </c>
      <c r="L32" s="305">
        <v>1</v>
      </c>
      <c r="M32" s="305">
        <v>0</v>
      </c>
      <c r="N32" s="11">
        <f t="shared" ref="N32:N95" si="7">IF($F32="","",IFERROR(SUM(G32:J32),$AB$1))</f>
        <v>10</v>
      </c>
      <c r="O32" s="11">
        <f t="shared" ref="O32:O95" si="8">IF($F32="","",IF($AA32&lt;&gt;1,$AB$1,IFERROR(IF(AND(L32=1,K32&gt;=$G$7,OR(SUM(G32:H32)&gt;=$G$4,AND(H32&gt;=($G$4-$G$6),I32&gt;=$G$6))),1,0),$AB$1)))</f>
        <v>1</v>
      </c>
      <c r="P32" s="158">
        <v>0</v>
      </c>
      <c r="Q32" s="11"/>
      <c r="R32" s="11"/>
      <c r="S32" s="11"/>
      <c r="T32" s="11"/>
      <c r="U32" s="11"/>
      <c r="V32" s="11"/>
      <c r="W32" s="11"/>
      <c r="X32" s="11"/>
      <c r="Y32" s="11">
        <f t="shared" ref="Y32:Y95" si="9">IF($F32="","",IF($AA32&lt;&gt;1,$AB$1,IFERROR(O32*MIN($J$6,$J$4*N32),$AB$1)))</f>
        <v>10</v>
      </c>
      <c r="Z32" s="11">
        <f t="shared" ref="Z32:Z95" si="10">IF($F32="","",IF($AA32&lt;&gt;1,$AB$1,IFERROR(O32*$M$4*$M$6^ROUNDDOWN(MIN($J$6,N32)/$L$6,0)*IF(M32=1,$O$6,1),$AB$1)))</f>
        <v>1.05</v>
      </c>
      <c r="AA32" s="172">
        <f t="shared" ref="AA32:AA95" si="11">IF(SUM(AD32:AW32)=COUNT(AD32:AW32),1,0)</f>
        <v>1</v>
      </c>
      <c r="AB32" s="172">
        <f t="shared" ref="AB32:AC63" si="12">IF($F32="","",AB$30)</f>
        <v>0</v>
      </c>
      <c r="AC32" s="172">
        <f t="shared" si="12"/>
        <v>1</v>
      </c>
      <c r="AD32" s="171">
        <f t="shared" si="4"/>
        <v>1</v>
      </c>
      <c r="AE32" s="171">
        <f t="shared" si="4"/>
        <v>1</v>
      </c>
      <c r="AF32" s="171">
        <f t="shared" si="4"/>
        <v>1</v>
      </c>
      <c r="AG32" s="171">
        <f t="shared" si="4"/>
        <v>1</v>
      </c>
      <c r="AH32" s="171">
        <f t="shared" si="4"/>
        <v>1</v>
      </c>
      <c r="AI32" s="171">
        <f t="shared" si="4"/>
        <v>1</v>
      </c>
      <c r="AJ32" s="171">
        <f t="shared" si="4"/>
        <v>1</v>
      </c>
      <c r="AK32" s="171"/>
      <c r="AL32" s="171"/>
      <c r="AM32" s="171">
        <f t="shared" si="5"/>
        <v>1</v>
      </c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BB32" s="172" t="str">
        <f t="shared" si="6"/>
        <v>א</v>
      </c>
      <c r="BC32" s="172" t="str">
        <f t="shared" si="6"/>
        <v>ב</v>
      </c>
      <c r="BD32" s="172" t="str">
        <f t="shared" si="6"/>
        <v>ג</v>
      </c>
      <c r="BE32" s="172" t="str">
        <f t="shared" si="6"/>
        <v>ד</v>
      </c>
      <c r="BF32" s="172" t="str">
        <f t="shared" si="6"/>
        <v>ה</v>
      </c>
    </row>
    <row r="33" spans="2:58">
      <c r="B33" s="10">
        <f t="shared" si="3"/>
        <v>3</v>
      </c>
      <c r="C33" s="8"/>
      <c r="D33" s="8"/>
      <c r="E33" s="8"/>
      <c r="F33" s="281" t="s">
        <v>395</v>
      </c>
      <c r="G33" s="9">
        <v>0</v>
      </c>
      <c r="H33" s="9">
        <v>7</v>
      </c>
      <c r="I33" s="9">
        <v>3</v>
      </c>
      <c r="J33" s="137">
        <v>0</v>
      </c>
      <c r="K33" s="137">
        <v>120</v>
      </c>
      <c r="L33" s="305">
        <v>1</v>
      </c>
      <c r="M33" s="305">
        <v>0</v>
      </c>
      <c r="N33" s="11">
        <f t="shared" si="7"/>
        <v>10</v>
      </c>
      <c r="O33" s="11">
        <f t="shared" si="8"/>
        <v>1</v>
      </c>
      <c r="P33" s="158">
        <v>0</v>
      </c>
      <c r="Q33" s="11"/>
      <c r="R33" s="11"/>
      <c r="S33" s="11"/>
      <c r="T33" s="11"/>
      <c r="U33" s="11"/>
      <c r="V33" s="11"/>
      <c r="W33" s="11"/>
      <c r="X33" s="11"/>
      <c r="Y33" s="11">
        <f t="shared" si="9"/>
        <v>10</v>
      </c>
      <c r="Z33" s="11">
        <f t="shared" si="10"/>
        <v>1.05</v>
      </c>
      <c r="AA33" s="172">
        <f t="shared" si="11"/>
        <v>1</v>
      </c>
      <c r="AB33" s="172">
        <f t="shared" si="12"/>
        <v>0</v>
      </c>
      <c r="AC33" s="172">
        <f t="shared" si="12"/>
        <v>1</v>
      </c>
      <c r="AD33" s="171">
        <f t="shared" si="4"/>
        <v>1</v>
      </c>
      <c r="AE33" s="171">
        <f t="shared" si="4"/>
        <v>1</v>
      </c>
      <c r="AF33" s="171">
        <f t="shared" si="4"/>
        <v>1</v>
      </c>
      <c r="AG33" s="171">
        <f t="shared" si="4"/>
        <v>1</v>
      </c>
      <c r="AH33" s="171">
        <f t="shared" si="4"/>
        <v>1</v>
      </c>
      <c r="AI33" s="171">
        <f t="shared" si="4"/>
        <v>1</v>
      </c>
      <c r="AJ33" s="171">
        <f t="shared" si="4"/>
        <v>1</v>
      </c>
      <c r="AK33" s="171"/>
      <c r="AL33" s="171"/>
      <c r="AM33" s="171">
        <f t="shared" si="5"/>
        <v>1</v>
      </c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BB33" s="172" t="str">
        <f t="shared" si="6"/>
        <v>א</v>
      </c>
      <c r="BC33" s="172" t="str">
        <f t="shared" si="6"/>
        <v>ב</v>
      </c>
      <c r="BD33" s="172" t="str">
        <f t="shared" si="6"/>
        <v>ג</v>
      </c>
      <c r="BE33" s="172" t="str">
        <f t="shared" si="6"/>
        <v>ד</v>
      </c>
      <c r="BF33" s="172" t="str">
        <f t="shared" si="6"/>
        <v>ה</v>
      </c>
    </row>
    <row r="34" spans="2:58">
      <c r="B34" s="10">
        <f t="shared" si="3"/>
        <v>4</v>
      </c>
      <c r="C34" s="8"/>
      <c r="D34" s="8"/>
      <c r="E34" s="8"/>
      <c r="F34" s="281" t="s">
        <v>395</v>
      </c>
      <c r="G34" s="9">
        <v>0</v>
      </c>
      <c r="H34" s="137">
        <v>6</v>
      </c>
      <c r="I34" s="137">
        <v>3</v>
      </c>
      <c r="J34" s="137">
        <v>0</v>
      </c>
      <c r="K34" s="137">
        <v>120</v>
      </c>
      <c r="L34" s="305">
        <v>1</v>
      </c>
      <c r="M34" s="305">
        <v>0</v>
      </c>
      <c r="N34" s="11">
        <f t="shared" si="7"/>
        <v>9</v>
      </c>
      <c r="O34" s="11">
        <f t="shared" si="8"/>
        <v>1</v>
      </c>
      <c r="P34" s="158">
        <v>0</v>
      </c>
      <c r="Q34" s="11"/>
      <c r="R34" s="11"/>
      <c r="S34" s="11"/>
      <c r="T34" s="11"/>
      <c r="U34" s="11"/>
      <c r="V34" s="11"/>
      <c r="W34" s="11"/>
      <c r="X34" s="11"/>
      <c r="Y34" s="11">
        <f t="shared" si="9"/>
        <v>9</v>
      </c>
      <c r="Z34" s="11">
        <f t="shared" si="10"/>
        <v>1</v>
      </c>
      <c r="AA34" s="172">
        <f t="shared" si="11"/>
        <v>1</v>
      </c>
      <c r="AB34" s="172">
        <f t="shared" si="12"/>
        <v>0</v>
      </c>
      <c r="AC34" s="172">
        <f t="shared" si="12"/>
        <v>1</v>
      </c>
      <c r="AD34" s="171">
        <f t="shared" si="4"/>
        <v>1</v>
      </c>
      <c r="AE34" s="171">
        <f t="shared" si="4"/>
        <v>1</v>
      </c>
      <c r="AF34" s="171">
        <f t="shared" si="4"/>
        <v>1</v>
      </c>
      <c r="AG34" s="171">
        <f t="shared" si="4"/>
        <v>1</v>
      </c>
      <c r="AH34" s="171">
        <f t="shared" si="4"/>
        <v>1</v>
      </c>
      <c r="AI34" s="171">
        <f t="shared" si="4"/>
        <v>1</v>
      </c>
      <c r="AJ34" s="171">
        <f t="shared" si="4"/>
        <v>1</v>
      </c>
      <c r="AK34" s="171"/>
      <c r="AL34" s="171"/>
      <c r="AM34" s="171">
        <f t="shared" si="5"/>
        <v>1</v>
      </c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BB34" s="172" t="str">
        <f t="shared" si="6"/>
        <v>א</v>
      </c>
      <c r="BC34" s="172" t="str">
        <f t="shared" si="6"/>
        <v>ב</v>
      </c>
      <c r="BD34" s="172" t="str">
        <f t="shared" si="6"/>
        <v>ג</v>
      </c>
      <c r="BE34" s="172" t="str">
        <f t="shared" si="6"/>
        <v>ד</v>
      </c>
      <c r="BF34" s="172" t="str">
        <f t="shared" si="6"/>
        <v>ה</v>
      </c>
    </row>
    <row r="35" spans="2:58">
      <c r="B35" s="10">
        <f t="shared" si="3"/>
        <v>5</v>
      </c>
      <c r="C35" s="8"/>
      <c r="D35" s="8"/>
      <c r="E35" s="8"/>
      <c r="F35" s="281" t="s">
        <v>395</v>
      </c>
      <c r="G35" s="9">
        <v>0</v>
      </c>
      <c r="H35" s="9">
        <v>5</v>
      </c>
      <c r="I35" s="9">
        <v>3</v>
      </c>
      <c r="J35" s="137">
        <v>0</v>
      </c>
      <c r="K35" s="9">
        <v>120</v>
      </c>
      <c r="L35" s="305">
        <v>1</v>
      </c>
      <c r="M35" s="305">
        <v>0</v>
      </c>
      <c r="N35" s="11">
        <f t="shared" si="7"/>
        <v>8</v>
      </c>
      <c r="O35" s="11">
        <f t="shared" si="8"/>
        <v>1</v>
      </c>
      <c r="P35" s="158">
        <v>0</v>
      </c>
      <c r="Q35" s="11"/>
      <c r="R35" s="11"/>
      <c r="S35" s="11"/>
      <c r="T35" s="11"/>
      <c r="U35" s="11"/>
      <c r="V35" s="11"/>
      <c r="W35" s="11"/>
      <c r="X35" s="11"/>
      <c r="Y35" s="11">
        <f t="shared" si="9"/>
        <v>8</v>
      </c>
      <c r="Z35" s="11">
        <f t="shared" si="10"/>
        <v>1</v>
      </c>
      <c r="AA35" s="172">
        <f t="shared" si="11"/>
        <v>1</v>
      </c>
      <c r="AB35" s="172">
        <f t="shared" si="12"/>
        <v>0</v>
      </c>
      <c r="AC35" s="172">
        <f t="shared" si="12"/>
        <v>1</v>
      </c>
      <c r="AD35" s="171">
        <f t="shared" si="4"/>
        <v>1</v>
      </c>
      <c r="AE35" s="171">
        <f t="shared" si="4"/>
        <v>1</v>
      </c>
      <c r="AF35" s="171">
        <f t="shared" si="4"/>
        <v>1</v>
      </c>
      <c r="AG35" s="171">
        <f t="shared" si="4"/>
        <v>1</v>
      </c>
      <c r="AH35" s="171">
        <f t="shared" si="4"/>
        <v>1</v>
      </c>
      <c r="AI35" s="171">
        <f t="shared" si="4"/>
        <v>1</v>
      </c>
      <c r="AJ35" s="171">
        <f t="shared" si="4"/>
        <v>1</v>
      </c>
      <c r="AK35" s="171"/>
      <c r="AL35" s="171"/>
      <c r="AM35" s="171">
        <f t="shared" si="5"/>
        <v>1</v>
      </c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BB35" s="172" t="str">
        <f t="shared" si="6"/>
        <v>א</v>
      </c>
      <c r="BC35" s="172" t="str">
        <f t="shared" si="6"/>
        <v>ב</v>
      </c>
      <c r="BD35" s="172" t="str">
        <f t="shared" si="6"/>
        <v>ג</v>
      </c>
      <c r="BE35" s="172" t="str">
        <f t="shared" si="6"/>
        <v>ד</v>
      </c>
      <c r="BF35" s="172" t="str">
        <f t="shared" si="6"/>
        <v>ה</v>
      </c>
    </row>
    <row r="36" spans="2:58">
      <c r="B36" s="10">
        <f t="shared" si="3"/>
        <v>6</v>
      </c>
      <c r="C36" s="8"/>
      <c r="D36" s="8"/>
      <c r="E36" s="8"/>
      <c r="F36" s="281" t="s">
        <v>396</v>
      </c>
      <c r="G36" s="9">
        <v>0</v>
      </c>
      <c r="H36" s="9">
        <v>7</v>
      </c>
      <c r="I36" s="9">
        <v>3</v>
      </c>
      <c r="J36" s="137">
        <v>0</v>
      </c>
      <c r="K36" s="9">
        <v>120</v>
      </c>
      <c r="L36" s="305">
        <v>1</v>
      </c>
      <c r="M36" s="305">
        <v>0</v>
      </c>
      <c r="N36" s="11">
        <f t="shared" si="7"/>
        <v>10</v>
      </c>
      <c r="O36" s="11">
        <f t="shared" si="8"/>
        <v>1</v>
      </c>
      <c r="P36" s="158">
        <v>0</v>
      </c>
      <c r="Q36" s="11"/>
      <c r="R36" s="11"/>
      <c r="S36" s="11"/>
      <c r="T36" s="11"/>
      <c r="U36" s="11"/>
      <c r="V36" s="11"/>
      <c r="W36" s="11"/>
      <c r="X36" s="11"/>
      <c r="Y36" s="11">
        <f t="shared" si="9"/>
        <v>10</v>
      </c>
      <c r="Z36" s="11">
        <f t="shared" si="10"/>
        <v>1.05</v>
      </c>
      <c r="AA36" s="172">
        <f t="shared" si="11"/>
        <v>1</v>
      </c>
      <c r="AB36" s="172">
        <f t="shared" si="12"/>
        <v>0</v>
      </c>
      <c r="AC36" s="172">
        <f t="shared" si="12"/>
        <v>1</v>
      </c>
      <c r="AD36" s="171">
        <f t="shared" si="4"/>
        <v>1</v>
      </c>
      <c r="AE36" s="171">
        <f t="shared" si="4"/>
        <v>1</v>
      </c>
      <c r="AF36" s="171">
        <f t="shared" si="4"/>
        <v>1</v>
      </c>
      <c r="AG36" s="171">
        <f t="shared" si="4"/>
        <v>1</v>
      </c>
      <c r="AH36" s="171">
        <f t="shared" si="4"/>
        <v>1</v>
      </c>
      <c r="AI36" s="171">
        <f t="shared" si="4"/>
        <v>1</v>
      </c>
      <c r="AJ36" s="171">
        <f t="shared" si="4"/>
        <v>1</v>
      </c>
      <c r="AK36" s="171"/>
      <c r="AL36" s="171"/>
      <c r="AM36" s="171">
        <f t="shared" si="5"/>
        <v>1</v>
      </c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BB36" s="172" t="str">
        <f t="shared" si="6"/>
        <v>א</v>
      </c>
      <c r="BC36" s="172" t="str">
        <f t="shared" si="6"/>
        <v>ב</v>
      </c>
      <c r="BD36" s="172" t="str">
        <f t="shared" si="6"/>
        <v>ג</v>
      </c>
      <c r="BE36" s="172" t="str">
        <f t="shared" si="6"/>
        <v>ד</v>
      </c>
      <c r="BF36" s="172" t="str">
        <f t="shared" si="6"/>
        <v>ה</v>
      </c>
    </row>
    <row r="37" spans="2:58">
      <c r="B37" s="10">
        <f t="shared" si="3"/>
        <v>7</v>
      </c>
      <c r="C37" s="8"/>
      <c r="D37" s="8"/>
      <c r="E37" s="8"/>
      <c r="F37" s="281" t="s">
        <v>396</v>
      </c>
      <c r="G37" s="9">
        <v>0</v>
      </c>
      <c r="H37" s="137">
        <v>6</v>
      </c>
      <c r="I37" s="137">
        <v>3</v>
      </c>
      <c r="J37" s="137">
        <v>0</v>
      </c>
      <c r="K37" s="9">
        <v>120</v>
      </c>
      <c r="L37" s="305">
        <v>1</v>
      </c>
      <c r="M37" s="305">
        <v>0</v>
      </c>
      <c r="N37" s="11">
        <f t="shared" si="7"/>
        <v>9</v>
      </c>
      <c r="O37" s="11">
        <f t="shared" si="8"/>
        <v>1</v>
      </c>
      <c r="P37" s="158">
        <v>0</v>
      </c>
      <c r="Q37" s="11"/>
      <c r="R37" s="11"/>
      <c r="S37" s="11"/>
      <c r="T37" s="11"/>
      <c r="U37" s="11"/>
      <c r="V37" s="11"/>
      <c r="W37" s="11"/>
      <c r="X37" s="11"/>
      <c r="Y37" s="11">
        <f t="shared" si="9"/>
        <v>9</v>
      </c>
      <c r="Z37" s="11">
        <f t="shared" si="10"/>
        <v>1</v>
      </c>
      <c r="AA37" s="172">
        <f t="shared" si="11"/>
        <v>1</v>
      </c>
      <c r="AB37" s="172">
        <f t="shared" si="12"/>
        <v>0</v>
      </c>
      <c r="AC37" s="172">
        <f t="shared" si="12"/>
        <v>1</v>
      </c>
      <c r="AD37" s="171">
        <f t="shared" si="4"/>
        <v>1</v>
      </c>
      <c r="AE37" s="171">
        <f t="shared" si="4"/>
        <v>1</v>
      </c>
      <c r="AF37" s="171">
        <f t="shared" si="4"/>
        <v>1</v>
      </c>
      <c r="AG37" s="171">
        <f t="shared" si="4"/>
        <v>1</v>
      </c>
      <c r="AH37" s="171">
        <f t="shared" si="4"/>
        <v>1</v>
      </c>
      <c r="AI37" s="171">
        <f t="shared" si="4"/>
        <v>1</v>
      </c>
      <c r="AJ37" s="171">
        <f t="shared" si="4"/>
        <v>1</v>
      </c>
      <c r="AK37" s="171"/>
      <c r="AL37" s="171"/>
      <c r="AM37" s="171">
        <f t="shared" si="5"/>
        <v>1</v>
      </c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171"/>
      <c r="AY37" s="171"/>
      <c r="BB37" s="172" t="str">
        <f t="shared" si="6"/>
        <v>א</v>
      </c>
      <c r="BC37" s="172" t="str">
        <f t="shared" si="6"/>
        <v>ב</v>
      </c>
      <c r="BD37" s="172" t="str">
        <f t="shared" si="6"/>
        <v>ג</v>
      </c>
      <c r="BE37" s="172" t="str">
        <f t="shared" si="6"/>
        <v>ד</v>
      </c>
      <c r="BF37" s="172" t="str">
        <f t="shared" si="6"/>
        <v>ה</v>
      </c>
    </row>
    <row r="38" spans="2:58">
      <c r="B38" s="10">
        <f t="shared" si="3"/>
        <v>8</v>
      </c>
      <c r="C38" s="8"/>
      <c r="D38" s="8"/>
      <c r="E38" s="8"/>
      <c r="F38" s="281" t="s">
        <v>397</v>
      </c>
      <c r="G38" s="9">
        <v>0</v>
      </c>
      <c r="H38" s="9">
        <v>7</v>
      </c>
      <c r="I38" s="9">
        <v>3</v>
      </c>
      <c r="J38" s="137">
        <v>0</v>
      </c>
      <c r="K38" s="9">
        <v>120</v>
      </c>
      <c r="L38" s="305">
        <v>1</v>
      </c>
      <c r="M38" s="305">
        <v>0</v>
      </c>
      <c r="N38" s="11">
        <f t="shared" si="7"/>
        <v>10</v>
      </c>
      <c r="O38" s="11">
        <f t="shared" si="8"/>
        <v>1</v>
      </c>
      <c r="P38" s="158">
        <v>0</v>
      </c>
      <c r="Q38" s="11"/>
      <c r="R38" s="11"/>
      <c r="S38" s="11"/>
      <c r="T38" s="11"/>
      <c r="U38" s="11"/>
      <c r="V38" s="11"/>
      <c r="W38" s="11"/>
      <c r="X38" s="11"/>
      <c r="Y38" s="11">
        <f t="shared" si="9"/>
        <v>10</v>
      </c>
      <c r="Z38" s="11">
        <f t="shared" si="10"/>
        <v>1.05</v>
      </c>
      <c r="AA38" s="172">
        <f t="shared" si="11"/>
        <v>1</v>
      </c>
      <c r="AB38" s="172">
        <f t="shared" si="12"/>
        <v>0</v>
      </c>
      <c r="AC38" s="172">
        <f t="shared" si="12"/>
        <v>1</v>
      </c>
      <c r="AD38" s="171">
        <f t="shared" si="4"/>
        <v>1</v>
      </c>
      <c r="AE38" s="171">
        <f t="shared" si="4"/>
        <v>1</v>
      </c>
      <c r="AF38" s="171">
        <f t="shared" si="4"/>
        <v>1</v>
      </c>
      <c r="AG38" s="171">
        <f t="shared" si="4"/>
        <v>1</v>
      </c>
      <c r="AH38" s="171">
        <f t="shared" si="4"/>
        <v>1</v>
      </c>
      <c r="AI38" s="171">
        <f t="shared" si="4"/>
        <v>1</v>
      </c>
      <c r="AJ38" s="171">
        <f t="shared" si="4"/>
        <v>1</v>
      </c>
      <c r="AK38" s="171"/>
      <c r="AL38" s="171"/>
      <c r="AM38" s="171">
        <f t="shared" si="5"/>
        <v>1</v>
      </c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BB38" s="172" t="str">
        <f t="shared" si="6"/>
        <v>א</v>
      </c>
      <c r="BC38" s="172" t="str">
        <f t="shared" si="6"/>
        <v>ב</v>
      </c>
      <c r="BD38" s="172" t="str">
        <f t="shared" si="6"/>
        <v>ג</v>
      </c>
      <c r="BE38" s="172" t="str">
        <f t="shared" si="6"/>
        <v>ד</v>
      </c>
      <c r="BF38" s="172" t="str">
        <f t="shared" si="6"/>
        <v>ה</v>
      </c>
    </row>
    <row r="39" spans="2:58">
      <c r="B39" s="10">
        <f t="shared" si="3"/>
        <v>9</v>
      </c>
      <c r="C39" s="8"/>
      <c r="D39" s="8"/>
      <c r="E39" s="8"/>
      <c r="F39" s="281" t="s">
        <v>397</v>
      </c>
      <c r="G39" s="9">
        <v>0</v>
      </c>
      <c r="H39" s="9">
        <v>6</v>
      </c>
      <c r="I39" s="9">
        <v>3</v>
      </c>
      <c r="J39" s="137">
        <v>0</v>
      </c>
      <c r="K39" s="9">
        <v>120</v>
      </c>
      <c r="L39" s="305">
        <v>1</v>
      </c>
      <c r="M39" s="305">
        <v>0</v>
      </c>
      <c r="N39" s="11">
        <f t="shared" si="7"/>
        <v>9</v>
      </c>
      <c r="O39" s="11">
        <f t="shared" si="8"/>
        <v>1</v>
      </c>
      <c r="P39" s="158">
        <v>0</v>
      </c>
      <c r="Q39" s="11"/>
      <c r="R39" s="11"/>
      <c r="S39" s="11"/>
      <c r="T39" s="11"/>
      <c r="U39" s="11"/>
      <c r="V39" s="11"/>
      <c r="W39" s="11"/>
      <c r="X39" s="11"/>
      <c r="Y39" s="11">
        <f t="shared" si="9"/>
        <v>9</v>
      </c>
      <c r="Z39" s="11">
        <f t="shared" si="10"/>
        <v>1</v>
      </c>
      <c r="AA39" s="172">
        <f t="shared" si="11"/>
        <v>1</v>
      </c>
      <c r="AB39" s="172">
        <f t="shared" si="12"/>
        <v>0</v>
      </c>
      <c r="AC39" s="172">
        <f t="shared" si="12"/>
        <v>1</v>
      </c>
      <c r="AD39" s="171">
        <f t="shared" si="4"/>
        <v>1</v>
      </c>
      <c r="AE39" s="171">
        <f t="shared" si="4"/>
        <v>1</v>
      </c>
      <c r="AF39" s="171">
        <f t="shared" si="4"/>
        <v>1</v>
      </c>
      <c r="AG39" s="171">
        <f t="shared" si="4"/>
        <v>1</v>
      </c>
      <c r="AH39" s="171">
        <f t="shared" si="4"/>
        <v>1</v>
      </c>
      <c r="AI39" s="171">
        <f t="shared" si="4"/>
        <v>1</v>
      </c>
      <c r="AJ39" s="171">
        <f t="shared" si="4"/>
        <v>1</v>
      </c>
      <c r="AK39" s="171"/>
      <c r="AL39" s="171"/>
      <c r="AM39" s="171">
        <f t="shared" si="5"/>
        <v>1</v>
      </c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BB39" s="172" t="str">
        <f t="shared" si="6"/>
        <v>א</v>
      </c>
      <c r="BC39" s="172" t="str">
        <f t="shared" si="6"/>
        <v>ב</v>
      </c>
      <c r="BD39" s="172" t="str">
        <f t="shared" si="6"/>
        <v>ג</v>
      </c>
      <c r="BE39" s="172" t="str">
        <f t="shared" si="6"/>
        <v>ד</v>
      </c>
      <c r="BF39" s="172" t="str">
        <f t="shared" si="6"/>
        <v>ה</v>
      </c>
    </row>
    <row r="40" spans="2:58">
      <c r="B40" s="10">
        <f t="shared" si="3"/>
        <v>10</v>
      </c>
      <c r="C40" s="8"/>
      <c r="D40" s="8"/>
      <c r="E40" s="8"/>
      <c r="F40" s="281" t="s">
        <v>398</v>
      </c>
      <c r="G40" s="9">
        <v>0</v>
      </c>
      <c r="H40" s="137">
        <v>7</v>
      </c>
      <c r="I40" s="137">
        <v>3</v>
      </c>
      <c r="J40" s="137">
        <v>0</v>
      </c>
      <c r="K40" s="352">
        <v>120</v>
      </c>
      <c r="L40" s="394">
        <v>1</v>
      </c>
      <c r="M40" s="394">
        <v>0</v>
      </c>
      <c r="N40" s="11">
        <f t="shared" si="7"/>
        <v>10</v>
      </c>
      <c r="O40" s="11">
        <f t="shared" si="8"/>
        <v>1</v>
      </c>
      <c r="P40" s="354">
        <v>0</v>
      </c>
      <c r="Q40" s="11"/>
      <c r="R40" s="11"/>
      <c r="S40" s="11"/>
      <c r="T40" s="11"/>
      <c r="U40" s="11"/>
      <c r="V40" s="11"/>
      <c r="W40" s="11"/>
      <c r="X40" s="11"/>
      <c r="Y40" s="11">
        <f t="shared" si="9"/>
        <v>10</v>
      </c>
      <c r="Z40" s="11">
        <f t="shared" si="10"/>
        <v>1.05</v>
      </c>
      <c r="AA40" s="172">
        <f t="shared" si="11"/>
        <v>1</v>
      </c>
      <c r="AB40" s="172">
        <f t="shared" si="12"/>
        <v>0</v>
      </c>
      <c r="AC40" s="172">
        <f t="shared" si="12"/>
        <v>1</v>
      </c>
      <c r="AD40" s="171">
        <f t="shared" si="4"/>
        <v>1</v>
      </c>
      <c r="AE40" s="171">
        <f t="shared" si="4"/>
        <v>1</v>
      </c>
      <c r="AF40" s="171">
        <f t="shared" si="4"/>
        <v>1</v>
      </c>
      <c r="AG40" s="171">
        <f t="shared" si="4"/>
        <v>1</v>
      </c>
      <c r="AH40" s="171">
        <f t="shared" si="4"/>
        <v>1</v>
      </c>
      <c r="AI40" s="171">
        <f t="shared" si="4"/>
        <v>1</v>
      </c>
      <c r="AJ40" s="171">
        <f t="shared" si="4"/>
        <v>1</v>
      </c>
      <c r="AK40" s="171"/>
      <c r="AL40" s="171"/>
      <c r="AM40" s="171">
        <f t="shared" si="5"/>
        <v>1</v>
      </c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BB40" s="172" t="str">
        <f t="shared" si="6"/>
        <v>א</v>
      </c>
      <c r="BC40" s="172" t="str">
        <f t="shared" si="6"/>
        <v>ב</v>
      </c>
      <c r="BD40" s="172" t="str">
        <f t="shared" si="6"/>
        <v>ג</v>
      </c>
      <c r="BE40" s="172" t="str">
        <f t="shared" si="6"/>
        <v>ד</v>
      </c>
      <c r="BF40" s="172" t="str">
        <f t="shared" si="6"/>
        <v>ה</v>
      </c>
    </row>
    <row r="41" spans="2:58">
      <c r="B41" s="10">
        <f t="shared" si="3"/>
        <v>11</v>
      </c>
      <c r="C41" s="8"/>
      <c r="D41" s="8"/>
      <c r="E41" s="8"/>
      <c r="F41" s="281" t="s">
        <v>398</v>
      </c>
      <c r="G41" s="9">
        <v>0</v>
      </c>
      <c r="H41" s="9">
        <v>6</v>
      </c>
      <c r="I41" s="9">
        <v>3</v>
      </c>
      <c r="J41" s="137">
        <v>0</v>
      </c>
      <c r="K41" s="9">
        <v>120</v>
      </c>
      <c r="L41" s="305">
        <v>1</v>
      </c>
      <c r="M41" s="305">
        <v>0</v>
      </c>
      <c r="N41" s="11">
        <f t="shared" si="7"/>
        <v>9</v>
      </c>
      <c r="O41" s="11">
        <f t="shared" si="8"/>
        <v>1</v>
      </c>
      <c r="P41" s="158">
        <v>0</v>
      </c>
      <c r="Q41" s="11"/>
      <c r="R41" s="11"/>
      <c r="S41" s="11"/>
      <c r="T41" s="11"/>
      <c r="U41" s="11"/>
      <c r="V41" s="11"/>
      <c r="W41" s="11"/>
      <c r="X41" s="11"/>
      <c r="Y41" s="11">
        <f t="shared" si="9"/>
        <v>9</v>
      </c>
      <c r="Z41" s="11">
        <f t="shared" si="10"/>
        <v>1</v>
      </c>
      <c r="AA41" s="172">
        <f t="shared" si="11"/>
        <v>1</v>
      </c>
      <c r="AB41" s="172">
        <f t="shared" si="12"/>
        <v>0</v>
      </c>
      <c r="AC41" s="172">
        <f t="shared" si="12"/>
        <v>1</v>
      </c>
      <c r="AD41" s="171">
        <f t="shared" si="4"/>
        <v>1</v>
      </c>
      <c r="AE41" s="171">
        <f t="shared" si="4"/>
        <v>1</v>
      </c>
      <c r="AF41" s="171">
        <f t="shared" si="4"/>
        <v>1</v>
      </c>
      <c r="AG41" s="171">
        <f t="shared" si="4"/>
        <v>1</v>
      </c>
      <c r="AH41" s="171">
        <f t="shared" si="4"/>
        <v>1</v>
      </c>
      <c r="AI41" s="171">
        <f t="shared" si="4"/>
        <v>1</v>
      </c>
      <c r="AJ41" s="171">
        <f t="shared" si="4"/>
        <v>1</v>
      </c>
      <c r="AK41" s="171"/>
      <c r="AL41" s="171"/>
      <c r="AM41" s="171">
        <f t="shared" si="5"/>
        <v>1</v>
      </c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BB41" s="172" t="str">
        <f t="shared" si="6"/>
        <v>א</v>
      </c>
      <c r="BC41" s="172" t="str">
        <f t="shared" si="6"/>
        <v>ב</v>
      </c>
      <c r="BD41" s="172" t="str">
        <f t="shared" si="6"/>
        <v>ג</v>
      </c>
      <c r="BE41" s="172" t="str">
        <f t="shared" si="6"/>
        <v>ד</v>
      </c>
      <c r="BF41" s="172" t="str">
        <f t="shared" si="6"/>
        <v>ה</v>
      </c>
    </row>
    <row r="42" spans="2:58">
      <c r="B42" s="10">
        <f t="shared" si="3"/>
        <v>12</v>
      </c>
      <c r="C42" s="8"/>
      <c r="D42" s="8"/>
      <c r="E42" s="8"/>
      <c r="F42" s="281" t="s">
        <v>399</v>
      </c>
      <c r="G42" s="9">
        <v>0</v>
      </c>
      <c r="H42" s="9">
        <v>6</v>
      </c>
      <c r="I42" s="9">
        <v>3</v>
      </c>
      <c r="J42" s="137">
        <v>0</v>
      </c>
      <c r="K42" s="9">
        <v>120</v>
      </c>
      <c r="L42" s="305">
        <v>1</v>
      </c>
      <c r="M42" s="305">
        <v>0</v>
      </c>
      <c r="N42" s="11">
        <f t="shared" si="7"/>
        <v>9</v>
      </c>
      <c r="O42" s="11">
        <f t="shared" si="8"/>
        <v>1</v>
      </c>
      <c r="P42" s="158">
        <v>0</v>
      </c>
      <c r="Q42" s="11"/>
      <c r="R42" s="11"/>
      <c r="S42" s="11"/>
      <c r="T42" s="11"/>
      <c r="U42" s="11"/>
      <c r="V42" s="11"/>
      <c r="W42" s="11"/>
      <c r="X42" s="11"/>
      <c r="Y42" s="11">
        <f t="shared" si="9"/>
        <v>9</v>
      </c>
      <c r="Z42" s="11">
        <f t="shared" si="10"/>
        <v>1</v>
      </c>
      <c r="AA42" s="172">
        <f t="shared" si="11"/>
        <v>1</v>
      </c>
      <c r="AB42" s="172">
        <f t="shared" si="12"/>
        <v>0</v>
      </c>
      <c r="AC42" s="172">
        <f t="shared" si="12"/>
        <v>1</v>
      </c>
      <c r="AD42" s="171">
        <f t="shared" si="4"/>
        <v>1</v>
      </c>
      <c r="AE42" s="171">
        <f t="shared" si="4"/>
        <v>1</v>
      </c>
      <c r="AF42" s="171">
        <f t="shared" si="4"/>
        <v>1</v>
      </c>
      <c r="AG42" s="171">
        <f t="shared" si="4"/>
        <v>1</v>
      </c>
      <c r="AH42" s="171">
        <f t="shared" si="4"/>
        <v>1</v>
      </c>
      <c r="AI42" s="171">
        <f t="shared" si="4"/>
        <v>1</v>
      </c>
      <c r="AJ42" s="171">
        <f t="shared" si="4"/>
        <v>1</v>
      </c>
      <c r="AK42" s="171"/>
      <c r="AL42" s="171"/>
      <c r="AM42" s="171">
        <f t="shared" si="5"/>
        <v>1</v>
      </c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BB42" s="172" t="str">
        <f t="shared" si="6"/>
        <v>א</v>
      </c>
      <c r="BC42" s="172" t="str">
        <f t="shared" si="6"/>
        <v>ב</v>
      </c>
      <c r="BD42" s="172" t="str">
        <f t="shared" si="6"/>
        <v>ג</v>
      </c>
      <c r="BE42" s="172" t="str">
        <f t="shared" si="6"/>
        <v>ד</v>
      </c>
      <c r="BF42" s="172" t="str">
        <f t="shared" si="6"/>
        <v>ה</v>
      </c>
    </row>
    <row r="43" spans="2:58">
      <c r="B43" s="10">
        <f t="shared" si="3"/>
        <v>13</v>
      </c>
      <c r="C43" s="8"/>
      <c r="D43" s="8"/>
      <c r="E43" s="8"/>
      <c r="F43" s="281" t="s">
        <v>400</v>
      </c>
      <c r="G43" s="9">
        <v>0</v>
      </c>
      <c r="H43" s="137">
        <v>7</v>
      </c>
      <c r="I43" s="9">
        <v>3</v>
      </c>
      <c r="J43" s="137">
        <v>0</v>
      </c>
      <c r="K43" s="9">
        <v>120</v>
      </c>
      <c r="L43" s="305">
        <v>1</v>
      </c>
      <c r="M43" s="305">
        <v>0</v>
      </c>
      <c r="N43" s="11">
        <f t="shared" si="7"/>
        <v>10</v>
      </c>
      <c r="O43" s="11">
        <f t="shared" si="8"/>
        <v>1</v>
      </c>
      <c r="P43" s="158">
        <v>0</v>
      </c>
      <c r="Q43" s="11"/>
      <c r="R43" s="11"/>
      <c r="S43" s="11"/>
      <c r="T43" s="11"/>
      <c r="U43" s="11"/>
      <c r="V43" s="11"/>
      <c r="W43" s="11"/>
      <c r="X43" s="11"/>
      <c r="Y43" s="11">
        <f t="shared" si="9"/>
        <v>10</v>
      </c>
      <c r="Z43" s="11">
        <f t="shared" si="10"/>
        <v>1.05</v>
      </c>
      <c r="AA43" s="172">
        <f t="shared" si="11"/>
        <v>1</v>
      </c>
      <c r="AB43" s="172">
        <f t="shared" si="12"/>
        <v>0</v>
      </c>
      <c r="AC43" s="172">
        <f t="shared" si="12"/>
        <v>1</v>
      </c>
      <c r="AD43" s="171">
        <f t="shared" si="4"/>
        <v>1</v>
      </c>
      <c r="AE43" s="171">
        <f t="shared" si="4"/>
        <v>1</v>
      </c>
      <c r="AF43" s="171">
        <f t="shared" si="4"/>
        <v>1</v>
      </c>
      <c r="AG43" s="171">
        <f t="shared" si="4"/>
        <v>1</v>
      </c>
      <c r="AH43" s="171">
        <f t="shared" si="4"/>
        <v>1</v>
      </c>
      <c r="AI43" s="171">
        <f t="shared" si="4"/>
        <v>1</v>
      </c>
      <c r="AJ43" s="171">
        <f t="shared" si="4"/>
        <v>1</v>
      </c>
      <c r="AK43" s="171"/>
      <c r="AL43" s="171"/>
      <c r="AM43" s="171">
        <f t="shared" si="5"/>
        <v>1</v>
      </c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BB43" s="172" t="str">
        <f t="shared" si="6"/>
        <v>א</v>
      </c>
      <c r="BC43" s="172" t="str">
        <f t="shared" si="6"/>
        <v>ב</v>
      </c>
      <c r="BD43" s="172" t="str">
        <f t="shared" si="6"/>
        <v>ג</v>
      </c>
      <c r="BE43" s="172" t="str">
        <f t="shared" si="6"/>
        <v>ד</v>
      </c>
      <c r="BF43" s="172" t="str">
        <f t="shared" si="6"/>
        <v>ה</v>
      </c>
    </row>
    <row r="44" spans="2:58">
      <c r="B44" s="10">
        <f t="shared" si="3"/>
        <v>14</v>
      </c>
      <c r="C44" s="8"/>
      <c r="D44" s="8"/>
      <c r="E44" s="8"/>
      <c r="F44" s="281" t="s">
        <v>400</v>
      </c>
      <c r="G44" s="9">
        <v>0</v>
      </c>
      <c r="H44" s="9">
        <v>6</v>
      </c>
      <c r="I44" s="9">
        <v>3</v>
      </c>
      <c r="J44" s="137">
        <v>0</v>
      </c>
      <c r="K44" s="9">
        <v>120</v>
      </c>
      <c r="L44" s="305">
        <v>1</v>
      </c>
      <c r="M44" s="305">
        <v>0</v>
      </c>
      <c r="N44" s="11">
        <f t="shared" si="7"/>
        <v>9</v>
      </c>
      <c r="O44" s="11">
        <f t="shared" si="8"/>
        <v>1</v>
      </c>
      <c r="P44" s="158">
        <v>0</v>
      </c>
      <c r="Q44" s="11"/>
      <c r="R44" s="11"/>
      <c r="S44" s="11"/>
      <c r="T44" s="11"/>
      <c r="U44" s="11"/>
      <c r="V44" s="11"/>
      <c r="W44" s="11"/>
      <c r="X44" s="11"/>
      <c r="Y44" s="11">
        <f t="shared" si="9"/>
        <v>9</v>
      </c>
      <c r="Z44" s="11">
        <f t="shared" si="10"/>
        <v>1</v>
      </c>
      <c r="AA44" s="172">
        <f t="shared" si="11"/>
        <v>1</v>
      </c>
      <c r="AB44" s="172">
        <f t="shared" si="12"/>
        <v>0</v>
      </c>
      <c r="AC44" s="172">
        <f t="shared" si="12"/>
        <v>1</v>
      </c>
      <c r="AD44" s="171">
        <f t="shared" si="4"/>
        <v>1</v>
      </c>
      <c r="AE44" s="171">
        <f t="shared" si="4"/>
        <v>1</v>
      </c>
      <c r="AF44" s="171">
        <f t="shared" si="4"/>
        <v>1</v>
      </c>
      <c r="AG44" s="171">
        <f t="shared" si="4"/>
        <v>1</v>
      </c>
      <c r="AH44" s="171">
        <f t="shared" si="4"/>
        <v>1</v>
      </c>
      <c r="AI44" s="171">
        <f t="shared" si="4"/>
        <v>1</v>
      </c>
      <c r="AJ44" s="171">
        <f t="shared" si="4"/>
        <v>1</v>
      </c>
      <c r="AK44" s="171"/>
      <c r="AL44" s="171"/>
      <c r="AM44" s="171">
        <f t="shared" si="5"/>
        <v>1</v>
      </c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1"/>
      <c r="BB44" s="172" t="str">
        <f t="shared" si="6"/>
        <v>א</v>
      </c>
      <c r="BC44" s="172" t="str">
        <f t="shared" si="6"/>
        <v>ב</v>
      </c>
      <c r="BD44" s="172" t="str">
        <f t="shared" si="6"/>
        <v>ג</v>
      </c>
      <c r="BE44" s="172" t="str">
        <f t="shared" si="6"/>
        <v>ד</v>
      </c>
      <c r="BF44" s="172" t="str">
        <f t="shared" si="6"/>
        <v>ה</v>
      </c>
    </row>
    <row r="45" spans="2:58">
      <c r="B45" s="10">
        <f t="shared" si="3"/>
        <v>15</v>
      </c>
      <c r="C45" s="8"/>
      <c r="D45" s="8"/>
      <c r="E45" s="8"/>
      <c r="F45" s="281" t="s">
        <v>401</v>
      </c>
      <c r="G45" s="9">
        <v>0</v>
      </c>
      <c r="H45" s="9">
        <v>7</v>
      </c>
      <c r="I45" s="9">
        <v>3</v>
      </c>
      <c r="J45" s="137">
        <v>0</v>
      </c>
      <c r="K45" s="9">
        <v>120</v>
      </c>
      <c r="L45" s="305">
        <v>1</v>
      </c>
      <c r="M45" s="305">
        <v>0</v>
      </c>
      <c r="N45" s="11">
        <f t="shared" si="7"/>
        <v>10</v>
      </c>
      <c r="O45" s="11">
        <f t="shared" si="8"/>
        <v>1</v>
      </c>
      <c r="P45" s="158">
        <v>0</v>
      </c>
      <c r="Q45" s="11"/>
      <c r="R45" s="11"/>
      <c r="S45" s="11"/>
      <c r="T45" s="11"/>
      <c r="U45" s="11"/>
      <c r="V45" s="11"/>
      <c r="W45" s="11"/>
      <c r="X45" s="11"/>
      <c r="Y45" s="11">
        <f t="shared" si="9"/>
        <v>10</v>
      </c>
      <c r="Z45" s="11">
        <f t="shared" si="10"/>
        <v>1.05</v>
      </c>
      <c r="AA45" s="172">
        <f t="shared" si="11"/>
        <v>1</v>
      </c>
      <c r="AB45" s="172">
        <f t="shared" si="12"/>
        <v>0</v>
      </c>
      <c r="AC45" s="172">
        <f t="shared" si="12"/>
        <v>1</v>
      </c>
      <c r="AD45" s="171">
        <f t="shared" si="4"/>
        <v>1</v>
      </c>
      <c r="AE45" s="171">
        <f t="shared" si="4"/>
        <v>1</v>
      </c>
      <c r="AF45" s="171">
        <f t="shared" si="4"/>
        <v>1</v>
      </c>
      <c r="AG45" s="171">
        <f t="shared" si="4"/>
        <v>1</v>
      </c>
      <c r="AH45" s="171">
        <f t="shared" si="4"/>
        <v>1</v>
      </c>
      <c r="AI45" s="171">
        <f t="shared" si="4"/>
        <v>1</v>
      </c>
      <c r="AJ45" s="171">
        <f t="shared" si="4"/>
        <v>1</v>
      </c>
      <c r="AK45" s="171"/>
      <c r="AL45" s="171"/>
      <c r="AM45" s="171">
        <f t="shared" si="5"/>
        <v>1</v>
      </c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1"/>
      <c r="BB45" s="172" t="str">
        <f t="shared" si="6"/>
        <v>א</v>
      </c>
      <c r="BC45" s="172" t="str">
        <f t="shared" si="6"/>
        <v>ב</v>
      </c>
      <c r="BD45" s="172" t="str">
        <f t="shared" si="6"/>
        <v>ג</v>
      </c>
      <c r="BE45" s="172" t="str">
        <f t="shared" si="6"/>
        <v>ד</v>
      </c>
      <c r="BF45" s="172" t="str">
        <f t="shared" si="6"/>
        <v>ה</v>
      </c>
    </row>
    <row r="46" spans="2:58">
      <c r="B46" s="10">
        <f t="shared" si="3"/>
        <v>16</v>
      </c>
      <c r="C46" s="8"/>
      <c r="D46" s="8"/>
      <c r="E46" s="8"/>
      <c r="F46" s="281" t="s">
        <v>401</v>
      </c>
      <c r="G46" s="9">
        <v>0</v>
      </c>
      <c r="H46" s="137">
        <v>6</v>
      </c>
      <c r="I46" s="9">
        <v>3</v>
      </c>
      <c r="J46" s="137">
        <v>0</v>
      </c>
      <c r="K46" s="9">
        <v>120</v>
      </c>
      <c r="L46" s="305">
        <v>1</v>
      </c>
      <c r="M46" s="305">
        <v>0</v>
      </c>
      <c r="N46" s="11">
        <f t="shared" si="7"/>
        <v>9</v>
      </c>
      <c r="O46" s="11">
        <f t="shared" si="8"/>
        <v>1</v>
      </c>
      <c r="P46" s="158">
        <v>0</v>
      </c>
      <c r="Q46" s="11"/>
      <c r="R46" s="11"/>
      <c r="S46" s="11"/>
      <c r="T46" s="11"/>
      <c r="U46" s="11"/>
      <c r="V46" s="11"/>
      <c r="W46" s="11"/>
      <c r="X46" s="11"/>
      <c r="Y46" s="11">
        <f t="shared" si="9"/>
        <v>9</v>
      </c>
      <c r="Z46" s="11">
        <f t="shared" si="10"/>
        <v>1</v>
      </c>
      <c r="AA46" s="172">
        <f t="shared" si="11"/>
        <v>1</v>
      </c>
      <c r="AB46" s="172">
        <f t="shared" si="12"/>
        <v>0</v>
      </c>
      <c r="AC46" s="172">
        <f t="shared" si="12"/>
        <v>1</v>
      </c>
      <c r="AD46" s="171">
        <f t="shared" si="4"/>
        <v>1</v>
      </c>
      <c r="AE46" s="171">
        <f t="shared" si="4"/>
        <v>1</v>
      </c>
      <c r="AF46" s="171">
        <f t="shared" si="4"/>
        <v>1</v>
      </c>
      <c r="AG46" s="171">
        <f t="shared" si="4"/>
        <v>1</v>
      </c>
      <c r="AH46" s="171">
        <f t="shared" si="4"/>
        <v>1</v>
      </c>
      <c r="AI46" s="171">
        <f t="shared" si="4"/>
        <v>1</v>
      </c>
      <c r="AJ46" s="171">
        <f t="shared" si="4"/>
        <v>1</v>
      </c>
      <c r="AK46" s="171"/>
      <c r="AL46" s="171"/>
      <c r="AM46" s="171">
        <f t="shared" si="5"/>
        <v>1</v>
      </c>
      <c r="AN46" s="171"/>
      <c r="AO46" s="171"/>
      <c r="AP46" s="171"/>
      <c r="AQ46" s="171"/>
      <c r="AR46" s="171"/>
      <c r="AS46" s="171"/>
      <c r="AT46" s="171"/>
      <c r="AU46" s="171"/>
      <c r="AV46" s="171"/>
      <c r="AW46" s="171"/>
      <c r="AX46" s="171"/>
      <c r="AY46" s="171"/>
      <c r="BB46" s="172" t="str">
        <f t="shared" si="6"/>
        <v>א</v>
      </c>
      <c r="BC46" s="172" t="str">
        <f t="shared" si="6"/>
        <v>ב</v>
      </c>
      <c r="BD46" s="172" t="str">
        <f t="shared" si="6"/>
        <v>ג</v>
      </c>
      <c r="BE46" s="172" t="str">
        <f t="shared" si="6"/>
        <v>ד</v>
      </c>
      <c r="BF46" s="172" t="str">
        <f t="shared" si="6"/>
        <v>ה</v>
      </c>
    </row>
    <row r="47" spans="2:58">
      <c r="B47" s="10">
        <f t="shared" si="3"/>
        <v>17</v>
      </c>
      <c r="C47" s="8"/>
      <c r="D47" s="8"/>
      <c r="E47" s="8"/>
      <c r="F47" s="281" t="s">
        <v>402</v>
      </c>
      <c r="G47" s="9">
        <v>0</v>
      </c>
      <c r="H47" s="9">
        <v>7</v>
      </c>
      <c r="I47" s="9">
        <v>3</v>
      </c>
      <c r="J47" s="137">
        <v>0</v>
      </c>
      <c r="K47" s="9">
        <v>120</v>
      </c>
      <c r="L47" s="305">
        <v>1</v>
      </c>
      <c r="M47" s="305">
        <v>0</v>
      </c>
      <c r="N47" s="11">
        <f t="shared" si="7"/>
        <v>10</v>
      </c>
      <c r="O47" s="11">
        <f t="shared" si="8"/>
        <v>1</v>
      </c>
      <c r="P47" s="158">
        <v>0</v>
      </c>
      <c r="Q47" s="11"/>
      <c r="R47" s="11"/>
      <c r="S47" s="11"/>
      <c r="T47" s="11"/>
      <c r="U47" s="11"/>
      <c r="V47" s="11"/>
      <c r="W47" s="11"/>
      <c r="X47" s="11"/>
      <c r="Y47" s="11">
        <f t="shared" si="9"/>
        <v>10</v>
      </c>
      <c r="Z47" s="11">
        <f t="shared" si="10"/>
        <v>1.05</v>
      </c>
      <c r="AA47" s="172">
        <f t="shared" si="11"/>
        <v>1</v>
      </c>
      <c r="AB47" s="172">
        <f t="shared" si="12"/>
        <v>0</v>
      </c>
      <c r="AC47" s="172">
        <f t="shared" si="12"/>
        <v>1</v>
      </c>
      <c r="AD47" s="171">
        <f t="shared" si="4"/>
        <v>1</v>
      </c>
      <c r="AE47" s="171">
        <f t="shared" si="4"/>
        <v>1</v>
      </c>
      <c r="AF47" s="171">
        <f t="shared" si="4"/>
        <v>1</v>
      </c>
      <c r="AG47" s="171">
        <f t="shared" si="4"/>
        <v>1</v>
      </c>
      <c r="AH47" s="171">
        <f t="shared" si="4"/>
        <v>1</v>
      </c>
      <c r="AI47" s="171">
        <f t="shared" si="4"/>
        <v>1</v>
      </c>
      <c r="AJ47" s="171">
        <f t="shared" si="4"/>
        <v>1</v>
      </c>
      <c r="AK47" s="171"/>
      <c r="AL47" s="171"/>
      <c r="AM47" s="171">
        <f t="shared" si="5"/>
        <v>1</v>
      </c>
      <c r="AN47" s="171"/>
      <c r="AO47" s="171"/>
      <c r="AP47" s="171"/>
      <c r="AQ47" s="171"/>
      <c r="AR47" s="171"/>
      <c r="AS47" s="171"/>
      <c r="AT47" s="171"/>
      <c r="AU47" s="171"/>
      <c r="AV47" s="171"/>
      <c r="AW47" s="171"/>
      <c r="AX47" s="171"/>
      <c r="AY47" s="171"/>
      <c r="BB47" s="172" t="str">
        <f t="shared" ref="BB47:BF62" si="13">IF($F47="","",BB$30)</f>
        <v>א</v>
      </c>
      <c r="BC47" s="172" t="str">
        <f t="shared" si="13"/>
        <v>ב</v>
      </c>
      <c r="BD47" s="172" t="str">
        <f t="shared" si="13"/>
        <v>ג</v>
      </c>
      <c r="BE47" s="172" t="str">
        <f t="shared" si="13"/>
        <v>ד</v>
      </c>
      <c r="BF47" s="172" t="str">
        <f t="shared" si="13"/>
        <v>ה</v>
      </c>
    </row>
    <row r="48" spans="2:58">
      <c r="B48" s="10">
        <f t="shared" si="3"/>
        <v>18</v>
      </c>
      <c r="C48" s="8"/>
      <c r="D48" s="8"/>
      <c r="E48" s="8"/>
      <c r="F48" s="281" t="s">
        <v>402</v>
      </c>
      <c r="G48" s="9">
        <v>0</v>
      </c>
      <c r="H48" s="9">
        <v>6</v>
      </c>
      <c r="I48" s="9">
        <v>3</v>
      </c>
      <c r="J48" s="137">
        <v>0</v>
      </c>
      <c r="K48" s="9">
        <v>120</v>
      </c>
      <c r="L48" s="305">
        <v>1</v>
      </c>
      <c r="M48" s="305">
        <v>0</v>
      </c>
      <c r="N48" s="11">
        <f t="shared" si="7"/>
        <v>9</v>
      </c>
      <c r="O48" s="11">
        <f t="shared" si="8"/>
        <v>1</v>
      </c>
      <c r="P48" s="158">
        <v>0</v>
      </c>
      <c r="Q48" s="11"/>
      <c r="R48" s="11"/>
      <c r="S48" s="11"/>
      <c r="T48" s="11"/>
      <c r="U48" s="11"/>
      <c r="V48" s="11"/>
      <c r="W48" s="11"/>
      <c r="X48" s="11"/>
      <c r="Y48" s="11">
        <f t="shared" si="9"/>
        <v>9</v>
      </c>
      <c r="Z48" s="11">
        <f t="shared" si="10"/>
        <v>1</v>
      </c>
      <c r="AA48" s="172">
        <f t="shared" si="11"/>
        <v>1</v>
      </c>
      <c r="AB48" s="172">
        <f t="shared" si="12"/>
        <v>0</v>
      </c>
      <c r="AC48" s="172">
        <f t="shared" si="12"/>
        <v>1</v>
      </c>
      <c r="AD48" s="171">
        <f t="shared" si="4"/>
        <v>1</v>
      </c>
      <c r="AE48" s="171">
        <f t="shared" si="4"/>
        <v>1</v>
      </c>
      <c r="AF48" s="171">
        <f t="shared" si="4"/>
        <v>1</v>
      </c>
      <c r="AG48" s="171">
        <f t="shared" si="4"/>
        <v>1</v>
      </c>
      <c r="AH48" s="171">
        <f t="shared" si="4"/>
        <v>1</v>
      </c>
      <c r="AI48" s="171">
        <f t="shared" si="4"/>
        <v>1</v>
      </c>
      <c r="AJ48" s="171">
        <f t="shared" si="4"/>
        <v>1</v>
      </c>
      <c r="AK48" s="171"/>
      <c r="AL48" s="171"/>
      <c r="AM48" s="171">
        <f t="shared" si="5"/>
        <v>1</v>
      </c>
      <c r="AN48" s="171"/>
      <c r="AO48" s="171"/>
      <c r="AP48" s="171"/>
      <c r="AQ48" s="171"/>
      <c r="AR48" s="171"/>
      <c r="AS48" s="171"/>
      <c r="AT48" s="171"/>
      <c r="AU48" s="171"/>
      <c r="AV48" s="171"/>
      <c r="AW48" s="171"/>
      <c r="AX48" s="171"/>
      <c r="AY48" s="171"/>
      <c r="BB48" s="172" t="str">
        <f t="shared" si="13"/>
        <v>א</v>
      </c>
      <c r="BC48" s="172" t="str">
        <f t="shared" si="13"/>
        <v>ב</v>
      </c>
      <c r="BD48" s="172" t="str">
        <f t="shared" si="13"/>
        <v>ג</v>
      </c>
      <c r="BE48" s="172" t="str">
        <f t="shared" si="13"/>
        <v>ד</v>
      </c>
      <c r="BF48" s="172" t="str">
        <f t="shared" si="13"/>
        <v>ה</v>
      </c>
    </row>
    <row r="49" spans="2:58">
      <c r="B49" s="10">
        <f t="shared" si="3"/>
        <v>19</v>
      </c>
      <c r="C49" s="8"/>
      <c r="D49" s="8"/>
      <c r="E49" s="8"/>
      <c r="F49" s="281" t="s">
        <v>402</v>
      </c>
      <c r="G49" s="9">
        <v>0</v>
      </c>
      <c r="H49" s="137">
        <v>6</v>
      </c>
      <c r="I49" s="9">
        <v>2</v>
      </c>
      <c r="J49" s="137">
        <v>0</v>
      </c>
      <c r="K49" s="9">
        <v>120</v>
      </c>
      <c r="L49" s="305">
        <v>1</v>
      </c>
      <c r="M49" s="305">
        <v>0</v>
      </c>
      <c r="N49" s="11">
        <f t="shared" si="7"/>
        <v>8</v>
      </c>
      <c r="O49" s="11">
        <f t="shared" si="8"/>
        <v>1</v>
      </c>
      <c r="P49" s="158">
        <v>0</v>
      </c>
      <c r="Q49" s="11"/>
      <c r="R49" s="11"/>
      <c r="S49" s="11"/>
      <c r="T49" s="11"/>
      <c r="U49" s="11"/>
      <c r="V49" s="11"/>
      <c r="W49" s="11"/>
      <c r="X49" s="11"/>
      <c r="Y49" s="11">
        <f t="shared" si="9"/>
        <v>8</v>
      </c>
      <c r="Z49" s="11">
        <f t="shared" si="10"/>
        <v>1</v>
      </c>
      <c r="AA49" s="172">
        <f t="shared" si="11"/>
        <v>1</v>
      </c>
      <c r="AB49" s="172">
        <f t="shared" si="12"/>
        <v>0</v>
      </c>
      <c r="AC49" s="172">
        <f t="shared" si="12"/>
        <v>1</v>
      </c>
      <c r="AD49" s="171">
        <f t="shared" si="4"/>
        <v>1</v>
      </c>
      <c r="AE49" s="171">
        <f t="shared" si="4"/>
        <v>1</v>
      </c>
      <c r="AF49" s="171">
        <f t="shared" si="4"/>
        <v>1</v>
      </c>
      <c r="AG49" s="171">
        <f t="shared" si="4"/>
        <v>1</v>
      </c>
      <c r="AH49" s="171">
        <f t="shared" si="4"/>
        <v>1</v>
      </c>
      <c r="AI49" s="171">
        <f t="shared" si="4"/>
        <v>1</v>
      </c>
      <c r="AJ49" s="171">
        <f t="shared" si="4"/>
        <v>1</v>
      </c>
      <c r="AK49" s="171"/>
      <c r="AL49" s="171"/>
      <c r="AM49" s="171">
        <f t="shared" si="5"/>
        <v>1</v>
      </c>
      <c r="AN49" s="171"/>
      <c r="AO49" s="171"/>
      <c r="AP49" s="171"/>
      <c r="AQ49" s="171"/>
      <c r="AR49" s="171"/>
      <c r="AS49" s="171"/>
      <c r="AT49" s="171"/>
      <c r="AU49" s="171"/>
      <c r="AV49" s="171"/>
      <c r="AW49" s="171"/>
      <c r="AX49" s="171"/>
      <c r="AY49" s="171"/>
      <c r="BB49" s="172" t="str">
        <f t="shared" si="13"/>
        <v>א</v>
      </c>
      <c r="BC49" s="172" t="str">
        <f t="shared" si="13"/>
        <v>ב</v>
      </c>
      <c r="BD49" s="172" t="str">
        <f t="shared" si="13"/>
        <v>ג</v>
      </c>
      <c r="BE49" s="172" t="str">
        <f t="shared" si="13"/>
        <v>ד</v>
      </c>
      <c r="BF49" s="172" t="str">
        <f t="shared" si="13"/>
        <v>ה</v>
      </c>
    </row>
    <row r="50" spans="2:58">
      <c r="B50" s="10">
        <f t="shared" si="3"/>
        <v>20</v>
      </c>
      <c r="C50" s="8"/>
      <c r="D50" s="8"/>
      <c r="E50" s="8"/>
      <c r="F50" s="281" t="s">
        <v>403</v>
      </c>
      <c r="G50" s="9">
        <v>0</v>
      </c>
      <c r="H50" s="9">
        <v>6</v>
      </c>
      <c r="I50" s="9">
        <v>3</v>
      </c>
      <c r="J50" s="137">
        <v>0</v>
      </c>
      <c r="K50" s="9">
        <v>120</v>
      </c>
      <c r="L50" s="305">
        <v>1</v>
      </c>
      <c r="M50" s="305">
        <v>0</v>
      </c>
      <c r="N50" s="11">
        <f t="shared" si="7"/>
        <v>9</v>
      </c>
      <c r="O50" s="11">
        <f t="shared" si="8"/>
        <v>1</v>
      </c>
      <c r="P50" s="158">
        <v>0</v>
      </c>
      <c r="Q50" s="11"/>
      <c r="R50" s="11"/>
      <c r="S50" s="11"/>
      <c r="T50" s="11"/>
      <c r="U50" s="11"/>
      <c r="V50" s="11"/>
      <c r="W50" s="11"/>
      <c r="X50" s="11"/>
      <c r="Y50" s="11">
        <f t="shared" si="9"/>
        <v>9</v>
      </c>
      <c r="Z50" s="11">
        <f t="shared" si="10"/>
        <v>1</v>
      </c>
      <c r="AA50" s="172">
        <f t="shared" si="11"/>
        <v>1</v>
      </c>
      <c r="AB50" s="172">
        <f t="shared" si="12"/>
        <v>0</v>
      </c>
      <c r="AC50" s="172">
        <f t="shared" si="12"/>
        <v>1</v>
      </c>
      <c r="AD50" s="171">
        <f t="shared" si="4"/>
        <v>1</v>
      </c>
      <c r="AE50" s="171">
        <f t="shared" si="4"/>
        <v>1</v>
      </c>
      <c r="AF50" s="171">
        <f t="shared" si="4"/>
        <v>1</v>
      </c>
      <c r="AG50" s="171">
        <f t="shared" si="4"/>
        <v>1</v>
      </c>
      <c r="AH50" s="171">
        <f t="shared" si="4"/>
        <v>1</v>
      </c>
      <c r="AI50" s="171">
        <f t="shared" si="4"/>
        <v>1</v>
      </c>
      <c r="AJ50" s="171">
        <f t="shared" si="4"/>
        <v>1</v>
      </c>
      <c r="AK50" s="171"/>
      <c r="AL50" s="171"/>
      <c r="AM50" s="171">
        <f t="shared" si="5"/>
        <v>1</v>
      </c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BB50" s="172" t="str">
        <f t="shared" si="13"/>
        <v>א</v>
      </c>
      <c r="BC50" s="172" t="str">
        <f t="shared" si="13"/>
        <v>ב</v>
      </c>
      <c r="BD50" s="172" t="str">
        <f t="shared" si="13"/>
        <v>ג</v>
      </c>
      <c r="BE50" s="172" t="str">
        <f t="shared" si="13"/>
        <v>ד</v>
      </c>
      <c r="BF50" s="172" t="str">
        <f t="shared" si="13"/>
        <v>ה</v>
      </c>
    </row>
    <row r="51" spans="2:58">
      <c r="B51" s="10">
        <f t="shared" si="3"/>
        <v>21</v>
      </c>
      <c r="C51" s="8"/>
      <c r="D51" s="8"/>
      <c r="E51" s="8"/>
      <c r="F51" s="281" t="s">
        <v>403</v>
      </c>
      <c r="G51" s="9">
        <v>0</v>
      </c>
      <c r="H51" s="9">
        <v>6</v>
      </c>
      <c r="I51" s="9">
        <v>2</v>
      </c>
      <c r="J51" s="137">
        <v>0</v>
      </c>
      <c r="K51" s="9">
        <v>120</v>
      </c>
      <c r="L51" s="305">
        <v>1</v>
      </c>
      <c r="M51" s="305">
        <v>0</v>
      </c>
      <c r="N51" s="11">
        <f t="shared" si="7"/>
        <v>8</v>
      </c>
      <c r="O51" s="11">
        <f t="shared" si="8"/>
        <v>1</v>
      </c>
      <c r="P51" s="158">
        <v>0</v>
      </c>
      <c r="Q51" s="11"/>
      <c r="R51" s="11"/>
      <c r="S51" s="11"/>
      <c r="T51" s="11"/>
      <c r="U51" s="11"/>
      <c r="V51" s="11"/>
      <c r="W51" s="11"/>
      <c r="X51" s="11"/>
      <c r="Y51" s="11">
        <f t="shared" si="9"/>
        <v>8</v>
      </c>
      <c r="Z51" s="11">
        <f t="shared" si="10"/>
        <v>1</v>
      </c>
      <c r="AA51" s="172">
        <f t="shared" si="11"/>
        <v>1</v>
      </c>
      <c r="AB51" s="172">
        <f t="shared" si="12"/>
        <v>0</v>
      </c>
      <c r="AC51" s="172">
        <f t="shared" si="12"/>
        <v>1</v>
      </c>
      <c r="AD51" s="171">
        <f t="shared" si="4"/>
        <v>1</v>
      </c>
      <c r="AE51" s="171">
        <f t="shared" si="4"/>
        <v>1</v>
      </c>
      <c r="AF51" s="171">
        <f t="shared" si="4"/>
        <v>1</v>
      </c>
      <c r="AG51" s="171">
        <f t="shared" si="4"/>
        <v>1</v>
      </c>
      <c r="AH51" s="171">
        <f t="shared" si="4"/>
        <v>1</v>
      </c>
      <c r="AI51" s="171">
        <f t="shared" si="4"/>
        <v>1</v>
      </c>
      <c r="AJ51" s="171">
        <f t="shared" si="4"/>
        <v>1</v>
      </c>
      <c r="AK51" s="171"/>
      <c r="AL51" s="171"/>
      <c r="AM51" s="171">
        <f t="shared" si="5"/>
        <v>1</v>
      </c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BB51" s="172" t="str">
        <f t="shared" si="13"/>
        <v>א</v>
      </c>
      <c r="BC51" s="172" t="str">
        <f t="shared" si="13"/>
        <v>ב</v>
      </c>
      <c r="BD51" s="172" t="str">
        <f t="shared" si="13"/>
        <v>ג</v>
      </c>
      <c r="BE51" s="172" t="str">
        <f t="shared" si="13"/>
        <v>ד</v>
      </c>
      <c r="BF51" s="172" t="str">
        <f t="shared" si="13"/>
        <v>ה</v>
      </c>
    </row>
    <row r="52" spans="2:58">
      <c r="B52" s="10">
        <f t="shared" si="3"/>
        <v>22</v>
      </c>
      <c r="C52" s="8"/>
      <c r="D52" s="8"/>
      <c r="E52" s="8"/>
      <c r="F52" s="281" t="s">
        <v>404</v>
      </c>
      <c r="G52" s="9">
        <v>0</v>
      </c>
      <c r="H52" s="137">
        <v>6</v>
      </c>
      <c r="I52" s="9">
        <v>2</v>
      </c>
      <c r="J52" s="137">
        <v>0</v>
      </c>
      <c r="K52" s="9">
        <v>120</v>
      </c>
      <c r="L52" s="305">
        <v>1</v>
      </c>
      <c r="M52" s="305">
        <v>0</v>
      </c>
      <c r="N52" s="11">
        <f t="shared" si="7"/>
        <v>8</v>
      </c>
      <c r="O52" s="11">
        <f t="shared" si="8"/>
        <v>1</v>
      </c>
      <c r="P52" s="158">
        <v>0</v>
      </c>
      <c r="Q52" s="11"/>
      <c r="R52" s="11"/>
      <c r="S52" s="11"/>
      <c r="T52" s="11"/>
      <c r="U52" s="11"/>
      <c r="V52" s="11"/>
      <c r="W52" s="11"/>
      <c r="X52" s="11"/>
      <c r="Y52" s="11">
        <f t="shared" si="9"/>
        <v>8</v>
      </c>
      <c r="Z52" s="11">
        <f t="shared" si="10"/>
        <v>1</v>
      </c>
      <c r="AA52" s="172">
        <f t="shared" si="11"/>
        <v>1</v>
      </c>
      <c r="AB52" s="172">
        <f t="shared" si="12"/>
        <v>0</v>
      </c>
      <c r="AC52" s="172">
        <f t="shared" si="12"/>
        <v>1</v>
      </c>
      <c r="AD52" s="171">
        <f t="shared" si="4"/>
        <v>1</v>
      </c>
      <c r="AE52" s="171">
        <f t="shared" si="4"/>
        <v>1</v>
      </c>
      <c r="AF52" s="171">
        <f t="shared" si="4"/>
        <v>1</v>
      </c>
      <c r="AG52" s="171">
        <f t="shared" si="4"/>
        <v>1</v>
      </c>
      <c r="AH52" s="171">
        <f t="shared" si="4"/>
        <v>1</v>
      </c>
      <c r="AI52" s="171">
        <f t="shared" si="4"/>
        <v>1</v>
      </c>
      <c r="AJ52" s="171">
        <f t="shared" si="4"/>
        <v>1</v>
      </c>
      <c r="AK52" s="171"/>
      <c r="AL52" s="171"/>
      <c r="AM52" s="171">
        <f t="shared" si="5"/>
        <v>1</v>
      </c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1"/>
      <c r="BB52" s="172" t="str">
        <f t="shared" si="13"/>
        <v>א</v>
      </c>
      <c r="BC52" s="172" t="str">
        <f t="shared" si="13"/>
        <v>ב</v>
      </c>
      <c r="BD52" s="172" t="str">
        <f t="shared" si="13"/>
        <v>ג</v>
      </c>
      <c r="BE52" s="172" t="str">
        <f t="shared" si="13"/>
        <v>ד</v>
      </c>
      <c r="BF52" s="172" t="str">
        <f t="shared" si="13"/>
        <v>ה</v>
      </c>
    </row>
    <row r="53" spans="2:58">
      <c r="B53" s="10">
        <f t="shared" si="3"/>
        <v>23</v>
      </c>
      <c r="C53" s="8"/>
      <c r="D53" s="8"/>
      <c r="E53" s="8"/>
      <c r="F53" s="281" t="s">
        <v>404</v>
      </c>
      <c r="G53" s="9">
        <v>0</v>
      </c>
      <c r="H53" s="9">
        <v>6</v>
      </c>
      <c r="I53" s="9">
        <v>3</v>
      </c>
      <c r="J53" s="137">
        <v>0</v>
      </c>
      <c r="K53" s="9">
        <v>120</v>
      </c>
      <c r="L53" s="305">
        <v>1</v>
      </c>
      <c r="M53" s="305">
        <v>0</v>
      </c>
      <c r="N53" s="11">
        <f t="shared" si="7"/>
        <v>9</v>
      </c>
      <c r="O53" s="11">
        <f t="shared" si="8"/>
        <v>1</v>
      </c>
      <c r="P53" s="158">
        <v>0</v>
      </c>
      <c r="Q53" s="11"/>
      <c r="R53" s="11"/>
      <c r="S53" s="11"/>
      <c r="T53" s="11"/>
      <c r="U53" s="11"/>
      <c r="V53" s="11"/>
      <c r="W53" s="11"/>
      <c r="X53" s="11"/>
      <c r="Y53" s="11">
        <f t="shared" si="9"/>
        <v>9</v>
      </c>
      <c r="Z53" s="11">
        <f t="shared" si="10"/>
        <v>1</v>
      </c>
      <c r="AA53" s="172">
        <f t="shared" si="11"/>
        <v>1</v>
      </c>
      <c r="AB53" s="172">
        <f t="shared" si="12"/>
        <v>0</v>
      </c>
      <c r="AC53" s="172">
        <f t="shared" si="12"/>
        <v>1</v>
      </c>
      <c r="AD53" s="171">
        <f t="shared" si="4"/>
        <v>1</v>
      </c>
      <c r="AE53" s="171">
        <f t="shared" si="4"/>
        <v>1</v>
      </c>
      <c r="AF53" s="171">
        <f t="shared" si="4"/>
        <v>1</v>
      </c>
      <c r="AG53" s="171">
        <f t="shared" si="4"/>
        <v>1</v>
      </c>
      <c r="AH53" s="171">
        <f t="shared" si="4"/>
        <v>1</v>
      </c>
      <c r="AI53" s="171">
        <f t="shared" si="4"/>
        <v>1</v>
      </c>
      <c r="AJ53" s="171">
        <f t="shared" si="4"/>
        <v>1</v>
      </c>
      <c r="AK53" s="171"/>
      <c r="AL53" s="171"/>
      <c r="AM53" s="171">
        <f t="shared" si="5"/>
        <v>1</v>
      </c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BB53" s="172" t="str">
        <f t="shared" si="13"/>
        <v>א</v>
      </c>
      <c r="BC53" s="172" t="str">
        <f t="shared" si="13"/>
        <v>ב</v>
      </c>
      <c r="BD53" s="172" t="str">
        <f t="shared" si="13"/>
        <v>ג</v>
      </c>
      <c r="BE53" s="172" t="str">
        <f t="shared" si="13"/>
        <v>ד</v>
      </c>
      <c r="BF53" s="172" t="str">
        <f t="shared" si="13"/>
        <v>ה</v>
      </c>
    </row>
    <row r="54" spans="2:58">
      <c r="B54" s="10">
        <f t="shared" si="3"/>
        <v>24</v>
      </c>
      <c r="C54" s="8"/>
      <c r="D54" s="8"/>
      <c r="E54" s="8"/>
      <c r="F54" s="281" t="s">
        <v>404</v>
      </c>
      <c r="G54" s="9">
        <v>0</v>
      </c>
      <c r="H54" s="9">
        <v>6</v>
      </c>
      <c r="I54" s="9">
        <v>1</v>
      </c>
      <c r="J54" s="137">
        <v>0</v>
      </c>
      <c r="K54" s="9">
        <v>120</v>
      </c>
      <c r="L54" s="305">
        <v>1</v>
      </c>
      <c r="M54" s="305">
        <v>0</v>
      </c>
      <c r="N54" s="11">
        <f t="shared" si="7"/>
        <v>7</v>
      </c>
      <c r="O54" s="11">
        <f t="shared" si="8"/>
        <v>1</v>
      </c>
      <c r="P54" s="158">
        <v>0</v>
      </c>
      <c r="Q54" s="11"/>
      <c r="R54" s="11"/>
      <c r="S54" s="11"/>
      <c r="T54" s="11"/>
      <c r="U54" s="11"/>
      <c r="V54" s="11"/>
      <c r="W54" s="11"/>
      <c r="X54" s="11"/>
      <c r="Y54" s="11">
        <f t="shared" si="9"/>
        <v>7</v>
      </c>
      <c r="Z54" s="11">
        <f t="shared" si="10"/>
        <v>1</v>
      </c>
      <c r="AA54" s="172">
        <f t="shared" si="11"/>
        <v>1</v>
      </c>
      <c r="AB54" s="172">
        <f t="shared" si="12"/>
        <v>0</v>
      </c>
      <c r="AC54" s="172">
        <f t="shared" si="12"/>
        <v>1</v>
      </c>
      <c r="AD54" s="171">
        <f t="shared" si="4"/>
        <v>1</v>
      </c>
      <c r="AE54" s="171">
        <f t="shared" si="4"/>
        <v>1</v>
      </c>
      <c r="AF54" s="171">
        <f t="shared" si="4"/>
        <v>1</v>
      </c>
      <c r="AG54" s="171">
        <f t="shared" si="4"/>
        <v>1</v>
      </c>
      <c r="AH54" s="171">
        <f t="shared" si="4"/>
        <v>1</v>
      </c>
      <c r="AI54" s="171">
        <f t="shared" si="4"/>
        <v>1</v>
      </c>
      <c r="AJ54" s="171">
        <f t="shared" si="4"/>
        <v>1</v>
      </c>
      <c r="AK54" s="171"/>
      <c r="AL54" s="171"/>
      <c r="AM54" s="171">
        <f t="shared" si="5"/>
        <v>1</v>
      </c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BB54" s="172" t="str">
        <f t="shared" si="13"/>
        <v>א</v>
      </c>
      <c r="BC54" s="172" t="str">
        <f t="shared" si="13"/>
        <v>ב</v>
      </c>
      <c r="BD54" s="172" t="str">
        <f t="shared" si="13"/>
        <v>ג</v>
      </c>
      <c r="BE54" s="172" t="str">
        <f t="shared" si="13"/>
        <v>ד</v>
      </c>
      <c r="BF54" s="172" t="str">
        <f t="shared" si="13"/>
        <v>ה</v>
      </c>
    </row>
    <row r="55" spans="2:58">
      <c r="B55" s="10">
        <f t="shared" si="3"/>
        <v>25</v>
      </c>
      <c r="C55" s="8"/>
      <c r="D55" s="8"/>
      <c r="E55" s="8"/>
      <c r="F55" s="281" t="s">
        <v>405</v>
      </c>
      <c r="G55" s="9">
        <v>0</v>
      </c>
      <c r="H55" s="9">
        <v>6</v>
      </c>
      <c r="I55" s="9">
        <v>2</v>
      </c>
      <c r="J55" s="137">
        <v>0</v>
      </c>
      <c r="K55" s="9">
        <v>120</v>
      </c>
      <c r="L55" s="305">
        <v>1</v>
      </c>
      <c r="M55" s="305">
        <v>0</v>
      </c>
      <c r="N55" s="11">
        <f t="shared" si="7"/>
        <v>8</v>
      </c>
      <c r="O55" s="11">
        <f t="shared" si="8"/>
        <v>1</v>
      </c>
      <c r="P55" s="158">
        <v>0</v>
      </c>
      <c r="Q55" s="11"/>
      <c r="R55" s="11"/>
      <c r="S55" s="11"/>
      <c r="T55" s="11"/>
      <c r="U55" s="11"/>
      <c r="V55" s="11"/>
      <c r="W55" s="11"/>
      <c r="X55" s="11"/>
      <c r="Y55" s="11">
        <f t="shared" si="9"/>
        <v>8</v>
      </c>
      <c r="Z55" s="11">
        <f t="shared" si="10"/>
        <v>1</v>
      </c>
      <c r="AA55" s="172">
        <f t="shared" si="11"/>
        <v>1</v>
      </c>
      <c r="AB55" s="172">
        <f t="shared" si="12"/>
        <v>0</v>
      </c>
      <c r="AC55" s="172">
        <f t="shared" si="12"/>
        <v>1</v>
      </c>
      <c r="AD55" s="171">
        <f t="shared" si="4"/>
        <v>1</v>
      </c>
      <c r="AE55" s="171">
        <f t="shared" si="4"/>
        <v>1</v>
      </c>
      <c r="AF55" s="171">
        <f t="shared" si="4"/>
        <v>1</v>
      </c>
      <c r="AG55" s="171">
        <f t="shared" si="4"/>
        <v>1</v>
      </c>
      <c r="AH55" s="171">
        <f t="shared" si="4"/>
        <v>1</v>
      </c>
      <c r="AI55" s="171">
        <f t="shared" si="4"/>
        <v>1</v>
      </c>
      <c r="AJ55" s="171">
        <f t="shared" si="4"/>
        <v>1</v>
      </c>
      <c r="AK55" s="171"/>
      <c r="AL55" s="171"/>
      <c r="AM55" s="171">
        <f t="shared" si="5"/>
        <v>1</v>
      </c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BB55" s="172" t="str">
        <f t="shared" si="13"/>
        <v>א</v>
      </c>
      <c r="BC55" s="172" t="str">
        <f t="shared" si="13"/>
        <v>ב</v>
      </c>
      <c r="BD55" s="172" t="str">
        <f t="shared" si="13"/>
        <v>ג</v>
      </c>
      <c r="BE55" s="172" t="str">
        <f t="shared" si="13"/>
        <v>ד</v>
      </c>
      <c r="BF55" s="172" t="str">
        <f t="shared" si="13"/>
        <v>ה</v>
      </c>
    </row>
    <row r="56" spans="2:58">
      <c r="B56" s="10">
        <f t="shared" si="3"/>
        <v>26</v>
      </c>
      <c r="C56" s="8"/>
      <c r="D56" s="8"/>
      <c r="E56" s="8"/>
      <c r="F56" s="281" t="s">
        <v>405</v>
      </c>
      <c r="G56" s="9">
        <v>0</v>
      </c>
      <c r="H56" s="9">
        <v>6</v>
      </c>
      <c r="I56" s="9">
        <v>3</v>
      </c>
      <c r="J56" s="137">
        <v>0</v>
      </c>
      <c r="K56" s="9">
        <v>120</v>
      </c>
      <c r="L56" s="305">
        <v>1</v>
      </c>
      <c r="M56" s="305">
        <v>0</v>
      </c>
      <c r="N56" s="11">
        <f t="shared" si="7"/>
        <v>9</v>
      </c>
      <c r="O56" s="11">
        <f t="shared" si="8"/>
        <v>1</v>
      </c>
      <c r="P56" s="158">
        <v>0</v>
      </c>
      <c r="Q56" s="11"/>
      <c r="R56" s="11"/>
      <c r="S56" s="11"/>
      <c r="T56" s="11"/>
      <c r="U56" s="11"/>
      <c r="V56" s="11"/>
      <c r="W56" s="11"/>
      <c r="X56" s="11"/>
      <c r="Y56" s="11">
        <f t="shared" si="9"/>
        <v>9</v>
      </c>
      <c r="Z56" s="11">
        <f t="shared" si="10"/>
        <v>1</v>
      </c>
      <c r="AA56" s="172">
        <f t="shared" si="11"/>
        <v>1</v>
      </c>
      <c r="AB56" s="172">
        <f t="shared" si="12"/>
        <v>0</v>
      </c>
      <c r="AC56" s="172">
        <f t="shared" si="12"/>
        <v>1</v>
      </c>
      <c r="AD56" s="171">
        <f t="shared" si="4"/>
        <v>1</v>
      </c>
      <c r="AE56" s="171">
        <f t="shared" si="4"/>
        <v>1</v>
      </c>
      <c r="AF56" s="171">
        <f t="shared" si="4"/>
        <v>1</v>
      </c>
      <c r="AG56" s="171">
        <f t="shared" si="4"/>
        <v>1</v>
      </c>
      <c r="AH56" s="171">
        <f t="shared" si="4"/>
        <v>1</v>
      </c>
      <c r="AI56" s="171">
        <f t="shared" si="4"/>
        <v>1</v>
      </c>
      <c r="AJ56" s="171">
        <f t="shared" si="4"/>
        <v>1</v>
      </c>
      <c r="AK56" s="171"/>
      <c r="AL56" s="171"/>
      <c r="AM56" s="171">
        <f t="shared" si="5"/>
        <v>1</v>
      </c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BB56" s="172" t="str">
        <f t="shared" si="13"/>
        <v>א</v>
      </c>
      <c r="BC56" s="172" t="str">
        <f t="shared" si="13"/>
        <v>ב</v>
      </c>
      <c r="BD56" s="172" t="str">
        <f t="shared" si="13"/>
        <v>ג</v>
      </c>
      <c r="BE56" s="172" t="str">
        <f t="shared" si="13"/>
        <v>ד</v>
      </c>
      <c r="BF56" s="172" t="str">
        <f t="shared" si="13"/>
        <v>ה</v>
      </c>
    </row>
    <row r="57" spans="2:58">
      <c r="B57" s="10">
        <f t="shared" si="3"/>
        <v>27</v>
      </c>
      <c r="C57" s="8"/>
      <c r="D57" s="8"/>
      <c r="E57" s="8"/>
      <c r="F57" s="281" t="s">
        <v>406</v>
      </c>
      <c r="G57" s="9">
        <v>0</v>
      </c>
      <c r="H57" s="9">
        <v>6</v>
      </c>
      <c r="I57" s="9">
        <v>2</v>
      </c>
      <c r="J57" s="137">
        <v>0</v>
      </c>
      <c r="K57" s="9">
        <v>120</v>
      </c>
      <c r="L57" s="305">
        <v>1</v>
      </c>
      <c r="M57" s="305">
        <v>0</v>
      </c>
      <c r="N57" s="11">
        <f t="shared" si="7"/>
        <v>8</v>
      </c>
      <c r="O57" s="11">
        <f t="shared" si="8"/>
        <v>1</v>
      </c>
      <c r="P57" s="158">
        <v>0</v>
      </c>
      <c r="Q57" s="11"/>
      <c r="R57" s="11"/>
      <c r="S57" s="11"/>
      <c r="T57" s="11"/>
      <c r="U57" s="11"/>
      <c r="V57" s="11"/>
      <c r="W57" s="11"/>
      <c r="X57" s="11"/>
      <c r="Y57" s="11">
        <f t="shared" si="9"/>
        <v>8</v>
      </c>
      <c r="Z57" s="11">
        <f t="shared" si="10"/>
        <v>1</v>
      </c>
      <c r="AA57" s="172">
        <f t="shared" si="11"/>
        <v>1</v>
      </c>
      <c r="AB57" s="172">
        <f t="shared" si="12"/>
        <v>0</v>
      </c>
      <c r="AC57" s="172">
        <f t="shared" si="12"/>
        <v>1</v>
      </c>
      <c r="AD57" s="171">
        <f t="shared" si="4"/>
        <v>1</v>
      </c>
      <c r="AE57" s="171">
        <f t="shared" si="4"/>
        <v>1</v>
      </c>
      <c r="AF57" s="171">
        <f t="shared" si="4"/>
        <v>1</v>
      </c>
      <c r="AG57" s="171">
        <f t="shared" si="4"/>
        <v>1</v>
      </c>
      <c r="AH57" s="171">
        <f t="shared" si="4"/>
        <v>1</v>
      </c>
      <c r="AI57" s="171">
        <f t="shared" si="4"/>
        <v>1</v>
      </c>
      <c r="AJ57" s="171">
        <f t="shared" si="4"/>
        <v>1</v>
      </c>
      <c r="AK57" s="171"/>
      <c r="AL57" s="171"/>
      <c r="AM57" s="171">
        <f t="shared" si="5"/>
        <v>1</v>
      </c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BB57" s="172" t="str">
        <f t="shared" si="13"/>
        <v>א</v>
      </c>
      <c r="BC57" s="172" t="str">
        <f t="shared" si="13"/>
        <v>ב</v>
      </c>
      <c r="BD57" s="172" t="str">
        <f t="shared" si="13"/>
        <v>ג</v>
      </c>
      <c r="BE57" s="172" t="str">
        <f t="shared" si="13"/>
        <v>ד</v>
      </c>
      <c r="BF57" s="172" t="str">
        <f t="shared" si="13"/>
        <v>ה</v>
      </c>
    </row>
    <row r="58" spans="2:58">
      <c r="B58" s="10">
        <f t="shared" si="3"/>
        <v>28</v>
      </c>
      <c r="C58" s="8"/>
      <c r="D58" s="8"/>
      <c r="E58" s="8"/>
      <c r="F58" s="281" t="s">
        <v>406</v>
      </c>
      <c r="G58" s="9">
        <v>0</v>
      </c>
      <c r="H58" s="9">
        <v>6</v>
      </c>
      <c r="I58" s="9">
        <v>3</v>
      </c>
      <c r="J58" s="137">
        <v>0</v>
      </c>
      <c r="K58" s="9">
        <v>120</v>
      </c>
      <c r="L58" s="305">
        <v>1</v>
      </c>
      <c r="M58" s="305">
        <v>0</v>
      </c>
      <c r="N58" s="11">
        <f t="shared" si="7"/>
        <v>9</v>
      </c>
      <c r="O58" s="11">
        <f t="shared" si="8"/>
        <v>1</v>
      </c>
      <c r="P58" s="158">
        <v>0</v>
      </c>
      <c r="Q58" s="11"/>
      <c r="R58" s="11"/>
      <c r="S58" s="11"/>
      <c r="T58" s="11"/>
      <c r="U58" s="11"/>
      <c r="V58" s="11"/>
      <c r="W58" s="11"/>
      <c r="X58" s="11"/>
      <c r="Y58" s="11">
        <f t="shared" si="9"/>
        <v>9</v>
      </c>
      <c r="Z58" s="11">
        <f t="shared" si="10"/>
        <v>1</v>
      </c>
      <c r="AA58" s="172">
        <f t="shared" si="11"/>
        <v>1</v>
      </c>
      <c r="AB58" s="172">
        <f t="shared" si="12"/>
        <v>0</v>
      </c>
      <c r="AC58" s="172">
        <f t="shared" si="12"/>
        <v>1</v>
      </c>
      <c r="AD58" s="171">
        <f t="shared" si="4"/>
        <v>1</v>
      </c>
      <c r="AE58" s="171">
        <f t="shared" si="4"/>
        <v>1</v>
      </c>
      <c r="AF58" s="171">
        <f t="shared" si="4"/>
        <v>1</v>
      </c>
      <c r="AG58" s="171">
        <f t="shared" si="4"/>
        <v>1</v>
      </c>
      <c r="AH58" s="171">
        <f t="shared" si="4"/>
        <v>1</v>
      </c>
      <c r="AI58" s="171">
        <f t="shared" si="4"/>
        <v>1</v>
      </c>
      <c r="AJ58" s="171">
        <f t="shared" si="4"/>
        <v>1</v>
      </c>
      <c r="AK58" s="171"/>
      <c r="AL58" s="171"/>
      <c r="AM58" s="171">
        <f t="shared" si="5"/>
        <v>1</v>
      </c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171"/>
      <c r="BB58" s="172" t="str">
        <f t="shared" si="13"/>
        <v>א</v>
      </c>
      <c r="BC58" s="172" t="str">
        <f t="shared" si="13"/>
        <v>ב</v>
      </c>
      <c r="BD58" s="172" t="str">
        <f t="shared" si="13"/>
        <v>ג</v>
      </c>
      <c r="BE58" s="172" t="str">
        <f t="shared" si="13"/>
        <v>ד</v>
      </c>
      <c r="BF58" s="172" t="str">
        <f t="shared" si="13"/>
        <v>ה</v>
      </c>
    </row>
    <row r="59" spans="2:58">
      <c r="B59" s="10">
        <f t="shared" si="3"/>
        <v>29</v>
      </c>
      <c r="C59" s="8"/>
      <c r="D59" s="8"/>
      <c r="E59" s="8"/>
      <c r="F59" s="281" t="s">
        <v>406</v>
      </c>
      <c r="G59" s="9">
        <v>0</v>
      </c>
      <c r="H59" s="9">
        <v>6</v>
      </c>
      <c r="I59" s="9">
        <v>2</v>
      </c>
      <c r="J59" s="137">
        <v>0</v>
      </c>
      <c r="K59" s="9">
        <v>120</v>
      </c>
      <c r="L59" s="305">
        <v>1</v>
      </c>
      <c r="M59" s="305">
        <v>0</v>
      </c>
      <c r="N59" s="11">
        <f t="shared" si="7"/>
        <v>8</v>
      </c>
      <c r="O59" s="11">
        <f t="shared" si="8"/>
        <v>1</v>
      </c>
      <c r="P59" s="158">
        <v>0</v>
      </c>
      <c r="Q59" s="11"/>
      <c r="R59" s="11"/>
      <c r="S59" s="11"/>
      <c r="T59" s="11"/>
      <c r="U59" s="11"/>
      <c r="V59" s="11"/>
      <c r="W59" s="11"/>
      <c r="X59" s="11"/>
      <c r="Y59" s="11">
        <f t="shared" si="9"/>
        <v>8</v>
      </c>
      <c r="Z59" s="11">
        <f t="shared" si="10"/>
        <v>1</v>
      </c>
      <c r="AA59" s="172">
        <f t="shared" si="11"/>
        <v>1</v>
      </c>
      <c r="AB59" s="172">
        <f t="shared" si="12"/>
        <v>0</v>
      </c>
      <c r="AC59" s="172">
        <f t="shared" si="12"/>
        <v>1</v>
      </c>
      <c r="AD59" s="171">
        <f t="shared" si="4"/>
        <v>1</v>
      </c>
      <c r="AE59" s="171">
        <f t="shared" si="4"/>
        <v>1</v>
      </c>
      <c r="AF59" s="171">
        <f t="shared" si="4"/>
        <v>1</v>
      </c>
      <c r="AG59" s="171">
        <f t="shared" si="4"/>
        <v>1</v>
      </c>
      <c r="AH59" s="171">
        <f t="shared" si="4"/>
        <v>1</v>
      </c>
      <c r="AI59" s="171">
        <f t="shared" si="4"/>
        <v>1</v>
      </c>
      <c r="AJ59" s="171">
        <f t="shared" si="4"/>
        <v>1</v>
      </c>
      <c r="AK59" s="171"/>
      <c r="AL59" s="171"/>
      <c r="AM59" s="171">
        <f t="shared" si="5"/>
        <v>1</v>
      </c>
      <c r="AN59" s="171"/>
      <c r="AO59" s="171"/>
      <c r="AP59" s="171"/>
      <c r="AQ59" s="171"/>
      <c r="AR59" s="171"/>
      <c r="AS59" s="171"/>
      <c r="AT59" s="171"/>
      <c r="AU59" s="171"/>
      <c r="AV59" s="171"/>
      <c r="AW59" s="171"/>
      <c r="AX59" s="171"/>
      <c r="AY59" s="171"/>
      <c r="BB59" s="172" t="str">
        <f t="shared" si="13"/>
        <v>א</v>
      </c>
      <c r="BC59" s="172" t="str">
        <f t="shared" si="13"/>
        <v>ב</v>
      </c>
      <c r="BD59" s="172" t="str">
        <f t="shared" si="13"/>
        <v>ג</v>
      </c>
      <c r="BE59" s="172" t="str">
        <f t="shared" si="13"/>
        <v>ד</v>
      </c>
      <c r="BF59" s="172" t="str">
        <f t="shared" si="13"/>
        <v>ה</v>
      </c>
    </row>
    <row r="60" spans="2:58">
      <c r="B60" s="10">
        <f t="shared" si="3"/>
        <v>30</v>
      </c>
      <c r="C60" s="8"/>
      <c r="D60" s="8"/>
      <c r="E60" s="8"/>
      <c r="F60" s="281" t="s">
        <v>407</v>
      </c>
      <c r="G60" s="9">
        <v>0</v>
      </c>
      <c r="H60" s="9">
        <v>6</v>
      </c>
      <c r="I60" s="9">
        <v>2</v>
      </c>
      <c r="J60" s="137">
        <v>0</v>
      </c>
      <c r="K60" s="9">
        <v>120</v>
      </c>
      <c r="L60" s="305">
        <v>1</v>
      </c>
      <c r="M60" s="305">
        <v>0</v>
      </c>
      <c r="N60" s="11">
        <f t="shared" si="7"/>
        <v>8</v>
      </c>
      <c r="O60" s="11">
        <f t="shared" si="8"/>
        <v>1</v>
      </c>
      <c r="P60" s="158">
        <v>0</v>
      </c>
      <c r="Q60" s="11"/>
      <c r="R60" s="11"/>
      <c r="S60" s="11"/>
      <c r="T60" s="11"/>
      <c r="U60" s="11"/>
      <c r="V60" s="11"/>
      <c r="W60" s="11"/>
      <c r="X60" s="11"/>
      <c r="Y60" s="11">
        <f t="shared" si="9"/>
        <v>8</v>
      </c>
      <c r="Z60" s="11">
        <f t="shared" si="10"/>
        <v>1</v>
      </c>
      <c r="AA60" s="172">
        <f t="shared" si="11"/>
        <v>1</v>
      </c>
      <c r="AB60" s="172">
        <f t="shared" si="12"/>
        <v>0</v>
      </c>
      <c r="AC60" s="172">
        <f t="shared" si="12"/>
        <v>1</v>
      </c>
      <c r="AD60" s="171">
        <f t="shared" si="4"/>
        <v>1</v>
      </c>
      <c r="AE60" s="171">
        <f t="shared" si="4"/>
        <v>1</v>
      </c>
      <c r="AF60" s="171">
        <f t="shared" si="4"/>
        <v>1</v>
      </c>
      <c r="AG60" s="171">
        <f t="shared" si="4"/>
        <v>1</v>
      </c>
      <c r="AH60" s="171">
        <f t="shared" si="4"/>
        <v>1</v>
      </c>
      <c r="AI60" s="171">
        <f t="shared" si="4"/>
        <v>1</v>
      </c>
      <c r="AJ60" s="171">
        <f t="shared" si="4"/>
        <v>1</v>
      </c>
      <c r="AK60" s="171"/>
      <c r="AL60" s="171"/>
      <c r="AM60" s="171">
        <f t="shared" si="5"/>
        <v>1</v>
      </c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BB60" s="172" t="str">
        <f t="shared" si="13"/>
        <v>א</v>
      </c>
      <c r="BC60" s="172" t="str">
        <f t="shared" si="13"/>
        <v>ב</v>
      </c>
      <c r="BD60" s="172" t="str">
        <f t="shared" si="13"/>
        <v>ג</v>
      </c>
      <c r="BE60" s="172" t="str">
        <f t="shared" si="13"/>
        <v>ד</v>
      </c>
      <c r="BF60" s="172" t="str">
        <f t="shared" si="13"/>
        <v>ה</v>
      </c>
    </row>
    <row r="61" spans="2:58">
      <c r="B61" s="10">
        <f t="shared" si="3"/>
        <v>31</v>
      </c>
      <c r="C61" s="8"/>
      <c r="D61" s="8"/>
      <c r="E61" s="8"/>
      <c r="F61" s="281" t="s">
        <v>407</v>
      </c>
      <c r="G61" s="9">
        <v>0</v>
      </c>
      <c r="H61" s="9">
        <v>6</v>
      </c>
      <c r="I61" s="9">
        <v>1</v>
      </c>
      <c r="J61" s="137">
        <v>0</v>
      </c>
      <c r="K61" s="9">
        <v>120</v>
      </c>
      <c r="L61" s="305">
        <v>1</v>
      </c>
      <c r="M61" s="305">
        <v>0</v>
      </c>
      <c r="N61" s="11">
        <f t="shared" si="7"/>
        <v>7</v>
      </c>
      <c r="O61" s="11">
        <f t="shared" si="8"/>
        <v>1</v>
      </c>
      <c r="P61" s="158">
        <v>0</v>
      </c>
      <c r="Q61" s="11"/>
      <c r="R61" s="11"/>
      <c r="S61" s="11"/>
      <c r="T61" s="11"/>
      <c r="U61" s="11"/>
      <c r="V61" s="11"/>
      <c r="W61" s="11"/>
      <c r="X61" s="11"/>
      <c r="Y61" s="11">
        <f t="shared" si="9"/>
        <v>7</v>
      </c>
      <c r="Z61" s="11">
        <f t="shared" si="10"/>
        <v>1</v>
      </c>
      <c r="AA61" s="172">
        <f t="shared" si="11"/>
        <v>1</v>
      </c>
      <c r="AB61" s="172">
        <f t="shared" si="12"/>
        <v>0</v>
      </c>
      <c r="AC61" s="172">
        <f t="shared" si="12"/>
        <v>1</v>
      </c>
      <c r="AD61" s="171">
        <f t="shared" si="4"/>
        <v>1</v>
      </c>
      <c r="AE61" s="171">
        <f t="shared" si="4"/>
        <v>1</v>
      </c>
      <c r="AF61" s="171">
        <f t="shared" si="4"/>
        <v>1</v>
      </c>
      <c r="AG61" s="171">
        <f t="shared" si="4"/>
        <v>1</v>
      </c>
      <c r="AH61" s="171">
        <f t="shared" si="4"/>
        <v>1</v>
      </c>
      <c r="AI61" s="171">
        <f t="shared" si="4"/>
        <v>1</v>
      </c>
      <c r="AJ61" s="171">
        <f t="shared" si="4"/>
        <v>1</v>
      </c>
      <c r="AK61" s="171"/>
      <c r="AL61" s="171"/>
      <c r="AM61" s="171">
        <f t="shared" si="5"/>
        <v>1</v>
      </c>
      <c r="AN61" s="171"/>
      <c r="AO61" s="171"/>
      <c r="AP61" s="171"/>
      <c r="AQ61" s="171"/>
      <c r="AR61" s="171"/>
      <c r="AS61" s="171"/>
      <c r="AT61" s="171"/>
      <c r="AU61" s="171"/>
      <c r="AV61" s="171"/>
      <c r="AW61" s="171"/>
      <c r="AX61" s="171"/>
      <c r="AY61" s="171"/>
      <c r="BB61" s="172" t="str">
        <f t="shared" si="13"/>
        <v>א</v>
      </c>
      <c r="BC61" s="172" t="str">
        <f t="shared" si="13"/>
        <v>ב</v>
      </c>
      <c r="BD61" s="172" t="str">
        <f t="shared" si="13"/>
        <v>ג</v>
      </c>
      <c r="BE61" s="172" t="str">
        <f t="shared" si="13"/>
        <v>ד</v>
      </c>
      <c r="BF61" s="172" t="str">
        <f t="shared" si="13"/>
        <v>ה</v>
      </c>
    </row>
    <row r="62" spans="2:58">
      <c r="B62" s="10">
        <f t="shared" si="3"/>
        <v>32</v>
      </c>
      <c r="C62" s="8"/>
      <c r="D62" s="8"/>
      <c r="E62" s="8"/>
      <c r="F62" s="281" t="s">
        <v>408</v>
      </c>
      <c r="G62" s="9">
        <v>0</v>
      </c>
      <c r="H62" s="9">
        <v>6</v>
      </c>
      <c r="I62" s="9">
        <v>2</v>
      </c>
      <c r="J62" s="137">
        <v>0</v>
      </c>
      <c r="K62" s="9">
        <v>120</v>
      </c>
      <c r="L62" s="305">
        <v>1</v>
      </c>
      <c r="M62" s="305">
        <v>0</v>
      </c>
      <c r="N62" s="11">
        <f t="shared" si="7"/>
        <v>8</v>
      </c>
      <c r="O62" s="11">
        <f t="shared" si="8"/>
        <v>1</v>
      </c>
      <c r="P62" s="158">
        <v>0</v>
      </c>
      <c r="Q62" s="11"/>
      <c r="R62" s="11"/>
      <c r="S62" s="11"/>
      <c r="T62" s="11"/>
      <c r="U62" s="11"/>
      <c r="V62" s="11"/>
      <c r="W62" s="11"/>
      <c r="X62" s="11"/>
      <c r="Y62" s="11">
        <f t="shared" si="9"/>
        <v>8</v>
      </c>
      <c r="Z62" s="11">
        <f t="shared" si="10"/>
        <v>1</v>
      </c>
      <c r="AA62" s="172">
        <f t="shared" si="11"/>
        <v>1</v>
      </c>
      <c r="AB62" s="172">
        <f t="shared" si="12"/>
        <v>0</v>
      </c>
      <c r="AC62" s="172">
        <f t="shared" si="12"/>
        <v>1</v>
      </c>
      <c r="AD62" s="171">
        <f t="shared" si="4"/>
        <v>1</v>
      </c>
      <c r="AE62" s="171">
        <f t="shared" si="4"/>
        <v>1</v>
      </c>
      <c r="AF62" s="171">
        <f t="shared" si="4"/>
        <v>1</v>
      </c>
      <c r="AG62" s="171">
        <f t="shared" si="4"/>
        <v>1</v>
      </c>
      <c r="AH62" s="171">
        <f t="shared" si="4"/>
        <v>1</v>
      </c>
      <c r="AI62" s="171">
        <f t="shared" si="4"/>
        <v>1</v>
      </c>
      <c r="AJ62" s="171">
        <f t="shared" si="4"/>
        <v>1</v>
      </c>
      <c r="AK62" s="171"/>
      <c r="AL62" s="171"/>
      <c r="AM62" s="171">
        <f t="shared" si="5"/>
        <v>1</v>
      </c>
      <c r="AN62" s="171"/>
      <c r="AO62" s="171"/>
      <c r="AP62" s="171"/>
      <c r="AQ62" s="171"/>
      <c r="AR62" s="171"/>
      <c r="AS62" s="171"/>
      <c r="AT62" s="171"/>
      <c r="AU62" s="171"/>
      <c r="AV62" s="171"/>
      <c r="AW62" s="171"/>
      <c r="AX62" s="171"/>
      <c r="AY62" s="171"/>
      <c r="BB62" s="172" t="str">
        <f t="shared" si="13"/>
        <v>א</v>
      </c>
      <c r="BC62" s="172" t="str">
        <f t="shared" si="13"/>
        <v>ב</v>
      </c>
      <c r="BD62" s="172" t="str">
        <f t="shared" si="13"/>
        <v>ג</v>
      </c>
      <c r="BE62" s="172" t="str">
        <f t="shared" si="13"/>
        <v>ד</v>
      </c>
      <c r="BF62" s="172" t="str">
        <f t="shared" si="13"/>
        <v>ה</v>
      </c>
    </row>
    <row r="63" spans="2:58">
      <c r="B63" s="10">
        <f t="shared" si="3"/>
        <v>33</v>
      </c>
      <c r="C63" s="8"/>
      <c r="D63" s="8"/>
      <c r="E63" s="8"/>
      <c r="F63" s="281" t="s">
        <v>408</v>
      </c>
      <c r="G63" s="9">
        <v>0</v>
      </c>
      <c r="H63" s="9">
        <v>7</v>
      </c>
      <c r="I63" s="9">
        <v>3</v>
      </c>
      <c r="J63" s="137">
        <v>0</v>
      </c>
      <c r="K63" s="9">
        <v>120</v>
      </c>
      <c r="L63" s="305">
        <v>1</v>
      </c>
      <c r="M63" s="305">
        <v>0</v>
      </c>
      <c r="N63" s="11">
        <f t="shared" si="7"/>
        <v>10</v>
      </c>
      <c r="O63" s="11">
        <f t="shared" si="8"/>
        <v>1</v>
      </c>
      <c r="P63" s="158">
        <v>0</v>
      </c>
      <c r="Q63" s="11"/>
      <c r="R63" s="11"/>
      <c r="S63" s="11"/>
      <c r="T63" s="11"/>
      <c r="U63" s="11"/>
      <c r="V63" s="11"/>
      <c r="W63" s="11"/>
      <c r="X63" s="11"/>
      <c r="Y63" s="11">
        <f t="shared" si="9"/>
        <v>10</v>
      </c>
      <c r="Z63" s="11">
        <f t="shared" si="10"/>
        <v>1.05</v>
      </c>
      <c r="AA63" s="172">
        <f t="shared" si="11"/>
        <v>1</v>
      </c>
      <c r="AB63" s="172">
        <f t="shared" si="12"/>
        <v>0</v>
      </c>
      <c r="AC63" s="172">
        <f t="shared" si="12"/>
        <v>1</v>
      </c>
      <c r="AD63" s="171">
        <f t="shared" ref="AD63:AJ94" si="14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1</v>
      </c>
      <c r="AE63" s="171">
        <f t="shared" si="14"/>
        <v>1</v>
      </c>
      <c r="AF63" s="171">
        <f t="shared" si="14"/>
        <v>1</v>
      </c>
      <c r="AG63" s="171">
        <f t="shared" si="14"/>
        <v>1</v>
      </c>
      <c r="AH63" s="171">
        <f t="shared" si="14"/>
        <v>1</v>
      </c>
      <c r="AI63" s="171">
        <f t="shared" si="14"/>
        <v>1</v>
      </c>
      <c r="AJ63" s="171">
        <f t="shared" si="14"/>
        <v>1</v>
      </c>
      <c r="AK63" s="171"/>
      <c r="AL63" s="171"/>
      <c r="AM63" s="171">
        <f t="shared" si="5"/>
        <v>1</v>
      </c>
      <c r="AN63" s="171"/>
      <c r="AO63" s="171"/>
      <c r="AP63" s="171"/>
      <c r="AQ63" s="171"/>
      <c r="AR63" s="171"/>
      <c r="AS63" s="171"/>
      <c r="AT63" s="171"/>
      <c r="AU63" s="171"/>
      <c r="AV63" s="171"/>
      <c r="AW63" s="171"/>
      <c r="AX63" s="171"/>
      <c r="AY63" s="171"/>
      <c r="BB63" s="172" t="str">
        <f t="shared" ref="BB63:BF78" si="15">IF($F63="","",BB$30)</f>
        <v>א</v>
      </c>
      <c r="BC63" s="172" t="str">
        <f t="shared" si="15"/>
        <v>ב</v>
      </c>
      <c r="BD63" s="172" t="str">
        <f t="shared" si="15"/>
        <v>ג</v>
      </c>
      <c r="BE63" s="172" t="str">
        <f t="shared" si="15"/>
        <v>ד</v>
      </c>
      <c r="BF63" s="172" t="str">
        <f t="shared" si="15"/>
        <v>ה</v>
      </c>
    </row>
    <row r="64" spans="2:58">
      <c r="B64" s="10">
        <f t="shared" si="3"/>
        <v>34</v>
      </c>
      <c r="C64" s="8"/>
      <c r="D64" s="8"/>
      <c r="E64" s="8"/>
      <c r="F64" s="281" t="s">
        <v>408</v>
      </c>
      <c r="G64" s="9">
        <v>0</v>
      </c>
      <c r="H64" s="9">
        <v>6</v>
      </c>
      <c r="I64" s="9">
        <v>1</v>
      </c>
      <c r="J64" s="137">
        <v>0</v>
      </c>
      <c r="K64" s="9">
        <v>120</v>
      </c>
      <c r="L64" s="305">
        <v>1</v>
      </c>
      <c r="M64" s="305">
        <v>0</v>
      </c>
      <c r="N64" s="11">
        <f t="shared" si="7"/>
        <v>7</v>
      </c>
      <c r="O64" s="11">
        <f t="shared" si="8"/>
        <v>1</v>
      </c>
      <c r="P64" s="158">
        <v>0</v>
      </c>
      <c r="Q64" s="11"/>
      <c r="R64" s="11"/>
      <c r="S64" s="11"/>
      <c r="T64" s="11"/>
      <c r="U64" s="11"/>
      <c r="V64" s="11"/>
      <c r="W64" s="11"/>
      <c r="X64" s="11"/>
      <c r="Y64" s="11">
        <f t="shared" si="9"/>
        <v>7</v>
      </c>
      <c r="Z64" s="11">
        <f t="shared" si="10"/>
        <v>1</v>
      </c>
      <c r="AA64" s="172">
        <f t="shared" si="11"/>
        <v>1</v>
      </c>
      <c r="AB64" s="172">
        <f t="shared" ref="AB64:AC91" si="16">IF($F64="","",AB$30)</f>
        <v>0</v>
      </c>
      <c r="AC64" s="172">
        <f t="shared" si="16"/>
        <v>1</v>
      </c>
      <c r="AD64" s="171">
        <f t="shared" si="14"/>
        <v>1</v>
      </c>
      <c r="AE64" s="171">
        <f t="shared" si="14"/>
        <v>1</v>
      </c>
      <c r="AF64" s="171">
        <f t="shared" si="14"/>
        <v>1</v>
      </c>
      <c r="AG64" s="171">
        <f t="shared" si="14"/>
        <v>1</v>
      </c>
      <c r="AH64" s="171">
        <f t="shared" si="14"/>
        <v>1</v>
      </c>
      <c r="AI64" s="171">
        <f t="shared" si="14"/>
        <v>1</v>
      </c>
      <c r="AJ64" s="171">
        <f t="shared" si="14"/>
        <v>1</v>
      </c>
      <c r="AK64" s="171"/>
      <c r="AL64" s="171"/>
      <c r="AM64" s="171">
        <f t="shared" si="5"/>
        <v>1</v>
      </c>
      <c r="AN64" s="171"/>
      <c r="AO64" s="171"/>
      <c r="AP64" s="171"/>
      <c r="AQ64" s="171"/>
      <c r="AR64" s="171"/>
      <c r="AS64" s="171"/>
      <c r="AT64" s="171"/>
      <c r="AU64" s="171"/>
      <c r="AV64" s="171"/>
      <c r="AW64" s="171"/>
      <c r="AX64" s="171"/>
      <c r="AY64" s="171"/>
      <c r="BB64" s="172" t="str">
        <f t="shared" si="15"/>
        <v>א</v>
      </c>
      <c r="BC64" s="172" t="str">
        <f t="shared" si="15"/>
        <v>ב</v>
      </c>
      <c r="BD64" s="172" t="str">
        <f t="shared" si="15"/>
        <v>ג</v>
      </c>
      <c r="BE64" s="172" t="str">
        <f t="shared" si="15"/>
        <v>ד</v>
      </c>
      <c r="BF64" s="172" t="str">
        <f t="shared" si="15"/>
        <v>ה</v>
      </c>
    </row>
    <row r="65" spans="2:58">
      <c r="B65" s="10">
        <f t="shared" si="3"/>
        <v>35</v>
      </c>
      <c r="C65" s="8"/>
      <c r="D65" s="8"/>
      <c r="E65" s="8"/>
      <c r="F65" s="281" t="s">
        <v>409</v>
      </c>
      <c r="G65" s="9">
        <v>0</v>
      </c>
      <c r="H65" s="9">
        <v>6</v>
      </c>
      <c r="I65" s="9">
        <v>2</v>
      </c>
      <c r="J65" s="137">
        <v>0</v>
      </c>
      <c r="K65" s="9">
        <v>120</v>
      </c>
      <c r="L65" s="305">
        <v>1</v>
      </c>
      <c r="M65" s="305">
        <v>0</v>
      </c>
      <c r="N65" s="11">
        <f t="shared" si="7"/>
        <v>8</v>
      </c>
      <c r="O65" s="11">
        <f t="shared" si="8"/>
        <v>1</v>
      </c>
      <c r="P65" s="158">
        <v>0</v>
      </c>
      <c r="Q65" s="11"/>
      <c r="R65" s="11"/>
      <c r="S65" s="11"/>
      <c r="T65" s="11"/>
      <c r="U65" s="11"/>
      <c r="V65" s="11"/>
      <c r="W65" s="11"/>
      <c r="X65" s="11"/>
      <c r="Y65" s="11">
        <f t="shared" si="9"/>
        <v>8</v>
      </c>
      <c r="Z65" s="11">
        <f t="shared" si="10"/>
        <v>1</v>
      </c>
      <c r="AA65" s="172">
        <f t="shared" si="11"/>
        <v>1</v>
      </c>
      <c r="AB65" s="172">
        <f t="shared" si="16"/>
        <v>0</v>
      </c>
      <c r="AC65" s="172">
        <f t="shared" si="16"/>
        <v>1</v>
      </c>
      <c r="AD65" s="171">
        <f t="shared" si="14"/>
        <v>1</v>
      </c>
      <c r="AE65" s="171">
        <f t="shared" si="14"/>
        <v>1</v>
      </c>
      <c r="AF65" s="171">
        <f t="shared" si="14"/>
        <v>1</v>
      </c>
      <c r="AG65" s="171">
        <f t="shared" si="14"/>
        <v>1</v>
      </c>
      <c r="AH65" s="171">
        <f t="shared" si="14"/>
        <v>1</v>
      </c>
      <c r="AI65" s="171">
        <f t="shared" si="14"/>
        <v>1</v>
      </c>
      <c r="AJ65" s="171">
        <f t="shared" si="14"/>
        <v>1</v>
      </c>
      <c r="AK65" s="171"/>
      <c r="AL65" s="171"/>
      <c r="AM65" s="171">
        <f t="shared" si="5"/>
        <v>1</v>
      </c>
      <c r="AN65" s="171"/>
      <c r="AO65" s="171"/>
      <c r="AP65" s="171"/>
      <c r="AQ65" s="171"/>
      <c r="AR65" s="171"/>
      <c r="AS65" s="171"/>
      <c r="AT65" s="171"/>
      <c r="AU65" s="171"/>
      <c r="AV65" s="171"/>
      <c r="AW65" s="171"/>
      <c r="AX65" s="171"/>
      <c r="AY65" s="171"/>
      <c r="BB65" s="172" t="str">
        <f t="shared" si="15"/>
        <v>א</v>
      </c>
      <c r="BC65" s="172" t="str">
        <f t="shared" si="15"/>
        <v>ב</v>
      </c>
      <c r="BD65" s="172" t="str">
        <f t="shared" si="15"/>
        <v>ג</v>
      </c>
      <c r="BE65" s="172" t="str">
        <f t="shared" si="15"/>
        <v>ד</v>
      </c>
      <c r="BF65" s="172" t="str">
        <f t="shared" si="15"/>
        <v>ה</v>
      </c>
    </row>
    <row r="66" spans="2:58">
      <c r="B66" s="10">
        <f t="shared" si="3"/>
        <v>36</v>
      </c>
      <c r="C66" s="8"/>
      <c r="D66" s="8"/>
      <c r="E66" s="8"/>
      <c r="F66" s="281" t="s">
        <v>409</v>
      </c>
      <c r="G66" s="9">
        <v>0</v>
      </c>
      <c r="H66" s="9">
        <v>6</v>
      </c>
      <c r="I66" s="9">
        <v>3</v>
      </c>
      <c r="J66" s="137">
        <v>0</v>
      </c>
      <c r="K66" s="9">
        <v>120</v>
      </c>
      <c r="L66" s="305">
        <v>1</v>
      </c>
      <c r="M66" s="305">
        <v>0</v>
      </c>
      <c r="N66" s="11">
        <f t="shared" si="7"/>
        <v>9</v>
      </c>
      <c r="O66" s="11">
        <f t="shared" si="8"/>
        <v>1</v>
      </c>
      <c r="P66" s="158">
        <v>0</v>
      </c>
      <c r="Q66" s="11"/>
      <c r="R66" s="11"/>
      <c r="S66" s="11"/>
      <c r="T66" s="11"/>
      <c r="U66" s="11"/>
      <c r="V66" s="11"/>
      <c r="W66" s="11"/>
      <c r="X66" s="11"/>
      <c r="Y66" s="11">
        <f t="shared" si="9"/>
        <v>9</v>
      </c>
      <c r="Z66" s="11">
        <f t="shared" si="10"/>
        <v>1</v>
      </c>
      <c r="AA66" s="172">
        <f t="shared" si="11"/>
        <v>1</v>
      </c>
      <c r="AB66" s="172">
        <f t="shared" si="16"/>
        <v>0</v>
      </c>
      <c r="AC66" s="172">
        <f t="shared" si="16"/>
        <v>1</v>
      </c>
      <c r="AD66" s="171">
        <f t="shared" si="14"/>
        <v>1</v>
      </c>
      <c r="AE66" s="171">
        <f t="shared" si="14"/>
        <v>1</v>
      </c>
      <c r="AF66" s="171">
        <f t="shared" si="14"/>
        <v>1</v>
      </c>
      <c r="AG66" s="171">
        <f t="shared" si="14"/>
        <v>1</v>
      </c>
      <c r="AH66" s="171">
        <f t="shared" si="14"/>
        <v>1</v>
      </c>
      <c r="AI66" s="171">
        <f t="shared" si="14"/>
        <v>1</v>
      </c>
      <c r="AJ66" s="171">
        <f t="shared" si="14"/>
        <v>1</v>
      </c>
      <c r="AK66" s="171"/>
      <c r="AL66" s="171"/>
      <c r="AM66" s="171">
        <f t="shared" si="5"/>
        <v>1</v>
      </c>
      <c r="AN66" s="171"/>
      <c r="AO66" s="171"/>
      <c r="AP66" s="171"/>
      <c r="AQ66" s="171"/>
      <c r="AR66" s="171"/>
      <c r="AS66" s="171"/>
      <c r="AT66" s="171"/>
      <c r="AU66" s="171"/>
      <c r="AV66" s="171"/>
      <c r="AW66" s="171"/>
      <c r="AX66" s="171"/>
      <c r="AY66" s="171"/>
      <c r="BB66" s="172" t="str">
        <f t="shared" si="15"/>
        <v>א</v>
      </c>
      <c r="BC66" s="172" t="str">
        <f t="shared" si="15"/>
        <v>ב</v>
      </c>
      <c r="BD66" s="172" t="str">
        <f t="shared" si="15"/>
        <v>ג</v>
      </c>
      <c r="BE66" s="172" t="str">
        <f t="shared" si="15"/>
        <v>ד</v>
      </c>
      <c r="BF66" s="172" t="str">
        <f t="shared" si="15"/>
        <v>ה</v>
      </c>
    </row>
    <row r="67" spans="2:58">
      <c r="B67" s="10">
        <f t="shared" si="3"/>
        <v>37</v>
      </c>
      <c r="C67" s="8"/>
      <c r="D67" s="8"/>
      <c r="E67" s="8"/>
      <c r="F67" s="281" t="s">
        <v>409</v>
      </c>
      <c r="G67" s="9">
        <v>0</v>
      </c>
      <c r="H67" s="9">
        <v>6</v>
      </c>
      <c r="I67" s="9">
        <v>1</v>
      </c>
      <c r="J67" s="137">
        <v>0</v>
      </c>
      <c r="K67" s="9">
        <v>120</v>
      </c>
      <c r="L67" s="305">
        <v>1</v>
      </c>
      <c r="M67" s="305">
        <v>0</v>
      </c>
      <c r="N67" s="11">
        <f t="shared" si="7"/>
        <v>7</v>
      </c>
      <c r="O67" s="11">
        <f t="shared" si="8"/>
        <v>1</v>
      </c>
      <c r="P67" s="158">
        <v>0</v>
      </c>
      <c r="Q67" s="11"/>
      <c r="R67" s="11"/>
      <c r="S67" s="11"/>
      <c r="T67" s="11"/>
      <c r="U67" s="11"/>
      <c r="V67" s="11"/>
      <c r="W67" s="11"/>
      <c r="X67" s="11"/>
      <c r="Y67" s="11">
        <f t="shared" si="9"/>
        <v>7</v>
      </c>
      <c r="Z67" s="11">
        <f t="shared" si="10"/>
        <v>1</v>
      </c>
      <c r="AA67" s="172">
        <f t="shared" si="11"/>
        <v>1</v>
      </c>
      <c r="AB67" s="172">
        <f t="shared" si="16"/>
        <v>0</v>
      </c>
      <c r="AC67" s="172">
        <f t="shared" si="16"/>
        <v>1</v>
      </c>
      <c r="AD67" s="171">
        <f t="shared" si="14"/>
        <v>1</v>
      </c>
      <c r="AE67" s="171">
        <f t="shared" si="14"/>
        <v>1</v>
      </c>
      <c r="AF67" s="171">
        <f t="shared" si="14"/>
        <v>1</v>
      </c>
      <c r="AG67" s="171">
        <f t="shared" si="14"/>
        <v>1</v>
      </c>
      <c r="AH67" s="171">
        <f t="shared" si="14"/>
        <v>1</v>
      </c>
      <c r="AI67" s="171">
        <f t="shared" si="14"/>
        <v>1</v>
      </c>
      <c r="AJ67" s="171">
        <f t="shared" si="14"/>
        <v>1</v>
      </c>
      <c r="AK67" s="171"/>
      <c r="AL67" s="171"/>
      <c r="AM67" s="171">
        <f t="shared" si="5"/>
        <v>1</v>
      </c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1"/>
      <c r="AY67" s="171"/>
      <c r="BB67" s="172" t="str">
        <f t="shared" si="15"/>
        <v>א</v>
      </c>
      <c r="BC67" s="172" t="str">
        <f t="shared" si="15"/>
        <v>ב</v>
      </c>
      <c r="BD67" s="172" t="str">
        <f t="shared" si="15"/>
        <v>ג</v>
      </c>
      <c r="BE67" s="172" t="str">
        <f t="shared" si="15"/>
        <v>ד</v>
      </c>
      <c r="BF67" s="172" t="str">
        <f t="shared" si="15"/>
        <v>ה</v>
      </c>
    </row>
    <row r="68" spans="2:58">
      <c r="B68" s="10">
        <f t="shared" si="3"/>
        <v>38</v>
      </c>
      <c r="C68" s="8"/>
      <c r="D68" s="8"/>
      <c r="E68" s="8"/>
      <c r="F68" s="281" t="s">
        <v>410</v>
      </c>
      <c r="G68" s="9">
        <v>0</v>
      </c>
      <c r="H68" s="9">
        <v>6</v>
      </c>
      <c r="I68" s="9">
        <v>2</v>
      </c>
      <c r="J68" s="137">
        <v>0</v>
      </c>
      <c r="K68" s="9">
        <v>120</v>
      </c>
      <c r="L68" s="305">
        <v>1</v>
      </c>
      <c r="M68" s="305">
        <v>0</v>
      </c>
      <c r="N68" s="11">
        <f t="shared" si="7"/>
        <v>8</v>
      </c>
      <c r="O68" s="11">
        <f t="shared" si="8"/>
        <v>1</v>
      </c>
      <c r="P68" s="158">
        <v>0</v>
      </c>
      <c r="Q68" s="11"/>
      <c r="R68" s="11"/>
      <c r="S68" s="11"/>
      <c r="T68" s="11"/>
      <c r="U68" s="11"/>
      <c r="V68" s="11"/>
      <c r="W68" s="11"/>
      <c r="X68" s="11"/>
      <c r="Y68" s="11">
        <f t="shared" si="9"/>
        <v>8</v>
      </c>
      <c r="Z68" s="11">
        <f t="shared" si="10"/>
        <v>1</v>
      </c>
      <c r="AA68" s="172">
        <f t="shared" si="11"/>
        <v>1</v>
      </c>
      <c r="AB68" s="172">
        <f t="shared" si="16"/>
        <v>0</v>
      </c>
      <c r="AC68" s="172">
        <f t="shared" si="16"/>
        <v>1</v>
      </c>
      <c r="AD68" s="171">
        <f t="shared" si="14"/>
        <v>1</v>
      </c>
      <c r="AE68" s="171">
        <f t="shared" si="14"/>
        <v>1</v>
      </c>
      <c r="AF68" s="171">
        <f t="shared" si="14"/>
        <v>1</v>
      </c>
      <c r="AG68" s="171">
        <f t="shared" si="14"/>
        <v>1</v>
      </c>
      <c r="AH68" s="171">
        <f t="shared" si="14"/>
        <v>1</v>
      </c>
      <c r="AI68" s="171">
        <f t="shared" si="14"/>
        <v>1</v>
      </c>
      <c r="AJ68" s="171">
        <f t="shared" si="14"/>
        <v>1</v>
      </c>
      <c r="AK68" s="171"/>
      <c r="AL68" s="171"/>
      <c r="AM68" s="171">
        <f t="shared" si="5"/>
        <v>1</v>
      </c>
      <c r="AN68" s="171"/>
      <c r="AO68" s="171"/>
      <c r="AP68" s="171"/>
      <c r="AQ68" s="171"/>
      <c r="AR68" s="171"/>
      <c r="AS68" s="171"/>
      <c r="AT68" s="171"/>
      <c r="AU68" s="171"/>
      <c r="AV68" s="171"/>
      <c r="AW68" s="171"/>
      <c r="AX68" s="171"/>
      <c r="AY68" s="171"/>
      <c r="BB68" s="172" t="str">
        <f t="shared" si="15"/>
        <v>א</v>
      </c>
      <c r="BC68" s="172" t="str">
        <f t="shared" si="15"/>
        <v>ב</v>
      </c>
      <c r="BD68" s="172" t="str">
        <f t="shared" si="15"/>
        <v>ג</v>
      </c>
      <c r="BE68" s="172" t="str">
        <f t="shared" si="15"/>
        <v>ד</v>
      </c>
      <c r="BF68" s="172" t="str">
        <f t="shared" si="15"/>
        <v>ה</v>
      </c>
    </row>
    <row r="69" spans="2:58">
      <c r="B69" s="10">
        <f t="shared" si="3"/>
        <v>39</v>
      </c>
      <c r="C69" s="8"/>
      <c r="D69" s="8"/>
      <c r="E69" s="8"/>
      <c r="F69" s="281" t="s">
        <v>410</v>
      </c>
      <c r="G69" s="9">
        <v>0</v>
      </c>
      <c r="H69" s="9">
        <v>6</v>
      </c>
      <c r="I69" s="9">
        <v>3</v>
      </c>
      <c r="J69" s="137">
        <v>0</v>
      </c>
      <c r="K69" s="9">
        <v>120</v>
      </c>
      <c r="L69" s="305">
        <v>1</v>
      </c>
      <c r="M69" s="305">
        <v>0</v>
      </c>
      <c r="N69" s="11">
        <f t="shared" si="7"/>
        <v>9</v>
      </c>
      <c r="O69" s="11">
        <f t="shared" si="8"/>
        <v>1</v>
      </c>
      <c r="P69" s="158">
        <v>0</v>
      </c>
      <c r="Q69" s="11"/>
      <c r="R69" s="11"/>
      <c r="S69" s="11"/>
      <c r="T69" s="11"/>
      <c r="U69" s="11"/>
      <c r="V69" s="11"/>
      <c r="W69" s="11"/>
      <c r="X69" s="11"/>
      <c r="Y69" s="11">
        <f t="shared" si="9"/>
        <v>9</v>
      </c>
      <c r="Z69" s="11">
        <f t="shared" si="10"/>
        <v>1</v>
      </c>
      <c r="AA69" s="172">
        <f t="shared" si="11"/>
        <v>1</v>
      </c>
      <c r="AB69" s="172">
        <f t="shared" si="16"/>
        <v>0</v>
      </c>
      <c r="AC69" s="172">
        <f t="shared" si="16"/>
        <v>1</v>
      </c>
      <c r="AD69" s="171">
        <f t="shared" si="14"/>
        <v>1</v>
      </c>
      <c r="AE69" s="171">
        <f t="shared" si="14"/>
        <v>1</v>
      </c>
      <c r="AF69" s="171">
        <f t="shared" si="14"/>
        <v>1</v>
      </c>
      <c r="AG69" s="171">
        <f t="shared" si="14"/>
        <v>1</v>
      </c>
      <c r="AH69" s="171">
        <f t="shared" si="14"/>
        <v>1</v>
      </c>
      <c r="AI69" s="171">
        <f t="shared" si="14"/>
        <v>1</v>
      </c>
      <c r="AJ69" s="171">
        <f t="shared" si="14"/>
        <v>1</v>
      </c>
      <c r="AK69" s="171"/>
      <c r="AL69" s="171"/>
      <c r="AM69" s="171">
        <f t="shared" si="5"/>
        <v>1</v>
      </c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1"/>
      <c r="BB69" s="172" t="str">
        <f t="shared" si="15"/>
        <v>א</v>
      </c>
      <c r="BC69" s="172" t="str">
        <f t="shared" si="15"/>
        <v>ב</v>
      </c>
      <c r="BD69" s="172" t="str">
        <f t="shared" si="15"/>
        <v>ג</v>
      </c>
      <c r="BE69" s="172" t="str">
        <f t="shared" si="15"/>
        <v>ד</v>
      </c>
      <c r="BF69" s="172" t="str">
        <f t="shared" si="15"/>
        <v>ה</v>
      </c>
    </row>
    <row r="70" spans="2:58">
      <c r="B70" s="10">
        <f t="shared" si="3"/>
        <v>40</v>
      </c>
      <c r="C70" s="8"/>
      <c r="D70" s="8"/>
      <c r="E70" s="8"/>
      <c r="F70" s="281" t="s">
        <v>410</v>
      </c>
      <c r="G70" s="9">
        <v>0</v>
      </c>
      <c r="H70" s="9">
        <v>6</v>
      </c>
      <c r="I70" s="9">
        <v>1</v>
      </c>
      <c r="J70" s="137">
        <v>0</v>
      </c>
      <c r="K70" s="9">
        <v>120</v>
      </c>
      <c r="L70" s="305">
        <v>1</v>
      </c>
      <c r="M70" s="305">
        <v>0</v>
      </c>
      <c r="N70" s="11">
        <f t="shared" si="7"/>
        <v>7</v>
      </c>
      <c r="O70" s="11">
        <f t="shared" si="8"/>
        <v>1</v>
      </c>
      <c r="P70" s="158">
        <v>0</v>
      </c>
      <c r="Q70" s="11"/>
      <c r="R70" s="11"/>
      <c r="S70" s="11"/>
      <c r="T70" s="11"/>
      <c r="U70" s="11"/>
      <c r="V70" s="11"/>
      <c r="W70" s="11"/>
      <c r="X70" s="11"/>
      <c r="Y70" s="11">
        <f t="shared" si="9"/>
        <v>7</v>
      </c>
      <c r="Z70" s="11">
        <f t="shared" si="10"/>
        <v>1</v>
      </c>
      <c r="AA70" s="172">
        <f t="shared" si="11"/>
        <v>1</v>
      </c>
      <c r="AB70" s="172">
        <f t="shared" si="16"/>
        <v>0</v>
      </c>
      <c r="AC70" s="172">
        <f t="shared" si="16"/>
        <v>1</v>
      </c>
      <c r="AD70" s="171">
        <f t="shared" si="14"/>
        <v>1</v>
      </c>
      <c r="AE70" s="171">
        <f t="shared" si="14"/>
        <v>1</v>
      </c>
      <c r="AF70" s="171">
        <f t="shared" si="14"/>
        <v>1</v>
      </c>
      <c r="AG70" s="171">
        <f t="shared" si="14"/>
        <v>1</v>
      </c>
      <c r="AH70" s="171">
        <f t="shared" si="14"/>
        <v>1</v>
      </c>
      <c r="AI70" s="171">
        <f t="shared" si="14"/>
        <v>1</v>
      </c>
      <c r="AJ70" s="171">
        <f t="shared" si="14"/>
        <v>1</v>
      </c>
      <c r="AK70" s="171"/>
      <c r="AL70" s="171"/>
      <c r="AM70" s="171">
        <f t="shared" si="5"/>
        <v>1</v>
      </c>
      <c r="AN70" s="171"/>
      <c r="AO70" s="171"/>
      <c r="AP70" s="171"/>
      <c r="AQ70" s="171"/>
      <c r="AR70" s="171"/>
      <c r="AS70" s="171"/>
      <c r="AT70" s="171"/>
      <c r="AU70" s="171"/>
      <c r="AV70" s="171"/>
      <c r="AW70" s="171"/>
      <c r="AX70" s="171"/>
      <c r="AY70" s="171"/>
      <c r="BB70" s="172" t="str">
        <f t="shared" si="15"/>
        <v>א</v>
      </c>
      <c r="BC70" s="172" t="str">
        <f t="shared" si="15"/>
        <v>ב</v>
      </c>
      <c r="BD70" s="172" t="str">
        <f t="shared" si="15"/>
        <v>ג</v>
      </c>
      <c r="BE70" s="172" t="str">
        <f t="shared" si="15"/>
        <v>ד</v>
      </c>
      <c r="BF70" s="172" t="str">
        <f t="shared" si="15"/>
        <v>ה</v>
      </c>
    </row>
    <row r="71" spans="2:58">
      <c r="B71" s="10">
        <f t="shared" si="3"/>
        <v>41</v>
      </c>
      <c r="C71" s="8"/>
      <c r="D71" s="8"/>
      <c r="E71" s="8"/>
      <c r="F71" s="281" t="s">
        <v>411</v>
      </c>
      <c r="G71" s="9">
        <v>0</v>
      </c>
      <c r="H71" s="9">
        <v>6</v>
      </c>
      <c r="I71" s="9">
        <v>2</v>
      </c>
      <c r="J71" s="137">
        <v>0</v>
      </c>
      <c r="K71" s="9">
        <v>120</v>
      </c>
      <c r="L71" s="305">
        <v>1</v>
      </c>
      <c r="M71" s="305">
        <v>0</v>
      </c>
      <c r="N71" s="11">
        <f t="shared" si="7"/>
        <v>8</v>
      </c>
      <c r="O71" s="11">
        <f t="shared" si="8"/>
        <v>1</v>
      </c>
      <c r="P71" s="158">
        <v>0</v>
      </c>
      <c r="Q71" s="11"/>
      <c r="R71" s="11"/>
      <c r="S71" s="11"/>
      <c r="T71" s="11"/>
      <c r="U71" s="11"/>
      <c r="V71" s="11"/>
      <c r="W71" s="11"/>
      <c r="X71" s="11"/>
      <c r="Y71" s="11">
        <f t="shared" si="9"/>
        <v>8</v>
      </c>
      <c r="Z71" s="11">
        <f t="shared" si="10"/>
        <v>1</v>
      </c>
      <c r="AA71" s="172">
        <f t="shared" si="11"/>
        <v>1</v>
      </c>
      <c r="AB71" s="172">
        <f t="shared" si="16"/>
        <v>0</v>
      </c>
      <c r="AC71" s="172">
        <f t="shared" si="16"/>
        <v>1</v>
      </c>
      <c r="AD71" s="171">
        <f t="shared" si="14"/>
        <v>1</v>
      </c>
      <c r="AE71" s="171">
        <f t="shared" si="14"/>
        <v>1</v>
      </c>
      <c r="AF71" s="171">
        <f t="shared" si="14"/>
        <v>1</v>
      </c>
      <c r="AG71" s="171">
        <f t="shared" si="14"/>
        <v>1</v>
      </c>
      <c r="AH71" s="171">
        <f t="shared" si="14"/>
        <v>1</v>
      </c>
      <c r="AI71" s="171">
        <f t="shared" si="14"/>
        <v>1</v>
      </c>
      <c r="AJ71" s="171">
        <f t="shared" si="14"/>
        <v>1</v>
      </c>
      <c r="AK71" s="171"/>
      <c r="AL71" s="171"/>
      <c r="AM71" s="171">
        <f t="shared" si="5"/>
        <v>1</v>
      </c>
      <c r="AN71" s="171"/>
      <c r="AO71" s="171"/>
      <c r="AP71" s="171"/>
      <c r="AQ71" s="171"/>
      <c r="AR71" s="171"/>
      <c r="AS71" s="171"/>
      <c r="AT71" s="171"/>
      <c r="AU71" s="171"/>
      <c r="AV71" s="171"/>
      <c r="AW71" s="171"/>
      <c r="AX71" s="171"/>
      <c r="AY71" s="171"/>
      <c r="BB71" s="172" t="str">
        <f t="shared" si="15"/>
        <v>א</v>
      </c>
      <c r="BC71" s="172" t="str">
        <f t="shared" si="15"/>
        <v>ב</v>
      </c>
      <c r="BD71" s="172" t="str">
        <f t="shared" si="15"/>
        <v>ג</v>
      </c>
      <c r="BE71" s="172" t="str">
        <f t="shared" si="15"/>
        <v>ד</v>
      </c>
      <c r="BF71" s="172" t="str">
        <f t="shared" si="15"/>
        <v>ה</v>
      </c>
    </row>
    <row r="72" spans="2:58">
      <c r="B72" s="10">
        <f t="shared" si="3"/>
        <v>42</v>
      </c>
      <c r="C72" s="8"/>
      <c r="D72" s="8"/>
      <c r="E72" s="8"/>
      <c r="F72" s="281" t="s">
        <v>411</v>
      </c>
      <c r="G72" s="9">
        <v>0</v>
      </c>
      <c r="H72" s="9">
        <v>6</v>
      </c>
      <c r="I72" s="9">
        <v>3</v>
      </c>
      <c r="J72" s="137">
        <v>0</v>
      </c>
      <c r="K72" s="9">
        <v>120</v>
      </c>
      <c r="L72" s="305">
        <v>1</v>
      </c>
      <c r="M72" s="305">
        <v>0</v>
      </c>
      <c r="N72" s="11">
        <f t="shared" si="7"/>
        <v>9</v>
      </c>
      <c r="O72" s="11">
        <f t="shared" si="8"/>
        <v>1</v>
      </c>
      <c r="P72" s="158">
        <v>0</v>
      </c>
      <c r="Q72" s="11"/>
      <c r="R72" s="11"/>
      <c r="S72" s="11"/>
      <c r="T72" s="11"/>
      <c r="U72" s="11"/>
      <c r="V72" s="11"/>
      <c r="W72" s="11"/>
      <c r="X72" s="11"/>
      <c r="Y72" s="11">
        <f t="shared" si="9"/>
        <v>9</v>
      </c>
      <c r="Z72" s="11">
        <f t="shared" si="10"/>
        <v>1</v>
      </c>
      <c r="AA72" s="172">
        <f t="shared" si="11"/>
        <v>1</v>
      </c>
      <c r="AB72" s="172">
        <f t="shared" si="16"/>
        <v>0</v>
      </c>
      <c r="AC72" s="172">
        <f t="shared" si="16"/>
        <v>1</v>
      </c>
      <c r="AD72" s="171">
        <f t="shared" si="14"/>
        <v>1</v>
      </c>
      <c r="AE72" s="171">
        <f t="shared" si="14"/>
        <v>1</v>
      </c>
      <c r="AF72" s="171">
        <f t="shared" si="14"/>
        <v>1</v>
      </c>
      <c r="AG72" s="171">
        <f t="shared" si="14"/>
        <v>1</v>
      </c>
      <c r="AH72" s="171">
        <f t="shared" si="14"/>
        <v>1</v>
      </c>
      <c r="AI72" s="171">
        <f t="shared" si="14"/>
        <v>1</v>
      </c>
      <c r="AJ72" s="171">
        <f t="shared" si="14"/>
        <v>1</v>
      </c>
      <c r="AK72" s="171"/>
      <c r="AL72" s="171"/>
      <c r="AM72" s="171">
        <f t="shared" si="5"/>
        <v>1</v>
      </c>
      <c r="AN72" s="171"/>
      <c r="AO72" s="171"/>
      <c r="AP72" s="171"/>
      <c r="AQ72" s="171"/>
      <c r="AR72" s="171"/>
      <c r="AS72" s="171"/>
      <c r="AT72" s="171"/>
      <c r="AU72" s="171"/>
      <c r="AV72" s="171"/>
      <c r="AW72" s="171"/>
      <c r="AX72" s="171"/>
      <c r="AY72" s="171"/>
      <c r="BB72" s="172" t="str">
        <f t="shared" si="15"/>
        <v>א</v>
      </c>
      <c r="BC72" s="172" t="str">
        <f t="shared" si="15"/>
        <v>ב</v>
      </c>
      <c r="BD72" s="172" t="str">
        <f t="shared" si="15"/>
        <v>ג</v>
      </c>
      <c r="BE72" s="172" t="str">
        <f t="shared" si="15"/>
        <v>ד</v>
      </c>
      <c r="BF72" s="172" t="str">
        <f t="shared" si="15"/>
        <v>ה</v>
      </c>
    </row>
    <row r="73" spans="2:58">
      <c r="B73" s="10">
        <f t="shared" si="3"/>
        <v>43</v>
      </c>
      <c r="C73" s="8"/>
      <c r="D73" s="8"/>
      <c r="E73" s="8"/>
      <c r="F73" s="281" t="s">
        <v>411</v>
      </c>
      <c r="G73" s="9">
        <v>0</v>
      </c>
      <c r="H73" s="9">
        <v>7</v>
      </c>
      <c r="I73" s="9">
        <v>2</v>
      </c>
      <c r="J73" s="137">
        <v>0</v>
      </c>
      <c r="K73" s="9">
        <v>120</v>
      </c>
      <c r="L73" s="305">
        <v>1</v>
      </c>
      <c r="M73" s="305">
        <v>0</v>
      </c>
      <c r="N73" s="11">
        <f t="shared" si="7"/>
        <v>9</v>
      </c>
      <c r="O73" s="11">
        <f t="shared" si="8"/>
        <v>1</v>
      </c>
      <c r="P73" s="158">
        <v>0</v>
      </c>
      <c r="Q73" s="11"/>
      <c r="R73" s="11"/>
      <c r="S73" s="11"/>
      <c r="T73" s="11"/>
      <c r="U73" s="11"/>
      <c r="V73" s="11"/>
      <c r="W73" s="11"/>
      <c r="X73" s="11"/>
      <c r="Y73" s="11">
        <f t="shared" si="9"/>
        <v>9</v>
      </c>
      <c r="Z73" s="11">
        <f t="shared" si="10"/>
        <v>1</v>
      </c>
      <c r="AA73" s="172">
        <f t="shared" si="11"/>
        <v>1</v>
      </c>
      <c r="AB73" s="172">
        <f t="shared" si="16"/>
        <v>0</v>
      </c>
      <c r="AC73" s="172">
        <f t="shared" si="16"/>
        <v>1</v>
      </c>
      <c r="AD73" s="171">
        <f t="shared" si="14"/>
        <v>1</v>
      </c>
      <c r="AE73" s="171">
        <f t="shared" si="14"/>
        <v>1</v>
      </c>
      <c r="AF73" s="171">
        <f t="shared" si="14"/>
        <v>1</v>
      </c>
      <c r="AG73" s="171">
        <f t="shared" si="14"/>
        <v>1</v>
      </c>
      <c r="AH73" s="171">
        <f t="shared" si="14"/>
        <v>1</v>
      </c>
      <c r="AI73" s="171">
        <f t="shared" si="14"/>
        <v>1</v>
      </c>
      <c r="AJ73" s="171">
        <f t="shared" si="14"/>
        <v>1</v>
      </c>
      <c r="AK73" s="171"/>
      <c r="AL73" s="171"/>
      <c r="AM73" s="171">
        <f t="shared" si="5"/>
        <v>1</v>
      </c>
      <c r="AN73" s="171"/>
      <c r="AO73" s="171"/>
      <c r="AP73" s="171"/>
      <c r="AQ73" s="171"/>
      <c r="AR73" s="171"/>
      <c r="AS73" s="171"/>
      <c r="AT73" s="171"/>
      <c r="AU73" s="171"/>
      <c r="AV73" s="171"/>
      <c r="AW73" s="171"/>
      <c r="AX73" s="171"/>
      <c r="AY73" s="171"/>
      <c r="BB73" s="172" t="str">
        <f t="shared" si="15"/>
        <v>א</v>
      </c>
      <c r="BC73" s="172" t="str">
        <f t="shared" si="15"/>
        <v>ב</v>
      </c>
      <c r="BD73" s="172" t="str">
        <f t="shared" si="15"/>
        <v>ג</v>
      </c>
      <c r="BE73" s="172" t="str">
        <f t="shared" si="15"/>
        <v>ד</v>
      </c>
      <c r="BF73" s="172" t="str">
        <f t="shared" si="15"/>
        <v>ה</v>
      </c>
    </row>
    <row r="74" spans="2:58">
      <c r="B74" s="10">
        <f t="shared" si="3"/>
        <v>44</v>
      </c>
      <c r="C74" s="8"/>
      <c r="D74" s="8"/>
      <c r="E74" s="8"/>
      <c r="F74" s="281" t="s">
        <v>412</v>
      </c>
      <c r="G74" s="9">
        <v>0</v>
      </c>
      <c r="H74" s="9">
        <v>6</v>
      </c>
      <c r="I74" s="9">
        <v>2</v>
      </c>
      <c r="J74" s="137">
        <v>0</v>
      </c>
      <c r="K74" s="9">
        <v>120</v>
      </c>
      <c r="L74" s="305">
        <v>1</v>
      </c>
      <c r="M74" s="305">
        <v>0</v>
      </c>
      <c r="N74" s="11">
        <f t="shared" si="7"/>
        <v>8</v>
      </c>
      <c r="O74" s="11">
        <f t="shared" si="8"/>
        <v>1</v>
      </c>
      <c r="P74" s="158">
        <v>0</v>
      </c>
      <c r="Q74" s="11"/>
      <c r="R74" s="11"/>
      <c r="S74" s="11"/>
      <c r="T74" s="11"/>
      <c r="U74" s="11"/>
      <c r="V74" s="11"/>
      <c r="W74" s="11"/>
      <c r="X74" s="11"/>
      <c r="Y74" s="11">
        <f t="shared" si="9"/>
        <v>8</v>
      </c>
      <c r="Z74" s="11">
        <f t="shared" si="10"/>
        <v>1</v>
      </c>
      <c r="AA74" s="172">
        <f t="shared" si="11"/>
        <v>1</v>
      </c>
      <c r="AB74" s="172">
        <f t="shared" si="16"/>
        <v>0</v>
      </c>
      <c r="AC74" s="172">
        <f t="shared" si="16"/>
        <v>1</v>
      </c>
      <c r="AD74" s="171">
        <f t="shared" si="14"/>
        <v>1</v>
      </c>
      <c r="AE74" s="171">
        <f t="shared" si="14"/>
        <v>1</v>
      </c>
      <c r="AF74" s="171">
        <f t="shared" si="14"/>
        <v>1</v>
      </c>
      <c r="AG74" s="171">
        <f t="shared" si="14"/>
        <v>1</v>
      </c>
      <c r="AH74" s="171">
        <f t="shared" si="14"/>
        <v>1</v>
      </c>
      <c r="AI74" s="171">
        <f t="shared" si="14"/>
        <v>1</v>
      </c>
      <c r="AJ74" s="171">
        <f t="shared" si="14"/>
        <v>1</v>
      </c>
      <c r="AK74" s="171"/>
      <c r="AL74" s="171"/>
      <c r="AM74" s="171">
        <f t="shared" si="5"/>
        <v>1</v>
      </c>
      <c r="AN74" s="171"/>
      <c r="AO74" s="171"/>
      <c r="AP74" s="171"/>
      <c r="AQ74" s="171"/>
      <c r="AR74" s="171"/>
      <c r="AS74" s="171"/>
      <c r="AT74" s="171"/>
      <c r="AU74" s="171"/>
      <c r="AV74" s="171"/>
      <c r="AW74" s="171"/>
      <c r="AX74" s="171"/>
      <c r="AY74" s="171"/>
      <c r="BB74" s="172" t="str">
        <f t="shared" si="15"/>
        <v>א</v>
      </c>
      <c r="BC74" s="172" t="str">
        <f t="shared" si="15"/>
        <v>ב</v>
      </c>
      <c r="BD74" s="172" t="str">
        <f t="shared" si="15"/>
        <v>ג</v>
      </c>
      <c r="BE74" s="172" t="str">
        <f t="shared" si="15"/>
        <v>ד</v>
      </c>
      <c r="BF74" s="172" t="str">
        <f t="shared" si="15"/>
        <v>ה</v>
      </c>
    </row>
    <row r="75" spans="2:58">
      <c r="B75" s="10">
        <f t="shared" si="3"/>
        <v>45</v>
      </c>
      <c r="C75" s="8"/>
      <c r="D75" s="8"/>
      <c r="E75" s="8"/>
      <c r="F75" s="281" t="s">
        <v>412</v>
      </c>
      <c r="G75" s="9">
        <v>0</v>
      </c>
      <c r="H75" s="9">
        <v>7</v>
      </c>
      <c r="I75" s="9">
        <v>3</v>
      </c>
      <c r="J75" s="137">
        <v>0</v>
      </c>
      <c r="K75" s="9">
        <v>120</v>
      </c>
      <c r="L75" s="305">
        <v>1</v>
      </c>
      <c r="M75" s="305">
        <v>0</v>
      </c>
      <c r="N75" s="11">
        <f t="shared" si="7"/>
        <v>10</v>
      </c>
      <c r="O75" s="11">
        <f t="shared" si="8"/>
        <v>1</v>
      </c>
      <c r="P75" s="158">
        <v>0</v>
      </c>
      <c r="Q75" s="11"/>
      <c r="R75" s="11"/>
      <c r="S75" s="11"/>
      <c r="T75" s="11"/>
      <c r="U75" s="11"/>
      <c r="V75" s="11"/>
      <c r="W75" s="11"/>
      <c r="X75" s="11"/>
      <c r="Y75" s="11">
        <f t="shared" si="9"/>
        <v>10</v>
      </c>
      <c r="Z75" s="11">
        <f t="shared" si="10"/>
        <v>1.05</v>
      </c>
      <c r="AA75" s="172">
        <f t="shared" si="11"/>
        <v>1</v>
      </c>
      <c r="AB75" s="172">
        <f t="shared" si="16"/>
        <v>0</v>
      </c>
      <c r="AC75" s="172">
        <f t="shared" si="16"/>
        <v>1</v>
      </c>
      <c r="AD75" s="171">
        <f t="shared" si="14"/>
        <v>1</v>
      </c>
      <c r="AE75" s="171">
        <f t="shared" si="14"/>
        <v>1</v>
      </c>
      <c r="AF75" s="171">
        <f t="shared" si="14"/>
        <v>1</v>
      </c>
      <c r="AG75" s="171">
        <f t="shared" si="14"/>
        <v>1</v>
      </c>
      <c r="AH75" s="171">
        <f t="shared" si="14"/>
        <v>1</v>
      </c>
      <c r="AI75" s="171">
        <f t="shared" si="14"/>
        <v>1</v>
      </c>
      <c r="AJ75" s="171">
        <f t="shared" si="14"/>
        <v>1</v>
      </c>
      <c r="AK75" s="171"/>
      <c r="AL75" s="171"/>
      <c r="AM75" s="171">
        <f t="shared" si="5"/>
        <v>1</v>
      </c>
      <c r="AN75" s="171"/>
      <c r="AO75" s="171"/>
      <c r="AP75" s="171"/>
      <c r="AQ75" s="171"/>
      <c r="AR75" s="171"/>
      <c r="AS75" s="171"/>
      <c r="AT75" s="171"/>
      <c r="AU75" s="171"/>
      <c r="AV75" s="171"/>
      <c r="AW75" s="171"/>
      <c r="AX75" s="171"/>
      <c r="AY75" s="171"/>
      <c r="BB75" s="172" t="str">
        <f t="shared" si="15"/>
        <v>א</v>
      </c>
      <c r="BC75" s="172" t="str">
        <f t="shared" si="15"/>
        <v>ב</v>
      </c>
      <c r="BD75" s="172" t="str">
        <f t="shared" si="15"/>
        <v>ג</v>
      </c>
      <c r="BE75" s="172" t="str">
        <f t="shared" si="15"/>
        <v>ד</v>
      </c>
      <c r="BF75" s="172" t="str">
        <f t="shared" si="15"/>
        <v>ה</v>
      </c>
    </row>
    <row r="76" spans="2:58">
      <c r="B76" s="10">
        <f t="shared" si="3"/>
        <v>46</v>
      </c>
      <c r="C76" s="8"/>
      <c r="D76" s="8"/>
      <c r="E76" s="8"/>
      <c r="F76" s="281" t="s">
        <v>412</v>
      </c>
      <c r="G76" s="9">
        <v>0</v>
      </c>
      <c r="H76" s="9">
        <v>6</v>
      </c>
      <c r="I76" s="9">
        <v>2</v>
      </c>
      <c r="J76" s="137">
        <v>0</v>
      </c>
      <c r="K76" s="9">
        <v>120</v>
      </c>
      <c r="L76" s="305">
        <v>1</v>
      </c>
      <c r="M76" s="305">
        <v>0</v>
      </c>
      <c r="N76" s="11">
        <f t="shared" si="7"/>
        <v>8</v>
      </c>
      <c r="O76" s="11">
        <f t="shared" si="8"/>
        <v>1</v>
      </c>
      <c r="P76" s="158">
        <v>0</v>
      </c>
      <c r="Q76" s="11"/>
      <c r="R76" s="11"/>
      <c r="S76" s="11"/>
      <c r="T76" s="11"/>
      <c r="U76" s="11"/>
      <c r="V76" s="11"/>
      <c r="W76" s="11"/>
      <c r="X76" s="11"/>
      <c r="Y76" s="11">
        <f t="shared" si="9"/>
        <v>8</v>
      </c>
      <c r="Z76" s="11">
        <f t="shared" si="10"/>
        <v>1</v>
      </c>
      <c r="AA76" s="172">
        <f t="shared" si="11"/>
        <v>1</v>
      </c>
      <c r="AB76" s="172">
        <f t="shared" si="16"/>
        <v>0</v>
      </c>
      <c r="AC76" s="172">
        <f t="shared" si="16"/>
        <v>1</v>
      </c>
      <c r="AD76" s="171">
        <f t="shared" si="14"/>
        <v>1</v>
      </c>
      <c r="AE76" s="171">
        <f t="shared" si="14"/>
        <v>1</v>
      </c>
      <c r="AF76" s="171">
        <f t="shared" si="14"/>
        <v>1</v>
      </c>
      <c r="AG76" s="171">
        <f t="shared" si="14"/>
        <v>1</v>
      </c>
      <c r="AH76" s="171">
        <f t="shared" si="14"/>
        <v>1</v>
      </c>
      <c r="AI76" s="171">
        <f t="shared" si="14"/>
        <v>1</v>
      </c>
      <c r="AJ76" s="171">
        <f t="shared" si="14"/>
        <v>1</v>
      </c>
      <c r="AK76" s="171"/>
      <c r="AL76" s="171"/>
      <c r="AM76" s="171">
        <f t="shared" si="5"/>
        <v>1</v>
      </c>
      <c r="AN76" s="171"/>
      <c r="AO76" s="171"/>
      <c r="AP76" s="171"/>
      <c r="AQ76" s="171"/>
      <c r="AR76" s="171"/>
      <c r="AS76" s="171"/>
      <c r="AT76" s="171"/>
      <c r="AU76" s="171"/>
      <c r="AV76" s="171"/>
      <c r="AW76" s="171"/>
      <c r="AX76" s="171"/>
      <c r="AY76" s="171"/>
      <c r="BB76" s="172" t="str">
        <f t="shared" si="15"/>
        <v>א</v>
      </c>
      <c r="BC76" s="172" t="str">
        <f t="shared" si="15"/>
        <v>ב</v>
      </c>
      <c r="BD76" s="172" t="str">
        <f t="shared" si="15"/>
        <v>ג</v>
      </c>
      <c r="BE76" s="172" t="str">
        <f t="shared" si="15"/>
        <v>ד</v>
      </c>
      <c r="BF76" s="172" t="str">
        <f t="shared" si="15"/>
        <v>ה</v>
      </c>
    </row>
    <row r="77" spans="2:58">
      <c r="B77" s="10">
        <f t="shared" si="3"/>
        <v>47</v>
      </c>
      <c r="C77" s="8"/>
      <c r="D77" s="8"/>
      <c r="E77" s="8"/>
      <c r="F77" s="281" t="s">
        <v>413</v>
      </c>
      <c r="G77" s="9">
        <v>0</v>
      </c>
      <c r="H77" s="9">
        <v>10</v>
      </c>
      <c r="I77" s="9">
        <v>4</v>
      </c>
      <c r="J77" s="137">
        <v>0</v>
      </c>
      <c r="K77" s="9">
        <v>120</v>
      </c>
      <c r="L77" s="305">
        <v>1</v>
      </c>
      <c r="M77" s="305">
        <v>0</v>
      </c>
      <c r="N77" s="11">
        <f t="shared" si="7"/>
        <v>14</v>
      </c>
      <c r="O77" s="11">
        <f t="shared" si="8"/>
        <v>1</v>
      </c>
      <c r="P77" s="158">
        <v>0</v>
      </c>
      <c r="Q77" s="11"/>
      <c r="R77" s="11"/>
      <c r="S77" s="11"/>
      <c r="T77" s="11"/>
      <c r="U77" s="11"/>
      <c r="V77" s="11"/>
      <c r="W77" s="11"/>
      <c r="X77" s="11"/>
      <c r="Y77" s="11">
        <f t="shared" si="9"/>
        <v>14</v>
      </c>
      <c r="Z77" s="11">
        <f t="shared" si="10"/>
        <v>1.05</v>
      </c>
      <c r="AA77" s="172">
        <f t="shared" si="11"/>
        <v>1</v>
      </c>
      <c r="AB77" s="172">
        <f t="shared" si="16"/>
        <v>0</v>
      </c>
      <c r="AC77" s="172">
        <f t="shared" si="16"/>
        <v>1</v>
      </c>
      <c r="AD77" s="171">
        <f t="shared" si="14"/>
        <v>1</v>
      </c>
      <c r="AE77" s="171">
        <f t="shared" si="14"/>
        <v>1</v>
      </c>
      <c r="AF77" s="171">
        <f t="shared" si="14"/>
        <v>1</v>
      </c>
      <c r="AG77" s="171">
        <f t="shared" si="14"/>
        <v>1</v>
      </c>
      <c r="AH77" s="171">
        <f t="shared" si="14"/>
        <v>1</v>
      </c>
      <c r="AI77" s="171">
        <f t="shared" si="14"/>
        <v>1</v>
      </c>
      <c r="AJ77" s="171">
        <f t="shared" si="14"/>
        <v>1</v>
      </c>
      <c r="AK77" s="171"/>
      <c r="AL77" s="171"/>
      <c r="AM77" s="171">
        <f t="shared" si="5"/>
        <v>1</v>
      </c>
      <c r="AN77" s="171"/>
      <c r="AO77" s="171"/>
      <c r="AP77" s="171"/>
      <c r="AQ77" s="171"/>
      <c r="AR77" s="171"/>
      <c r="AS77" s="171"/>
      <c r="AT77" s="171"/>
      <c r="AU77" s="171"/>
      <c r="AV77" s="171"/>
      <c r="AW77" s="171"/>
      <c r="AX77" s="171"/>
      <c r="AY77" s="171"/>
      <c r="BB77" s="172" t="str">
        <f t="shared" si="15"/>
        <v>א</v>
      </c>
      <c r="BC77" s="172" t="str">
        <f t="shared" si="15"/>
        <v>ב</v>
      </c>
      <c r="BD77" s="172" t="str">
        <f t="shared" si="15"/>
        <v>ג</v>
      </c>
      <c r="BE77" s="172" t="str">
        <f t="shared" si="15"/>
        <v>ד</v>
      </c>
      <c r="BF77" s="172" t="str">
        <f t="shared" si="15"/>
        <v>ה</v>
      </c>
    </row>
    <row r="78" spans="2:58">
      <c r="B78" s="10">
        <f t="shared" si="3"/>
        <v>48</v>
      </c>
      <c r="C78" s="8"/>
      <c r="D78" s="8"/>
      <c r="E78" s="8"/>
      <c r="F78" s="281" t="s">
        <v>414</v>
      </c>
      <c r="G78" s="9">
        <v>0</v>
      </c>
      <c r="H78" s="9">
        <v>6</v>
      </c>
      <c r="I78" s="9">
        <v>3</v>
      </c>
      <c r="J78" s="137">
        <v>0</v>
      </c>
      <c r="K78" s="9">
        <v>120</v>
      </c>
      <c r="L78" s="305">
        <v>1</v>
      </c>
      <c r="M78" s="305">
        <v>0</v>
      </c>
      <c r="N78" s="11">
        <f t="shared" si="7"/>
        <v>9</v>
      </c>
      <c r="O78" s="11">
        <f t="shared" si="8"/>
        <v>1</v>
      </c>
      <c r="P78" s="158">
        <v>0</v>
      </c>
      <c r="Q78" s="11"/>
      <c r="R78" s="11"/>
      <c r="S78" s="11"/>
      <c r="T78" s="11"/>
      <c r="U78" s="11"/>
      <c r="V78" s="11"/>
      <c r="W78" s="11"/>
      <c r="X78" s="11"/>
      <c r="Y78" s="11">
        <f t="shared" si="9"/>
        <v>9</v>
      </c>
      <c r="Z78" s="11">
        <f t="shared" si="10"/>
        <v>1</v>
      </c>
      <c r="AA78" s="172">
        <f t="shared" si="11"/>
        <v>1</v>
      </c>
      <c r="AB78" s="172">
        <f t="shared" si="16"/>
        <v>0</v>
      </c>
      <c r="AC78" s="172">
        <f t="shared" si="16"/>
        <v>1</v>
      </c>
      <c r="AD78" s="171">
        <f t="shared" si="14"/>
        <v>1</v>
      </c>
      <c r="AE78" s="171">
        <f t="shared" si="14"/>
        <v>1</v>
      </c>
      <c r="AF78" s="171">
        <f t="shared" si="14"/>
        <v>1</v>
      </c>
      <c r="AG78" s="171">
        <f t="shared" si="14"/>
        <v>1</v>
      </c>
      <c r="AH78" s="171">
        <f t="shared" si="14"/>
        <v>1</v>
      </c>
      <c r="AI78" s="171">
        <f t="shared" si="14"/>
        <v>1</v>
      </c>
      <c r="AJ78" s="171">
        <f t="shared" si="14"/>
        <v>1</v>
      </c>
      <c r="AK78" s="171"/>
      <c r="AL78" s="171"/>
      <c r="AM78" s="171">
        <f t="shared" si="5"/>
        <v>1</v>
      </c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BB78" s="172" t="str">
        <f t="shared" si="15"/>
        <v>א</v>
      </c>
      <c r="BC78" s="172" t="str">
        <f t="shared" si="15"/>
        <v>ב</v>
      </c>
      <c r="BD78" s="172" t="str">
        <f t="shared" si="15"/>
        <v>ג</v>
      </c>
      <c r="BE78" s="172" t="str">
        <f t="shared" si="15"/>
        <v>ד</v>
      </c>
      <c r="BF78" s="172" t="str">
        <f t="shared" si="15"/>
        <v>ה</v>
      </c>
    </row>
    <row r="79" spans="2:58">
      <c r="B79" s="10">
        <f t="shared" si="3"/>
        <v>49</v>
      </c>
      <c r="C79" s="8"/>
      <c r="D79" s="8"/>
      <c r="E79" s="8"/>
      <c r="F79" s="281" t="s">
        <v>415</v>
      </c>
      <c r="G79" s="9">
        <v>0</v>
      </c>
      <c r="H79" s="9">
        <v>3</v>
      </c>
      <c r="I79" s="9">
        <v>3</v>
      </c>
      <c r="J79" s="137">
        <v>0</v>
      </c>
      <c r="K79" s="9">
        <v>120</v>
      </c>
      <c r="L79" s="305">
        <v>1</v>
      </c>
      <c r="M79" s="305">
        <v>0</v>
      </c>
      <c r="N79" s="11">
        <f t="shared" si="7"/>
        <v>6</v>
      </c>
      <c r="O79" s="11">
        <f t="shared" si="8"/>
        <v>1</v>
      </c>
      <c r="P79" s="158">
        <v>0</v>
      </c>
      <c r="Q79" s="11"/>
      <c r="R79" s="11"/>
      <c r="S79" s="11"/>
      <c r="T79" s="11"/>
      <c r="U79" s="11"/>
      <c r="V79" s="11"/>
      <c r="W79" s="11"/>
      <c r="X79" s="11"/>
      <c r="Y79" s="11">
        <f t="shared" si="9"/>
        <v>6</v>
      </c>
      <c r="Z79" s="11">
        <f t="shared" si="10"/>
        <v>1</v>
      </c>
      <c r="AA79" s="172">
        <f t="shared" si="11"/>
        <v>1</v>
      </c>
      <c r="AB79" s="172">
        <f t="shared" si="16"/>
        <v>0</v>
      </c>
      <c r="AC79" s="172">
        <f t="shared" si="16"/>
        <v>1</v>
      </c>
      <c r="AD79" s="171">
        <f t="shared" si="14"/>
        <v>1</v>
      </c>
      <c r="AE79" s="171">
        <f t="shared" si="14"/>
        <v>1</v>
      </c>
      <c r="AF79" s="171">
        <f t="shared" si="14"/>
        <v>1</v>
      </c>
      <c r="AG79" s="171">
        <f t="shared" si="14"/>
        <v>1</v>
      </c>
      <c r="AH79" s="171">
        <f t="shared" si="14"/>
        <v>1</v>
      </c>
      <c r="AI79" s="171">
        <f t="shared" si="14"/>
        <v>1</v>
      </c>
      <c r="AJ79" s="171">
        <f t="shared" si="14"/>
        <v>1</v>
      </c>
      <c r="AK79" s="171"/>
      <c r="AL79" s="171"/>
      <c r="AM79" s="171">
        <f t="shared" si="5"/>
        <v>1</v>
      </c>
      <c r="AN79" s="171"/>
      <c r="AO79" s="171"/>
      <c r="AP79" s="171"/>
      <c r="AQ79" s="171"/>
      <c r="AR79" s="171"/>
      <c r="AS79" s="171"/>
      <c r="AT79" s="171"/>
      <c r="AU79" s="171"/>
      <c r="AV79" s="171"/>
      <c r="AW79" s="171"/>
      <c r="AX79" s="171"/>
      <c r="AY79" s="171"/>
      <c r="BB79" s="172" t="str">
        <f t="shared" ref="BB79:BF94" si="17">IF($F79="","",BB$30)</f>
        <v>א</v>
      </c>
      <c r="BC79" s="172" t="str">
        <f t="shared" si="17"/>
        <v>ב</v>
      </c>
      <c r="BD79" s="172" t="str">
        <f t="shared" si="17"/>
        <v>ג</v>
      </c>
      <c r="BE79" s="172" t="str">
        <f t="shared" si="17"/>
        <v>ד</v>
      </c>
      <c r="BF79" s="172" t="str">
        <f t="shared" si="17"/>
        <v>ה</v>
      </c>
    </row>
    <row r="80" spans="2:58">
      <c r="B80" s="10">
        <f t="shared" si="3"/>
        <v>50</v>
      </c>
      <c r="C80" s="8"/>
      <c r="D80" s="8"/>
      <c r="E80" s="8"/>
      <c r="F80" s="281" t="s">
        <v>416</v>
      </c>
      <c r="G80" s="9">
        <v>0</v>
      </c>
      <c r="H80" s="9">
        <v>2</v>
      </c>
      <c r="I80" s="9">
        <v>9</v>
      </c>
      <c r="J80" s="137">
        <v>0</v>
      </c>
      <c r="K80" s="9">
        <v>120</v>
      </c>
      <c r="L80" s="305">
        <v>1</v>
      </c>
      <c r="M80" s="305">
        <v>0</v>
      </c>
      <c r="N80" s="11">
        <f t="shared" si="7"/>
        <v>11</v>
      </c>
      <c r="O80" s="11">
        <f t="shared" si="8"/>
        <v>1</v>
      </c>
      <c r="P80" s="158">
        <v>0</v>
      </c>
      <c r="Q80" s="11"/>
      <c r="R80" s="11"/>
      <c r="S80" s="11"/>
      <c r="T80" s="11"/>
      <c r="U80" s="11"/>
      <c r="V80" s="11"/>
      <c r="W80" s="11"/>
      <c r="X80" s="11"/>
      <c r="Y80" s="11">
        <f t="shared" si="9"/>
        <v>11</v>
      </c>
      <c r="Z80" s="11">
        <f t="shared" si="10"/>
        <v>1.05</v>
      </c>
      <c r="AA80" s="172">
        <f t="shared" si="11"/>
        <v>1</v>
      </c>
      <c r="AB80" s="172">
        <f t="shared" si="16"/>
        <v>0</v>
      </c>
      <c r="AC80" s="172">
        <f t="shared" si="16"/>
        <v>1</v>
      </c>
      <c r="AD80" s="171">
        <f t="shared" si="14"/>
        <v>1</v>
      </c>
      <c r="AE80" s="171">
        <f t="shared" si="14"/>
        <v>1</v>
      </c>
      <c r="AF80" s="171">
        <f t="shared" si="14"/>
        <v>1</v>
      </c>
      <c r="AG80" s="171">
        <f t="shared" si="14"/>
        <v>1</v>
      </c>
      <c r="AH80" s="171">
        <f t="shared" si="14"/>
        <v>1</v>
      </c>
      <c r="AI80" s="171">
        <f t="shared" si="14"/>
        <v>1</v>
      </c>
      <c r="AJ80" s="171">
        <f t="shared" si="14"/>
        <v>1</v>
      </c>
      <c r="AK80" s="171"/>
      <c r="AL80" s="171"/>
      <c r="AM80" s="171">
        <f t="shared" si="5"/>
        <v>1</v>
      </c>
      <c r="AN80" s="171"/>
      <c r="AO80" s="171"/>
      <c r="AP80" s="171"/>
      <c r="AQ80" s="171"/>
      <c r="AR80" s="171"/>
      <c r="AS80" s="171"/>
      <c r="AT80" s="171"/>
      <c r="AU80" s="171"/>
      <c r="AV80" s="171"/>
      <c r="AW80" s="171"/>
      <c r="AX80" s="171"/>
      <c r="AY80" s="171"/>
      <c r="BB80" s="172" t="str">
        <f t="shared" si="17"/>
        <v>א</v>
      </c>
      <c r="BC80" s="172" t="str">
        <f t="shared" si="17"/>
        <v>ב</v>
      </c>
      <c r="BD80" s="172" t="str">
        <f t="shared" si="17"/>
        <v>ג</v>
      </c>
      <c r="BE80" s="172" t="str">
        <f t="shared" si="17"/>
        <v>ד</v>
      </c>
      <c r="BF80" s="172" t="str">
        <f t="shared" si="17"/>
        <v>ה</v>
      </c>
    </row>
    <row r="81" spans="2:58">
      <c r="B81" s="10">
        <f t="shared" si="3"/>
        <v>51</v>
      </c>
      <c r="C81" s="8"/>
      <c r="D81" s="8"/>
      <c r="E81" s="8"/>
      <c r="F81" s="281" t="s">
        <v>417</v>
      </c>
      <c r="G81" s="9">
        <v>0</v>
      </c>
      <c r="H81" s="9">
        <v>11</v>
      </c>
      <c r="I81" s="9">
        <v>5</v>
      </c>
      <c r="J81" s="9">
        <v>0</v>
      </c>
      <c r="K81" s="9">
        <v>120</v>
      </c>
      <c r="L81" s="305">
        <v>1</v>
      </c>
      <c r="M81" s="305">
        <v>0</v>
      </c>
      <c r="N81" s="11">
        <f t="shared" si="7"/>
        <v>16</v>
      </c>
      <c r="O81" s="11">
        <f t="shared" si="8"/>
        <v>1</v>
      </c>
      <c r="P81" s="158">
        <v>0</v>
      </c>
      <c r="Q81" s="11"/>
      <c r="R81" s="11"/>
      <c r="S81" s="11"/>
      <c r="T81" s="11"/>
      <c r="U81" s="11"/>
      <c r="V81" s="11"/>
      <c r="W81" s="11"/>
      <c r="X81" s="11"/>
      <c r="Y81" s="11">
        <f t="shared" si="9"/>
        <v>16</v>
      </c>
      <c r="Z81" s="11">
        <f t="shared" si="10"/>
        <v>1.05</v>
      </c>
      <c r="AA81" s="172">
        <f t="shared" si="11"/>
        <v>1</v>
      </c>
      <c r="AB81" s="172">
        <f t="shared" si="16"/>
        <v>0</v>
      </c>
      <c r="AC81" s="172">
        <f t="shared" si="16"/>
        <v>1</v>
      </c>
      <c r="AD81" s="171">
        <f t="shared" si="14"/>
        <v>1</v>
      </c>
      <c r="AE81" s="171">
        <f t="shared" si="14"/>
        <v>1</v>
      </c>
      <c r="AF81" s="171">
        <f t="shared" si="14"/>
        <v>1</v>
      </c>
      <c r="AG81" s="171">
        <f t="shared" si="14"/>
        <v>1</v>
      </c>
      <c r="AH81" s="171">
        <f t="shared" si="14"/>
        <v>1</v>
      </c>
      <c r="AI81" s="171">
        <f t="shared" si="14"/>
        <v>1</v>
      </c>
      <c r="AJ81" s="171">
        <f t="shared" si="14"/>
        <v>1</v>
      </c>
      <c r="AK81" s="171"/>
      <c r="AL81" s="171"/>
      <c r="AM81" s="171">
        <f t="shared" si="5"/>
        <v>1</v>
      </c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1"/>
      <c r="BB81" s="172" t="str">
        <f t="shared" si="17"/>
        <v>א</v>
      </c>
      <c r="BC81" s="172" t="str">
        <f t="shared" si="17"/>
        <v>ב</v>
      </c>
      <c r="BD81" s="172" t="str">
        <f t="shared" si="17"/>
        <v>ג</v>
      </c>
      <c r="BE81" s="172" t="str">
        <f t="shared" si="17"/>
        <v>ד</v>
      </c>
      <c r="BF81" s="172" t="str">
        <f t="shared" si="17"/>
        <v>ה</v>
      </c>
    </row>
    <row r="82" spans="2:58">
      <c r="B82" s="10">
        <f t="shared" si="3"/>
        <v>52</v>
      </c>
      <c r="C82" s="8"/>
      <c r="D82" s="8"/>
      <c r="E82" s="8"/>
      <c r="F82" s="281" t="s">
        <v>418</v>
      </c>
      <c r="G82" s="9">
        <v>0</v>
      </c>
      <c r="H82" s="9">
        <v>7</v>
      </c>
      <c r="I82" s="9">
        <v>5</v>
      </c>
      <c r="J82" s="9">
        <v>0</v>
      </c>
      <c r="K82" s="9">
        <v>120</v>
      </c>
      <c r="L82" s="305">
        <v>1</v>
      </c>
      <c r="M82" s="305">
        <v>0</v>
      </c>
      <c r="N82" s="11">
        <f t="shared" si="7"/>
        <v>12</v>
      </c>
      <c r="O82" s="11">
        <f t="shared" si="8"/>
        <v>1</v>
      </c>
      <c r="P82" s="158">
        <v>0</v>
      </c>
      <c r="Q82" s="11"/>
      <c r="R82" s="11"/>
      <c r="S82" s="11"/>
      <c r="T82" s="11"/>
      <c r="U82" s="11"/>
      <c r="V82" s="11"/>
      <c r="W82" s="11"/>
      <c r="X82" s="11"/>
      <c r="Y82" s="11">
        <f t="shared" si="9"/>
        <v>12</v>
      </c>
      <c r="Z82" s="11">
        <f t="shared" si="10"/>
        <v>1.05</v>
      </c>
      <c r="AA82" s="172">
        <f t="shared" si="11"/>
        <v>1</v>
      </c>
      <c r="AB82" s="172">
        <f t="shared" si="16"/>
        <v>0</v>
      </c>
      <c r="AC82" s="172">
        <f t="shared" si="16"/>
        <v>1</v>
      </c>
      <c r="AD82" s="171">
        <f t="shared" si="14"/>
        <v>1</v>
      </c>
      <c r="AE82" s="171">
        <f t="shared" si="14"/>
        <v>1</v>
      </c>
      <c r="AF82" s="171">
        <f t="shared" si="14"/>
        <v>1</v>
      </c>
      <c r="AG82" s="171">
        <f t="shared" si="14"/>
        <v>1</v>
      </c>
      <c r="AH82" s="171">
        <f t="shared" si="14"/>
        <v>1</v>
      </c>
      <c r="AI82" s="171">
        <f t="shared" si="14"/>
        <v>1</v>
      </c>
      <c r="AJ82" s="171">
        <f t="shared" si="14"/>
        <v>1</v>
      </c>
      <c r="AK82" s="171"/>
      <c r="AL82" s="171"/>
      <c r="AM82" s="171">
        <f t="shared" si="5"/>
        <v>1</v>
      </c>
      <c r="AN82" s="171"/>
      <c r="AO82" s="171"/>
      <c r="AP82" s="171"/>
      <c r="AQ82" s="171"/>
      <c r="AR82" s="171"/>
      <c r="AS82" s="171"/>
      <c r="AT82" s="171"/>
      <c r="AU82" s="171"/>
      <c r="AV82" s="171"/>
      <c r="AW82" s="171"/>
      <c r="AX82" s="171"/>
      <c r="AY82" s="171"/>
      <c r="BB82" s="172" t="str">
        <f t="shared" si="17"/>
        <v>א</v>
      </c>
      <c r="BC82" s="172" t="str">
        <f t="shared" si="17"/>
        <v>ב</v>
      </c>
      <c r="BD82" s="172" t="str">
        <f t="shared" si="17"/>
        <v>ג</v>
      </c>
      <c r="BE82" s="172" t="str">
        <f t="shared" si="17"/>
        <v>ד</v>
      </c>
      <c r="BF82" s="172" t="str">
        <f t="shared" si="17"/>
        <v>ה</v>
      </c>
    </row>
    <row r="83" spans="2:58">
      <c r="B83" s="10">
        <f t="shared" si="3"/>
        <v>53</v>
      </c>
      <c r="C83" s="8"/>
      <c r="D83" s="8"/>
      <c r="E83" s="8"/>
      <c r="F83" s="281" t="s">
        <v>419</v>
      </c>
      <c r="G83" s="9">
        <v>0</v>
      </c>
      <c r="H83" s="9">
        <v>8</v>
      </c>
      <c r="I83" s="9">
        <v>0</v>
      </c>
      <c r="J83" s="9">
        <v>0</v>
      </c>
      <c r="K83" s="9">
        <v>120</v>
      </c>
      <c r="L83" s="305">
        <v>1</v>
      </c>
      <c r="M83" s="305">
        <v>0</v>
      </c>
      <c r="N83" s="11">
        <f t="shared" si="7"/>
        <v>8</v>
      </c>
      <c r="O83" s="11">
        <f t="shared" si="8"/>
        <v>1</v>
      </c>
      <c r="P83" s="158">
        <v>0</v>
      </c>
      <c r="Q83" s="11"/>
      <c r="R83" s="11"/>
      <c r="S83" s="11"/>
      <c r="T83" s="11"/>
      <c r="U83" s="11"/>
      <c r="V83" s="11"/>
      <c r="W83" s="11"/>
      <c r="X83" s="11"/>
      <c r="Y83" s="11">
        <f t="shared" si="9"/>
        <v>8</v>
      </c>
      <c r="Z83" s="11">
        <f t="shared" si="10"/>
        <v>1</v>
      </c>
      <c r="AA83" s="172">
        <f t="shared" si="11"/>
        <v>1</v>
      </c>
      <c r="AB83" s="172">
        <f t="shared" si="16"/>
        <v>0</v>
      </c>
      <c r="AC83" s="172">
        <f t="shared" si="16"/>
        <v>1</v>
      </c>
      <c r="AD83" s="171">
        <f t="shared" si="14"/>
        <v>1</v>
      </c>
      <c r="AE83" s="171">
        <f t="shared" si="14"/>
        <v>1</v>
      </c>
      <c r="AF83" s="171">
        <f t="shared" si="14"/>
        <v>1</v>
      </c>
      <c r="AG83" s="171">
        <f t="shared" si="14"/>
        <v>1</v>
      </c>
      <c r="AH83" s="171">
        <f t="shared" si="14"/>
        <v>1</v>
      </c>
      <c r="AI83" s="171">
        <f t="shared" si="14"/>
        <v>1</v>
      </c>
      <c r="AJ83" s="171">
        <f t="shared" si="14"/>
        <v>1</v>
      </c>
      <c r="AK83" s="171"/>
      <c r="AL83" s="171"/>
      <c r="AM83" s="171">
        <f t="shared" si="5"/>
        <v>1</v>
      </c>
      <c r="AN83" s="171"/>
      <c r="AO83" s="171"/>
      <c r="AP83" s="171"/>
      <c r="AQ83" s="171"/>
      <c r="AR83" s="171"/>
      <c r="AS83" s="171"/>
      <c r="AT83" s="171"/>
      <c r="AU83" s="171"/>
      <c r="AV83" s="171"/>
      <c r="AW83" s="171"/>
      <c r="AX83" s="171"/>
      <c r="AY83" s="171"/>
      <c r="BB83" s="172" t="str">
        <f t="shared" si="17"/>
        <v>א</v>
      </c>
      <c r="BC83" s="172" t="str">
        <f t="shared" si="17"/>
        <v>ב</v>
      </c>
      <c r="BD83" s="172" t="str">
        <f t="shared" si="17"/>
        <v>ג</v>
      </c>
      <c r="BE83" s="172" t="str">
        <f t="shared" si="17"/>
        <v>ד</v>
      </c>
      <c r="BF83" s="172" t="str">
        <f t="shared" si="17"/>
        <v>ה</v>
      </c>
    </row>
    <row r="84" spans="2:58">
      <c r="B84" s="10">
        <f t="shared" si="3"/>
        <v>54</v>
      </c>
      <c r="C84" s="8"/>
      <c r="D84" s="8"/>
      <c r="E84" s="8"/>
      <c r="F84" s="281" t="s">
        <v>326</v>
      </c>
      <c r="G84" s="9">
        <v>0</v>
      </c>
      <c r="H84" s="9">
        <v>12</v>
      </c>
      <c r="I84" s="9">
        <v>3</v>
      </c>
      <c r="J84" s="9">
        <v>0</v>
      </c>
      <c r="K84" s="9">
        <v>120</v>
      </c>
      <c r="L84" s="305">
        <v>1</v>
      </c>
      <c r="M84" s="305">
        <v>0</v>
      </c>
      <c r="N84" s="11">
        <f t="shared" si="7"/>
        <v>15</v>
      </c>
      <c r="O84" s="11">
        <f t="shared" si="8"/>
        <v>1</v>
      </c>
      <c r="P84" s="158">
        <v>0</v>
      </c>
      <c r="Q84" s="11"/>
      <c r="R84" s="11"/>
      <c r="S84" s="11"/>
      <c r="T84" s="11"/>
      <c r="U84" s="11"/>
      <c r="V84" s="11"/>
      <c r="W84" s="11"/>
      <c r="X84" s="11"/>
      <c r="Y84" s="11">
        <f t="shared" si="9"/>
        <v>15</v>
      </c>
      <c r="Z84" s="11">
        <f t="shared" si="10"/>
        <v>1.05</v>
      </c>
      <c r="AA84" s="172">
        <f t="shared" si="11"/>
        <v>1</v>
      </c>
      <c r="AB84" s="172">
        <f t="shared" si="16"/>
        <v>0</v>
      </c>
      <c r="AC84" s="172">
        <f t="shared" si="16"/>
        <v>1</v>
      </c>
      <c r="AD84" s="171">
        <f t="shared" si="14"/>
        <v>1</v>
      </c>
      <c r="AE84" s="171">
        <f t="shared" si="14"/>
        <v>1</v>
      </c>
      <c r="AF84" s="171">
        <f t="shared" si="14"/>
        <v>1</v>
      </c>
      <c r="AG84" s="171">
        <f t="shared" si="14"/>
        <v>1</v>
      </c>
      <c r="AH84" s="171">
        <f t="shared" si="14"/>
        <v>1</v>
      </c>
      <c r="AI84" s="171">
        <f t="shared" si="14"/>
        <v>1</v>
      </c>
      <c r="AJ84" s="171">
        <f t="shared" si="14"/>
        <v>1</v>
      </c>
      <c r="AK84" s="171"/>
      <c r="AL84" s="171"/>
      <c r="AM84" s="171">
        <f t="shared" si="5"/>
        <v>1</v>
      </c>
      <c r="AN84" s="171"/>
      <c r="AO84" s="171"/>
      <c r="AP84" s="171"/>
      <c r="AQ84" s="171"/>
      <c r="AR84" s="171"/>
      <c r="AS84" s="171"/>
      <c r="AT84" s="171"/>
      <c r="AU84" s="171"/>
      <c r="AV84" s="171"/>
      <c r="AW84" s="171"/>
      <c r="AX84" s="171"/>
      <c r="AY84" s="171"/>
      <c r="BB84" s="172" t="str">
        <f t="shared" si="17"/>
        <v>א</v>
      </c>
      <c r="BC84" s="172" t="str">
        <f t="shared" si="17"/>
        <v>ב</v>
      </c>
      <c r="BD84" s="172" t="str">
        <f t="shared" si="17"/>
        <v>ג</v>
      </c>
      <c r="BE84" s="172" t="str">
        <f t="shared" si="17"/>
        <v>ד</v>
      </c>
      <c r="BF84" s="172" t="str">
        <f t="shared" si="17"/>
        <v>ה</v>
      </c>
    </row>
    <row r="85" spans="2:58">
      <c r="B85" s="10">
        <f t="shared" si="3"/>
        <v>55</v>
      </c>
      <c r="C85" s="8"/>
      <c r="D85" s="8"/>
      <c r="E85" s="8"/>
      <c r="F85" s="281" t="s">
        <v>420</v>
      </c>
      <c r="G85" s="9">
        <v>0</v>
      </c>
      <c r="H85" s="9">
        <v>80</v>
      </c>
      <c r="I85" s="9">
        <v>7</v>
      </c>
      <c r="J85" s="9">
        <v>0</v>
      </c>
      <c r="K85" s="9">
        <v>120</v>
      </c>
      <c r="L85" s="305">
        <v>1</v>
      </c>
      <c r="M85" s="305">
        <v>0</v>
      </c>
      <c r="N85" s="11">
        <f t="shared" si="7"/>
        <v>87</v>
      </c>
      <c r="O85" s="11">
        <f t="shared" si="8"/>
        <v>1</v>
      </c>
      <c r="P85" s="158">
        <v>0</v>
      </c>
      <c r="Q85" s="11"/>
      <c r="R85" s="11"/>
      <c r="S85" s="11"/>
      <c r="T85" s="11"/>
      <c r="U85" s="11"/>
      <c r="V85" s="11"/>
      <c r="W85" s="11"/>
      <c r="X85" s="11"/>
      <c r="Y85" s="11">
        <f t="shared" si="9"/>
        <v>80</v>
      </c>
      <c r="Z85" s="11">
        <f t="shared" si="10"/>
        <v>1.4774554437890626</v>
      </c>
      <c r="AA85" s="172">
        <f t="shared" si="11"/>
        <v>1</v>
      </c>
      <c r="AB85" s="172">
        <f t="shared" si="16"/>
        <v>0</v>
      </c>
      <c r="AC85" s="172">
        <f t="shared" si="16"/>
        <v>1</v>
      </c>
      <c r="AD85" s="171">
        <f t="shared" si="14"/>
        <v>1</v>
      </c>
      <c r="AE85" s="171">
        <f t="shared" si="14"/>
        <v>1</v>
      </c>
      <c r="AF85" s="171">
        <f t="shared" si="14"/>
        <v>1</v>
      </c>
      <c r="AG85" s="171">
        <f t="shared" si="14"/>
        <v>1</v>
      </c>
      <c r="AH85" s="171">
        <f t="shared" si="14"/>
        <v>1</v>
      </c>
      <c r="AI85" s="171">
        <f t="shared" si="14"/>
        <v>1</v>
      </c>
      <c r="AJ85" s="171">
        <f t="shared" si="14"/>
        <v>1</v>
      </c>
      <c r="AK85" s="171"/>
      <c r="AL85" s="171"/>
      <c r="AM85" s="171">
        <f t="shared" si="5"/>
        <v>1</v>
      </c>
      <c r="AN85" s="171"/>
      <c r="AO85" s="171"/>
      <c r="AP85" s="171"/>
      <c r="AQ85" s="171"/>
      <c r="AR85" s="171"/>
      <c r="AS85" s="171"/>
      <c r="AT85" s="171"/>
      <c r="AU85" s="171"/>
      <c r="AV85" s="171"/>
      <c r="AW85" s="171"/>
      <c r="AX85" s="171"/>
      <c r="AY85" s="171"/>
      <c r="BB85" s="172" t="str">
        <f t="shared" si="17"/>
        <v>א</v>
      </c>
      <c r="BC85" s="172" t="str">
        <f t="shared" si="17"/>
        <v>ב</v>
      </c>
      <c r="BD85" s="172" t="str">
        <f t="shared" si="17"/>
        <v>ג</v>
      </c>
      <c r="BE85" s="172" t="str">
        <f t="shared" si="17"/>
        <v>ד</v>
      </c>
      <c r="BF85" s="172" t="str">
        <f t="shared" si="17"/>
        <v>ה</v>
      </c>
    </row>
    <row r="86" spans="2:58">
      <c r="B86" s="10">
        <f t="shared" si="3"/>
        <v>56</v>
      </c>
      <c r="C86" s="8"/>
      <c r="D86" s="8"/>
      <c r="E86" s="8"/>
      <c r="F86" s="281" t="s">
        <v>421</v>
      </c>
      <c r="G86" s="9">
        <v>0</v>
      </c>
      <c r="H86" s="9">
        <v>3</v>
      </c>
      <c r="I86" s="9">
        <v>2</v>
      </c>
      <c r="J86" s="9">
        <v>0</v>
      </c>
      <c r="K86" s="9">
        <v>120</v>
      </c>
      <c r="L86" s="305">
        <v>1</v>
      </c>
      <c r="M86" s="305">
        <v>0</v>
      </c>
      <c r="N86" s="11">
        <f t="shared" si="7"/>
        <v>5</v>
      </c>
      <c r="O86" s="11">
        <f t="shared" si="8"/>
        <v>0</v>
      </c>
      <c r="P86" s="158">
        <v>0</v>
      </c>
      <c r="Q86" s="11"/>
      <c r="R86" s="11"/>
      <c r="S86" s="11"/>
      <c r="T86" s="11"/>
      <c r="U86" s="11"/>
      <c r="V86" s="11"/>
      <c r="W86" s="11"/>
      <c r="X86" s="11"/>
      <c r="Y86" s="11">
        <f t="shared" si="9"/>
        <v>0</v>
      </c>
      <c r="Z86" s="11">
        <f t="shared" si="10"/>
        <v>0</v>
      </c>
      <c r="AA86" s="172">
        <f t="shared" si="11"/>
        <v>1</v>
      </c>
      <c r="AB86" s="172">
        <f t="shared" si="16"/>
        <v>0</v>
      </c>
      <c r="AC86" s="172">
        <f t="shared" si="16"/>
        <v>1</v>
      </c>
      <c r="AD86" s="171">
        <f t="shared" si="14"/>
        <v>1</v>
      </c>
      <c r="AE86" s="171">
        <f t="shared" si="14"/>
        <v>1</v>
      </c>
      <c r="AF86" s="171">
        <f t="shared" si="14"/>
        <v>1</v>
      </c>
      <c r="AG86" s="171">
        <f t="shared" si="14"/>
        <v>1</v>
      </c>
      <c r="AH86" s="171">
        <f t="shared" si="14"/>
        <v>1</v>
      </c>
      <c r="AI86" s="171">
        <f t="shared" si="14"/>
        <v>1</v>
      </c>
      <c r="AJ86" s="171">
        <f t="shared" si="14"/>
        <v>1</v>
      </c>
      <c r="AK86" s="171"/>
      <c r="AL86" s="171"/>
      <c r="AM86" s="171">
        <f t="shared" si="5"/>
        <v>1</v>
      </c>
      <c r="AN86" s="171"/>
      <c r="AO86" s="171"/>
      <c r="AP86" s="171"/>
      <c r="AQ86" s="171"/>
      <c r="AR86" s="171"/>
      <c r="AS86" s="171"/>
      <c r="AT86" s="171"/>
      <c r="AU86" s="171"/>
      <c r="AV86" s="171"/>
      <c r="AW86" s="171"/>
      <c r="AX86" s="171"/>
      <c r="AY86" s="171"/>
      <c r="BB86" s="172" t="str">
        <f t="shared" si="17"/>
        <v>א</v>
      </c>
      <c r="BC86" s="172" t="str">
        <f t="shared" si="17"/>
        <v>ב</v>
      </c>
      <c r="BD86" s="172" t="str">
        <f t="shared" si="17"/>
        <v>ג</v>
      </c>
      <c r="BE86" s="172" t="str">
        <f t="shared" si="17"/>
        <v>ד</v>
      </c>
      <c r="BF86" s="172" t="str">
        <f t="shared" si="17"/>
        <v>ה</v>
      </c>
    </row>
    <row r="87" spans="2:58" ht="14.25" customHeight="1">
      <c r="B87" s="10">
        <f t="shared" si="3"/>
        <v>57</v>
      </c>
      <c r="C87" s="8"/>
      <c r="D87" s="8"/>
      <c r="E87" s="8"/>
      <c r="F87" s="281" t="s">
        <v>422</v>
      </c>
      <c r="G87" s="9">
        <v>0</v>
      </c>
      <c r="H87" s="9">
        <v>3</v>
      </c>
      <c r="I87" s="9">
        <v>1</v>
      </c>
      <c r="J87" s="9">
        <v>0</v>
      </c>
      <c r="K87" s="9">
        <v>120</v>
      </c>
      <c r="L87" s="305">
        <v>1</v>
      </c>
      <c r="M87" s="305">
        <v>0</v>
      </c>
      <c r="N87" s="11">
        <f t="shared" si="7"/>
        <v>4</v>
      </c>
      <c r="O87" s="11">
        <f t="shared" si="8"/>
        <v>0</v>
      </c>
      <c r="P87" s="158">
        <v>0</v>
      </c>
      <c r="Q87" s="11"/>
      <c r="R87" s="11"/>
      <c r="S87" s="11"/>
      <c r="T87" s="11"/>
      <c r="U87" s="11"/>
      <c r="V87" s="11"/>
      <c r="W87" s="11"/>
      <c r="X87" s="11"/>
      <c r="Y87" s="11">
        <f t="shared" si="9"/>
        <v>0</v>
      </c>
      <c r="Z87" s="11">
        <f t="shared" si="10"/>
        <v>0</v>
      </c>
      <c r="AA87" s="172">
        <f t="shared" si="11"/>
        <v>1</v>
      </c>
      <c r="AB87" s="172">
        <f t="shared" si="16"/>
        <v>0</v>
      </c>
      <c r="AC87" s="172">
        <f t="shared" si="16"/>
        <v>1</v>
      </c>
      <c r="AD87" s="171">
        <f t="shared" si="14"/>
        <v>1</v>
      </c>
      <c r="AE87" s="171">
        <f t="shared" si="14"/>
        <v>1</v>
      </c>
      <c r="AF87" s="171">
        <f t="shared" si="14"/>
        <v>1</v>
      </c>
      <c r="AG87" s="171">
        <f t="shared" si="14"/>
        <v>1</v>
      </c>
      <c r="AH87" s="171">
        <f t="shared" si="14"/>
        <v>1</v>
      </c>
      <c r="AI87" s="171">
        <f t="shared" si="14"/>
        <v>1</v>
      </c>
      <c r="AJ87" s="171">
        <f t="shared" si="14"/>
        <v>1</v>
      </c>
      <c r="AK87" s="171"/>
      <c r="AL87" s="171"/>
      <c r="AM87" s="171">
        <f t="shared" si="5"/>
        <v>1</v>
      </c>
      <c r="AN87" s="171"/>
      <c r="AO87" s="171"/>
      <c r="AP87" s="171"/>
      <c r="AQ87" s="171"/>
      <c r="AR87" s="171"/>
      <c r="AS87" s="171"/>
      <c r="AT87" s="171"/>
      <c r="AU87" s="171"/>
      <c r="AV87" s="171"/>
      <c r="AW87" s="171"/>
      <c r="AX87" s="171"/>
      <c r="AY87" s="171"/>
      <c r="BB87" s="172" t="str">
        <f t="shared" si="17"/>
        <v>א</v>
      </c>
      <c r="BC87" s="172" t="str">
        <f t="shared" si="17"/>
        <v>ב</v>
      </c>
      <c r="BD87" s="172" t="str">
        <f t="shared" si="17"/>
        <v>ג</v>
      </c>
      <c r="BE87" s="172" t="str">
        <f t="shared" si="17"/>
        <v>ד</v>
      </c>
      <c r="BF87" s="172" t="str">
        <f t="shared" si="17"/>
        <v>ה</v>
      </c>
    </row>
    <row r="88" spans="2:58" ht="14.25" customHeight="1">
      <c r="B88" s="10">
        <f t="shared" si="3"/>
        <v>58</v>
      </c>
      <c r="C88" s="8"/>
      <c r="D88" s="8"/>
      <c r="E88" s="8"/>
      <c r="F88" s="281" t="s">
        <v>423</v>
      </c>
      <c r="G88" s="9">
        <v>0</v>
      </c>
      <c r="H88" s="9">
        <v>10</v>
      </c>
      <c r="I88" s="9">
        <v>2</v>
      </c>
      <c r="J88" s="9">
        <v>0</v>
      </c>
      <c r="K88" s="9">
        <v>120</v>
      </c>
      <c r="L88" s="305">
        <v>1</v>
      </c>
      <c r="M88" s="305">
        <v>0</v>
      </c>
      <c r="N88" s="11">
        <f t="shared" si="7"/>
        <v>12</v>
      </c>
      <c r="O88" s="11">
        <f t="shared" si="8"/>
        <v>1</v>
      </c>
      <c r="P88" s="158">
        <v>0</v>
      </c>
      <c r="Q88" s="11"/>
      <c r="R88" s="11"/>
      <c r="S88" s="11"/>
      <c r="T88" s="11"/>
      <c r="U88" s="11"/>
      <c r="V88" s="11"/>
      <c r="W88" s="11"/>
      <c r="X88" s="11"/>
      <c r="Y88" s="11">
        <f t="shared" si="9"/>
        <v>12</v>
      </c>
      <c r="Z88" s="11">
        <f t="shared" si="10"/>
        <v>1.05</v>
      </c>
      <c r="AA88" s="172">
        <f t="shared" si="11"/>
        <v>1</v>
      </c>
      <c r="AB88" s="172">
        <f t="shared" si="16"/>
        <v>0</v>
      </c>
      <c r="AC88" s="172">
        <f t="shared" si="16"/>
        <v>1</v>
      </c>
      <c r="AD88" s="171">
        <f t="shared" si="14"/>
        <v>1</v>
      </c>
      <c r="AE88" s="171">
        <f t="shared" si="14"/>
        <v>1</v>
      </c>
      <c r="AF88" s="171">
        <f t="shared" si="14"/>
        <v>1</v>
      </c>
      <c r="AG88" s="171">
        <f t="shared" si="14"/>
        <v>1</v>
      </c>
      <c r="AH88" s="171">
        <f t="shared" si="14"/>
        <v>1</v>
      </c>
      <c r="AI88" s="171">
        <f t="shared" si="14"/>
        <v>1</v>
      </c>
      <c r="AJ88" s="171">
        <f t="shared" si="14"/>
        <v>1</v>
      </c>
      <c r="AK88" s="171"/>
      <c r="AL88" s="171"/>
      <c r="AM88" s="171">
        <f t="shared" si="5"/>
        <v>1</v>
      </c>
      <c r="AN88" s="171"/>
      <c r="AO88" s="171"/>
      <c r="AP88" s="171"/>
      <c r="AQ88" s="171"/>
      <c r="AR88" s="171"/>
      <c r="AS88" s="171"/>
      <c r="AT88" s="171"/>
      <c r="AU88" s="171"/>
      <c r="AV88" s="171"/>
      <c r="AW88" s="171"/>
      <c r="AX88" s="171"/>
      <c r="AY88" s="171"/>
      <c r="BB88" s="172" t="str">
        <f t="shared" si="17"/>
        <v>א</v>
      </c>
      <c r="BC88" s="172" t="str">
        <f t="shared" si="17"/>
        <v>ב</v>
      </c>
      <c r="BD88" s="172" t="str">
        <f t="shared" si="17"/>
        <v>ג</v>
      </c>
      <c r="BE88" s="172" t="str">
        <f t="shared" si="17"/>
        <v>ד</v>
      </c>
      <c r="BF88" s="172" t="str">
        <f t="shared" si="17"/>
        <v>ה</v>
      </c>
    </row>
    <row r="89" spans="2:58" ht="14.25" customHeight="1">
      <c r="B89" s="10">
        <f t="shared" si="3"/>
        <v>59</v>
      </c>
      <c r="C89" s="8"/>
      <c r="D89" s="8"/>
      <c r="E89" s="8"/>
      <c r="F89" s="281" t="s">
        <v>424</v>
      </c>
      <c r="G89" s="9">
        <v>0</v>
      </c>
      <c r="H89" s="9">
        <v>10</v>
      </c>
      <c r="I89" s="9">
        <v>5</v>
      </c>
      <c r="J89" s="9">
        <v>0</v>
      </c>
      <c r="K89" s="9">
        <v>120</v>
      </c>
      <c r="L89" s="305">
        <v>1</v>
      </c>
      <c r="M89" s="305">
        <v>0</v>
      </c>
      <c r="N89" s="11">
        <f t="shared" si="7"/>
        <v>15</v>
      </c>
      <c r="O89" s="11">
        <f t="shared" si="8"/>
        <v>1</v>
      </c>
      <c r="P89" s="158">
        <v>0</v>
      </c>
      <c r="Q89" s="11"/>
      <c r="R89" s="11"/>
      <c r="S89" s="11"/>
      <c r="T89" s="11"/>
      <c r="U89" s="11"/>
      <c r="V89" s="11"/>
      <c r="W89" s="11"/>
      <c r="X89" s="11"/>
      <c r="Y89" s="11">
        <f t="shared" si="9"/>
        <v>15</v>
      </c>
      <c r="Z89" s="11">
        <f t="shared" si="10"/>
        <v>1.05</v>
      </c>
      <c r="AA89" s="172">
        <f t="shared" si="11"/>
        <v>1</v>
      </c>
      <c r="AB89" s="172">
        <f t="shared" si="16"/>
        <v>0</v>
      </c>
      <c r="AC89" s="172">
        <f t="shared" si="16"/>
        <v>1</v>
      </c>
      <c r="AD89" s="171">
        <f t="shared" si="14"/>
        <v>1</v>
      </c>
      <c r="AE89" s="171">
        <f t="shared" si="14"/>
        <v>1</v>
      </c>
      <c r="AF89" s="171">
        <f t="shared" si="14"/>
        <v>1</v>
      </c>
      <c r="AG89" s="171">
        <f t="shared" si="14"/>
        <v>1</v>
      </c>
      <c r="AH89" s="171">
        <f t="shared" si="14"/>
        <v>1</v>
      </c>
      <c r="AI89" s="171">
        <f t="shared" si="14"/>
        <v>1</v>
      </c>
      <c r="AJ89" s="171">
        <f t="shared" si="14"/>
        <v>1</v>
      </c>
      <c r="AK89" s="171"/>
      <c r="AL89" s="171"/>
      <c r="AM89" s="171">
        <f t="shared" si="5"/>
        <v>1</v>
      </c>
      <c r="AN89" s="171"/>
      <c r="AO89" s="171"/>
      <c r="AP89" s="171"/>
      <c r="AQ89" s="171"/>
      <c r="AR89" s="171"/>
      <c r="AS89" s="171"/>
      <c r="AT89" s="171"/>
      <c r="AU89" s="171"/>
      <c r="AV89" s="171"/>
      <c r="AW89" s="171"/>
      <c r="AX89" s="171"/>
      <c r="AY89" s="171"/>
      <c r="BB89" s="172" t="str">
        <f t="shared" si="17"/>
        <v>א</v>
      </c>
      <c r="BC89" s="172" t="str">
        <f t="shared" si="17"/>
        <v>ב</v>
      </c>
      <c r="BD89" s="172" t="str">
        <f t="shared" si="17"/>
        <v>ג</v>
      </c>
      <c r="BE89" s="172" t="str">
        <f t="shared" si="17"/>
        <v>ד</v>
      </c>
      <c r="BF89" s="172" t="str">
        <f t="shared" si="17"/>
        <v>ה</v>
      </c>
    </row>
    <row r="90" spans="2:58" ht="14.25" customHeight="1">
      <c r="B90" s="10">
        <f t="shared" si="3"/>
        <v>60</v>
      </c>
      <c r="C90" s="8"/>
      <c r="D90" s="8"/>
      <c r="E90" s="8"/>
      <c r="F90" s="281" t="s">
        <v>425</v>
      </c>
      <c r="G90" s="9">
        <v>0</v>
      </c>
      <c r="H90" s="9">
        <v>3</v>
      </c>
      <c r="I90" s="9">
        <v>1</v>
      </c>
      <c r="J90" s="9">
        <v>0</v>
      </c>
      <c r="K90" s="9">
        <v>120</v>
      </c>
      <c r="L90" s="305">
        <v>1</v>
      </c>
      <c r="M90" s="305">
        <v>0</v>
      </c>
      <c r="N90" s="11">
        <f t="shared" si="7"/>
        <v>4</v>
      </c>
      <c r="O90" s="11">
        <f t="shared" si="8"/>
        <v>0</v>
      </c>
      <c r="P90" s="158">
        <v>0</v>
      </c>
      <c r="Q90" s="11"/>
      <c r="R90" s="11"/>
      <c r="S90" s="11"/>
      <c r="T90" s="11"/>
      <c r="U90" s="11"/>
      <c r="V90" s="11"/>
      <c r="W90" s="11"/>
      <c r="X90" s="11"/>
      <c r="Y90" s="11">
        <f t="shared" si="9"/>
        <v>0</v>
      </c>
      <c r="Z90" s="11">
        <f t="shared" si="10"/>
        <v>0</v>
      </c>
      <c r="AA90" s="172">
        <f t="shared" si="11"/>
        <v>1</v>
      </c>
      <c r="AB90" s="172">
        <f t="shared" si="16"/>
        <v>0</v>
      </c>
      <c r="AC90" s="172">
        <f t="shared" si="16"/>
        <v>1</v>
      </c>
      <c r="AD90" s="171">
        <f t="shared" si="14"/>
        <v>1</v>
      </c>
      <c r="AE90" s="171">
        <f t="shared" si="14"/>
        <v>1</v>
      </c>
      <c r="AF90" s="171">
        <f t="shared" si="14"/>
        <v>1</v>
      </c>
      <c r="AG90" s="171">
        <f t="shared" si="14"/>
        <v>1</v>
      </c>
      <c r="AH90" s="171">
        <f t="shared" si="14"/>
        <v>1</v>
      </c>
      <c r="AI90" s="171">
        <f t="shared" si="14"/>
        <v>1</v>
      </c>
      <c r="AJ90" s="171">
        <f t="shared" si="14"/>
        <v>1</v>
      </c>
      <c r="AK90" s="171"/>
      <c r="AL90" s="171"/>
      <c r="AM90" s="171">
        <f t="shared" si="5"/>
        <v>1</v>
      </c>
      <c r="AN90" s="171"/>
      <c r="AO90" s="171"/>
      <c r="AP90" s="171"/>
      <c r="AQ90" s="171"/>
      <c r="AR90" s="171"/>
      <c r="AS90" s="171"/>
      <c r="AT90" s="171"/>
      <c r="AU90" s="171"/>
      <c r="AV90" s="171"/>
      <c r="AW90" s="171"/>
      <c r="AX90" s="171"/>
      <c r="AY90" s="171"/>
      <c r="BB90" s="172" t="str">
        <f t="shared" si="17"/>
        <v>א</v>
      </c>
      <c r="BC90" s="172" t="str">
        <f t="shared" si="17"/>
        <v>ב</v>
      </c>
      <c r="BD90" s="172" t="str">
        <f t="shared" si="17"/>
        <v>ג</v>
      </c>
      <c r="BE90" s="172" t="str">
        <f t="shared" si="17"/>
        <v>ד</v>
      </c>
      <c r="BF90" s="172" t="str">
        <f t="shared" si="17"/>
        <v>ה</v>
      </c>
    </row>
    <row r="91" spans="2:58" ht="14.25" customHeight="1">
      <c r="B91" s="10">
        <f t="shared" si="3"/>
        <v>61</v>
      </c>
      <c r="C91" s="8"/>
      <c r="D91" s="8"/>
      <c r="E91" s="8"/>
      <c r="F91" s="281" t="s">
        <v>327</v>
      </c>
      <c r="G91" s="9">
        <v>0</v>
      </c>
      <c r="H91" s="9">
        <v>5</v>
      </c>
      <c r="I91" s="9">
        <v>3</v>
      </c>
      <c r="J91" s="9">
        <v>0</v>
      </c>
      <c r="K91" s="9">
        <v>120</v>
      </c>
      <c r="L91" s="305">
        <v>1</v>
      </c>
      <c r="M91" s="305">
        <v>0</v>
      </c>
      <c r="N91" s="11">
        <f t="shared" si="7"/>
        <v>8</v>
      </c>
      <c r="O91" s="11">
        <f t="shared" si="8"/>
        <v>1</v>
      </c>
      <c r="P91" s="158">
        <v>0</v>
      </c>
      <c r="Q91" s="11"/>
      <c r="R91" s="11"/>
      <c r="S91" s="11"/>
      <c r="T91" s="11"/>
      <c r="U91" s="11"/>
      <c r="V91" s="11"/>
      <c r="W91" s="11"/>
      <c r="X91" s="11"/>
      <c r="Y91" s="11">
        <f t="shared" si="9"/>
        <v>8</v>
      </c>
      <c r="Z91" s="11">
        <f t="shared" si="10"/>
        <v>1</v>
      </c>
      <c r="AA91" s="172">
        <f t="shared" si="11"/>
        <v>1</v>
      </c>
      <c r="AB91" s="172">
        <f t="shared" si="16"/>
        <v>0</v>
      </c>
      <c r="AC91" s="172">
        <f t="shared" si="16"/>
        <v>1</v>
      </c>
      <c r="AD91" s="171">
        <f t="shared" si="14"/>
        <v>1</v>
      </c>
      <c r="AE91" s="171">
        <f t="shared" si="14"/>
        <v>1</v>
      </c>
      <c r="AF91" s="171">
        <f t="shared" si="14"/>
        <v>1</v>
      </c>
      <c r="AG91" s="171">
        <f t="shared" si="14"/>
        <v>1</v>
      </c>
      <c r="AH91" s="171">
        <f t="shared" si="14"/>
        <v>1</v>
      </c>
      <c r="AI91" s="171">
        <f t="shared" si="14"/>
        <v>1</v>
      </c>
      <c r="AJ91" s="171">
        <f t="shared" si="14"/>
        <v>1</v>
      </c>
      <c r="AK91" s="171"/>
      <c r="AL91" s="171"/>
      <c r="AM91" s="171">
        <f t="shared" si="5"/>
        <v>1</v>
      </c>
      <c r="AN91" s="171"/>
      <c r="AO91" s="171"/>
      <c r="AP91" s="171"/>
      <c r="AQ91" s="171"/>
      <c r="AR91" s="171"/>
      <c r="AS91" s="171"/>
      <c r="AT91" s="171"/>
      <c r="AU91" s="171"/>
      <c r="AV91" s="171"/>
      <c r="AW91" s="171"/>
      <c r="AX91" s="171"/>
      <c r="AY91" s="171"/>
      <c r="BB91" s="172" t="str">
        <f t="shared" si="17"/>
        <v>א</v>
      </c>
      <c r="BC91" s="172" t="str">
        <f t="shared" si="17"/>
        <v>ב</v>
      </c>
      <c r="BD91" s="172" t="str">
        <f t="shared" si="17"/>
        <v>ג</v>
      </c>
      <c r="BE91" s="172" t="str">
        <f t="shared" si="17"/>
        <v>ד</v>
      </c>
      <c r="BF91" s="172" t="str">
        <f t="shared" si="17"/>
        <v>ה</v>
      </c>
    </row>
    <row r="92" spans="2:58" ht="14.25" customHeight="1">
      <c r="B92" s="10" t="str">
        <f t="shared" si="3"/>
        <v/>
      </c>
      <c r="C92" s="8"/>
      <c r="D92" s="8"/>
      <c r="E92" s="8"/>
      <c r="F92" s="281"/>
      <c r="G92" s="9"/>
      <c r="H92" s="9"/>
      <c r="I92" s="9"/>
      <c r="J92" s="9"/>
      <c r="K92" s="9"/>
      <c r="L92" s="305"/>
      <c r="M92" s="305"/>
      <c r="N92" s="11" t="str">
        <f t="shared" si="7"/>
        <v/>
      </c>
      <c r="O92" s="11" t="str">
        <f t="shared" si="8"/>
        <v/>
      </c>
      <c r="P92" s="158"/>
      <c r="Q92" s="11"/>
      <c r="R92" s="11"/>
      <c r="S92" s="11"/>
      <c r="T92" s="11"/>
      <c r="U92" s="11"/>
      <c r="V92" s="11"/>
      <c r="W92" s="11"/>
      <c r="X92" s="11"/>
      <c r="Y92" s="11" t="str">
        <f t="shared" si="9"/>
        <v/>
      </c>
      <c r="Z92" s="11" t="str">
        <f t="shared" si="10"/>
        <v/>
      </c>
      <c r="AA92" s="172">
        <f t="shared" si="11"/>
        <v>0</v>
      </c>
      <c r="AB92" s="172" t="str">
        <f t="shared" ref="AB92:AC130" si="18">IF($F92="","",AB$30)</f>
        <v/>
      </c>
      <c r="AC92" s="172" t="str">
        <f t="shared" si="18"/>
        <v/>
      </c>
      <c r="AD92" s="171">
        <f t="shared" si="14"/>
        <v>0</v>
      </c>
      <c r="AE92" s="171">
        <f t="shared" si="14"/>
        <v>0</v>
      </c>
      <c r="AF92" s="171">
        <f t="shared" si="14"/>
        <v>0</v>
      </c>
      <c r="AG92" s="171">
        <f t="shared" si="14"/>
        <v>0</v>
      </c>
      <c r="AH92" s="171">
        <f t="shared" si="14"/>
        <v>0</v>
      </c>
      <c r="AI92" s="171">
        <f t="shared" si="14"/>
        <v>0</v>
      </c>
      <c r="AJ92" s="171">
        <f t="shared" si="14"/>
        <v>0</v>
      </c>
      <c r="AK92" s="171"/>
      <c r="AL92" s="171"/>
      <c r="AM92" s="171">
        <f t="shared" si="5"/>
        <v>0</v>
      </c>
      <c r="AN92" s="171"/>
      <c r="AO92" s="171"/>
      <c r="AP92" s="171"/>
      <c r="AQ92" s="171"/>
      <c r="AR92" s="171"/>
      <c r="AS92" s="171"/>
      <c r="AT92" s="171"/>
      <c r="AU92" s="171"/>
      <c r="AV92" s="171"/>
      <c r="AW92" s="171"/>
      <c r="AX92" s="171"/>
      <c r="AY92" s="171"/>
      <c r="BB92" s="172" t="str">
        <f t="shared" si="17"/>
        <v/>
      </c>
      <c r="BC92" s="172" t="str">
        <f t="shared" si="17"/>
        <v/>
      </c>
      <c r="BD92" s="172" t="str">
        <f t="shared" si="17"/>
        <v/>
      </c>
      <c r="BE92" s="172" t="str">
        <f t="shared" si="17"/>
        <v/>
      </c>
      <c r="BF92" s="172" t="str">
        <f t="shared" si="17"/>
        <v/>
      </c>
    </row>
    <row r="93" spans="2:58" ht="14.25" customHeight="1">
      <c r="B93" s="10" t="str">
        <f t="shared" si="3"/>
        <v/>
      </c>
      <c r="C93" s="8"/>
      <c r="D93" s="8"/>
      <c r="E93" s="8"/>
      <c r="F93" s="281"/>
      <c r="G93" s="9"/>
      <c r="H93" s="9"/>
      <c r="I93" s="9"/>
      <c r="J93" s="9"/>
      <c r="K93" s="9"/>
      <c r="L93" s="305"/>
      <c r="M93" s="305"/>
      <c r="N93" s="11" t="str">
        <f t="shared" si="7"/>
        <v/>
      </c>
      <c r="O93" s="11" t="str">
        <f t="shared" si="8"/>
        <v/>
      </c>
      <c r="P93" s="158"/>
      <c r="Q93" s="11"/>
      <c r="R93" s="11"/>
      <c r="S93" s="11"/>
      <c r="T93" s="11"/>
      <c r="U93" s="11"/>
      <c r="V93" s="11"/>
      <c r="W93" s="11"/>
      <c r="X93" s="11"/>
      <c r="Y93" s="11" t="str">
        <f t="shared" si="9"/>
        <v/>
      </c>
      <c r="Z93" s="11" t="str">
        <f t="shared" si="10"/>
        <v/>
      </c>
      <c r="AA93" s="172">
        <f t="shared" si="11"/>
        <v>0</v>
      </c>
      <c r="AB93" s="172" t="str">
        <f t="shared" si="18"/>
        <v/>
      </c>
      <c r="AC93" s="172" t="str">
        <f t="shared" si="18"/>
        <v/>
      </c>
      <c r="AD93" s="171">
        <f t="shared" si="14"/>
        <v>0</v>
      </c>
      <c r="AE93" s="171">
        <f t="shared" si="14"/>
        <v>0</v>
      </c>
      <c r="AF93" s="171">
        <f t="shared" si="14"/>
        <v>0</v>
      </c>
      <c r="AG93" s="171">
        <f t="shared" si="14"/>
        <v>0</v>
      </c>
      <c r="AH93" s="171">
        <f t="shared" si="14"/>
        <v>0</v>
      </c>
      <c r="AI93" s="171">
        <f t="shared" si="14"/>
        <v>0</v>
      </c>
      <c r="AJ93" s="171">
        <f t="shared" si="14"/>
        <v>0</v>
      </c>
      <c r="AK93" s="171"/>
      <c r="AL93" s="171"/>
      <c r="AM93" s="171">
        <f t="shared" si="5"/>
        <v>0</v>
      </c>
      <c r="AN93" s="171"/>
      <c r="AO93" s="171"/>
      <c r="AP93" s="171"/>
      <c r="AQ93" s="171"/>
      <c r="AR93" s="171"/>
      <c r="AS93" s="171"/>
      <c r="AT93" s="171"/>
      <c r="AU93" s="171"/>
      <c r="AV93" s="171"/>
      <c r="AW93" s="171"/>
      <c r="AX93" s="171"/>
      <c r="AY93" s="171"/>
      <c r="BB93" s="172" t="str">
        <f t="shared" si="17"/>
        <v/>
      </c>
      <c r="BC93" s="172" t="str">
        <f t="shared" si="17"/>
        <v/>
      </c>
      <c r="BD93" s="172" t="str">
        <f t="shared" si="17"/>
        <v/>
      </c>
      <c r="BE93" s="172" t="str">
        <f t="shared" si="17"/>
        <v/>
      </c>
      <c r="BF93" s="172" t="str">
        <f t="shared" si="17"/>
        <v/>
      </c>
    </row>
    <row r="94" spans="2:58" ht="14.25" customHeight="1">
      <c r="B94" s="10" t="str">
        <f t="shared" si="3"/>
        <v/>
      </c>
      <c r="C94" s="8"/>
      <c r="D94" s="8"/>
      <c r="E94" s="8"/>
      <c r="F94" s="281"/>
      <c r="G94" s="9"/>
      <c r="H94" s="9"/>
      <c r="I94" s="9"/>
      <c r="J94" s="9"/>
      <c r="K94" s="9"/>
      <c r="L94" s="305"/>
      <c r="M94" s="305"/>
      <c r="N94" s="11" t="str">
        <f t="shared" si="7"/>
        <v/>
      </c>
      <c r="O94" s="11" t="str">
        <f t="shared" si="8"/>
        <v/>
      </c>
      <c r="P94" s="158"/>
      <c r="Q94" s="11"/>
      <c r="R94" s="11"/>
      <c r="S94" s="11"/>
      <c r="T94" s="11"/>
      <c r="U94" s="11"/>
      <c r="V94" s="11"/>
      <c r="W94" s="11"/>
      <c r="X94" s="11"/>
      <c r="Y94" s="11" t="str">
        <f t="shared" si="9"/>
        <v/>
      </c>
      <c r="Z94" s="11" t="str">
        <f t="shared" si="10"/>
        <v/>
      </c>
      <c r="AA94" s="172">
        <f t="shared" si="11"/>
        <v>0</v>
      </c>
      <c r="AB94" s="172" t="str">
        <f t="shared" si="18"/>
        <v/>
      </c>
      <c r="AC94" s="172" t="str">
        <f t="shared" si="18"/>
        <v/>
      </c>
      <c r="AD94" s="171">
        <f t="shared" si="14"/>
        <v>0</v>
      </c>
      <c r="AE94" s="171">
        <f t="shared" si="14"/>
        <v>0</v>
      </c>
      <c r="AF94" s="171">
        <f t="shared" si="14"/>
        <v>0</v>
      </c>
      <c r="AG94" s="171">
        <f t="shared" si="14"/>
        <v>0</v>
      </c>
      <c r="AH94" s="171">
        <f t="shared" si="14"/>
        <v>0</v>
      </c>
      <c r="AI94" s="171">
        <f t="shared" si="14"/>
        <v>0</v>
      </c>
      <c r="AJ94" s="171">
        <f t="shared" si="14"/>
        <v>0</v>
      </c>
      <c r="AK94" s="171"/>
      <c r="AL94" s="171"/>
      <c r="AM94" s="171">
        <f t="shared" si="5"/>
        <v>0</v>
      </c>
      <c r="AN94" s="171"/>
      <c r="AO94" s="171"/>
      <c r="AP94" s="171"/>
      <c r="AQ94" s="171"/>
      <c r="AR94" s="171"/>
      <c r="AS94" s="171"/>
      <c r="AT94" s="171"/>
      <c r="AU94" s="171"/>
      <c r="AV94" s="171"/>
      <c r="AW94" s="171"/>
      <c r="AX94" s="171"/>
      <c r="AY94" s="171"/>
      <c r="BB94" s="172" t="str">
        <f t="shared" si="17"/>
        <v/>
      </c>
      <c r="BC94" s="172" t="str">
        <f t="shared" si="17"/>
        <v/>
      </c>
      <c r="BD94" s="172" t="str">
        <f t="shared" si="17"/>
        <v/>
      </c>
      <c r="BE94" s="172" t="str">
        <f t="shared" si="17"/>
        <v/>
      </c>
      <c r="BF94" s="172" t="str">
        <f t="shared" si="17"/>
        <v/>
      </c>
    </row>
    <row r="95" spans="2:58" ht="14.25" customHeight="1">
      <c r="B95" s="10" t="str">
        <f t="shared" ref="B95:B130" si="19">IF(F95="","",ROW()-30)</f>
        <v/>
      </c>
      <c r="C95" s="8"/>
      <c r="D95" s="8"/>
      <c r="E95" s="8"/>
      <c r="F95" s="281"/>
      <c r="G95" s="9"/>
      <c r="H95" s="9"/>
      <c r="I95" s="9"/>
      <c r="J95" s="9"/>
      <c r="K95" s="9"/>
      <c r="L95" s="305"/>
      <c r="M95" s="305"/>
      <c r="N95" s="11" t="str">
        <f t="shared" si="7"/>
        <v/>
      </c>
      <c r="O95" s="11" t="str">
        <f t="shared" si="8"/>
        <v/>
      </c>
      <c r="P95" s="158"/>
      <c r="Q95" s="11"/>
      <c r="R95" s="11"/>
      <c r="S95" s="11"/>
      <c r="T95" s="11"/>
      <c r="U95" s="11"/>
      <c r="V95" s="11"/>
      <c r="W95" s="11"/>
      <c r="X95" s="11"/>
      <c r="Y95" s="11" t="str">
        <f t="shared" si="9"/>
        <v/>
      </c>
      <c r="Z95" s="11" t="str">
        <f t="shared" si="10"/>
        <v/>
      </c>
      <c r="AA95" s="172">
        <f t="shared" si="11"/>
        <v>0</v>
      </c>
      <c r="AB95" s="172" t="str">
        <f t="shared" si="18"/>
        <v/>
      </c>
      <c r="AC95" s="172" t="str">
        <f t="shared" si="18"/>
        <v/>
      </c>
      <c r="AD95" s="171">
        <f t="shared" ref="AD95:AJ130" si="20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171">
        <f t="shared" si="20"/>
        <v>0</v>
      </c>
      <c r="AF95" s="171">
        <f t="shared" si="20"/>
        <v>0</v>
      </c>
      <c r="AG95" s="171">
        <f t="shared" si="20"/>
        <v>0</v>
      </c>
      <c r="AH95" s="171">
        <f t="shared" si="20"/>
        <v>0</v>
      </c>
      <c r="AI95" s="171">
        <f t="shared" si="20"/>
        <v>0</v>
      </c>
      <c r="AJ95" s="171">
        <f t="shared" si="20"/>
        <v>0</v>
      </c>
      <c r="AK95" s="171"/>
      <c r="AL95" s="171"/>
      <c r="AM95" s="171">
        <f t="shared" ref="AM95:AM130" si="21">IF(P$30="",1,IF(P95="",0,IFERROR(CHOOSE(AM$28,IF(ISNA(MATCH(P95,$AB$30:$AC$30,0)),0,1),IF(ISNUMBER(P95),1,0),IF(P95=TRUNC(P95),1,0),IF(AND(P95*1=P95,P95&gt;=0),1,0),IF(AND(P95=TRUNC(P95),P95&gt;=0),1,0),IF(AND(P95*1=P95,P95&gt;0),1,0),IF(AND(P95=TRUNC(P95),P95&gt;0),1,0),1,IF(ISNA(HLOOKUP(P95,$AE$4:$AN$4,1,0)),0,1)),0)))</f>
        <v>0</v>
      </c>
      <c r="AN95" s="171"/>
      <c r="AO95" s="171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BB95" s="172" t="str">
        <f t="shared" ref="BB95:BF110" si="22">IF($F95="","",BB$30)</f>
        <v/>
      </c>
      <c r="BC95" s="172" t="str">
        <f t="shared" si="22"/>
        <v/>
      </c>
      <c r="BD95" s="172" t="str">
        <f t="shared" si="22"/>
        <v/>
      </c>
      <c r="BE95" s="172" t="str">
        <f t="shared" si="22"/>
        <v/>
      </c>
      <c r="BF95" s="172" t="str">
        <f t="shared" si="22"/>
        <v/>
      </c>
    </row>
    <row r="96" spans="2:58" ht="14.25" customHeight="1">
      <c r="B96" s="10" t="str">
        <f t="shared" si="19"/>
        <v/>
      </c>
      <c r="C96" s="8"/>
      <c r="D96" s="8"/>
      <c r="E96" s="8"/>
      <c r="F96" s="281"/>
      <c r="G96" s="9"/>
      <c r="H96" s="9"/>
      <c r="I96" s="9"/>
      <c r="J96" s="9"/>
      <c r="K96" s="9"/>
      <c r="L96" s="305"/>
      <c r="M96" s="305"/>
      <c r="N96" s="11" t="str">
        <f t="shared" ref="N96:N130" si="23">IF($F96="","",IFERROR(SUM(G96:J96),$AB$1))</f>
        <v/>
      </c>
      <c r="O96" s="11" t="str">
        <f t="shared" ref="O96:O130" si="24">IF($F96="","",IF($AA96&lt;&gt;1,$AB$1,IFERROR(IF(AND(L96=1,K96&gt;=$G$7,OR(SUM(G96:H96)&gt;=$G$4,AND(H96&gt;=($G$4-$G$6),I96&gt;=$G$6))),1,0),$AB$1)))</f>
        <v/>
      </c>
      <c r="P96" s="158"/>
      <c r="Q96" s="11"/>
      <c r="R96" s="11"/>
      <c r="S96" s="11"/>
      <c r="T96" s="11"/>
      <c r="U96" s="11"/>
      <c r="V96" s="11"/>
      <c r="W96" s="11"/>
      <c r="X96" s="11"/>
      <c r="Y96" s="11" t="str">
        <f t="shared" ref="Y96:Y130" si="25">IF($F96="","",IF($AA96&lt;&gt;1,$AB$1,IFERROR(O96*MIN($J$6,$J$4*N96),$AB$1)))</f>
        <v/>
      </c>
      <c r="Z96" s="11" t="str">
        <f t="shared" ref="Z96:Z130" si="26">IF($F96="","",IF($AA96&lt;&gt;1,$AB$1,IFERROR(O96*$M$4*$M$6^ROUNDDOWN(MIN($J$6,N96)/$L$6,0)*IF(M96=1,$O$6,1),$AB$1)))</f>
        <v/>
      </c>
      <c r="AA96" s="172">
        <f t="shared" ref="AA96:AA130" si="27">IF(SUM(AD96:AW96)=COUNT(AD96:AW96),1,0)</f>
        <v>0</v>
      </c>
      <c r="AB96" s="172" t="str">
        <f t="shared" si="18"/>
        <v/>
      </c>
      <c r="AC96" s="172" t="str">
        <f t="shared" si="18"/>
        <v/>
      </c>
      <c r="AD96" s="171">
        <f t="shared" si="20"/>
        <v>0</v>
      </c>
      <c r="AE96" s="171">
        <f t="shared" si="20"/>
        <v>0</v>
      </c>
      <c r="AF96" s="171">
        <f t="shared" si="20"/>
        <v>0</v>
      </c>
      <c r="AG96" s="171">
        <f t="shared" si="20"/>
        <v>0</v>
      </c>
      <c r="AH96" s="171">
        <f t="shared" si="20"/>
        <v>0</v>
      </c>
      <c r="AI96" s="171">
        <f t="shared" si="20"/>
        <v>0</v>
      </c>
      <c r="AJ96" s="171">
        <f t="shared" si="20"/>
        <v>0</v>
      </c>
      <c r="AK96" s="171"/>
      <c r="AL96" s="171"/>
      <c r="AM96" s="171">
        <f t="shared" si="21"/>
        <v>0</v>
      </c>
      <c r="AN96" s="171"/>
      <c r="AO96" s="171"/>
      <c r="AP96" s="171"/>
      <c r="AQ96" s="171"/>
      <c r="AR96" s="171"/>
      <c r="AS96" s="171"/>
      <c r="AT96" s="171"/>
      <c r="AU96" s="171"/>
      <c r="AV96" s="171"/>
      <c r="AW96" s="171"/>
      <c r="AX96" s="171"/>
      <c r="AY96" s="171"/>
      <c r="BB96" s="172" t="str">
        <f t="shared" si="22"/>
        <v/>
      </c>
      <c r="BC96" s="172" t="str">
        <f t="shared" si="22"/>
        <v/>
      </c>
      <c r="BD96" s="172" t="str">
        <f t="shared" si="22"/>
        <v/>
      </c>
      <c r="BE96" s="172" t="str">
        <f t="shared" si="22"/>
        <v/>
      </c>
      <c r="BF96" s="172" t="str">
        <f t="shared" si="22"/>
        <v/>
      </c>
    </row>
    <row r="97" spans="2:58" ht="14.25" customHeight="1">
      <c r="B97" s="10" t="str">
        <f t="shared" si="19"/>
        <v/>
      </c>
      <c r="C97" s="8"/>
      <c r="D97" s="8"/>
      <c r="E97" s="8"/>
      <c r="F97" s="281"/>
      <c r="G97" s="9"/>
      <c r="H97" s="9"/>
      <c r="I97" s="9"/>
      <c r="J97" s="9"/>
      <c r="K97" s="9"/>
      <c r="L97" s="305"/>
      <c r="M97" s="305"/>
      <c r="N97" s="11" t="str">
        <f t="shared" si="23"/>
        <v/>
      </c>
      <c r="O97" s="11" t="str">
        <f t="shared" si="24"/>
        <v/>
      </c>
      <c r="P97" s="158"/>
      <c r="Q97" s="11"/>
      <c r="R97" s="11"/>
      <c r="S97" s="11"/>
      <c r="T97" s="11"/>
      <c r="U97" s="11"/>
      <c r="V97" s="11"/>
      <c r="W97" s="11"/>
      <c r="X97" s="11"/>
      <c r="Y97" s="11" t="str">
        <f t="shared" si="25"/>
        <v/>
      </c>
      <c r="Z97" s="11" t="str">
        <f t="shared" si="26"/>
        <v/>
      </c>
      <c r="AA97" s="172">
        <f t="shared" si="27"/>
        <v>0</v>
      </c>
      <c r="AB97" s="172" t="str">
        <f t="shared" si="18"/>
        <v/>
      </c>
      <c r="AC97" s="172" t="str">
        <f t="shared" si="18"/>
        <v/>
      </c>
      <c r="AD97" s="171">
        <f t="shared" si="20"/>
        <v>0</v>
      </c>
      <c r="AE97" s="171">
        <f t="shared" si="20"/>
        <v>0</v>
      </c>
      <c r="AF97" s="171">
        <f t="shared" si="20"/>
        <v>0</v>
      </c>
      <c r="AG97" s="171">
        <f t="shared" si="20"/>
        <v>0</v>
      </c>
      <c r="AH97" s="171">
        <f t="shared" si="20"/>
        <v>0</v>
      </c>
      <c r="AI97" s="171">
        <f t="shared" si="20"/>
        <v>0</v>
      </c>
      <c r="AJ97" s="171">
        <f t="shared" si="20"/>
        <v>0</v>
      </c>
      <c r="AK97" s="171"/>
      <c r="AL97" s="171"/>
      <c r="AM97" s="171">
        <f t="shared" si="21"/>
        <v>0</v>
      </c>
      <c r="AN97" s="171"/>
      <c r="AO97" s="171"/>
      <c r="AP97" s="171"/>
      <c r="AQ97" s="171"/>
      <c r="AR97" s="171"/>
      <c r="AS97" s="171"/>
      <c r="AT97" s="171"/>
      <c r="AU97" s="171"/>
      <c r="AV97" s="171"/>
      <c r="AW97" s="171"/>
      <c r="AX97" s="171"/>
      <c r="AY97" s="171"/>
      <c r="BB97" s="172" t="str">
        <f t="shared" si="22"/>
        <v/>
      </c>
      <c r="BC97" s="172" t="str">
        <f t="shared" si="22"/>
        <v/>
      </c>
      <c r="BD97" s="172" t="str">
        <f t="shared" si="22"/>
        <v/>
      </c>
      <c r="BE97" s="172" t="str">
        <f t="shared" si="22"/>
        <v/>
      </c>
      <c r="BF97" s="172" t="str">
        <f t="shared" si="22"/>
        <v/>
      </c>
    </row>
    <row r="98" spans="2:58" ht="14.25" customHeight="1">
      <c r="B98" s="10" t="str">
        <f t="shared" si="19"/>
        <v/>
      </c>
      <c r="C98" s="8"/>
      <c r="D98" s="8"/>
      <c r="E98" s="8"/>
      <c r="F98" s="281"/>
      <c r="G98" s="9"/>
      <c r="H98" s="9"/>
      <c r="I98" s="9"/>
      <c r="J98" s="9"/>
      <c r="K98" s="9"/>
      <c r="L98" s="305"/>
      <c r="M98" s="305"/>
      <c r="N98" s="11" t="str">
        <f t="shared" si="23"/>
        <v/>
      </c>
      <c r="O98" s="11" t="str">
        <f t="shared" si="24"/>
        <v/>
      </c>
      <c r="P98" s="158"/>
      <c r="Q98" s="11"/>
      <c r="R98" s="11"/>
      <c r="S98" s="11"/>
      <c r="T98" s="11"/>
      <c r="U98" s="11"/>
      <c r="V98" s="11"/>
      <c r="W98" s="11"/>
      <c r="X98" s="11"/>
      <c r="Y98" s="11" t="str">
        <f t="shared" si="25"/>
        <v/>
      </c>
      <c r="Z98" s="11" t="str">
        <f t="shared" si="26"/>
        <v/>
      </c>
      <c r="AA98" s="172">
        <f t="shared" si="27"/>
        <v>0</v>
      </c>
      <c r="AB98" s="172" t="str">
        <f t="shared" si="18"/>
        <v/>
      </c>
      <c r="AC98" s="172" t="str">
        <f t="shared" si="18"/>
        <v/>
      </c>
      <c r="AD98" s="171">
        <f t="shared" si="20"/>
        <v>0</v>
      </c>
      <c r="AE98" s="171">
        <f t="shared" si="20"/>
        <v>0</v>
      </c>
      <c r="AF98" s="171">
        <f t="shared" si="20"/>
        <v>0</v>
      </c>
      <c r="AG98" s="171">
        <f t="shared" si="20"/>
        <v>0</v>
      </c>
      <c r="AH98" s="171">
        <f t="shared" si="20"/>
        <v>0</v>
      </c>
      <c r="AI98" s="171">
        <f t="shared" si="20"/>
        <v>0</v>
      </c>
      <c r="AJ98" s="171">
        <f t="shared" si="20"/>
        <v>0</v>
      </c>
      <c r="AK98" s="171"/>
      <c r="AL98" s="171"/>
      <c r="AM98" s="171">
        <f t="shared" si="21"/>
        <v>0</v>
      </c>
      <c r="AN98" s="171"/>
      <c r="AO98" s="171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BB98" s="172" t="str">
        <f t="shared" si="22"/>
        <v/>
      </c>
      <c r="BC98" s="172" t="str">
        <f t="shared" si="22"/>
        <v/>
      </c>
      <c r="BD98" s="172" t="str">
        <f t="shared" si="22"/>
        <v/>
      </c>
      <c r="BE98" s="172" t="str">
        <f t="shared" si="22"/>
        <v/>
      </c>
      <c r="BF98" s="172" t="str">
        <f t="shared" si="22"/>
        <v/>
      </c>
    </row>
    <row r="99" spans="2:58" ht="14.25" customHeight="1">
      <c r="B99" s="10" t="str">
        <f t="shared" si="19"/>
        <v/>
      </c>
      <c r="C99" s="8"/>
      <c r="D99" s="8"/>
      <c r="E99" s="8"/>
      <c r="F99" s="281"/>
      <c r="G99" s="9"/>
      <c r="H99" s="9"/>
      <c r="I99" s="9"/>
      <c r="J99" s="9"/>
      <c r="K99" s="9"/>
      <c r="L99" s="305"/>
      <c r="M99" s="305"/>
      <c r="N99" s="11" t="str">
        <f t="shared" si="23"/>
        <v/>
      </c>
      <c r="O99" s="11" t="str">
        <f t="shared" si="24"/>
        <v/>
      </c>
      <c r="P99" s="158"/>
      <c r="Q99" s="11"/>
      <c r="R99" s="11"/>
      <c r="S99" s="11"/>
      <c r="T99" s="11"/>
      <c r="U99" s="11"/>
      <c r="V99" s="11"/>
      <c r="W99" s="11"/>
      <c r="X99" s="11"/>
      <c r="Y99" s="11" t="str">
        <f t="shared" si="25"/>
        <v/>
      </c>
      <c r="Z99" s="11" t="str">
        <f t="shared" si="26"/>
        <v/>
      </c>
      <c r="AA99" s="172">
        <f t="shared" si="27"/>
        <v>0</v>
      </c>
      <c r="AB99" s="172" t="str">
        <f t="shared" si="18"/>
        <v/>
      </c>
      <c r="AC99" s="172" t="str">
        <f t="shared" si="18"/>
        <v/>
      </c>
      <c r="AD99" s="171">
        <f t="shared" si="20"/>
        <v>0</v>
      </c>
      <c r="AE99" s="171">
        <f t="shared" si="20"/>
        <v>0</v>
      </c>
      <c r="AF99" s="171">
        <f t="shared" si="20"/>
        <v>0</v>
      </c>
      <c r="AG99" s="171">
        <f t="shared" si="20"/>
        <v>0</v>
      </c>
      <c r="AH99" s="171">
        <f t="shared" si="20"/>
        <v>0</v>
      </c>
      <c r="AI99" s="171">
        <f t="shared" si="20"/>
        <v>0</v>
      </c>
      <c r="AJ99" s="171">
        <f t="shared" si="20"/>
        <v>0</v>
      </c>
      <c r="AK99" s="171"/>
      <c r="AL99" s="171"/>
      <c r="AM99" s="171">
        <f t="shared" si="21"/>
        <v>0</v>
      </c>
      <c r="AN99" s="171"/>
      <c r="AO99" s="171"/>
      <c r="AP99" s="171"/>
      <c r="AQ99" s="171"/>
      <c r="AR99" s="171"/>
      <c r="AS99" s="171"/>
      <c r="AT99" s="171"/>
      <c r="AU99" s="171"/>
      <c r="AV99" s="171"/>
      <c r="AW99" s="171"/>
      <c r="AX99" s="171"/>
      <c r="AY99" s="171"/>
      <c r="BB99" s="172" t="str">
        <f t="shared" si="22"/>
        <v/>
      </c>
      <c r="BC99" s="172" t="str">
        <f t="shared" si="22"/>
        <v/>
      </c>
      <c r="BD99" s="172" t="str">
        <f t="shared" si="22"/>
        <v/>
      </c>
      <c r="BE99" s="172" t="str">
        <f t="shared" si="22"/>
        <v/>
      </c>
      <c r="BF99" s="172" t="str">
        <f t="shared" si="22"/>
        <v/>
      </c>
    </row>
    <row r="100" spans="2:58" ht="14.25" customHeight="1">
      <c r="B100" s="10" t="str">
        <f t="shared" si="19"/>
        <v/>
      </c>
      <c r="C100" s="8"/>
      <c r="D100" s="8"/>
      <c r="E100" s="8"/>
      <c r="F100" s="281"/>
      <c r="G100" s="9"/>
      <c r="H100" s="9"/>
      <c r="I100" s="9"/>
      <c r="J100" s="9"/>
      <c r="K100" s="9"/>
      <c r="L100" s="305"/>
      <c r="M100" s="305"/>
      <c r="N100" s="11" t="str">
        <f t="shared" si="23"/>
        <v/>
      </c>
      <c r="O100" s="11" t="str">
        <f t="shared" si="24"/>
        <v/>
      </c>
      <c r="P100" s="158"/>
      <c r="Q100" s="11"/>
      <c r="R100" s="11"/>
      <c r="S100" s="11"/>
      <c r="T100" s="11"/>
      <c r="U100" s="11"/>
      <c r="V100" s="11"/>
      <c r="W100" s="11"/>
      <c r="X100" s="11"/>
      <c r="Y100" s="11" t="str">
        <f t="shared" si="25"/>
        <v/>
      </c>
      <c r="Z100" s="11" t="str">
        <f t="shared" si="26"/>
        <v/>
      </c>
      <c r="AA100" s="172">
        <f t="shared" si="27"/>
        <v>0</v>
      </c>
      <c r="AB100" s="172" t="str">
        <f t="shared" si="18"/>
        <v/>
      </c>
      <c r="AC100" s="172" t="str">
        <f t="shared" si="18"/>
        <v/>
      </c>
      <c r="AD100" s="171">
        <f t="shared" si="20"/>
        <v>0</v>
      </c>
      <c r="AE100" s="171">
        <f t="shared" si="20"/>
        <v>0</v>
      </c>
      <c r="AF100" s="171">
        <f t="shared" si="20"/>
        <v>0</v>
      </c>
      <c r="AG100" s="171">
        <f t="shared" si="20"/>
        <v>0</v>
      </c>
      <c r="AH100" s="171">
        <f t="shared" si="20"/>
        <v>0</v>
      </c>
      <c r="AI100" s="171">
        <f t="shared" si="20"/>
        <v>0</v>
      </c>
      <c r="AJ100" s="171">
        <f t="shared" si="20"/>
        <v>0</v>
      </c>
      <c r="AK100" s="171"/>
      <c r="AL100" s="171"/>
      <c r="AM100" s="171">
        <f t="shared" si="21"/>
        <v>0</v>
      </c>
      <c r="AN100" s="171"/>
      <c r="AO100" s="171"/>
      <c r="AP100" s="171"/>
      <c r="AQ100" s="171"/>
      <c r="AR100" s="171"/>
      <c r="AS100" s="171"/>
      <c r="AT100" s="171"/>
      <c r="AU100" s="171"/>
      <c r="AV100" s="171"/>
      <c r="AW100" s="171"/>
      <c r="AX100" s="171"/>
      <c r="AY100" s="171"/>
      <c r="BB100" s="172" t="str">
        <f t="shared" si="22"/>
        <v/>
      </c>
      <c r="BC100" s="172" t="str">
        <f t="shared" si="22"/>
        <v/>
      </c>
      <c r="BD100" s="172" t="str">
        <f t="shared" si="22"/>
        <v/>
      </c>
      <c r="BE100" s="172" t="str">
        <f t="shared" si="22"/>
        <v/>
      </c>
      <c r="BF100" s="172" t="str">
        <f t="shared" si="22"/>
        <v/>
      </c>
    </row>
    <row r="101" spans="2:58" ht="14.25" customHeight="1">
      <c r="B101" s="10" t="str">
        <f t="shared" si="19"/>
        <v/>
      </c>
      <c r="C101" s="8"/>
      <c r="D101" s="8"/>
      <c r="E101" s="8"/>
      <c r="F101" s="281"/>
      <c r="G101" s="9"/>
      <c r="H101" s="9"/>
      <c r="I101" s="9"/>
      <c r="J101" s="9"/>
      <c r="K101" s="9"/>
      <c r="L101" s="305"/>
      <c r="M101" s="305"/>
      <c r="N101" s="11" t="str">
        <f t="shared" si="23"/>
        <v/>
      </c>
      <c r="O101" s="11" t="str">
        <f t="shared" si="24"/>
        <v/>
      </c>
      <c r="P101" s="158"/>
      <c r="Q101" s="11"/>
      <c r="R101" s="11"/>
      <c r="S101" s="11"/>
      <c r="T101" s="11"/>
      <c r="U101" s="11"/>
      <c r="V101" s="11"/>
      <c r="W101" s="11"/>
      <c r="X101" s="11"/>
      <c r="Y101" s="11" t="str">
        <f t="shared" si="25"/>
        <v/>
      </c>
      <c r="Z101" s="11" t="str">
        <f t="shared" si="26"/>
        <v/>
      </c>
      <c r="AA101" s="172">
        <f t="shared" si="27"/>
        <v>0</v>
      </c>
      <c r="AB101" s="172" t="str">
        <f t="shared" si="18"/>
        <v/>
      </c>
      <c r="AC101" s="172" t="str">
        <f t="shared" si="18"/>
        <v/>
      </c>
      <c r="AD101" s="171">
        <f t="shared" si="20"/>
        <v>0</v>
      </c>
      <c r="AE101" s="171">
        <f t="shared" si="20"/>
        <v>0</v>
      </c>
      <c r="AF101" s="171">
        <f t="shared" si="20"/>
        <v>0</v>
      </c>
      <c r="AG101" s="171">
        <f t="shared" si="20"/>
        <v>0</v>
      </c>
      <c r="AH101" s="171">
        <f t="shared" si="20"/>
        <v>0</v>
      </c>
      <c r="AI101" s="171">
        <f t="shared" si="20"/>
        <v>0</v>
      </c>
      <c r="AJ101" s="171">
        <f t="shared" si="20"/>
        <v>0</v>
      </c>
      <c r="AK101" s="171"/>
      <c r="AL101" s="171"/>
      <c r="AM101" s="171">
        <f t="shared" si="21"/>
        <v>0</v>
      </c>
      <c r="AN101" s="171"/>
      <c r="AO101" s="171"/>
      <c r="AP101" s="171"/>
      <c r="AQ101" s="171"/>
      <c r="AR101" s="171"/>
      <c r="AS101" s="171"/>
      <c r="AT101" s="171"/>
      <c r="AU101" s="171"/>
      <c r="AV101" s="171"/>
      <c r="AW101" s="171"/>
      <c r="AX101" s="171"/>
      <c r="AY101" s="171"/>
      <c r="BB101" s="172" t="str">
        <f t="shared" si="22"/>
        <v/>
      </c>
      <c r="BC101" s="172" t="str">
        <f t="shared" si="22"/>
        <v/>
      </c>
      <c r="BD101" s="172" t="str">
        <f t="shared" si="22"/>
        <v/>
      </c>
      <c r="BE101" s="172" t="str">
        <f t="shared" si="22"/>
        <v/>
      </c>
      <c r="BF101" s="172" t="str">
        <f t="shared" si="22"/>
        <v/>
      </c>
    </row>
    <row r="102" spans="2:58" ht="14.25" customHeight="1">
      <c r="B102" s="10" t="str">
        <f t="shared" si="19"/>
        <v/>
      </c>
      <c r="C102" s="8"/>
      <c r="D102" s="8"/>
      <c r="E102" s="8"/>
      <c r="F102" s="281"/>
      <c r="G102" s="9"/>
      <c r="H102" s="9"/>
      <c r="I102" s="9"/>
      <c r="J102" s="9"/>
      <c r="K102" s="9"/>
      <c r="L102" s="305"/>
      <c r="M102" s="305"/>
      <c r="N102" s="11" t="str">
        <f t="shared" si="23"/>
        <v/>
      </c>
      <c r="O102" s="11" t="str">
        <f t="shared" si="24"/>
        <v/>
      </c>
      <c r="P102" s="158"/>
      <c r="Q102" s="11"/>
      <c r="R102" s="11"/>
      <c r="S102" s="11"/>
      <c r="T102" s="11"/>
      <c r="U102" s="11"/>
      <c r="V102" s="11"/>
      <c r="W102" s="11"/>
      <c r="X102" s="11"/>
      <c r="Y102" s="11" t="str">
        <f t="shared" si="25"/>
        <v/>
      </c>
      <c r="Z102" s="11" t="str">
        <f t="shared" si="26"/>
        <v/>
      </c>
      <c r="AA102" s="172">
        <f t="shared" si="27"/>
        <v>0</v>
      </c>
      <c r="AB102" s="172" t="str">
        <f t="shared" si="18"/>
        <v/>
      </c>
      <c r="AC102" s="172" t="str">
        <f t="shared" si="18"/>
        <v/>
      </c>
      <c r="AD102" s="171">
        <f t="shared" si="20"/>
        <v>0</v>
      </c>
      <c r="AE102" s="171">
        <f t="shared" si="20"/>
        <v>0</v>
      </c>
      <c r="AF102" s="171">
        <f t="shared" si="20"/>
        <v>0</v>
      </c>
      <c r="AG102" s="171">
        <f t="shared" si="20"/>
        <v>0</v>
      </c>
      <c r="AH102" s="171">
        <f t="shared" si="20"/>
        <v>0</v>
      </c>
      <c r="AI102" s="171">
        <f t="shared" si="20"/>
        <v>0</v>
      </c>
      <c r="AJ102" s="171">
        <f t="shared" si="20"/>
        <v>0</v>
      </c>
      <c r="AK102" s="171"/>
      <c r="AL102" s="171"/>
      <c r="AM102" s="171">
        <f t="shared" si="21"/>
        <v>0</v>
      </c>
      <c r="AN102" s="171"/>
      <c r="AO102" s="171"/>
      <c r="AP102" s="171"/>
      <c r="AQ102" s="171"/>
      <c r="AR102" s="171"/>
      <c r="AS102" s="171"/>
      <c r="AT102" s="171"/>
      <c r="AU102" s="171"/>
      <c r="AV102" s="171"/>
      <c r="AW102" s="171"/>
      <c r="AX102" s="171"/>
      <c r="AY102" s="171"/>
      <c r="BB102" s="172" t="str">
        <f t="shared" si="22"/>
        <v/>
      </c>
      <c r="BC102" s="172" t="str">
        <f t="shared" si="22"/>
        <v/>
      </c>
      <c r="BD102" s="172" t="str">
        <f t="shared" si="22"/>
        <v/>
      </c>
      <c r="BE102" s="172" t="str">
        <f t="shared" si="22"/>
        <v/>
      </c>
      <c r="BF102" s="172" t="str">
        <f t="shared" si="22"/>
        <v/>
      </c>
    </row>
    <row r="103" spans="2:58" ht="14.25" customHeight="1">
      <c r="B103" s="10" t="str">
        <f t="shared" si="19"/>
        <v/>
      </c>
      <c r="C103" s="8"/>
      <c r="D103" s="8"/>
      <c r="E103" s="8"/>
      <c r="F103" s="281"/>
      <c r="G103" s="9"/>
      <c r="H103" s="9"/>
      <c r="I103" s="9"/>
      <c r="J103" s="9"/>
      <c r="K103" s="9"/>
      <c r="L103" s="305"/>
      <c r="M103" s="305"/>
      <c r="N103" s="11" t="str">
        <f t="shared" si="23"/>
        <v/>
      </c>
      <c r="O103" s="11" t="str">
        <f t="shared" si="24"/>
        <v/>
      </c>
      <c r="P103" s="158"/>
      <c r="Q103" s="11"/>
      <c r="R103" s="11"/>
      <c r="S103" s="11"/>
      <c r="T103" s="11"/>
      <c r="U103" s="11"/>
      <c r="V103" s="11"/>
      <c r="W103" s="11"/>
      <c r="X103" s="11"/>
      <c r="Y103" s="11" t="str">
        <f t="shared" si="25"/>
        <v/>
      </c>
      <c r="Z103" s="11" t="str">
        <f t="shared" si="26"/>
        <v/>
      </c>
      <c r="AA103" s="172">
        <f t="shared" si="27"/>
        <v>0</v>
      </c>
      <c r="AB103" s="172" t="str">
        <f t="shared" si="18"/>
        <v/>
      </c>
      <c r="AC103" s="172" t="str">
        <f t="shared" si="18"/>
        <v/>
      </c>
      <c r="AD103" s="171">
        <f t="shared" si="20"/>
        <v>0</v>
      </c>
      <c r="AE103" s="171">
        <f t="shared" si="20"/>
        <v>0</v>
      </c>
      <c r="AF103" s="171">
        <f t="shared" si="20"/>
        <v>0</v>
      </c>
      <c r="AG103" s="171">
        <f t="shared" si="20"/>
        <v>0</v>
      </c>
      <c r="AH103" s="171">
        <f t="shared" si="20"/>
        <v>0</v>
      </c>
      <c r="AI103" s="171">
        <f t="shared" si="20"/>
        <v>0</v>
      </c>
      <c r="AJ103" s="171">
        <f t="shared" si="20"/>
        <v>0</v>
      </c>
      <c r="AK103" s="171"/>
      <c r="AL103" s="171"/>
      <c r="AM103" s="171">
        <f t="shared" si="21"/>
        <v>0</v>
      </c>
      <c r="AN103" s="171"/>
      <c r="AO103" s="171"/>
      <c r="AP103" s="171"/>
      <c r="AQ103" s="171"/>
      <c r="AR103" s="171"/>
      <c r="AS103" s="171"/>
      <c r="AT103" s="171"/>
      <c r="AU103" s="171"/>
      <c r="AV103" s="171"/>
      <c r="AW103" s="171"/>
      <c r="AX103" s="171"/>
      <c r="AY103" s="171"/>
      <c r="BB103" s="172" t="str">
        <f t="shared" si="22"/>
        <v/>
      </c>
      <c r="BC103" s="172" t="str">
        <f t="shared" si="22"/>
        <v/>
      </c>
      <c r="BD103" s="172" t="str">
        <f t="shared" si="22"/>
        <v/>
      </c>
      <c r="BE103" s="172" t="str">
        <f t="shared" si="22"/>
        <v/>
      </c>
      <c r="BF103" s="172" t="str">
        <f t="shared" si="22"/>
        <v/>
      </c>
    </row>
    <row r="104" spans="2:58" ht="14.25" customHeight="1">
      <c r="B104" s="10">
        <f t="shared" si="19"/>
        <v>74</v>
      </c>
      <c r="C104" s="8"/>
      <c r="D104" s="8"/>
      <c r="E104" s="8"/>
      <c r="F104" s="281" t="s">
        <v>502</v>
      </c>
      <c r="G104" s="9"/>
      <c r="H104" s="9"/>
      <c r="I104" s="9"/>
      <c r="J104" s="9"/>
      <c r="K104" s="9"/>
      <c r="L104" s="305"/>
      <c r="M104" s="305"/>
      <c r="N104" s="11">
        <f t="shared" si="23"/>
        <v>0</v>
      </c>
      <c r="O104" s="11" t="str">
        <f t="shared" si="24"/>
        <v>בדוק נתוני הזנה</v>
      </c>
      <c r="P104" s="158"/>
      <c r="Q104" s="11"/>
      <c r="R104" s="11"/>
      <c r="S104" s="11"/>
      <c r="T104" s="11"/>
      <c r="U104" s="11"/>
      <c r="V104" s="11"/>
      <c r="W104" s="11"/>
      <c r="X104" s="11"/>
      <c r="Y104" s="11" t="str">
        <f t="shared" si="25"/>
        <v>בדוק נתוני הזנה</v>
      </c>
      <c r="Z104" s="11" t="str">
        <f t="shared" si="26"/>
        <v>בדוק נתוני הזנה</v>
      </c>
      <c r="AA104" s="172">
        <f t="shared" si="27"/>
        <v>0</v>
      </c>
      <c r="AB104" s="172">
        <f t="shared" si="18"/>
        <v>0</v>
      </c>
      <c r="AC104" s="172">
        <f t="shared" si="18"/>
        <v>1</v>
      </c>
      <c r="AD104" s="171">
        <f t="shared" si="20"/>
        <v>0</v>
      </c>
      <c r="AE104" s="171">
        <f t="shared" si="20"/>
        <v>0</v>
      </c>
      <c r="AF104" s="171">
        <f t="shared" si="20"/>
        <v>0</v>
      </c>
      <c r="AG104" s="171">
        <f t="shared" si="20"/>
        <v>0</v>
      </c>
      <c r="AH104" s="171">
        <f t="shared" si="20"/>
        <v>0</v>
      </c>
      <c r="AI104" s="171">
        <f t="shared" si="20"/>
        <v>0</v>
      </c>
      <c r="AJ104" s="171">
        <f t="shared" si="20"/>
        <v>0</v>
      </c>
      <c r="AK104" s="171"/>
      <c r="AL104" s="171"/>
      <c r="AM104" s="171">
        <f t="shared" si="21"/>
        <v>0</v>
      </c>
      <c r="AN104" s="171"/>
      <c r="AO104" s="171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BB104" s="172" t="str">
        <f t="shared" si="22"/>
        <v>א</v>
      </c>
      <c r="BC104" s="172" t="str">
        <f t="shared" si="22"/>
        <v>ב</v>
      </c>
      <c r="BD104" s="172" t="str">
        <f t="shared" si="22"/>
        <v>ג</v>
      </c>
      <c r="BE104" s="172" t="str">
        <f t="shared" si="22"/>
        <v>ד</v>
      </c>
      <c r="BF104" s="172" t="str">
        <f t="shared" si="22"/>
        <v>ה</v>
      </c>
    </row>
    <row r="105" spans="2:58" ht="14.25" customHeight="1">
      <c r="B105" s="10" t="str">
        <f t="shared" si="19"/>
        <v/>
      </c>
      <c r="C105" s="8"/>
      <c r="D105" s="8"/>
      <c r="E105" s="8"/>
      <c r="F105" s="281"/>
      <c r="G105" s="9"/>
      <c r="H105" s="9"/>
      <c r="I105" s="9"/>
      <c r="J105" s="9"/>
      <c r="K105" s="9"/>
      <c r="L105" s="305"/>
      <c r="M105" s="305"/>
      <c r="N105" s="11" t="str">
        <f t="shared" si="23"/>
        <v/>
      </c>
      <c r="O105" s="11" t="str">
        <f t="shared" si="24"/>
        <v/>
      </c>
      <c r="P105" s="158"/>
      <c r="Q105" s="11"/>
      <c r="R105" s="11"/>
      <c r="S105" s="11"/>
      <c r="T105" s="11"/>
      <c r="U105" s="11"/>
      <c r="V105" s="11"/>
      <c r="W105" s="11"/>
      <c r="X105" s="11"/>
      <c r="Y105" s="11" t="str">
        <f t="shared" si="25"/>
        <v/>
      </c>
      <c r="Z105" s="11" t="str">
        <f t="shared" si="26"/>
        <v/>
      </c>
      <c r="AA105" s="172">
        <f t="shared" si="27"/>
        <v>0</v>
      </c>
      <c r="AB105" s="172" t="str">
        <f t="shared" si="18"/>
        <v/>
      </c>
      <c r="AC105" s="172" t="str">
        <f t="shared" si="18"/>
        <v/>
      </c>
      <c r="AD105" s="171">
        <f t="shared" si="20"/>
        <v>0</v>
      </c>
      <c r="AE105" s="171">
        <f t="shared" si="20"/>
        <v>0</v>
      </c>
      <c r="AF105" s="171">
        <f t="shared" si="20"/>
        <v>0</v>
      </c>
      <c r="AG105" s="171">
        <f t="shared" si="20"/>
        <v>0</v>
      </c>
      <c r="AH105" s="171">
        <f t="shared" si="20"/>
        <v>0</v>
      </c>
      <c r="AI105" s="171">
        <f t="shared" si="20"/>
        <v>0</v>
      </c>
      <c r="AJ105" s="171">
        <f t="shared" si="20"/>
        <v>0</v>
      </c>
      <c r="AK105" s="171"/>
      <c r="AL105" s="171"/>
      <c r="AM105" s="171">
        <f t="shared" si="21"/>
        <v>0</v>
      </c>
      <c r="AN105" s="171"/>
      <c r="AO105" s="171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BB105" s="172" t="str">
        <f t="shared" si="22"/>
        <v/>
      </c>
      <c r="BC105" s="172" t="str">
        <f t="shared" si="22"/>
        <v/>
      </c>
      <c r="BD105" s="172" t="str">
        <f t="shared" si="22"/>
        <v/>
      </c>
      <c r="BE105" s="172" t="str">
        <f t="shared" si="22"/>
        <v/>
      </c>
      <c r="BF105" s="172" t="str">
        <f t="shared" si="22"/>
        <v/>
      </c>
    </row>
    <row r="106" spans="2:58" ht="14.25" customHeight="1">
      <c r="B106" s="10" t="str">
        <f t="shared" si="19"/>
        <v/>
      </c>
      <c r="C106" s="8"/>
      <c r="D106" s="8"/>
      <c r="E106" s="8"/>
      <c r="F106" s="281"/>
      <c r="G106" s="9"/>
      <c r="H106" s="9"/>
      <c r="I106" s="9"/>
      <c r="J106" s="9"/>
      <c r="K106" s="9"/>
      <c r="L106" s="305"/>
      <c r="M106" s="305"/>
      <c r="N106" s="11" t="str">
        <f t="shared" si="23"/>
        <v/>
      </c>
      <c r="O106" s="11" t="str">
        <f t="shared" si="24"/>
        <v/>
      </c>
      <c r="P106" s="158"/>
      <c r="Q106" s="11"/>
      <c r="R106" s="11"/>
      <c r="S106" s="11"/>
      <c r="T106" s="11"/>
      <c r="U106" s="11"/>
      <c r="V106" s="11"/>
      <c r="W106" s="11"/>
      <c r="X106" s="11"/>
      <c r="Y106" s="11" t="str">
        <f t="shared" si="25"/>
        <v/>
      </c>
      <c r="Z106" s="11" t="str">
        <f t="shared" si="26"/>
        <v/>
      </c>
      <c r="AA106" s="172">
        <f t="shared" si="27"/>
        <v>0</v>
      </c>
      <c r="AB106" s="172" t="str">
        <f t="shared" si="18"/>
        <v/>
      </c>
      <c r="AC106" s="172" t="str">
        <f t="shared" si="18"/>
        <v/>
      </c>
      <c r="AD106" s="171">
        <f t="shared" si="20"/>
        <v>0</v>
      </c>
      <c r="AE106" s="171">
        <f t="shared" si="20"/>
        <v>0</v>
      </c>
      <c r="AF106" s="171">
        <f t="shared" si="20"/>
        <v>0</v>
      </c>
      <c r="AG106" s="171">
        <f t="shared" si="20"/>
        <v>0</v>
      </c>
      <c r="AH106" s="171">
        <f t="shared" si="20"/>
        <v>0</v>
      </c>
      <c r="AI106" s="171">
        <f t="shared" si="20"/>
        <v>0</v>
      </c>
      <c r="AJ106" s="171">
        <f t="shared" si="20"/>
        <v>0</v>
      </c>
      <c r="AK106" s="171"/>
      <c r="AL106" s="171"/>
      <c r="AM106" s="171">
        <f t="shared" si="21"/>
        <v>0</v>
      </c>
      <c r="AN106" s="171"/>
      <c r="AO106" s="171"/>
      <c r="AP106" s="171"/>
      <c r="AQ106" s="171"/>
      <c r="AR106" s="171"/>
      <c r="AS106" s="171"/>
      <c r="AT106" s="171"/>
      <c r="AU106" s="171"/>
      <c r="AV106" s="171"/>
      <c r="AW106" s="171"/>
      <c r="AX106" s="171"/>
      <c r="AY106" s="171"/>
      <c r="BB106" s="172" t="str">
        <f t="shared" si="22"/>
        <v/>
      </c>
      <c r="BC106" s="172" t="str">
        <f t="shared" si="22"/>
        <v/>
      </c>
      <c r="BD106" s="172" t="str">
        <f t="shared" si="22"/>
        <v/>
      </c>
      <c r="BE106" s="172" t="str">
        <f t="shared" si="22"/>
        <v/>
      </c>
      <c r="BF106" s="172" t="str">
        <f t="shared" si="22"/>
        <v/>
      </c>
    </row>
    <row r="107" spans="2:58" ht="14.25" customHeight="1">
      <c r="B107" s="10" t="str">
        <f t="shared" si="19"/>
        <v/>
      </c>
      <c r="C107" s="8"/>
      <c r="D107" s="8"/>
      <c r="E107" s="8"/>
      <c r="F107" s="281"/>
      <c r="G107" s="9"/>
      <c r="H107" s="9"/>
      <c r="I107" s="9"/>
      <c r="J107" s="9"/>
      <c r="K107" s="9"/>
      <c r="L107" s="305"/>
      <c r="M107" s="305"/>
      <c r="N107" s="11" t="str">
        <f t="shared" si="23"/>
        <v/>
      </c>
      <c r="O107" s="11" t="str">
        <f t="shared" si="24"/>
        <v/>
      </c>
      <c r="P107" s="158"/>
      <c r="Q107" s="11"/>
      <c r="R107" s="11"/>
      <c r="S107" s="11"/>
      <c r="T107" s="11"/>
      <c r="U107" s="11"/>
      <c r="V107" s="11"/>
      <c r="W107" s="11"/>
      <c r="X107" s="11"/>
      <c r="Y107" s="11" t="str">
        <f t="shared" si="25"/>
        <v/>
      </c>
      <c r="Z107" s="11" t="str">
        <f t="shared" si="26"/>
        <v/>
      </c>
      <c r="AA107" s="172">
        <f t="shared" si="27"/>
        <v>0</v>
      </c>
      <c r="AB107" s="172" t="str">
        <f t="shared" si="18"/>
        <v/>
      </c>
      <c r="AC107" s="172" t="str">
        <f t="shared" si="18"/>
        <v/>
      </c>
      <c r="AD107" s="171">
        <f t="shared" si="20"/>
        <v>0</v>
      </c>
      <c r="AE107" s="171">
        <f t="shared" si="20"/>
        <v>0</v>
      </c>
      <c r="AF107" s="171">
        <f t="shared" si="20"/>
        <v>0</v>
      </c>
      <c r="AG107" s="171">
        <f t="shared" si="20"/>
        <v>0</v>
      </c>
      <c r="AH107" s="171">
        <f t="shared" si="20"/>
        <v>0</v>
      </c>
      <c r="AI107" s="171">
        <f t="shared" si="20"/>
        <v>0</v>
      </c>
      <c r="AJ107" s="171">
        <f t="shared" si="20"/>
        <v>0</v>
      </c>
      <c r="AK107" s="171"/>
      <c r="AL107" s="171"/>
      <c r="AM107" s="171">
        <f t="shared" si="21"/>
        <v>0</v>
      </c>
      <c r="AN107" s="171"/>
      <c r="AO107" s="171"/>
      <c r="AP107" s="171"/>
      <c r="AQ107" s="171"/>
      <c r="AR107" s="171"/>
      <c r="AS107" s="171"/>
      <c r="AT107" s="171"/>
      <c r="AU107" s="171"/>
      <c r="AV107" s="171"/>
      <c r="AW107" s="171"/>
      <c r="AX107" s="171"/>
      <c r="AY107" s="171"/>
      <c r="BB107" s="172" t="str">
        <f t="shared" si="22"/>
        <v/>
      </c>
      <c r="BC107" s="172" t="str">
        <f t="shared" si="22"/>
        <v/>
      </c>
      <c r="BD107" s="172" t="str">
        <f t="shared" si="22"/>
        <v/>
      </c>
      <c r="BE107" s="172" t="str">
        <f t="shared" si="22"/>
        <v/>
      </c>
      <c r="BF107" s="172" t="str">
        <f t="shared" si="22"/>
        <v/>
      </c>
    </row>
    <row r="108" spans="2:58" ht="14.25" customHeight="1">
      <c r="B108" s="10" t="str">
        <f t="shared" si="19"/>
        <v/>
      </c>
      <c r="C108" s="8"/>
      <c r="D108" s="8"/>
      <c r="E108" s="8"/>
      <c r="F108" s="281"/>
      <c r="G108" s="9"/>
      <c r="H108" s="9"/>
      <c r="I108" s="9"/>
      <c r="J108" s="9"/>
      <c r="K108" s="9"/>
      <c r="L108" s="305"/>
      <c r="M108" s="305"/>
      <c r="N108" s="11" t="str">
        <f t="shared" si="23"/>
        <v/>
      </c>
      <c r="O108" s="11" t="str">
        <f t="shared" si="24"/>
        <v/>
      </c>
      <c r="P108" s="158"/>
      <c r="Q108" s="11"/>
      <c r="R108" s="11"/>
      <c r="S108" s="11"/>
      <c r="T108" s="11"/>
      <c r="U108" s="11"/>
      <c r="V108" s="11"/>
      <c r="W108" s="11"/>
      <c r="X108" s="11"/>
      <c r="Y108" s="11" t="str">
        <f t="shared" si="25"/>
        <v/>
      </c>
      <c r="Z108" s="11" t="str">
        <f t="shared" si="26"/>
        <v/>
      </c>
      <c r="AA108" s="172">
        <f t="shared" si="27"/>
        <v>0</v>
      </c>
      <c r="AB108" s="172" t="str">
        <f t="shared" si="18"/>
        <v/>
      </c>
      <c r="AC108" s="172" t="str">
        <f t="shared" si="18"/>
        <v/>
      </c>
      <c r="AD108" s="171">
        <f t="shared" si="20"/>
        <v>0</v>
      </c>
      <c r="AE108" s="171">
        <f t="shared" si="20"/>
        <v>0</v>
      </c>
      <c r="AF108" s="171">
        <f t="shared" si="20"/>
        <v>0</v>
      </c>
      <c r="AG108" s="171">
        <f t="shared" si="20"/>
        <v>0</v>
      </c>
      <c r="AH108" s="171">
        <f t="shared" si="20"/>
        <v>0</v>
      </c>
      <c r="AI108" s="171">
        <f t="shared" si="20"/>
        <v>0</v>
      </c>
      <c r="AJ108" s="171">
        <f t="shared" si="20"/>
        <v>0</v>
      </c>
      <c r="AK108" s="171"/>
      <c r="AL108" s="171"/>
      <c r="AM108" s="171">
        <f t="shared" si="21"/>
        <v>0</v>
      </c>
      <c r="AN108" s="171"/>
      <c r="AO108" s="171"/>
      <c r="AP108" s="171"/>
      <c r="AQ108" s="171"/>
      <c r="AR108" s="171"/>
      <c r="AS108" s="171"/>
      <c r="AT108" s="171"/>
      <c r="AU108" s="171"/>
      <c r="AV108" s="171"/>
      <c r="AW108" s="171"/>
      <c r="AX108" s="171"/>
      <c r="AY108" s="171"/>
      <c r="BB108" s="172" t="str">
        <f t="shared" si="22"/>
        <v/>
      </c>
      <c r="BC108" s="172" t="str">
        <f t="shared" si="22"/>
        <v/>
      </c>
      <c r="BD108" s="172" t="str">
        <f t="shared" si="22"/>
        <v/>
      </c>
      <c r="BE108" s="172" t="str">
        <f t="shared" si="22"/>
        <v/>
      </c>
      <c r="BF108" s="172" t="str">
        <f t="shared" si="22"/>
        <v/>
      </c>
    </row>
    <row r="109" spans="2:58" ht="14.25" customHeight="1">
      <c r="B109" s="10" t="str">
        <f t="shared" si="19"/>
        <v/>
      </c>
      <c r="C109" s="8"/>
      <c r="D109" s="8"/>
      <c r="E109" s="8"/>
      <c r="F109" s="281"/>
      <c r="G109" s="9"/>
      <c r="H109" s="9"/>
      <c r="I109" s="9"/>
      <c r="J109" s="9"/>
      <c r="K109" s="9"/>
      <c r="L109" s="305"/>
      <c r="M109" s="305"/>
      <c r="N109" s="11" t="str">
        <f t="shared" si="23"/>
        <v/>
      </c>
      <c r="O109" s="11" t="str">
        <f t="shared" si="24"/>
        <v/>
      </c>
      <c r="P109" s="158"/>
      <c r="Q109" s="11"/>
      <c r="R109" s="11"/>
      <c r="S109" s="11"/>
      <c r="T109" s="11"/>
      <c r="U109" s="11"/>
      <c r="V109" s="11"/>
      <c r="W109" s="11"/>
      <c r="X109" s="11"/>
      <c r="Y109" s="11" t="str">
        <f t="shared" si="25"/>
        <v/>
      </c>
      <c r="Z109" s="11" t="str">
        <f t="shared" si="26"/>
        <v/>
      </c>
      <c r="AA109" s="172">
        <f t="shared" si="27"/>
        <v>0</v>
      </c>
      <c r="AB109" s="172" t="str">
        <f t="shared" si="18"/>
        <v/>
      </c>
      <c r="AC109" s="172" t="str">
        <f t="shared" si="18"/>
        <v/>
      </c>
      <c r="AD109" s="171">
        <f t="shared" si="20"/>
        <v>0</v>
      </c>
      <c r="AE109" s="171">
        <f t="shared" si="20"/>
        <v>0</v>
      </c>
      <c r="AF109" s="171">
        <f t="shared" si="20"/>
        <v>0</v>
      </c>
      <c r="AG109" s="171">
        <f t="shared" si="20"/>
        <v>0</v>
      </c>
      <c r="AH109" s="171">
        <f t="shared" si="20"/>
        <v>0</v>
      </c>
      <c r="AI109" s="171">
        <f t="shared" si="20"/>
        <v>0</v>
      </c>
      <c r="AJ109" s="171">
        <f t="shared" si="20"/>
        <v>0</v>
      </c>
      <c r="AK109" s="171"/>
      <c r="AL109" s="171"/>
      <c r="AM109" s="171">
        <f t="shared" si="21"/>
        <v>0</v>
      </c>
      <c r="AN109" s="171"/>
      <c r="AO109" s="171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BB109" s="172" t="str">
        <f t="shared" si="22"/>
        <v/>
      </c>
      <c r="BC109" s="172" t="str">
        <f t="shared" si="22"/>
        <v/>
      </c>
      <c r="BD109" s="172" t="str">
        <f t="shared" si="22"/>
        <v/>
      </c>
      <c r="BE109" s="172" t="str">
        <f t="shared" si="22"/>
        <v/>
      </c>
      <c r="BF109" s="172" t="str">
        <f t="shared" si="22"/>
        <v/>
      </c>
    </row>
    <row r="110" spans="2:58" ht="14.25" customHeight="1">
      <c r="B110" s="10" t="str">
        <f t="shared" si="19"/>
        <v/>
      </c>
      <c r="C110" s="8"/>
      <c r="D110" s="8"/>
      <c r="E110" s="8"/>
      <c r="F110" s="281"/>
      <c r="G110" s="9"/>
      <c r="H110" s="9"/>
      <c r="I110" s="9"/>
      <c r="J110" s="9"/>
      <c r="K110" s="9"/>
      <c r="L110" s="305"/>
      <c r="M110" s="305"/>
      <c r="N110" s="11" t="str">
        <f t="shared" si="23"/>
        <v/>
      </c>
      <c r="O110" s="11" t="str">
        <f t="shared" si="24"/>
        <v/>
      </c>
      <c r="P110" s="158"/>
      <c r="Q110" s="11"/>
      <c r="R110" s="11"/>
      <c r="S110" s="11"/>
      <c r="T110" s="11"/>
      <c r="U110" s="11"/>
      <c r="V110" s="11"/>
      <c r="W110" s="11"/>
      <c r="X110" s="11"/>
      <c r="Y110" s="11" t="str">
        <f t="shared" si="25"/>
        <v/>
      </c>
      <c r="Z110" s="11" t="str">
        <f t="shared" si="26"/>
        <v/>
      </c>
      <c r="AA110" s="172">
        <f t="shared" si="27"/>
        <v>0</v>
      </c>
      <c r="AB110" s="172" t="str">
        <f t="shared" si="18"/>
        <v/>
      </c>
      <c r="AC110" s="172" t="str">
        <f t="shared" si="18"/>
        <v/>
      </c>
      <c r="AD110" s="171">
        <f t="shared" si="20"/>
        <v>0</v>
      </c>
      <c r="AE110" s="171">
        <f t="shared" si="20"/>
        <v>0</v>
      </c>
      <c r="AF110" s="171">
        <f t="shared" si="20"/>
        <v>0</v>
      </c>
      <c r="AG110" s="171">
        <f t="shared" si="20"/>
        <v>0</v>
      </c>
      <c r="AH110" s="171">
        <f t="shared" si="20"/>
        <v>0</v>
      </c>
      <c r="AI110" s="171">
        <f t="shared" si="20"/>
        <v>0</v>
      </c>
      <c r="AJ110" s="171">
        <f t="shared" si="20"/>
        <v>0</v>
      </c>
      <c r="AK110" s="171"/>
      <c r="AL110" s="171"/>
      <c r="AM110" s="171">
        <f t="shared" si="21"/>
        <v>0</v>
      </c>
      <c r="AN110" s="171"/>
      <c r="AO110" s="171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BB110" s="172" t="str">
        <f t="shared" si="22"/>
        <v/>
      </c>
      <c r="BC110" s="172" t="str">
        <f t="shared" si="22"/>
        <v/>
      </c>
      <c r="BD110" s="172" t="str">
        <f t="shared" si="22"/>
        <v/>
      </c>
      <c r="BE110" s="172" t="str">
        <f t="shared" si="22"/>
        <v/>
      </c>
      <c r="BF110" s="172" t="str">
        <f t="shared" si="22"/>
        <v/>
      </c>
    </row>
    <row r="111" spans="2:58" ht="14.25" customHeight="1">
      <c r="B111" s="10" t="str">
        <f t="shared" si="19"/>
        <v/>
      </c>
      <c r="C111" s="8"/>
      <c r="D111" s="8"/>
      <c r="E111" s="8"/>
      <c r="F111" s="281"/>
      <c r="G111" s="9"/>
      <c r="H111" s="9"/>
      <c r="I111" s="9"/>
      <c r="J111" s="9"/>
      <c r="K111" s="9"/>
      <c r="L111" s="305"/>
      <c r="M111" s="305"/>
      <c r="N111" s="11" t="str">
        <f t="shared" si="23"/>
        <v/>
      </c>
      <c r="O111" s="11" t="str">
        <f t="shared" si="24"/>
        <v/>
      </c>
      <c r="P111" s="158"/>
      <c r="Q111" s="11"/>
      <c r="R111" s="11"/>
      <c r="S111" s="11"/>
      <c r="T111" s="11"/>
      <c r="U111" s="11"/>
      <c r="V111" s="11"/>
      <c r="W111" s="11"/>
      <c r="X111" s="11"/>
      <c r="Y111" s="11" t="str">
        <f t="shared" si="25"/>
        <v/>
      </c>
      <c r="Z111" s="11" t="str">
        <f t="shared" si="26"/>
        <v/>
      </c>
      <c r="AA111" s="172">
        <f t="shared" si="27"/>
        <v>0</v>
      </c>
      <c r="AB111" s="172" t="str">
        <f t="shared" si="18"/>
        <v/>
      </c>
      <c r="AC111" s="172" t="str">
        <f t="shared" si="18"/>
        <v/>
      </c>
      <c r="AD111" s="171">
        <f t="shared" si="20"/>
        <v>0</v>
      </c>
      <c r="AE111" s="171">
        <f t="shared" si="20"/>
        <v>0</v>
      </c>
      <c r="AF111" s="171">
        <f t="shared" si="20"/>
        <v>0</v>
      </c>
      <c r="AG111" s="171">
        <f t="shared" si="20"/>
        <v>0</v>
      </c>
      <c r="AH111" s="171">
        <f t="shared" si="20"/>
        <v>0</v>
      </c>
      <c r="AI111" s="171">
        <f t="shared" si="20"/>
        <v>0</v>
      </c>
      <c r="AJ111" s="171">
        <f t="shared" si="20"/>
        <v>0</v>
      </c>
      <c r="AK111" s="171"/>
      <c r="AL111" s="171"/>
      <c r="AM111" s="171">
        <f t="shared" si="21"/>
        <v>0</v>
      </c>
      <c r="AN111" s="171"/>
      <c r="AO111" s="171"/>
      <c r="AP111" s="171"/>
      <c r="AQ111" s="171"/>
      <c r="AR111" s="171"/>
      <c r="AS111" s="171"/>
      <c r="AT111" s="171"/>
      <c r="AU111" s="171"/>
      <c r="AV111" s="171"/>
      <c r="AW111" s="171"/>
      <c r="AX111" s="171"/>
      <c r="AY111" s="171"/>
      <c r="BB111" s="172" t="str">
        <f t="shared" ref="BB111:BF126" si="28">IF($F111="","",BB$30)</f>
        <v/>
      </c>
      <c r="BC111" s="172" t="str">
        <f t="shared" si="28"/>
        <v/>
      </c>
      <c r="BD111" s="172" t="str">
        <f t="shared" si="28"/>
        <v/>
      </c>
      <c r="BE111" s="172" t="str">
        <f t="shared" si="28"/>
        <v/>
      </c>
      <c r="BF111" s="172" t="str">
        <f t="shared" si="28"/>
        <v/>
      </c>
    </row>
    <row r="112" spans="2:58" ht="14.25" customHeight="1">
      <c r="B112" s="10" t="str">
        <f t="shared" si="19"/>
        <v/>
      </c>
      <c r="C112" s="8"/>
      <c r="D112" s="8"/>
      <c r="E112" s="8"/>
      <c r="F112" s="281"/>
      <c r="G112" s="9"/>
      <c r="H112" s="9"/>
      <c r="I112" s="9"/>
      <c r="J112" s="9"/>
      <c r="K112" s="9"/>
      <c r="L112" s="305"/>
      <c r="M112" s="305"/>
      <c r="N112" s="11" t="str">
        <f t="shared" si="23"/>
        <v/>
      </c>
      <c r="O112" s="11" t="str">
        <f t="shared" si="24"/>
        <v/>
      </c>
      <c r="P112" s="158"/>
      <c r="Q112" s="11"/>
      <c r="R112" s="11"/>
      <c r="S112" s="11"/>
      <c r="T112" s="11"/>
      <c r="U112" s="11"/>
      <c r="V112" s="11"/>
      <c r="W112" s="11"/>
      <c r="X112" s="11"/>
      <c r="Y112" s="11" t="str">
        <f t="shared" si="25"/>
        <v/>
      </c>
      <c r="Z112" s="11" t="str">
        <f t="shared" si="26"/>
        <v/>
      </c>
      <c r="AA112" s="172">
        <f t="shared" si="27"/>
        <v>0</v>
      </c>
      <c r="AB112" s="172" t="str">
        <f t="shared" si="18"/>
        <v/>
      </c>
      <c r="AC112" s="172" t="str">
        <f t="shared" si="18"/>
        <v/>
      </c>
      <c r="AD112" s="171">
        <f t="shared" si="20"/>
        <v>0</v>
      </c>
      <c r="AE112" s="171">
        <f t="shared" si="20"/>
        <v>0</v>
      </c>
      <c r="AF112" s="171">
        <f t="shared" si="20"/>
        <v>0</v>
      </c>
      <c r="AG112" s="171">
        <f t="shared" si="20"/>
        <v>0</v>
      </c>
      <c r="AH112" s="171">
        <f t="shared" si="20"/>
        <v>0</v>
      </c>
      <c r="AI112" s="171">
        <f t="shared" si="20"/>
        <v>0</v>
      </c>
      <c r="AJ112" s="171">
        <f t="shared" si="20"/>
        <v>0</v>
      </c>
      <c r="AK112" s="171"/>
      <c r="AL112" s="171"/>
      <c r="AM112" s="171">
        <f t="shared" si="21"/>
        <v>0</v>
      </c>
      <c r="AN112" s="171"/>
      <c r="AO112" s="171"/>
      <c r="AP112" s="171"/>
      <c r="AQ112" s="171"/>
      <c r="AR112" s="171"/>
      <c r="AS112" s="171"/>
      <c r="AT112" s="171"/>
      <c r="AU112" s="171"/>
      <c r="AV112" s="171"/>
      <c r="AW112" s="171"/>
      <c r="AX112" s="171"/>
      <c r="AY112" s="171"/>
      <c r="BB112" s="172" t="str">
        <f t="shared" si="28"/>
        <v/>
      </c>
      <c r="BC112" s="172" t="str">
        <f t="shared" si="28"/>
        <v/>
      </c>
      <c r="BD112" s="172" t="str">
        <f t="shared" si="28"/>
        <v/>
      </c>
      <c r="BE112" s="172" t="str">
        <f t="shared" si="28"/>
        <v/>
      </c>
      <c r="BF112" s="172" t="str">
        <f t="shared" si="28"/>
        <v/>
      </c>
    </row>
    <row r="113" spans="2:58" ht="14.25" customHeight="1">
      <c r="B113" s="10" t="str">
        <f t="shared" si="19"/>
        <v/>
      </c>
      <c r="C113" s="8"/>
      <c r="D113" s="8"/>
      <c r="E113" s="8"/>
      <c r="F113" s="281"/>
      <c r="G113" s="9"/>
      <c r="H113" s="9"/>
      <c r="I113" s="9"/>
      <c r="J113" s="9"/>
      <c r="K113" s="9"/>
      <c r="L113" s="305"/>
      <c r="M113" s="305"/>
      <c r="N113" s="11" t="str">
        <f t="shared" si="23"/>
        <v/>
      </c>
      <c r="O113" s="11" t="str">
        <f t="shared" si="24"/>
        <v/>
      </c>
      <c r="P113" s="158"/>
      <c r="Q113" s="11"/>
      <c r="R113" s="11"/>
      <c r="S113" s="11"/>
      <c r="T113" s="11"/>
      <c r="U113" s="11"/>
      <c r="V113" s="11"/>
      <c r="W113" s="11"/>
      <c r="X113" s="11"/>
      <c r="Y113" s="11" t="str">
        <f t="shared" si="25"/>
        <v/>
      </c>
      <c r="Z113" s="11" t="str">
        <f t="shared" si="26"/>
        <v/>
      </c>
      <c r="AA113" s="172">
        <f t="shared" si="27"/>
        <v>0</v>
      </c>
      <c r="AB113" s="172" t="str">
        <f t="shared" si="18"/>
        <v/>
      </c>
      <c r="AC113" s="172" t="str">
        <f t="shared" si="18"/>
        <v/>
      </c>
      <c r="AD113" s="171">
        <f t="shared" si="20"/>
        <v>0</v>
      </c>
      <c r="AE113" s="171">
        <f t="shared" si="20"/>
        <v>0</v>
      </c>
      <c r="AF113" s="171">
        <f t="shared" si="20"/>
        <v>0</v>
      </c>
      <c r="AG113" s="171">
        <f t="shared" si="20"/>
        <v>0</v>
      </c>
      <c r="AH113" s="171">
        <f t="shared" si="20"/>
        <v>0</v>
      </c>
      <c r="AI113" s="171">
        <f t="shared" si="20"/>
        <v>0</v>
      </c>
      <c r="AJ113" s="171">
        <f t="shared" si="20"/>
        <v>0</v>
      </c>
      <c r="AK113" s="171"/>
      <c r="AL113" s="171"/>
      <c r="AM113" s="171">
        <f t="shared" si="21"/>
        <v>0</v>
      </c>
      <c r="AN113" s="171"/>
      <c r="AO113" s="171"/>
      <c r="AP113" s="171"/>
      <c r="AQ113" s="171"/>
      <c r="AR113" s="171"/>
      <c r="AS113" s="171"/>
      <c r="AT113" s="171"/>
      <c r="AU113" s="171"/>
      <c r="AV113" s="171"/>
      <c r="AW113" s="171"/>
      <c r="AX113" s="171"/>
      <c r="AY113" s="171"/>
      <c r="BB113" s="172" t="str">
        <f t="shared" si="28"/>
        <v/>
      </c>
      <c r="BC113" s="172" t="str">
        <f t="shared" si="28"/>
        <v/>
      </c>
      <c r="BD113" s="172" t="str">
        <f t="shared" si="28"/>
        <v/>
      </c>
      <c r="BE113" s="172" t="str">
        <f t="shared" si="28"/>
        <v/>
      </c>
      <c r="BF113" s="172" t="str">
        <f t="shared" si="28"/>
        <v/>
      </c>
    </row>
    <row r="114" spans="2:58" ht="14.25" customHeight="1">
      <c r="B114" s="10" t="str">
        <f t="shared" si="19"/>
        <v/>
      </c>
      <c r="C114" s="8"/>
      <c r="D114" s="8"/>
      <c r="E114" s="8"/>
      <c r="F114" s="281"/>
      <c r="G114" s="9"/>
      <c r="H114" s="9"/>
      <c r="I114" s="9"/>
      <c r="J114" s="9"/>
      <c r="K114" s="9"/>
      <c r="L114" s="305"/>
      <c r="M114" s="305"/>
      <c r="N114" s="11" t="str">
        <f t="shared" si="23"/>
        <v/>
      </c>
      <c r="O114" s="11" t="str">
        <f t="shared" si="24"/>
        <v/>
      </c>
      <c r="P114" s="158"/>
      <c r="Q114" s="11"/>
      <c r="R114" s="11"/>
      <c r="S114" s="11"/>
      <c r="T114" s="11"/>
      <c r="U114" s="11"/>
      <c r="V114" s="11"/>
      <c r="W114" s="11"/>
      <c r="X114" s="11"/>
      <c r="Y114" s="11" t="str">
        <f t="shared" si="25"/>
        <v/>
      </c>
      <c r="Z114" s="11" t="str">
        <f t="shared" si="26"/>
        <v/>
      </c>
      <c r="AA114" s="172">
        <f t="shared" si="27"/>
        <v>0</v>
      </c>
      <c r="AB114" s="172" t="str">
        <f t="shared" si="18"/>
        <v/>
      </c>
      <c r="AC114" s="172" t="str">
        <f t="shared" si="18"/>
        <v/>
      </c>
      <c r="AD114" s="171">
        <f t="shared" si="20"/>
        <v>0</v>
      </c>
      <c r="AE114" s="171">
        <f t="shared" si="20"/>
        <v>0</v>
      </c>
      <c r="AF114" s="171">
        <f t="shared" si="20"/>
        <v>0</v>
      </c>
      <c r="AG114" s="171">
        <f t="shared" si="20"/>
        <v>0</v>
      </c>
      <c r="AH114" s="171">
        <f t="shared" si="20"/>
        <v>0</v>
      </c>
      <c r="AI114" s="171">
        <f t="shared" si="20"/>
        <v>0</v>
      </c>
      <c r="AJ114" s="171">
        <f t="shared" si="20"/>
        <v>0</v>
      </c>
      <c r="AK114" s="171"/>
      <c r="AL114" s="171"/>
      <c r="AM114" s="171">
        <f t="shared" si="21"/>
        <v>0</v>
      </c>
      <c r="AN114" s="171"/>
      <c r="AO114" s="171"/>
      <c r="AP114" s="171"/>
      <c r="AQ114" s="171"/>
      <c r="AR114" s="171"/>
      <c r="AS114" s="171"/>
      <c r="AT114" s="171"/>
      <c r="AU114" s="171"/>
      <c r="AV114" s="171"/>
      <c r="AW114" s="171"/>
      <c r="AX114" s="171"/>
      <c r="AY114" s="171"/>
      <c r="BB114" s="172" t="str">
        <f t="shared" si="28"/>
        <v/>
      </c>
      <c r="BC114" s="172" t="str">
        <f t="shared" si="28"/>
        <v/>
      </c>
      <c r="BD114" s="172" t="str">
        <f t="shared" si="28"/>
        <v/>
      </c>
      <c r="BE114" s="172" t="str">
        <f t="shared" si="28"/>
        <v/>
      </c>
      <c r="BF114" s="172" t="str">
        <f t="shared" si="28"/>
        <v/>
      </c>
    </row>
    <row r="115" spans="2:58" ht="14.25" customHeight="1">
      <c r="B115" s="10" t="str">
        <f t="shared" si="19"/>
        <v/>
      </c>
      <c r="C115" s="8"/>
      <c r="D115" s="8"/>
      <c r="E115" s="8"/>
      <c r="F115" s="281"/>
      <c r="G115" s="9"/>
      <c r="H115" s="9"/>
      <c r="I115" s="9"/>
      <c r="J115" s="9"/>
      <c r="K115" s="9"/>
      <c r="L115" s="305"/>
      <c r="M115" s="305"/>
      <c r="N115" s="11" t="str">
        <f t="shared" si="23"/>
        <v/>
      </c>
      <c r="O115" s="11" t="str">
        <f t="shared" si="24"/>
        <v/>
      </c>
      <c r="P115" s="158"/>
      <c r="Q115" s="11"/>
      <c r="R115" s="11"/>
      <c r="S115" s="11"/>
      <c r="T115" s="11"/>
      <c r="U115" s="11"/>
      <c r="V115" s="11"/>
      <c r="W115" s="11"/>
      <c r="X115" s="11"/>
      <c r="Y115" s="11" t="str">
        <f t="shared" si="25"/>
        <v/>
      </c>
      <c r="Z115" s="11" t="str">
        <f t="shared" si="26"/>
        <v/>
      </c>
      <c r="AA115" s="172">
        <f t="shared" si="27"/>
        <v>0</v>
      </c>
      <c r="AB115" s="172" t="str">
        <f t="shared" si="18"/>
        <v/>
      </c>
      <c r="AC115" s="172" t="str">
        <f t="shared" si="18"/>
        <v/>
      </c>
      <c r="AD115" s="171">
        <f t="shared" si="20"/>
        <v>0</v>
      </c>
      <c r="AE115" s="171">
        <f t="shared" si="20"/>
        <v>0</v>
      </c>
      <c r="AF115" s="171">
        <f t="shared" si="20"/>
        <v>0</v>
      </c>
      <c r="AG115" s="171">
        <f t="shared" si="20"/>
        <v>0</v>
      </c>
      <c r="AH115" s="171">
        <f t="shared" si="20"/>
        <v>0</v>
      </c>
      <c r="AI115" s="171">
        <f t="shared" si="20"/>
        <v>0</v>
      </c>
      <c r="AJ115" s="171">
        <f t="shared" si="20"/>
        <v>0</v>
      </c>
      <c r="AK115" s="171"/>
      <c r="AL115" s="171"/>
      <c r="AM115" s="171">
        <f t="shared" si="21"/>
        <v>0</v>
      </c>
      <c r="AN115" s="171"/>
      <c r="AO115" s="171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BB115" s="172" t="str">
        <f t="shared" si="28"/>
        <v/>
      </c>
      <c r="BC115" s="172" t="str">
        <f t="shared" si="28"/>
        <v/>
      </c>
      <c r="BD115" s="172" t="str">
        <f t="shared" si="28"/>
        <v/>
      </c>
      <c r="BE115" s="172" t="str">
        <f t="shared" si="28"/>
        <v/>
      </c>
      <c r="BF115" s="172" t="str">
        <f t="shared" si="28"/>
        <v/>
      </c>
    </row>
    <row r="116" spans="2:58" ht="14.25" customHeight="1">
      <c r="B116" s="10" t="str">
        <f t="shared" si="19"/>
        <v/>
      </c>
      <c r="C116" s="8"/>
      <c r="D116" s="8"/>
      <c r="E116" s="8"/>
      <c r="F116" s="281"/>
      <c r="G116" s="9"/>
      <c r="H116" s="9"/>
      <c r="I116" s="9"/>
      <c r="J116" s="9"/>
      <c r="K116" s="9"/>
      <c r="L116" s="305"/>
      <c r="M116" s="305"/>
      <c r="N116" s="11" t="str">
        <f t="shared" si="23"/>
        <v/>
      </c>
      <c r="O116" s="11" t="str">
        <f t="shared" si="24"/>
        <v/>
      </c>
      <c r="P116" s="158"/>
      <c r="Q116" s="11"/>
      <c r="R116" s="11"/>
      <c r="S116" s="11"/>
      <c r="T116" s="11"/>
      <c r="U116" s="11"/>
      <c r="V116" s="11"/>
      <c r="W116" s="11"/>
      <c r="X116" s="11"/>
      <c r="Y116" s="11" t="str">
        <f t="shared" si="25"/>
        <v/>
      </c>
      <c r="Z116" s="11" t="str">
        <f t="shared" si="26"/>
        <v/>
      </c>
      <c r="AA116" s="172">
        <f t="shared" si="27"/>
        <v>0</v>
      </c>
      <c r="AB116" s="172" t="str">
        <f t="shared" si="18"/>
        <v/>
      </c>
      <c r="AC116" s="172" t="str">
        <f t="shared" si="18"/>
        <v/>
      </c>
      <c r="AD116" s="171">
        <f t="shared" si="20"/>
        <v>0</v>
      </c>
      <c r="AE116" s="171">
        <f t="shared" si="20"/>
        <v>0</v>
      </c>
      <c r="AF116" s="171">
        <f t="shared" si="20"/>
        <v>0</v>
      </c>
      <c r="AG116" s="171">
        <f t="shared" si="20"/>
        <v>0</v>
      </c>
      <c r="AH116" s="171">
        <f t="shared" si="20"/>
        <v>0</v>
      </c>
      <c r="AI116" s="171">
        <f t="shared" si="20"/>
        <v>0</v>
      </c>
      <c r="AJ116" s="171">
        <f t="shared" si="20"/>
        <v>0</v>
      </c>
      <c r="AK116" s="171"/>
      <c r="AL116" s="171"/>
      <c r="AM116" s="171">
        <f t="shared" si="21"/>
        <v>0</v>
      </c>
      <c r="AN116" s="171"/>
      <c r="AO116" s="171"/>
      <c r="AP116" s="171"/>
      <c r="AQ116" s="171"/>
      <c r="AR116" s="171"/>
      <c r="AS116" s="171"/>
      <c r="AT116" s="171"/>
      <c r="AU116" s="171"/>
      <c r="AV116" s="171"/>
      <c r="AW116" s="171"/>
      <c r="AX116" s="171"/>
      <c r="AY116" s="171"/>
      <c r="BB116" s="172" t="str">
        <f t="shared" si="28"/>
        <v/>
      </c>
      <c r="BC116" s="172" t="str">
        <f t="shared" si="28"/>
        <v/>
      </c>
      <c r="BD116" s="172" t="str">
        <f t="shared" si="28"/>
        <v/>
      </c>
      <c r="BE116" s="172" t="str">
        <f t="shared" si="28"/>
        <v/>
      </c>
      <c r="BF116" s="172" t="str">
        <f t="shared" si="28"/>
        <v/>
      </c>
    </row>
    <row r="117" spans="2:58" ht="14.25" customHeight="1">
      <c r="B117" s="10" t="str">
        <f t="shared" si="19"/>
        <v/>
      </c>
      <c r="C117" s="8"/>
      <c r="D117" s="8"/>
      <c r="E117" s="8"/>
      <c r="F117" s="281"/>
      <c r="G117" s="9"/>
      <c r="H117" s="9"/>
      <c r="I117" s="9"/>
      <c r="J117" s="9"/>
      <c r="K117" s="9"/>
      <c r="L117" s="305"/>
      <c r="M117" s="305"/>
      <c r="N117" s="11" t="str">
        <f t="shared" si="23"/>
        <v/>
      </c>
      <c r="O117" s="11" t="str">
        <f t="shared" si="24"/>
        <v/>
      </c>
      <c r="P117" s="158"/>
      <c r="Q117" s="11"/>
      <c r="R117" s="11"/>
      <c r="S117" s="11"/>
      <c r="T117" s="11"/>
      <c r="U117" s="11"/>
      <c r="V117" s="11"/>
      <c r="W117" s="11"/>
      <c r="X117" s="11"/>
      <c r="Y117" s="11" t="str">
        <f t="shared" si="25"/>
        <v/>
      </c>
      <c r="Z117" s="11" t="str">
        <f t="shared" si="26"/>
        <v/>
      </c>
      <c r="AA117" s="172">
        <f t="shared" si="27"/>
        <v>0</v>
      </c>
      <c r="AB117" s="172" t="str">
        <f t="shared" si="18"/>
        <v/>
      </c>
      <c r="AC117" s="172" t="str">
        <f t="shared" si="18"/>
        <v/>
      </c>
      <c r="AD117" s="171">
        <f t="shared" si="20"/>
        <v>0</v>
      </c>
      <c r="AE117" s="171">
        <f t="shared" si="20"/>
        <v>0</v>
      </c>
      <c r="AF117" s="171">
        <f t="shared" si="20"/>
        <v>0</v>
      </c>
      <c r="AG117" s="171">
        <f t="shared" si="20"/>
        <v>0</v>
      </c>
      <c r="AH117" s="171">
        <f t="shared" si="20"/>
        <v>0</v>
      </c>
      <c r="AI117" s="171">
        <f t="shared" si="20"/>
        <v>0</v>
      </c>
      <c r="AJ117" s="171">
        <f t="shared" si="20"/>
        <v>0</v>
      </c>
      <c r="AK117" s="171"/>
      <c r="AL117" s="171"/>
      <c r="AM117" s="171">
        <f t="shared" si="21"/>
        <v>0</v>
      </c>
      <c r="AN117" s="171"/>
      <c r="AO117" s="17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BB117" s="172" t="str">
        <f t="shared" si="28"/>
        <v/>
      </c>
      <c r="BC117" s="172" t="str">
        <f t="shared" si="28"/>
        <v/>
      </c>
      <c r="BD117" s="172" t="str">
        <f t="shared" si="28"/>
        <v/>
      </c>
      <c r="BE117" s="172" t="str">
        <f t="shared" si="28"/>
        <v/>
      </c>
      <c r="BF117" s="172" t="str">
        <f t="shared" si="28"/>
        <v/>
      </c>
    </row>
    <row r="118" spans="2:58" ht="14.25" customHeight="1">
      <c r="B118" s="10" t="str">
        <f t="shared" si="19"/>
        <v/>
      </c>
      <c r="C118" s="8"/>
      <c r="D118" s="8"/>
      <c r="E118" s="8"/>
      <c r="F118" s="281"/>
      <c r="G118" s="9"/>
      <c r="H118" s="9"/>
      <c r="I118" s="9"/>
      <c r="J118" s="9"/>
      <c r="K118" s="9"/>
      <c r="L118" s="305"/>
      <c r="M118" s="305"/>
      <c r="N118" s="11" t="str">
        <f t="shared" si="23"/>
        <v/>
      </c>
      <c r="O118" s="11" t="str">
        <f t="shared" si="24"/>
        <v/>
      </c>
      <c r="P118" s="158"/>
      <c r="Q118" s="11"/>
      <c r="R118" s="11"/>
      <c r="S118" s="11"/>
      <c r="T118" s="11"/>
      <c r="U118" s="11"/>
      <c r="V118" s="11"/>
      <c r="W118" s="11"/>
      <c r="X118" s="11"/>
      <c r="Y118" s="11" t="str">
        <f t="shared" si="25"/>
        <v/>
      </c>
      <c r="Z118" s="11" t="str">
        <f t="shared" si="26"/>
        <v/>
      </c>
      <c r="AA118" s="172">
        <f t="shared" si="27"/>
        <v>0</v>
      </c>
      <c r="AB118" s="172" t="str">
        <f t="shared" si="18"/>
        <v/>
      </c>
      <c r="AC118" s="172" t="str">
        <f t="shared" si="18"/>
        <v/>
      </c>
      <c r="AD118" s="171">
        <f t="shared" si="20"/>
        <v>0</v>
      </c>
      <c r="AE118" s="171">
        <f t="shared" si="20"/>
        <v>0</v>
      </c>
      <c r="AF118" s="171">
        <f t="shared" si="20"/>
        <v>0</v>
      </c>
      <c r="AG118" s="171">
        <f t="shared" si="20"/>
        <v>0</v>
      </c>
      <c r="AH118" s="171">
        <f t="shared" si="20"/>
        <v>0</v>
      </c>
      <c r="AI118" s="171">
        <f t="shared" si="20"/>
        <v>0</v>
      </c>
      <c r="AJ118" s="171">
        <f t="shared" si="20"/>
        <v>0</v>
      </c>
      <c r="AK118" s="171"/>
      <c r="AL118" s="171"/>
      <c r="AM118" s="171">
        <f t="shared" si="21"/>
        <v>0</v>
      </c>
      <c r="AN118" s="171"/>
      <c r="AO118" s="171"/>
      <c r="AP118" s="171"/>
      <c r="AQ118" s="171"/>
      <c r="AR118" s="171"/>
      <c r="AS118" s="171"/>
      <c r="AT118" s="171"/>
      <c r="AU118" s="171"/>
      <c r="AV118" s="171"/>
      <c r="AW118" s="171"/>
      <c r="AX118" s="171"/>
      <c r="AY118" s="171"/>
      <c r="BB118" s="172" t="str">
        <f t="shared" si="28"/>
        <v/>
      </c>
      <c r="BC118" s="172" t="str">
        <f t="shared" si="28"/>
        <v/>
      </c>
      <c r="BD118" s="172" t="str">
        <f t="shared" si="28"/>
        <v/>
      </c>
      <c r="BE118" s="172" t="str">
        <f t="shared" si="28"/>
        <v/>
      </c>
      <c r="BF118" s="172" t="str">
        <f t="shared" si="28"/>
        <v/>
      </c>
    </row>
    <row r="119" spans="2:58" ht="14.25" customHeight="1">
      <c r="B119" s="10" t="str">
        <f t="shared" si="19"/>
        <v/>
      </c>
      <c r="C119" s="8"/>
      <c r="D119" s="8"/>
      <c r="E119" s="8"/>
      <c r="F119" s="281"/>
      <c r="G119" s="9"/>
      <c r="H119" s="9"/>
      <c r="I119" s="9"/>
      <c r="J119" s="9"/>
      <c r="K119" s="9"/>
      <c r="L119" s="305"/>
      <c r="M119" s="305"/>
      <c r="N119" s="11" t="str">
        <f t="shared" si="23"/>
        <v/>
      </c>
      <c r="O119" s="11" t="str">
        <f t="shared" si="24"/>
        <v/>
      </c>
      <c r="P119" s="158"/>
      <c r="Q119" s="11"/>
      <c r="R119" s="11"/>
      <c r="S119" s="11"/>
      <c r="T119" s="11"/>
      <c r="U119" s="11"/>
      <c r="V119" s="11"/>
      <c r="W119" s="11"/>
      <c r="X119" s="11"/>
      <c r="Y119" s="11" t="str">
        <f t="shared" si="25"/>
        <v/>
      </c>
      <c r="Z119" s="11" t="str">
        <f t="shared" si="26"/>
        <v/>
      </c>
      <c r="AA119" s="172">
        <f t="shared" si="27"/>
        <v>0</v>
      </c>
      <c r="AB119" s="172" t="str">
        <f t="shared" si="18"/>
        <v/>
      </c>
      <c r="AC119" s="172" t="str">
        <f t="shared" si="18"/>
        <v/>
      </c>
      <c r="AD119" s="171">
        <f t="shared" si="20"/>
        <v>0</v>
      </c>
      <c r="AE119" s="171">
        <f t="shared" si="20"/>
        <v>0</v>
      </c>
      <c r="AF119" s="171">
        <f t="shared" si="20"/>
        <v>0</v>
      </c>
      <c r="AG119" s="171">
        <f t="shared" si="20"/>
        <v>0</v>
      </c>
      <c r="AH119" s="171">
        <f t="shared" si="20"/>
        <v>0</v>
      </c>
      <c r="AI119" s="171">
        <f t="shared" si="20"/>
        <v>0</v>
      </c>
      <c r="AJ119" s="171">
        <f t="shared" si="20"/>
        <v>0</v>
      </c>
      <c r="AK119" s="171"/>
      <c r="AL119" s="171"/>
      <c r="AM119" s="171">
        <f t="shared" si="21"/>
        <v>0</v>
      </c>
      <c r="AN119" s="171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BB119" s="172" t="str">
        <f t="shared" si="28"/>
        <v/>
      </c>
      <c r="BC119" s="172" t="str">
        <f t="shared" si="28"/>
        <v/>
      </c>
      <c r="BD119" s="172" t="str">
        <f t="shared" si="28"/>
        <v/>
      </c>
      <c r="BE119" s="172" t="str">
        <f t="shared" si="28"/>
        <v/>
      </c>
      <c r="BF119" s="172" t="str">
        <f t="shared" si="28"/>
        <v/>
      </c>
    </row>
    <row r="120" spans="2:58" ht="14.25" customHeight="1">
      <c r="B120" s="10" t="str">
        <f t="shared" si="19"/>
        <v/>
      </c>
      <c r="C120" s="8"/>
      <c r="D120" s="8"/>
      <c r="E120" s="8"/>
      <c r="F120" s="281"/>
      <c r="G120" s="9"/>
      <c r="H120" s="9"/>
      <c r="I120" s="9"/>
      <c r="J120" s="9"/>
      <c r="K120" s="9"/>
      <c r="L120" s="305"/>
      <c r="M120" s="305"/>
      <c r="N120" s="11" t="str">
        <f t="shared" si="23"/>
        <v/>
      </c>
      <c r="O120" s="11" t="str">
        <f t="shared" si="24"/>
        <v/>
      </c>
      <c r="P120" s="158"/>
      <c r="Q120" s="11"/>
      <c r="R120" s="11"/>
      <c r="S120" s="11"/>
      <c r="T120" s="11"/>
      <c r="U120" s="11"/>
      <c r="V120" s="11"/>
      <c r="W120" s="11"/>
      <c r="X120" s="11"/>
      <c r="Y120" s="11" t="str">
        <f t="shared" si="25"/>
        <v/>
      </c>
      <c r="Z120" s="11" t="str">
        <f t="shared" si="26"/>
        <v/>
      </c>
      <c r="AA120" s="172">
        <f t="shared" si="27"/>
        <v>0</v>
      </c>
      <c r="AB120" s="172" t="str">
        <f t="shared" si="18"/>
        <v/>
      </c>
      <c r="AC120" s="172" t="str">
        <f t="shared" si="18"/>
        <v/>
      </c>
      <c r="AD120" s="171">
        <f t="shared" si="20"/>
        <v>0</v>
      </c>
      <c r="AE120" s="171">
        <f t="shared" si="20"/>
        <v>0</v>
      </c>
      <c r="AF120" s="171">
        <f t="shared" si="20"/>
        <v>0</v>
      </c>
      <c r="AG120" s="171">
        <f t="shared" si="20"/>
        <v>0</v>
      </c>
      <c r="AH120" s="171">
        <f t="shared" si="20"/>
        <v>0</v>
      </c>
      <c r="AI120" s="171">
        <f t="shared" si="20"/>
        <v>0</v>
      </c>
      <c r="AJ120" s="171">
        <f t="shared" si="20"/>
        <v>0</v>
      </c>
      <c r="AK120" s="171"/>
      <c r="AL120" s="171"/>
      <c r="AM120" s="171">
        <f t="shared" si="21"/>
        <v>0</v>
      </c>
      <c r="AN120" s="171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BB120" s="172" t="str">
        <f t="shared" si="28"/>
        <v/>
      </c>
      <c r="BC120" s="172" t="str">
        <f t="shared" si="28"/>
        <v/>
      </c>
      <c r="BD120" s="172" t="str">
        <f t="shared" si="28"/>
        <v/>
      </c>
      <c r="BE120" s="172" t="str">
        <f t="shared" si="28"/>
        <v/>
      </c>
      <c r="BF120" s="172" t="str">
        <f t="shared" si="28"/>
        <v/>
      </c>
    </row>
    <row r="121" spans="2:58" ht="14.25" customHeight="1">
      <c r="B121" s="10" t="str">
        <f t="shared" si="19"/>
        <v/>
      </c>
      <c r="C121" s="8"/>
      <c r="D121" s="8"/>
      <c r="E121" s="8"/>
      <c r="F121" s="281"/>
      <c r="G121" s="9"/>
      <c r="H121" s="9"/>
      <c r="I121" s="9"/>
      <c r="J121" s="9"/>
      <c r="K121" s="9"/>
      <c r="L121" s="305"/>
      <c r="M121" s="305"/>
      <c r="N121" s="11" t="str">
        <f t="shared" si="23"/>
        <v/>
      </c>
      <c r="O121" s="11" t="str">
        <f t="shared" si="24"/>
        <v/>
      </c>
      <c r="P121" s="158"/>
      <c r="Q121" s="11"/>
      <c r="R121" s="11"/>
      <c r="S121" s="11"/>
      <c r="T121" s="11"/>
      <c r="U121" s="11"/>
      <c r="V121" s="11"/>
      <c r="W121" s="11"/>
      <c r="X121" s="11"/>
      <c r="Y121" s="11" t="str">
        <f t="shared" si="25"/>
        <v/>
      </c>
      <c r="Z121" s="11" t="str">
        <f t="shared" si="26"/>
        <v/>
      </c>
      <c r="AA121" s="172">
        <f t="shared" si="27"/>
        <v>0</v>
      </c>
      <c r="AB121" s="172" t="str">
        <f t="shared" si="18"/>
        <v/>
      </c>
      <c r="AC121" s="172" t="str">
        <f t="shared" si="18"/>
        <v/>
      </c>
      <c r="AD121" s="171">
        <f t="shared" si="20"/>
        <v>0</v>
      </c>
      <c r="AE121" s="171">
        <f t="shared" si="20"/>
        <v>0</v>
      </c>
      <c r="AF121" s="171">
        <f t="shared" si="20"/>
        <v>0</v>
      </c>
      <c r="AG121" s="171">
        <f t="shared" si="20"/>
        <v>0</v>
      </c>
      <c r="AH121" s="171">
        <f t="shared" si="20"/>
        <v>0</v>
      </c>
      <c r="AI121" s="171">
        <f t="shared" si="20"/>
        <v>0</v>
      </c>
      <c r="AJ121" s="171">
        <f t="shared" si="20"/>
        <v>0</v>
      </c>
      <c r="AK121" s="171"/>
      <c r="AL121" s="171"/>
      <c r="AM121" s="171">
        <f t="shared" si="21"/>
        <v>0</v>
      </c>
      <c r="AN121" s="171"/>
      <c r="AO121" s="171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BB121" s="172" t="str">
        <f t="shared" si="28"/>
        <v/>
      </c>
      <c r="BC121" s="172" t="str">
        <f t="shared" si="28"/>
        <v/>
      </c>
      <c r="BD121" s="172" t="str">
        <f t="shared" si="28"/>
        <v/>
      </c>
      <c r="BE121" s="172" t="str">
        <f t="shared" si="28"/>
        <v/>
      </c>
      <c r="BF121" s="172" t="str">
        <f t="shared" si="28"/>
        <v/>
      </c>
    </row>
    <row r="122" spans="2:58" ht="14.25" customHeight="1">
      <c r="B122" s="10" t="str">
        <f t="shared" si="19"/>
        <v/>
      </c>
      <c r="C122" s="8"/>
      <c r="D122" s="8"/>
      <c r="E122" s="8"/>
      <c r="F122" s="281"/>
      <c r="G122" s="9"/>
      <c r="H122" s="9"/>
      <c r="I122" s="9"/>
      <c r="J122" s="9"/>
      <c r="K122" s="9"/>
      <c r="L122" s="305"/>
      <c r="M122" s="305"/>
      <c r="N122" s="11" t="str">
        <f t="shared" si="23"/>
        <v/>
      </c>
      <c r="O122" s="11" t="str">
        <f t="shared" si="24"/>
        <v/>
      </c>
      <c r="P122" s="158"/>
      <c r="Q122" s="11"/>
      <c r="R122" s="11"/>
      <c r="S122" s="11"/>
      <c r="T122" s="11"/>
      <c r="U122" s="11"/>
      <c r="V122" s="11"/>
      <c r="W122" s="11"/>
      <c r="X122" s="11"/>
      <c r="Y122" s="11" t="str">
        <f t="shared" si="25"/>
        <v/>
      </c>
      <c r="Z122" s="11" t="str">
        <f t="shared" si="26"/>
        <v/>
      </c>
      <c r="AA122" s="172">
        <f t="shared" si="27"/>
        <v>0</v>
      </c>
      <c r="AB122" s="172" t="str">
        <f t="shared" si="18"/>
        <v/>
      </c>
      <c r="AC122" s="172" t="str">
        <f t="shared" si="18"/>
        <v/>
      </c>
      <c r="AD122" s="171">
        <f t="shared" si="20"/>
        <v>0</v>
      </c>
      <c r="AE122" s="171">
        <f t="shared" si="20"/>
        <v>0</v>
      </c>
      <c r="AF122" s="171">
        <f t="shared" si="20"/>
        <v>0</v>
      </c>
      <c r="AG122" s="171">
        <f t="shared" si="20"/>
        <v>0</v>
      </c>
      <c r="AH122" s="171">
        <f t="shared" si="20"/>
        <v>0</v>
      </c>
      <c r="AI122" s="171">
        <f t="shared" si="20"/>
        <v>0</v>
      </c>
      <c r="AJ122" s="171">
        <f t="shared" si="20"/>
        <v>0</v>
      </c>
      <c r="AK122" s="171"/>
      <c r="AL122" s="171"/>
      <c r="AM122" s="171">
        <f t="shared" si="21"/>
        <v>0</v>
      </c>
      <c r="AN122" s="171"/>
      <c r="AO122" s="171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BB122" s="172" t="str">
        <f t="shared" si="28"/>
        <v/>
      </c>
      <c r="BC122" s="172" t="str">
        <f t="shared" si="28"/>
        <v/>
      </c>
      <c r="BD122" s="172" t="str">
        <f t="shared" si="28"/>
        <v/>
      </c>
      <c r="BE122" s="172" t="str">
        <f t="shared" si="28"/>
        <v/>
      </c>
      <c r="BF122" s="172" t="str">
        <f t="shared" si="28"/>
        <v/>
      </c>
    </row>
    <row r="123" spans="2:58" ht="14.25" customHeight="1">
      <c r="B123" s="10" t="str">
        <f t="shared" si="19"/>
        <v/>
      </c>
      <c r="C123" s="8"/>
      <c r="D123" s="8"/>
      <c r="E123" s="8"/>
      <c r="F123" s="281"/>
      <c r="G123" s="9"/>
      <c r="H123" s="9"/>
      <c r="I123" s="9"/>
      <c r="J123" s="9"/>
      <c r="K123" s="9"/>
      <c r="L123" s="305"/>
      <c r="M123" s="305"/>
      <c r="N123" s="11" t="str">
        <f t="shared" si="23"/>
        <v/>
      </c>
      <c r="O123" s="11" t="str">
        <f t="shared" si="24"/>
        <v/>
      </c>
      <c r="P123" s="158"/>
      <c r="Q123" s="11"/>
      <c r="R123" s="11"/>
      <c r="S123" s="11"/>
      <c r="T123" s="11"/>
      <c r="U123" s="11"/>
      <c r="V123" s="11"/>
      <c r="W123" s="11"/>
      <c r="X123" s="11"/>
      <c r="Y123" s="11" t="str">
        <f t="shared" si="25"/>
        <v/>
      </c>
      <c r="Z123" s="11" t="str">
        <f t="shared" si="26"/>
        <v/>
      </c>
      <c r="AA123" s="172">
        <f t="shared" si="27"/>
        <v>0</v>
      </c>
      <c r="AB123" s="172" t="str">
        <f t="shared" si="18"/>
        <v/>
      </c>
      <c r="AC123" s="172" t="str">
        <f t="shared" si="18"/>
        <v/>
      </c>
      <c r="AD123" s="171">
        <f t="shared" si="20"/>
        <v>0</v>
      </c>
      <c r="AE123" s="171">
        <f t="shared" si="20"/>
        <v>0</v>
      </c>
      <c r="AF123" s="171">
        <f t="shared" si="20"/>
        <v>0</v>
      </c>
      <c r="AG123" s="171">
        <f t="shared" si="20"/>
        <v>0</v>
      </c>
      <c r="AH123" s="171">
        <f t="shared" si="20"/>
        <v>0</v>
      </c>
      <c r="AI123" s="171">
        <f t="shared" si="20"/>
        <v>0</v>
      </c>
      <c r="AJ123" s="171">
        <f t="shared" si="20"/>
        <v>0</v>
      </c>
      <c r="AK123" s="171"/>
      <c r="AL123" s="171"/>
      <c r="AM123" s="171">
        <f t="shared" si="21"/>
        <v>0</v>
      </c>
      <c r="AN123" s="171"/>
      <c r="AO123" s="171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BB123" s="172" t="str">
        <f t="shared" si="28"/>
        <v/>
      </c>
      <c r="BC123" s="172" t="str">
        <f t="shared" si="28"/>
        <v/>
      </c>
      <c r="BD123" s="172" t="str">
        <f t="shared" si="28"/>
        <v/>
      </c>
      <c r="BE123" s="172" t="str">
        <f t="shared" si="28"/>
        <v/>
      </c>
      <c r="BF123" s="172" t="str">
        <f t="shared" si="28"/>
        <v/>
      </c>
    </row>
    <row r="124" spans="2:58" ht="14.25" customHeight="1">
      <c r="B124" s="10" t="str">
        <f t="shared" si="19"/>
        <v/>
      </c>
      <c r="C124" s="8"/>
      <c r="D124" s="8"/>
      <c r="E124" s="8"/>
      <c r="F124" s="281"/>
      <c r="G124" s="9"/>
      <c r="H124" s="9"/>
      <c r="I124" s="9"/>
      <c r="J124" s="9"/>
      <c r="K124" s="9"/>
      <c r="L124" s="305"/>
      <c r="M124" s="305"/>
      <c r="N124" s="11" t="str">
        <f t="shared" si="23"/>
        <v/>
      </c>
      <c r="O124" s="11" t="str">
        <f t="shared" si="24"/>
        <v/>
      </c>
      <c r="P124" s="158"/>
      <c r="Q124" s="11"/>
      <c r="R124" s="11"/>
      <c r="S124" s="11"/>
      <c r="T124" s="11"/>
      <c r="U124" s="11"/>
      <c r="V124" s="11"/>
      <c r="W124" s="11"/>
      <c r="X124" s="11"/>
      <c r="Y124" s="11" t="str">
        <f t="shared" si="25"/>
        <v/>
      </c>
      <c r="Z124" s="11" t="str">
        <f t="shared" si="26"/>
        <v/>
      </c>
      <c r="AA124" s="172">
        <f t="shared" si="27"/>
        <v>0</v>
      </c>
      <c r="AB124" s="172" t="str">
        <f t="shared" si="18"/>
        <v/>
      </c>
      <c r="AC124" s="172" t="str">
        <f t="shared" si="18"/>
        <v/>
      </c>
      <c r="AD124" s="171">
        <f t="shared" si="20"/>
        <v>0</v>
      </c>
      <c r="AE124" s="171">
        <f t="shared" si="20"/>
        <v>0</v>
      </c>
      <c r="AF124" s="171">
        <f t="shared" si="20"/>
        <v>0</v>
      </c>
      <c r="AG124" s="171">
        <f t="shared" si="20"/>
        <v>0</v>
      </c>
      <c r="AH124" s="171">
        <f t="shared" si="20"/>
        <v>0</v>
      </c>
      <c r="AI124" s="171">
        <f t="shared" si="20"/>
        <v>0</v>
      </c>
      <c r="AJ124" s="171">
        <f t="shared" si="20"/>
        <v>0</v>
      </c>
      <c r="AK124" s="171"/>
      <c r="AL124" s="171"/>
      <c r="AM124" s="171">
        <f t="shared" si="21"/>
        <v>0</v>
      </c>
      <c r="AN124" s="171"/>
      <c r="AO124" s="17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BB124" s="172" t="str">
        <f t="shared" si="28"/>
        <v/>
      </c>
      <c r="BC124" s="172" t="str">
        <f t="shared" si="28"/>
        <v/>
      </c>
      <c r="BD124" s="172" t="str">
        <f t="shared" si="28"/>
        <v/>
      </c>
      <c r="BE124" s="172" t="str">
        <f t="shared" si="28"/>
        <v/>
      </c>
      <c r="BF124" s="172" t="str">
        <f t="shared" si="28"/>
        <v/>
      </c>
    </row>
    <row r="125" spans="2:58" ht="14.25" customHeight="1">
      <c r="B125" s="10" t="str">
        <f t="shared" si="19"/>
        <v/>
      </c>
      <c r="C125" s="8"/>
      <c r="D125" s="8"/>
      <c r="E125" s="8"/>
      <c r="F125" s="281"/>
      <c r="G125" s="9"/>
      <c r="H125" s="9"/>
      <c r="I125" s="9"/>
      <c r="J125" s="9"/>
      <c r="K125" s="9"/>
      <c r="L125" s="305"/>
      <c r="M125" s="305"/>
      <c r="N125" s="11" t="str">
        <f t="shared" si="23"/>
        <v/>
      </c>
      <c r="O125" s="11" t="str">
        <f t="shared" si="24"/>
        <v/>
      </c>
      <c r="P125" s="158"/>
      <c r="Q125" s="11"/>
      <c r="R125" s="11"/>
      <c r="S125" s="11"/>
      <c r="T125" s="11"/>
      <c r="U125" s="11"/>
      <c r="V125" s="11"/>
      <c r="W125" s="11"/>
      <c r="X125" s="11"/>
      <c r="Y125" s="11" t="str">
        <f t="shared" si="25"/>
        <v/>
      </c>
      <c r="Z125" s="11" t="str">
        <f t="shared" si="26"/>
        <v/>
      </c>
      <c r="AA125" s="172">
        <f t="shared" si="27"/>
        <v>0</v>
      </c>
      <c r="AB125" s="172" t="str">
        <f t="shared" si="18"/>
        <v/>
      </c>
      <c r="AC125" s="172" t="str">
        <f t="shared" si="18"/>
        <v/>
      </c>
      <c r="AD125" s="171">
        <f t="shared" si="20"/>
        <v>0</v>
      </c>
      <c r="AE125" s="171">
        <f t="shared" si="20"/>
        <v>0</v>
      </c>
      <c r="AF125" s="171">
        <f t="shared" si="20"/>
        <v>0</v>
      </c>
      <c r="AG125" s="171">
        <f t="shared" si="20"/>
        <v>0</v>
      </c>
      <c r="AH125" s="171">
        <f t="shared" si="20"/>
        <v>0</v>
      </c>
      <c r="AI125" s="171">
        <f t="shared" si="20"/>
        <v>0</v>
      </c>
      <c r="AJ125" s="171">
        <f t="shared" si="20"/>
        <v>0</v>
      </c>
      <c r="AK125" s="171"/>
      <c r="AL125" s="171"/>
      <c r="AM125" s="171">
        <f t="shared" si="21"/>
        <v>0</v>
      </c>
      <c r="AN125" s="171"/>
      <c r="AO125" s="171"/>
      <c r="AP125" s="171"/>
      <c r="AQ125" s="171"/>
      <c r="AR125" s="171"/>
      <c r="AS125" s="171"/>
      <c r="AT125" s="171"/>
      <c r="AU125" s="171"/>
      <c r="AV125" s="171"/>
      <c r="AW125" s="171"/>
      <c r="AX125" s="171"/>
      <c r="AY125" s="171"/>
      <c r="BB125" s="172" t="str">
        <f t="shared" si="28"/>
        <v/>
      </c>
      <c r="BC125" s="172" t="str">
        <f t="shared" si="28"/>
        <v/>
      </c>
      <c r="BD125" s="172" t="str">
        <f t="shared" si="28"/>
        <v/>
      </c>
      <c r="BE125" s="172" t="str">
        <f t="shared" si="28"/>
        <v/>
      </c>
      <c r="BF125" s="172" t="str">
        <f t="shared" si="28"/>
        <v/>
      </c>
    </row>
    <row r="126" spans="2:58" ht="14.25" customHeight="1">
      <c r="B126" s="10" t="str">
        <f t="shared" si="19"/>
        <v/>
      </c>
      <c r="C126" s="8"/>
      <c r="D126" s="8"/>
      <c r="E126" s="8"/>
      <c r="F126" s="281"/>
      <c r="G126" s="9"/>
      <c r="H126" s="9"/>
      <c r="I126" s="9"/>
      <c r="J126" s="9"/>
      <c r="K126" s="9"/>
      <c r="L126" s="305"/>
      <c r="M126" s="305"/>
      <c r="N126" s="11" t="str">
        <f t="shared" si="23"/>
        <v/>
      </c>
      <c r="O126" s="11" t="str">
        <f t="shared" si="24"/>
        <v/>
      </c>
      <c r="P126" s="158"/>
      <c r="Q126" s="11"/>
      <c r="R126" s="11"/>
      <c r="S126" s="11"/>
      <c r="T126" s="11"/>
      <c r="U126" s="11"/>
      <c r="V126" s="11"/>
      <c r="W126" s="11"/>
      <c r="X126" s="11"/>
      <c r="Y126" s="11" t="str">
        <f t="shared" si="25"/>
        <v/>
      </c>
      <c r="Z126" s="11" t="str">
        <f t="shared" si="26"/>
        <v/>
      </c>
      <c r="AA126" s="172">
        <f t="shared" si="27"/>
        <v>0</v>
      </c>
      <c r="AB126" s="172" t="str">
        <f t="shared" si="18"/>
        <v/>
      </c>
      <c r="AC126" s="172" t="str">
        <f t="shared" si="18"/>
        <v/>
      </c>
      <c r="AD126" s="171">
        <f t="shared" si="20"/>
        <v>0</v>
      </c>
      <c r="AE126" s="171">
        <f t="shared" si="20"/>
        <v>0</v>
      </c>
      <c r="AF126" s="171">
        <f t="shared" si="20"/>
        <v>0</v>
      </c>
      <c r="AG126" s="171">
        <f t="shared" si="20"/>
        <v>0</v>
      </c>
      <c r="AH126" s="171">
        <f t="shared" si="20"/>
        <v>0</v>
      </c>
      <c r="AI126" s="171">
        <f t="shared" si="20"/>
        <v>0</v>
      </c>
      <c r="AJ126" s="171">
        <f t="shared" si="20"/>
        <v>0</v>
      </c>
      <c r="AK126" s="171"/>
      <c r="AL126" s="171"/>
      <c r="AM126" s="171">
        <f t="shared" si="21"/>
        <v>0</v>
      </c>
      <c r="AN126" s="171"/>
      <c r="AO126" s="171"/>
      <c r="AP126" s="171"/>
      <c r="AQ126" s="171"/>
      <c r="AR126" s="171"/>
      <c r="AS126" s="171"/>
      <c r="AT126" s="171"/>
      <c r="AU126" s="171"/>
      <c r="AV126" s="171"/>
      <c r="AW126" s="171"/>
      <c r="AX126" s="171"/>
      <c r="AY126" s="171"/>
      <c r="BB126" s="172" t="str">
        <f t="shared" si="28"/>
        <v/>
      </c>
      <c r="BC126" s="172" t="str">
        <f t="shared" si="28"/>
        <v/>
      </c>
      <c r="BD126" s="172" t="str">
        <f t="shared" si="28"/>
        <v/>
      </c>
      <c r="BE126" s="172" t="str">
        <f t="shared" si="28"/>
        <v/>
      </c>
      <c r="BF126" s="172" t="str">
        <f t="shared" si="28"/>
        <v/>
      </c>
    </row>
    <row r="127" spans="2:58" ht="14.25" customHeight="1">
      <c r="B127" s="10" t="str">
        <f t="shared" si="19"/>
        <v/>
      </c>
      <c r="C127" s="8"/>
      <c r="D127" s="8"/>
      <c r="E127" s="8"/>
      <c r="F127" s="281"/>
      <c r="G127" s="9"/>
      <c r="H127" s="9"/>
      <c r="I127" s="9"/>
      <c r="J127" s="9"/>
      <c r="K127" s="9"/>
      <c r="L127" s="305"/>
      <c r="M127" s="305"/>
      <c r="N127" s="11" t="str">
        <f t="shared" si="23"/>
        <v/>
      </c>
      <c r="O127" s="11" t="str">
        <f t="shared" si="24"/>
        <v/>
      </c>
      <c r="P127" s="158"/>
      <c r="Q127" s="11"/>
      <c r="R127" s="11"/>
      <c r="S127" s="11"/>
      <c r="T127" s="11"/>
      <c r="U127" s="11"/>
      <c r="V127" s="11"/>
      <c r="W127" s="11"/>
      <c r="X127" s="11"/>
      <c r="Y127" s="11" t="str">
        <f t="shared" si="25"/>
        <v/>
      </c>
      <c r="Z127" s="11" t="str">
        <f t="shared" si="26"/>
        <v/>
      </c>
      <c r="AA127" s="172">
        <f t="shared" si="27"/>
        <v>0</v>
      </c>
      <c r="AB127" s="172" t="str">
        <f t="shared" si="18"/>
        <v/>
      </c>
      <c r="AC127" s="172" t="str">
        <f t="shared" si="18"/>
        <v/>
      </c>
      <c r="AD127" s="171">
        <f t="shared" si="20"/>
        <v>0</v>
      </c>
      <c r="AE127" s="171">
        <f t="shared" si="20"/>
        <v>0</v>
      </c>
      <c r="AF127" s="171">
        <f t="shared" si="20"/>
        <v>0</v>
      </c>
      <c r="AG127" s="171">
        <f t="shared" si="20"/>
        <v>0</v>
      </c>
      <c r="AH127" s="171">
        <f t="shared" si="20"/>
        <v>0</v>
      </c>
      <c r="AI127" s="171">
        <f t="shared" si="20"/>
        <v>0</v>
      </c>
      <c r="AJ127" s="171">
        <f t="shared" si="20"/>
        <v>0</v>
      </c>
      <c r="AK127" s="171"/>
      <c r="AL127" s="171"/>
      <c r="AM127" s="171">
        <f t="shared" si="21"/>
        <v>0</v>
      </c>
      <c r="AN127" s="171"/>
      <c r="AO127" s="171"/>
      <c r="AP127" s="171"/>
      <c r="AQ127" s="171"/>
      <c r="AR127" s="171"/>
      <c r="AS127" s="171"/>
      <c r="AT127" s="171"/>
      <c r="AU127" s="171"/>
      <c r="AV127" s="171"/>
      <c r="AW127" s="171"/>
      <c r="AX127" s="171"/>
      <c r="AY127" s="171"/>
      <c r="BB127" s="172" t="str">
        <f t="shared" ref="BB127:BF130" si="29">IF($F127="","",BB$30)</f>
        <v/>
      </c>
      <c r="BC127" s="172" t="str">
        <f t="shared" si="29"/>
        <v/>
      </c>
      <c r="BD127" s="172" t="str">
        <f t="shared" si="29"/>
        <v/>
      </c>
      <c r="BE127" s="172" t="str">
        <f t="shared" si="29"/>
        <v/>
      </c>
      <c r="BF127" s="172" t="str">
        <f t="shared" si="29"/>
        <v/>
      </c>
    </row>
    <row r="128" spans="2:58" ht="14.25" customHeight="1">
      <c r="B128" s="10" t="str">
        <f t="shared" si="19"/>
        <v/>
      </c>
      <c r="C128" s="8"/>
      <c r="D128" s="8"/>
      <c r="E128" s="8"/>
      <c r="F128" s="281"/>
      <c r="G128" s="9"/>
      <c r="H128" s="9"/>
      <c r="I128" s="9"/>
      <c r="J128" s="9"/>
      <c r="K128" s="9"/>
      <c r="L128" s="305"/>
      <c r="M128" s="305"/>
      <c r="N128" s="11" t="str">
        <f t="shared" si="23"/>
        <v/>
      </c>
      <c r="O128" s="11" t="str">
        <f t="shared" si="24"/>
        <v/>
      </c>
      <c r="P128" s="158"/>
      <c r="Q128" s="11"/>
      <c r="R128" s="11"/>
      <c r="S128" s="11"/>
      <c r="T128" s="11"/>
      <c r="U128" s="11"/>
      <c r="V128" s="11"/>
      <c r="W128" s="11"/>
      <c r="X128" s="11"/>
      <c r="Y128" s="11" t="str">
        <f t="shared" si="25"/>
        <v/>
      </c>
      <c r="Z128" s="11" t="str">
        <f t="shared" si="26"/>
        <v/>
      </c>
      <c r="AA128" s="172">
        <f t="shared" si="27"/>
        <v>0</v>
      </c>
      <c r="AB128" s="172" t="str">
        <f t="shared" si="18"/>
        <v/>
      </c>
      <c r="AC128" s="172" t="str">
        <f t="shared" si="18"/>
        <v/>
      </c>
      <c r="AD128" s="171">
        <f t="shared" si="20"/>
        <v>0</v>
      </c>
      <c r="AE128" s="171">
        <f t="shared" si="20"/>
        <v>0</v>
      </c>
      <c r="AF128" s="171">
        <f t="shared" si="20"/>
        <v>0</v>
      </c>
      <c r="AG128" s="171">
        <f t="shared" si="20"/>
        <v>0</v>
      </c>
      <c r="AH128" s="171">
        <f t="shared" si="20"/>
        <v>0</v>
      </c>
      <c r="AI128" s="171">
        <f t="shared" si="20"/>
        <v>0</v>
      </c>
      <c r="AJ128" s="171">
        <f t="shared" si="20"/>
        <v>0</v>
      </c>
      <c r="AK128" s="171"/>
      <c r="AL128" s="171"/>
      <c r="AM128" s="171">
        <f t="shared" si="21"/>
        <v>0</v>
      </c>
      <c r="AN128" s="171"/>
      <c r="AO128" s="171"/>
      <c r="AP128" s="171"/>
      <c r="AQ128" s="171"/>
      <c r="AR128" s="171"/>
      <c r="AS128" s="171"/>
      <c r="AT128" s="171"/>
      <c r="AU128" s="171"/>
      <c r="AV128" s="171"/>
      <c r="AW128" s="171"/>
      <c r="AX128" s="171"/>
      <c r="AY128" s="171"/>
      <c r="BB128" s="172" t="str">
        <f t="shared" si="29"/>
        <v/>
      </c>
      <c r="BC128" s="172" t="str">
        <f t="shared" si="29"/>
        <v/>
      </c>
      <c r="BD128" s="172" t="str">
        <f t="shared" si="29"/>
        <v/>
      </c>
      <c r="BE128" s="172" t="str">
        <f t="shared" si="29"/>
        <v/>
      </c>
      <c r="BF128" s="172" t="str">
        <f t="shared" si="29"/>
        <v/>
      </c>
    </row>
    <row r="129" spans="1:58" ht="14.25" customHeight="1">
      <c r="B129" s="10" t="str">
        <f t="shared" si="19"/>
        <v/>
      </c>
      <c r="C129" s="8"/>
      <c r="D129" s="8"/>
      <c r="E129" s="8"/>
      <c r="F129" s="281"/>
      <c r="G129" s="9"/>
      <c r="H129" s="9"/>
      <c r="I129" s="9"/>
      <c r="J129" s="9"/>
      <c r="K129" s="9"/>
      <c r="L129" s="305"/>
      <c r="M129" s="305"/>
      <c r="N129" s="11" t="str">
        <f t="shared" si="23"/>
        <v/>
      </c>
      <c r="O129" s="11" t="str">
        <f t="shared" si="24"/>
        <v/>
      </c>
      <c r="P129" s="158"/>
      <c r="Q129" s="11"/>
      <c r="R129" s="11"/>
      <c r="S129" s="11"/>
      <c r="T129" s="11"/>
      <c r="U129" s="11"/>
      <c r="V129" s="11"/>
      <c r="W129" s="11"/>
      <c r="X129" s="11"/>
      <c r="Y129" s="11" t="str">
        <f t="shared" si="25"/>
        <v/>
      </c>
      <c r="Z129" s="11" t="str">
        <f t="shared" si="26"/>
        <v/>
      </c>
      <c r="AA129" s="172">
        <f t="shared" si="27"/>
        <v>0</v>
      </c>
      <c r="AB129" s="172" t="str">
        <f t="shared" si="18"/>
        <v/>
      </c>
      <c r="AC129" s="172" t="str">
        <f t="shared" si="18"/>
        <v/>
      </c>
      <c r="AD129" s="171">
        <f t="shared" si="20"/>
        <v>0</v>
      </c>
      <c r="AE129" s="171">
        <f t="shared" si="20"/>
        <v>0</v>
      </c>
      <c r="AF129" s="171">
        <f t="shared" si="20"/>
        <v>0</v>
      </c>
      <c r="AG129" s="171">
        <f t="shared" si="20"/>
        <v>0</v>
      </c>
      <c r="AH129" s="171">
        <f t="shared" si="20"/>
        <v>0</v>
      </c>
      <c r="AI129" s="171">
        <f t="shared" si="20"/>
        <v>0</v>
      </c>
      <c r="AJ129" s="171">
        <f t="shared" si="20"/>
        <v>0</v>
      </c>
      <c r="AK129" s="171"/>
      <c r="AL129" s="171"/>
      <c r="AM129" s="171">
        <f t="shared" si="21"/>
        <v>0</v>
      </c>
      <c r="AN129" s="171"/>
      <c r="AO129" s="17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BB129" s="172" t="str">
        <f t="shared" si="29"/>
        <v/>
      </c>
      <c r="BC129" s="172" t="str">
        <f t="shared" si="29"/>
        <v/>
      </c>
      <c r="BD129" s="172" t="str">
        <f t="shared" si="29"/>
        <v/>
      </c>
      <c r="BE129" s="172" t="str">
        <f t="shared" si="29"/>
        <v/>
      </c>
      <c r="BF129" s="172" t="str">
        <f t="shared" si="29"/>
        <v/>
      </c>
    </row>
    <row r="130" spans="1:58" ht="14.25" customHeight="1" thickBot="1">
      <c r="B130" s="10" t="str">
        <f t="shared" si="19"/>
        <v/>
      </c>
      <c r="C130" s="8"/>
      <c r="D130" s="8"/>
      <c r="E130" s="8"/>
      <c r="F130" s="281"/>
      <c r="G130" s="9"/>
      <c r="H130" s="9"/>
      <c r="I130" s="9"/>
      <c r="J130" s="9"/>
      <c r="K130" s="9"/>
      <c r="L130" s="305"/>
      <c r="M130" s="305"/>
      <c r="N130" s="11" t="str">
        <f t="shared" si="23"/>
        <v/>
      </c>
      <c r="O130" s="11" t="str">
        <f t="shared" si="24"/>
        <v/>
      </c>
      <c r="P130" s="158"/>
      <c r="Q130" s="11"/>
      <c r="R130" s="11"/>
      <c r="S130" s="11"/>
      <c r="T130" s="11"/>
      <c r="U130" s="11"/>
      <c r="V130" s="11"/>
      <c r="W130" s="11"/>
      <c r="X130" s="11"/>
      <c r="Y130" s="11" t="str">
        <f t="shared" si="25"/>
        <v/>
      </c>
      <c r="Z130" s="11" t="str">
        <f t="shared" si="26"/>
        <v/>
      </c>
      <c r="AA130" s="172">
        <f t="shared" si="27"/>
        <v>0</v>
      </c>
      <c r="AB130" s="172" t="str">
        <f t="shared" si="18"/>
        <v/>
      </c>
      <c r="AC130" s="172" t="str">
        <f t="shared" si="18"/>
        <v/>
      </c>
      <c r="AD130" s="171">
        <f t="shared" si="20"/>
        <v>0</v>
      </c>
      <c r="AE130" s="171">
        <f t="shared" si="20"/>
        <v>0</v>
      </c>
      <c r="AF130" s="171">
        <f t="shared" si="20"/>
        <v>0</v>
      </c>
      <c r="AG130" s="171">
        <f t="shared" si="20"/>
        <v>0</v>
      </c>
      <c r="AH130" s="171">
        <f t="shared" si="20"/>
        <v>0</v>
      </c>
      <c r="AI130" s="171">
        <f t="shared" si="20"/>
        <v>0</v>
      </c>
      <c r="AJ130" s="171">
        <f t="shared" si="20"/>
        <v>0</v>
      </c>
      <c r="AK130" s="171"/>
      <c r="AL130" s="171"/>
      <c r="AM130" s="171">
        <f t="shared" si="21"/>
        <v>0</v>
      </c>
      <c r="AN130" s="171"/>
      <c r="AO130" s="17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BB130" s="172" t="str">
        <f t="shared" si="29"/>
        <v/>
      </c>
      <c r="BC130" s="172" t="str">
        <f t="shared" si="29"/>
        <v/>
      </c>
      <c r="BD130" s="172" t="str">
        <f t="shared" si="29"/>
        <v/>
      </c>
      <c r="BE130" s="172" t="str">
        <f t="shared" si="29"/>
        <v/>
      </c>
      <c r="BF130" s="172" t="str">
        <f t="shared" si="29"/>
        <v/>
      </c>
    </row>
    <row r="131" spans="1:58" ht="14.25" customHeight="1" thickBot="1">
      <c r="B131" s="282" t="s">
        <v>49</v>
      </c>
      <c r="C131" s="283"/>
      <c r="D131" s="283"/>
      <c r="E131" s="283"/>
      <c r="F131" s="284"/>
      <c r="G131" s="12">
        <f>SUM(G31:G130)</f>
        <v>0</v>
      </c>
      <c r="H131" s="12">
        <f t="shared" ref="H131:Z131" si="30">SUM(H31:H130)</f>
        <v>459</v>
      </c>
      <c r="I131" s="12">
        <f t="shared" si="30"/>
        <v>167</v>
      </c>
      <c r="J131" s="12">
        <f t="shared" si="30"/>
        <v>0</v>
      </c>
      <c r="K131" s="12">
        <f t="shared" si="30"/>
        <v>7320</v>
      </c>
      <c r="L131" s="12">
        <f t="shared" si="30"/>
        <v>61</v>
      </c>
      <c r="M131" s="12">
        <f t="shared" si="30"/>
        <v>0</v>
      </c>
      <c r="N131" s="12">
        <f t="shared" si="30"/>
        <v>626</v>
      </c>
      <c r="O131" s="12">
        <f t="shared" si="30"/>
        <v>58</v>
      </c>
      <c r="P131" s="12">
        <f t="shared" si="30"/>
        <v>0</v>
      </c>
      <c r="Q131" s="12">
        <f t="shared" si="30"/>
        <v>121</v>
      </c>
      <c r="R131" s="12">
        <f t="shared" si="30"/>
        <v>0</v>
      </c>
      <c r="S131" s="12"/>
      <c r="T131" s="12">
        <f t="shared" si="30"/>
        <v>0</v>
      </c>
      <c r="U131" s="12">
        <f t="shared" si="30"/>
        <v>0</v>
      </c>
      <c r="V131" s="12">
        <f t="shared" si="30"/>
        <v>0</v>
      </c>
      <c r="W131" s="12"/>
      <c r="X131" s="12"/>
      <c r="Y131" s="12">
        <f>SUM(Y31:Y130)</f>
        <v>606</v>
      </c>
      <c r="Z131" s="12">
        <f t="shared" si="30"/>
        <v>59.327455443789042</v>
      </c>
    </row>
    <row r="132" spans="1:58">
      <c r="A132" s="172">
        <v>1.5133082866668701E-2</v>
      </c>
      <c r="B132" s="150"/>
      <c r="C132" s="172" t="s">
        <v>324</v>
      </c>
    </row>
  </sheetData>
  <sheetProtection algorithmName="SHA-512" hashValue="N7p/OC0EjamIqFAVnSE3hkc79c0gKkfmcdXfhavLRGJVuwX2kZmeH1TYshKwCd9zcp/kMq1q0ZLweOag0mXCVA==" saltValue="A3JgccnLo0kTKhHIpcStgQ==" spinCount="100000" sheet="1" scenarios="1" formatColumns="0" formatRows="0"/>
  <mergeCells count="16">
    <mergeCell ref="W29:W30"/>
    <mergeCell ref="X29:X30"/>
    <mergeCell ref="Y29:Y30"/>
    <mergeCell ref="Z29:Z30"/>
    <mergeCell ref="Q29:Q30"/>
    <mergeCell ref="R29:R30"/>
    <mergeCell ref="S29:S30"/>
    <mergeCell ref="T29:T30"/>
    <mergeCell ref="U29:U30"/>
    <mergeCell ref="V29:V30"/>
    <mergeCell ref="O29:O30"/>
    <mergeCell ref="B29:B30"/>
    <mergeCell ref="C29:C30"/>
    <mergeCell ref="D29:D30"/>
    <mergeCell ref="E29:E30"/>
    <mergeCell ref="N29:N30"/>
  </mergeCells>
  <conditionalFormatting sqref="B31:E130 G31:G130 R31:Z130 H32:J32 H35:I35 H38:I38 H41:I41 H44:I44 H47:I47 H50:I50 H53:I53 H56:I56 H59:I59 H62:I62 H65:I65">
    <cfRule type="expression" dxfId="47" priority="5" stopIfTrue="1">
      <formula>AND($F31="",B31&lt;&gt;"")</formula>
    </cfRule>
  </conditionalFormatting>
  <conditionalFormatting sqref="B31:E130 G31:Z130">
    <cfRule type="expression" dxfId="46" priority="6">
      <formula>$F31=""</formula>
    </cfRule>
    <cfRule type="expression" dxfId="45" priority="7">
      <formula>B$30&lt;&gt;""</formula>
    </cfRule>
  </conditionalFormatting>
  <conditionalFormatting sqref="N31:O130">
    <cfRule type="expression" dxfId="44" priority="2" stopIfTrue="1">
      <formula>AND($F31="",N31&lt;&gt;"")</formula>
    </cfRule>
  </conditionalFormatting>
  <conditionalFormatting sqref="Q31">
    <cfRule type="expression" dxfId="43" priority="1" stopIfTrue="1">
      <formula>AND($F31="",Q31&lt;&gt;"")</formula>
    </cfRule>
  </conditionalFormatting>
  <dataValidations count="5">
    <dataValidation type="list" allowBlank="1" showInputMessage="1" showErrorMessage="1" errorTitle="נתון שגוי" error="ניתן להזין רק 0 או 1_x000d__x000a_0= התנאי אינו מתקיים_x000d__x000a_1= התנאי מתקיים" sqref="L31:M130" xr:uid="{00000000-0002-0000-1B00-000000000000}">
      <formula1>$AB31:$AC31</formula1>
    </dataValidation>
    <dataValidation type="whole" operator="greaterThanOrEqual" allowBlank="1" showInputMessage="1" showErrorMessage="1" errorTitle="נתון שגוי" error="ניתן להזין רק מספר שלם גדול או שווה ל-0" sqref="G31:K130" xr:uid="{00000000-0002-0000-1B00-000001000000}">
      <formula1>0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1B00-000002000000}">
      <formula1>$AB31:$AC31</formula1>
    </dataValidation>
    <dataValidation type="list" allowBlank="1" showInputMessage="1" showErrorMessage="1" sqref="G30:M30 P30" xr:uid="{00000000-0002-0000-1B00-000003000000}">
      <formula1>$AE$1:$BA$1</formula1>
    </dataValidation>
    <dataValidation type="list" allowBlank="1" showInputMessage="1" showErrorMessage="1" sqref="F30" xr:uid="{00000000-0002-0000-1B00-000004000000}">
      <formula1>$AF$1:$BA$1</formula1>
    </dataValidation>
  </dataValidations>
  <printOptions horizontalCentered="1"/>
  <pageMargins left="0.19" right="0.18" top="0.52" bottom="0.37" header="0.31496062992125984" footer="0.17"/>
  <pageSetup paperSize="9" scale="31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8" operator="containsText" id="{F5E7A3D1-77B8-4276-9208-28B6334BB597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G31:Z130</xm:sqref>
        </x14:conditionalFormatting>
      </x14:conditionalFormatting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3">
    <tabColor theme="8" tint="0.59999389629810485"/>
    <pageSetUpPr fitToPage="1"/>
  </sheetPr>
  <dimension ref="A1:GR132"/>
  <sheetViews>
    <sheetView rightToLeft="1" view="pageBreakPreview" topLeftCell="B6" zoomScale="80" zoomScaleNormal="100" zoomScaleSheetLayoutView="80" workbookViewId="0">
      <selection activeCell="P45" sqref="P44:P45"/>
    </sheetView>
  </sheetViews>
  <sheetFormatPr defaultColWidth="9.140625" defaultRowHeight="15.75"/>
  <cols>
    <col min="1" max="1" width="9.140625" style="172" hidden="1" customWidth="1"/>
    <col min="2" max="2" width="9" style="172" customWidth="1"/>
    <col min="3" max="5" width="10.42578125" style="172" hidden="1" customWidth="1"/>
    <col min="6" max="6" width="26.85546875" style="172" customWidth="1"/>
    <col min="7" max="7" width="14.42578125" style="172" customWidth="1"/>
    <col min="8" max="8" width="12" style="172" customWidth="1"/>
    <col min="9" max="9" width="21.140625" style="172" customWidth="1"/>
    <col min="10" max="10" width="17.5703125" style="172" customWidth="1"/>
    <col min="11" max="11" width="17.42578125" style="172" customWidth="1"/>
    <col min="12" max="12" width="21.42578125" style="172" customWidth="1"/>
    <col min="13" max="13" width="23.85546875" style="172" customWidth="1"/>
    <col min="14" max="14" width="23.5703125" style="172" customWidth="1"/>
    <col min="15" max="15" width="18.7109375" style="172" customWidth="1"/>
    <col min="16" max="16" width="16.85546875" style="172" customWidth="1"/>
    <col min="17" max="17" width="17.140625" style="172" hidden="1" customWidth="1"/>
    <col min="18" max="21" width="21.42578125" style="172" hidden="1" customWidth="1"/>
    <col min="22" max="22" width="15.42578125" style="172" hidden="1" customWidth="1"/>
    <col min="23" max="24" width="21.42578125" style="172" hidden="1" customWidth="1"/>
    <col min="25" max="25" width="21.42578125" style="172" customWidth="1"/>
    <col min="26" max="26" width="16.85546875" style="172" customWidth="1"/>
    <col min="27" max="29" width="9.140625" style="172" hidden="1" customWidth="1"/>
    <col min="30" max="30" width="11.85546875" style="172" hidden="1" customWidth="1"/>
    <col min="31" max="32" width="9.140625" style="172" hidden="1" customWidth="1"/>
    <col min="33" max="33" width="10.140625" style="172" hidden="1" customWidth="1"/>
    <col min="34" max="34" width="16.7109375" style="172" hidden="1" customWidth="1"/>
    <col min="35" max="35" width="8.85546875" style="172" hidden="1" customWidth="1"/>
    <col min="36" max="36" width="11.85546875" style="172" hidden="1" customWidth="1"/>
    <col min="37" max="37" width="17.7109375" style="172" hidden="1" customWidth="1"/>
    <col min="38" max="49" width="9.140625" style="172" hidden="1" customWidth="1"/>
    <col min="50" max="50" width="10.7109375" style="172" hidden="1" customWidth="1"/>
    <col min="51" max="200" width="9.140625" style="172" hidden="1" customWidth="1"/>
    <col min="201" max="16384" width="9.140625" style="172"/>
  </cols>
  <sheetData>
    <row r="1" spans="2:53" ht="34.5" customHeight="1" thickBot="1">
      <c r="B1" s="276" t="s">
        <v>130</v>
      </c>
      <c r="C1" s="277"/>
      <c r="D1" s="277"/>
      <c r="E1" s="277"/>
      <c r="F1" s="1" t="str">
        <f ca="1">MID(CELL("filename",AC2),FIND("]",CELL("filename",AC2),1)+1,99)</f>
        <v>רננות- המכון למוסיקה יהודית</v>
      </c>
      <c r="Y1" s="177" t="s">
        <v>309</v>
      </c>
      <c r="Z1" s="2">
        <f ca="1">INDEX('תנאי סף'!$B$31:$B$130,MATCH(F1,'תנאי סף'!$F$31:$F$130,0))</f>
        <v>5</v>
      </c>
      <c r="AB1" s="172" t="s">
        <v>89</v>
      </c>
      <c r="AD1" s="188" t="s">
        <v>90</v>
      </c>
      <c r="AE1" s="189" t="s">
        <v>91</v>
      </c>
      <c r="AF1" s="189" t="s">
        <v>92</v>
      </c>
      <c r="AG1" s="189" t="s">
        <v>93</v>
      </c>
      <c r="AH1" s="189" t="s">
        <v>94</v>
      </c>
      <c r="AI1" s="189" t="s">
        <v>95</v>
      </c>
      <c r="AJ1" s="189" t="s">
        <v>96</v>
      </c>
      <c r="AK1" s="190" t="s">
        <v>97</v>
      </c>
      <c r="AL1" s="189" t="s">
        <v>98</v>
      </c>
      <c r="AM1" s="190" t="s">
        <v>99</v>
      </c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90"/>
    </row>
    <row r="2" spans="2:53" ht="20.25" customHeight="1">
      <c r="Y2" s="278" t="str">
        <f>'פרמטרים לקריטריונים'!$B$4</f>
        <v>שנת תקציב</v>
      </c>
      <c r="Z2" s="5">
        <f>'פרמטרים לקריטריונים'!$C$4</f>
        <v>2025</v>
      </c>
      <c r="AE2" s="172">
        <f>IF(ISNA(MATCH(G31,$AB$30:$AC$30,0)),0,1)</f>
        <v>1</v>
      </c>
      <c r="AF2" s="172">
        <f>IF(IFERROR(G31*1,"bad")="bad",0,1)</f>
        <v>1</v>
      </c>
      <c r="AG2" s="172">
        <f>IF(IFERROR(IF(G31=TRUNC(G31),1,"bad"),"bad")="bad",0,1)</f>
        <v>1</v>
      </c>
      <c r="AH2" s="172">
        <f>IF(AND(IF(IFERROR(G31*1,"bad")="bad",0,1)=1,G31&gt;=0),1,0)</f>
        <v>1</v>
      </c>
      <c r="AI2" s="172">
        <f>IF(AND(IF(IFERROR(IF(G31=TRUNC(G31),1,"bad"),"bad")="bad",0,1)=1,G31&gt;=0),1,0)</f>
        <v>1</v>
      </c>
      <c r="AJ2" s="172">
        <f>IF(AND(IF(IFERROR(G31*1,"bad")="bad",0,1)=1,G31&gt;0),1,0)</f>
        <v>0</v>
      </c>
      <c r="AK2" s="172">
        <f>IF(AND(IF(IFERROR(IF(G31=TRUNC(G31),1,"bad"),"bad")="bad",0,1)=1,G31&gt;0),1,0)</f>
        <v>0</v>
      </c>
      <c r="AL2" s="172">
        <v>1</v>
      </c>
      <c r="AM2" s="172">
        <f>IF(IFERROR(HLOOKUP(G31,$BB$30:$BL$30,1,0),"bad")="bad",0,1)</f>
        <v>0</v>
      </c>
    </row>
    <row r="3" spans="2:53" ht="19.5" thickBot="1">
      <c r="F3" s="343" t="str">
        <f>'פרמטרים לקריטריונים'!F61:G61</f>
        <v>סעיף</v>
      </c>
      <c r="G3" s="343" t="str">
        <f>'פרמטרים לקריטריונים'!G61:H61</f>
        <v>תנאי</v>
      </c>
      <c r="I3" s="343" t="str">
        <f>'פרמטרים לקריטריונים'!B61</f>
        <v>סעיף</v>
      </c>
      <c r="J3" s="343" t="str">
        <f>'פרמטרים לקריטריונים'!C61</f>
        <v>ניקוד</v>
      </c>
      <c r="L3" s="343" t="str">
        <f>'פרמטרים לקריטריונים'!B81</f>
        <v>סעיף</v>
      </c>
      <c r="M3" s="343" t="str">
        <f>'פרמטרים לקריטריונים'!C81</f>
        <v>ניקוד</v>
      </c>
      <c r="N3" s="343" t="str">
        <f>'פרמטרים לקריטריונים'!B85</f>
        <v>סעיף</v>
      </c>
      <c r="O3" s="343" t="str">
        <f>'פרמטרים לקריטריונים'!C85</f>
        <v>מקדם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2" t="s">
        <v>101</v>
      </c>
      <c r="AE3" s="172">
        <v>1</v>
      </c>
      <c r="AF3" s="172">
        <v>2</v>
      </c>
      <c r="AG3" s="172">
        <v>3</v>
      </c>
      <c r="AH3" s="172">
        <v>4</v>
      </c>
      <c r="AI3" s="172">
        <v>5</v>
      </c>
      <c r="AJ3" s="172">
        <v>6</v>
      </c>
      <c r="AK3" s="172">
        <v>7</v>
      </c>
      <c r="AL3" s="172">
        <v>8</v>
      </c>
      <c r="AM3" s="172">
        <v>9</v>
      </c>
    </row>
    <row r="4" spans="2:53" ht="32.25" thickBot="1">
      <c r="F4" s="346" t="str">
        <f>'פרמטרים לקריטריונים'!F62:G62</f>
        <v>מספר חזנים ופייטנים</v>
      </c>
      <c r="G4" s="391">
        <f>'פרמטרים לקריטריונים'!G62:H62</f>
        <v>4</v>
      </c>
      <c r="I4" s="346" t="str">
        <f>'פרמטרים לקריטריונים'!B62</f>
        <v>עבור כל מנצח, נגן, חזן או פייטן</v>
      </c>
      <c r="J4" s="391">
        <f>'פרמטרים לקריטריונים'!C62</f>
        <v>1</v>
      </c>
      <c r="L4" s="346" t="str">
        <f>'פרמטרים לקריטריונים'!B82</f>
        <v>עבור כל קונצרט</v>
      </c>
      <c r="M4" s="392">
        <f>'פרמטרים לקריטריונים'!C82</f>
        <v>1</v>
      </c>
      <c r="N4" s="346" t="str">
        <f>'פרמטרים לקריטריונים'!B86</f>
        <v>שיעור מקסימלי של ניקוד מקונצרטים בחו"ל</v>
      </c>
      <c r="O4" s="392">
        <f>'פרמטרים לקריטריונים'!C86</f>
        <v>0.1</v>
      </c>
      <c r="AD4" s="172" t="s">
        <v>105</v>
      </c>
      <c r="AE4" s="188" t="s">
        <v>76</v>
      </c>
      <c r="AF4" s="189" t="s">
        <v>77</v>
      </c>
      <c r="AG4" s="189" t="s">
        <v>78</v>
      </c>
      <c r="AH4" s="189" t="s">
        <v>79</v>
      </c>
      <c r="AI4" s="189" t="s">
        <v>80</v>
      </c>
      <c r="AJ4" s="189"/>
      <c r="AK4" s="189"/>
      <c r="AL4" s="189"/>
      <c r="AM4" s="189"/>
      <c r="AN4" s="190"/>
    </row>
    <row r="5" spans="2:53" ht="19.5" thickBot="1">
      <c r="F5" s="346" t="str">
        <f>'פרמטרים לקריטריונים'!F63:G63</f>
        <v>מספר חזנים</v>
      </c>
      <c r="G5" s="391">
        <f>'פרמטרים לקריטריונים'!G63:H63</f>
        <v>1</v>
      </c>
      <c r="I5" s="343" t="str">
        <f>'פרמטרים לקריטריונים'!B63</f>
        <v>סעיף</v>
      </c>
      <c r="J5" s="343" t="str">
        <f>'פרמטרים לקריטריונים'!C63</f>
        <v>הגבלה</v>
      </c>
      <c r="L5" s="343" t="str">
        <f>'פרמטרים לקריטריונים'!B83</f>
        <v>בעד כל מספר מבצעים</v>
      </c>
      <c r="M5" s="343" t="str">
        <f>'פרמטרים לקריטריונים'!C83</f>
        <v>מקדם</v>
      </c>
      <c r="N5" s="343" t="str">
        <f>'פרמטרים לקריטריונים'!B87</f>
        <v>סעיף</v>
      </c>
      <c r="O5" s="343" t="str">
        <f>'פרמטרים לקריטריונים'!C87</f>
        <v>מקדם</v>
      </c>
      <c r="Y5" s="279" t="s">
        <v>310</v>
      </c>
      <c r="Z5" s="280"/>
    </row>
    <row r="6" spans="2:53" ht="37.5">
      <c r="F6" s="346" t="str">
        <f>'פרמטרים לקריטריונים'!F64:G64</f>
        <v>מספר נגנים</v>
      </c>
      <c r="G6" s="391">
        <f>'פרמטרים לקריטריונים'!G64:H64</f>
        <v>3</v>
      </c>
      <c r="I6" s="346" t="str">
        <f>'פרמטרים לקריטריונים'!B64</f>
        <v>מספר מבצעים מקסימלי לקונצרט</v>
      </c>
      <c r="J6" s="391">
        <f>'פרמטרים לקריטריונים'!C64</f>
        <v>80</v>
      </c>
      <c r="L6" s="393">
        <f>'פרמטרים לקריטריונים'!B84</f>
        <v>10</v>
      </c>
      <c r="M6" s="392">
        <f>'פרמטרים לקריטריונים'!C84</f>
        <v>1.05</v>
      </c>
      <c r="N6" s="346" t="str">
        <f>'פרמטרים לקריטריונים'!B88</f>
        <v>קונצרט עבור גוף שלישי שהמשרד תמך בו</v>
      </c>
      <c r="O6" s="392">
        <f>'פרמטרים לקריטריונים'!C88</f>
        <v>0.5</v>
      </c>
      <c r="Y6" s="177" t="s">
        <v>311</v>
      </c>
      <c r="Z6" s="317">
        <f>Y131</f>
        <v>203</v>
      </c>
    </row>
    <row r="7" spans="2:53" ht="38.25" thickBot="1">
      <c r="F7" s="346" t="str">
        <f>'פרמטרים לקריטריונים'!F65:G65</f>
        <v>דקות שירה או נגינה</v>
      </c>
      <c r="G7" s="391">
        <f>'פרמטרים לקריטריונים'!G65:H65</f>
        <v>50</v>
      </c>
      <c r="Y7" s="315" t="s">
        <v>312</v>
      </c>
      <c r="Z7" s="316">
        <f>SUMPRODUCT(Z31:Z130,--(P31:P130=0))+MIN(SUMPRODUCT(Z31:Z130,--(P31:P130=1)),SUMPRODUCT(Z31:Z130,--(P31:P130=0))*O4/(1-O4))</f>
        <v>13.736281562499997</v>
      </c>
    </row>
    <row r="9" spans="2:53" hidden="1"/>
    <row r="10" spans="2:53" hidden="1"/>
    <row r="11" spans="2:53" hidden="1"/>
    <row r="12" spans="2:53" hidden="1"/>
    <row r="13" spans="2:53" hidden="1"/>
    <row r="14" spans="2:53" hidden="1"/>
    <row r="15" spans="2:53" hidden="1"/>
    <row r="16" spans="2:53" hidden="1"/>
    <row r="17" spans="1:58" hidden="1"/>
    <row r="18" spans="1:58" hidden="1"/>
    <row r="19" spans="1:58" hidden="1"/>
    <row r="20" spans="1:58" hidden="1"/>
    <row r="21" spans="1:58" hidden="1"/>
    <row r="22" spans="1:58" hidden="1"/>
    <row r="23" spans="1:58" hidden="1"/>
    <row r="24" spans="1:58" hidden="1"/>
    <row r="25" spans="1:58" hidden="1"/>
    <row r="26" spans="1:58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58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8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171">
        <f t="shared" ref="AD28:AW28" si="0">MATCH(G$30,$AE$1:$AM$1,0)</f>
        <v>5</v>
      </c>
      <c r="AE28" s="171">
        <f t="shared" si="0"/>
        <v>5</v>
      </c>
      <c r="AF28" s="171">
        <f t="shared" si="0"/>
        <v>5</v>
      </c>
      <c r="AG28" s="171">
        <f t="shared" si="0"/>
        <v>5</v>
      </c>
      <c r="AH28" s="171">
        <f t="shared" si="0"/>
        <v>5</v>
      </c>
      <c r="AI28" s="171">
        <f t="shared" si="0"/>
        <v>1</v>
      </c>
      <c r="AJ28" s="171">
        <f t="shared" si="0"/>
        <v>1</v>
      </c>
      <c r="AK28" s="171" t="e">
        <f t="shared" si="0"/>
        <v>#N/A</v>
      </c>
      <c r="AL28" s="171" t="e">
        <f t="shared" si="0"/>
        <v>#N/A</v>
      </c>
      <c r="AM28" s="171">
        <f t="shared" si="0"/>
        <v>1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  <c r="AW28" s="171" t="e">
        <f t="shared" si="0"/>
        <v>#N/A</v>
      </c>
      <c r="AX28" s="171" t="e">
        <f>MATCH(#REF!,$AE$1:$AM$1,0)</f>
        <v>#REF!</v>
      </c>
      <c r="AY28" s="171"/>
    </row>
    <row r="29" spans="1:58" ht="79.5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218" t="s">
        <v>313</v>
      </c>
      <c r="G29" s="218" t="s">
        <v>56</v>
      </c>
      <c r="H29" s="218" t="s">
        <v>314</v>
      </c>
      <c r="I29" s="218" t="s">
        <v>58</v>
      </c>
      <c r="J29" s="218" t="s">
        <v>315</v>
      </c>
      <c r="K29" s="218" t="s">
        <v>316</v>
      </c>
      <c r="L29" s="218" t="s">
        <v>317</v>
      </c>
      <c r="M29" s="218" t="s">
        <v>318</v>
      </c>
      <c r="N29" s="429" t="s">
        <v>319</v>
      </c>
      <c r="O29" s="429" t="s">
        <v>320</v>
      </c>
      <c r="P29" s="218" t="s">
        <v>321</v>
      </c>
      <c r="Q29" s="433"/>
      <c r="R29" s="433"/>
      <c r="S29" s="433"/>
      <c r="T29" s="433"/>
      <c r="U29" s="433"/>
      <c r="V29" s="433"/>
      <c r="W29" s="433"/>
      <c r="X29" s="433"/>
      <c r="Y29" s="429" t="s">
        <v>322</v>
      </c>
      <c r="Z29" s="429" t="s">
        <v>323</v>
      </c>
      <c r="AA29" s="203" t="s">
        <v>161</v>
      </c>
      <c r="AD29" s="171" t="str">
        <f t="shared" ref="AD29:AW29" si="1">"בקרת "&amp;G29</f>
        <v>בקרת מספר חזנים</v>
      </c>
      <c r="AE29" s="171" t="str">
        <f t="shared" si="1"/>
        <v>בקרת מספר פייטנים</v>
      </c>
      <c r="AF29" s="171" t="str">
        <f t="shared" si="1"/>
        <v>בקרת מספר נגנים</v>
      </c>
      <c r="AG29" s="171" t="str">
        <f t="shared" si="1"/>
        <v>בקרת מספר מנצחים</v>
      </c>
      <c r="AH29" s="171" t="str">
        <f t="shared" si="1"/>
        <v>בקרת מספר דקות שירה או נגינה</v>
      </c>
      <c r="AI29" s="171" t="str">
        <f t="shared" si="1"/>
        <v>בקרת אינה מבוצעת במסגרת התפילות הקבועות בבית הכנסת או במסגרת בית ספרית</v>
      </c>
      <c r="AJ29" s="171" t="str">
        <f t="shared" si="1"/>
        <v>בקרת הקונצרנט בוצע עבור גוף שלישי שהמשרד תמך בו בשנת ההערכה ואשר המוסד קיבל ממנו תשלום בעבורם</v>
      </c>
      <c r="AK29" s="171" t="str">
        <f t="shared" si="1"/>
        <v>בקרת סה"כ מבצעים</v>
      </c>
      <c r="AL29" s="171" t="str">
        <f t="shared" si="1"/>
        <v>בקרת עובר תנאי סף לקונצרט</v>
      </c>
      <c r="AM29" s="171" t="str">
        <f t="shared" si="1"/>
        <v>בקרת הקונצרנט בוצע מחוץ לישראל</v>
      </c>
      <c r="AN29" s="171" t="str">
        <f t="shared" si="1"/>
        <v xml:space="preserve">בקרת </v>
      </c>
      <c r="AO29" s="171" t="str">
        <f t="shared" si="1"/>
        <v xml:space="preserve">בקרת </v>
      </c>
      <c r="AP29" s="171" t="str">
        <f t="shared" si="1"/>
        <v xml:space="preserve">בקרת </v>
      </c>
      <c r="AQ29" s="171" t="str">
        <f t="shared" si="1"/>
        <v xml:space="preserve">בקרת </v>
      </c>
      <c r="AR29" s="171" t="str">
        <f t="shared" si="1"/>
        <v xml:space="preserve">בקרת </v>
      </c>
      <c r="AS29" s="171" t="str">
        <f t="shared" si="1"/>
        <v xml:space="preserve">בקרת </v>
      </c>
      <c r="AT29" s="171" t="str">
        <f t="shared" si="1"/>
        <v xml:space="preserve">בקרת </v>
      </c>
      <c r="AU29" s="171" t="str">
        <f t="shared" si="1"/>
        <v xml:space="preserve">בקרת </v>
      </c>
      <c r="AV29" s="171" t="str">
        <f t="shared" si="1"/>
        <v>בקרת ניקוד מבצעים</v>
      </c>
      <c r="AW29" s="171" t="str">
        <f t="shared" si="1"/>
        <v>בקרת ניקוד מספר קונצרטים</v>
      </c>
      <c r="AX29" s="171"/>
      <c r="AY29" s="171"/>
      <c r="BB29" s="172" t="s">
        <v>105</v>
      </c>
    </row>
    <row r="30" spans="1:58" ht="37.5" customHeight="1" thickBot="1">
      <c r="A30" s="204"/>
      <c r="B30" s="432"/>
      <c r="C30" s="434"/>
      <c r="D30" s="434"/>
      <c r="E30" s="434"/>
      <c r="F30" s="219" t="s">
        <v>98</v>
      </c>
      <c r="G30" s="219" t="s">
        <v>95</v>
      </c>
      <c r="H30" s="219" t="s">
        <v>95</v>
      </c>
      <c r="I30" s="219" t="s">
        <v>95</v>
      </c>
      <c r="J30" s="219" t="s">
        <v>95</v>
      </c>
      <c r="K30" s="219" t="s">
        <v>95</v>
      </c>
      <c r="L30" s="219" t="s">
        <v>91</v>
      </c>
      <c r="M30" s="219" t="s">
        <v>91</v>
      </c>
      <c r="N30" s="430"/>
      <c r="O30" s="430"/>
      <c r="P30" s="219" t="s">
        <v>91</v>
      </c>
      <c r="Q30" s="522"/>
      <c r="R30" s="434"/>
      <c r="S30" s="434"/>
      <c r="T30" s="434"/>
      <c r="U30" s="434"/>
      <c r="V30" s="434"/>
      <c r="W30" s="434"/>
      <c r="X30" s="434"/>
      <c r="Y30" s="430"/>
      <c r="Z30" s="430"/>
      <c r="AB30" s="172">
        <v>0</v>
      </c>
      <c r="AC30" s="172">
        <v>1</v>
      </c>
      <c r="AD30" s="171" t="str">
        <f t="shared" ref="AD30:AW30" si="2">G30</f>
        <v>מספר שלם שאינו שלילי</v>
      </c>
      <c r="AE30" s="171" t="str">
        <f t="shared" si="2"/>
        <v>מספר שלם שאינו שלילי</v>
      </c>
      <c r="AF30" s="171" t="str">
        <f t="shared" si="2"/>
        <v>מספר שלם שאינו שלילי</v>
      </c>
      <c r="AG30" s="171" t="str">
        <f t="shared" si="2"/>
        <v>מספר שלם שאינו שלילי</v>
      </c>
      <c r="AH30" s="171" t="str">
        <f t="shared" si="2"/>
        <v>מספר שלם שאינו שלילי</v>
      </c>
      <c r="AI30" s="171" t="str">
        <f t="shared" si="2"/>
        <v>0/1</v>
      </c>
      <c r="AJ30" s="171" t="str">
        <f t="shared" si="2"/>
        <v>0/1</v>
      </c>
      <c r="AK30" s="171">
        <f t="shared" si="2"/>
        <v>0</v>
      </c>
      <c r="AL30" s="171">
        <f t="shared" si="2"/>
        <v>0</v>
      </c>
      <c r="AM30" s="171" t="str">
        <f t="shared" si="2"/>
        <v>0/1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AW30" s="171">
        <f t="shared" si="2"/>
        <v>0</v>
      </c>
      <c r="AX30" s="171"/>
      <c r="AY30" s="171"/>
      <c r="BB30" s="172" t="str">
        <f>AE$4</f>
        <v>א</v>
      </c>
      <c r="BC30" s="172" t="str">
        <f>AF$4</f>
        <v>ב</v>
      </c>
      <c r="BD30" s="172" t="str">
        <f>AG$4</f>
        <v>ג</v>
      </c>
      <c r="BE30" s="172" t="str">
        <f>AH$4</f>
        <v>ד</v>
      </c>
      <c r="BF30" s="172" t="str">
        <f>AI$4</f>
        <v>ה</v>
      </c>
    </row>
    <row r="31" spans="1:58" ht="27" customHeight="1">
      <c r="B31" s="10">
        <f t="shared" ref="B31:B37" si="3">IF(F31="","",ROW()-30)</f>
        <v>1</v>
      </c>
      <c r="C31" s="8"/>
      <c r="D31" s="8"/>
      <c r="E31" s="8"/>
      <c r="F31" s="281" t="s">
        <v>426</v>
      </c>
      <c r="G31" s="9">
        <v>0</v>
      </c>
      <c r="H31" s="137">
        <v>1</v>
      </c>
      <c r="I31" s="137">
        <v>10</v>
      </c>
      <c r="J31" s="137">
        <v>0</v>
      </c>
      <c r="K31" s="137">
        <v>50</v>
      </c>
      <c r="L31" s="158">
        <v>1</v>
      </c>
      <c r="M31" s="158">
        <v>0</v>
      </c>
      <c r="N31" s="11">
        <f t="shared" ref="N31:N37" si="4">IF($F31="","",IFERROR(SUM(G31:J31),$AB$1))</f>
        <v>11</v>
      </c>
      <c r="O31" s="11">
        <f t="shared" ref="O31:O37" si="5">IF($F31="","",IF($AA31&lt;&gt;1,$AB$1,IFERROR(IF(AND(L31=1,K31&gt;=$G$7,OR(SUM(G31:H31)&gt;=$G$4,AND(H31&gt;=($G$4-$G$6),I31&gt;=$G$6))),1,0),$AB$1)))</f>
        <v>1</v>
      </c>
      <c r="P31" s="158">
        <v>0</v>
      </c>
      <c r="Q31" s="11">
        <f>IF($F31="","",IFERROR(SUM(J31:M31),$AB$1))</f>
        <v>51</v>
      </c>
      <c r="R31" s="11"/>
      <c r="S31" s="11"/>
      <c r="T31" s="11"/>
      <c r="U31" s="11"/>
      <c r="V31" s="11"/>
      <c r="W31" s="11"/>
      <c r="X31" s="11"/>
      <c r="Y31" s="11">
        <f t="shared" ref="Y31:Y37" si="6">IF($F31="","",IF($AA31&lt;&gt;1,$AB$1,IFERROR(O31*MIN($J$6,$J$4*N31),$AB$1)))</f>
        <v>11</v>
      </c>
      <c r="Z31" s="11">
        <f t="shared" ref="Z31:Z37" si="7">IF($F31="","",IF($AA31&lt;&gt;1,$AB$1,IFERROR(O31*$M$4*$M$6^ROUNDDOWN(MIN($J$6,N31)/$L$6,0)*IF(M31=1,$O$6,1),$AB$1)))</f>
        <v>1.05</v>
      </c>
      <c r="AA31" s="172">
        <f>IF(SUM(AD31:AW31)=COUNT(AD31:AW31),1,0)</f>
        <v>1</v>
      </c>
      <c r="AB31" s="172">
        <f t="shared" ref="AB31:AC37" si="8">IF($F31="","",AB$30)</f>
        <v>0</v>
      </c>
      <c r="AC31" s="172">
        <f t="shared" si="8"/>
        <v>1</v>
      </c>
      <c r="AD31" s="171">
        <f t="shared" ref="AD31:AJ37" si="9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171">
        <f t="shared" si="9"/>
        <v>1</v>
      </c>
      <c r="AF31" s="171">
        <f t="shared" si="9"/>
        <v>1</v>
      </c>
      <c r="AG31" s="171">
        <f t="shared" si="9"/>
        <v>1</v>
      </c>
      <c r="AH31" s="171">
        <f t="shared" si="9"/>
        <v>1</v>
      </c>
      <c r="AI31" s="171">
        <f t="shared" si="9"/>
        <v>1</v>
      </c>
      <c r="AJ31" s="171">
        <f t="shared" si="9"/>
        <v>1</v>
      </c>
      <c r="AK31" s="171"/>
      <c r="AL31" s="171"/>
      <c r="AM31" s="171">
        <f t="shared" ref="AM31:AM94" si="10">IF(P$30="",1,IF(P31="",0,IFERROR(CHOOSE(AM$28,IF(ISNA(MATCH(P31,$AB$30:$AC$30,0)),0,1),IF(ISNUMBER(P31),1,0),IF(P31=TRUNC(P31),1,0),IF(AND(P31*1=P31,P31&gt;=0),1,0),IF(AND(P31=TRUNC(P31),P31&gt;=0),1,0),IF(AND(P31*1=P31,P31&gt;0),1,0),IF(AND(P31=TRUNC(P31),P31&gt;0),1,0),1,IF(ISNA(HLOOKUP(P31,$AE$4:$AN$4,1,0)),0,1)),0)))</f>
        <v>1</v>
      </c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BB31" s="172" t="str">
        <f t="shared" ref="BB31:BF37" si="11">IF($F31="","",BB$30)</f>
        <v>א</v>
      </c>
      <c r="BC31" s="172" t="str">
        <f t="shared" si="11"/>
        <v>ב</v>
      </c>
      <c r="BD31" s="172" t="str">
        <f t="shared" si="11"/>
        <v>ג</v>
      </c>
      <c r="BE31" s="172" t="str">
        <f t="shared" si="11"/>
        <v>ד</v>
      </c>
      <c r="BF31" s="172" t="str">
        <f t="shared" si="11"/>
        <v>ה</v>
      </c>
    </row>
    <row r="32" spans="1:58" ht="27" customHeight="1">
      <c r="B32" s="10">
        <f t="shared" si="3"/>
        <v>2</v>
      </c>
      <c r="C32" s="8"/>
      <c r="D32" s="8"/>
      <c r="E32" s="8"/>
      <c r="F32" s="281" t="s">
        <v>427</v>
      </c>
      <c r="G32" s="9">
        <v>0</v>
      </c>
      <c r="H32" s="137">
        <v>1</v>
      </c>
      <c r="I32" s="137">
        <v>4</v>
      </c>
      <c r="J32" s="137">
        <v>0</v>
      </c>
      <c r="K32" s="137">
        <v>70</v>
      </c>
      <c r="L32" s="158">
        <v>1</v>
      </c>
      <c r="M32" s="158">
        <v>0</v>
      </c>
      <c r="N32" s="11">
        <f t="shared" si="4"/>
        <v>5</v>
      </c>
      <c r="O32" s="11">
        <f t="shared" si="5"/>
        <v>1</v>
      </c>
      <c r="P32" s="158">
        <v>0</v>
      </c>
      <c r="Q32" s="11"/>
      <c r="R32" s="11"/>
      <c r="S32" s="11"/>
      <c r="T32" s="11"/>
      <c r="U32" s="11"/>
      <c r="V32" s="11"/>
      <c r="W32" s="11"/>
      <c r="X32" s="11"/>
      <c r="Y32" s="11">
        <f t="shared" si="6"/>
        <v>5</v>
      </c>
      <c r="Z32" s="11">
        <f t="shared" si="7"/>
        <v>1</v>
      </c>
      <c r="AA32" s="172">
        <f t="shared" ref="AA32:AA95" si="12">IF(SUM(AD32:AW32)=COUNT(AD32:AW32),1,0)</f>
        <v>1</v>
      </c>
      <c r="AB32" s="172">
        <f t="shared" si="8"/>
        <v>0</v>
      </c>
      <c r="AC32" s="172">
        <f t="shared" si="8"/>
        <v>1</v>
      </c>
      <c r="AD32" s="171">
        <f t="shared" si="9"/>
        <v>1</v>
      </c>
      <c r="AE32" s="171">
        <f t="shared" si="9"/>
        <v>1</v>
      </c>
      <c r="AF32" s="171">
        <f t="shared" si="9"/>
        <v>1</v>
      </c>
      <c r="AG32" s="171">
        <f t="shared" si="9"/>
        <v>1</v>
      </c>
      <c r="AH32" s="171">
        <f t="shared" si="9"/>
        <v>1</v>
      </c>
      <c r="AI32" s="171">
        <f t="shared" si="9"/>
        <v>1</v>
      </c>
      <c r="AJ32" s="171">
        <f t="shared" si="9"/>
        <v>1</v>
      </c>
      <c r="AK32" s="171"/>
      <c r="AL32" s="171"/>
      <c r="AM32" s="171">
        <f t="shared" si="10"/>
        <v>1</v>
      </c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BB32" s="172" t="str">
        <f t="shared" si="11"/>
        <v>א</v>
      </c>
      <c r="BC32" s="172" t="str">
        <f t="shared" si="11"/>
        <v>ב</v>
      </c>
      <c r="BD32" s="172" t="str">
        <f t="shared" si="11"/>
        <v>ג</v>
      </c>
      <c r="BE32" s="172" t="str">
        <f t="shared" si="11"/>
        <v>ד</v>
      </c>
      <c r="BF32" s="172" t="str">
        <f t="shared" si="11"/>
        <v>ה</v>
      </c>
    </row>
    <row r="33" spans="2:58" ht="27" customHeight="1">
      <c r="B33" s="10">
        <f t="shared" si="3"/>
        <v>3</v>
      </c>
      <c r="C33" s="8"/>
      <c r="D33" s="8"/>
      <c r="E33" s="8"/>
      <c r="F33" s="281" t="s">
        <v>428</v>
      </c>
      <c r="G33" s="9">
        <v>0</v>
      </c>
      <c r="H33" s="9">
        <v>1</v>
      </c>
      <c r="I33" s="9">
        <v>4</v>
      </c>
      <c r="J33" s="9">
        <v>0</v>
      </c>
      <c r="K33" s="137">
        <v>70</v>
      </c>
      <c r="L33" s="305">
        <v>1</v>
      </c>
      <c r="M33" s="305">
        <v>0</v>
      </c>
      <c r="N33" s="11">
        <f t="shared" si="4"/>
        <v>5</v>
      </c>
      <c r="O33" s="11">
        <f t="shared" si="5"/>
        <v>1</v>
      </c>
      <c r="P33" s="158">
        <v>0</v>
      </c>
      <c r="Q33" s="11"/>
      <c r="R33" s="11"/>
      <c r="S33" s="11"/>
      <c r="T33" s="11"/>
      <c r="U33" s="11"/>
      <c r="V33" s="11"/>
      <c r="W33" s="11"/>
      <c r="X33" s="11"/>
      <c r="Y33" s="11">
        <f t="shared" si="6"/>
        <v>5</v>
      </c>
      <c r="Z33" s="11">
        <f t="shared" si="7"/>
        <v>1</v>
      </c>
      <c r="AA33" s="172">
        <f t="shared" si="12"/>
        <v>1</v>
      </c>
      <c r="AB33" s="172">
        <f t="shared" si="8"/>
        <v>0</v>
      </c>
      <c r="AC33" s="172">
        <f t="shared" si="8"/>
        <v>1</v>
      </c>
      <c r="AD33" s="171">
        <f t="shared" si="9"/>
        <v>1</v>
      </c>
      <c r="AE33" s="171">
        <f t="shared" si="9"/>
        <v>1</v>
      </c>
      <c r="AF33" s="171">
        <f t="shared" si="9"/>
        <v>1</v>
      </c>
      <c r="AG33" s="171">
        <f t="shared" si="9"/>
        <v>1</v>
      </c>
      <c r="AH33" s="171">
        <f t="shared" si="9"/>
        <v>1</v>
      </c>
      <c r="AI33" s="171">
        <f t="shared" si="9"/>
        <v>1</v>
      </c>
      <c r="AJ33" s="171">
        <f t="shared" si="9"/>
        <v>1</v>
      </c>
      <c r="AK33" s="171"/>
      <c r="AL33" s="171"/>
      <c r="AM33" s="171">
        <f t="shared" si="10"/>
        <v>1</v>
      </c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BB33" s="172" t="str">
        <f t="shared" si="11"/>
        <v>א</v>
      </c>
      <c r="BC33" s="172" t="str">
        <f t="shared" si="11"/>
        <v>ב</v>
      </c>
      <c r="BD33" s="172" t="str">
        <f t="shared" si="11"/>
        <v>ג</v>
      </c>
      <c r="BE33" s="172" t="str">
        <f t="shared" si="11"/>
        <v>ד</v>
      </c>
      <c r="BF33" s="172" t="str">
        <f t="shared" si="11"/>
        <v>ה</v>
      </c>
    </row>
    <row r="34" spans="2:58" ht="27" customHeight="1">
      <c r="B34" s="10">
        <f t="shared" si="3"/>
        <v>4</v>
      </c>
      <c r="C34" s="8"/>
      <c r="D34" s="8"/>
      <c r="E34" s="8"/>
      <c r="F34" s="281" t="s">
        <v>428</v>
      </c>
      <c r="G34" s="9">
        <v>0</v>
      </c>
      <c r="H34" s="9">
        <v>1</v>
      </c>
      <c r="I34" s="9">
        <v>4</v>
      </c>
      <c r="J34" s="9">
        <v>0</v>
      </c>
      <c r="K34" s="137">
        <v>70</v>
      </c>
      <c r="L34" s="305">
        <v>1</v>
      </c>
      <c r="M34" s="305">
        <v>0</v>
      </c>
      <c r="N34" s="11">
        <f t="shared" si="4"/>
        <v>5</v>
      </c>
      <c r="O34" s="11">
        <f t="shared" si="5"/>
        <v>1</v>
      </c>
      <c r="P34" s="158">
        <v>0</v>
      </c>
      <c r="Q34" s="11"/>
      <c r="R34" s="11"/>
      <c r="S34" s="11"/>
      <c r="T34" s="11"/>
      <c r="U34" s="11"/>
      <c r="V34" s="11"/>
      <c r="W34" s="11"/>
      <c r="X34" s="11"/>
      <c r="Y34" s="11">
        <f t="shared" si="6"/>
        <v>5</v>
      </c>
      <c r="Z34" s="11">
        <f t="shared" si="7"/>
        <v>1</v>
      </c>
      <c r="AA34" s="172">
        <f t="shared" si="12"/>
        <v>1</v>
      </c>
      <c r="AB34" s="172">
        <f t="shared" si="8"/>
        <v>0</v>
      </c>
      <c r="AC34" s="172">
        <f t="shared" si="8"/>
        <v>1</v>
      </c>
      <c r="AD34" s="171">
        <f t="shared" si="9"/>
        <v>1</v>
      </c>
      <c r="AE34" s="171">
        <f t="shared" si="9"/>
        <v>1</v>
      </c>
      <c r="AF34" s="171">
        <f t="shared" si="9"/>
        <v>1</v>
      </c>
      <c r="AG34" s="171">
        <f t="shared" si="9"/>
        <v>1</v>
      </c>
      <c r="AH34" s="171">
        <f t="shared" si="9"/>
        <v>1</v>
      </c>
      <c r="AI34" s="171">
        <f t="shared" si="9"/>
        <v>1</v>
      </c>
      <c r="AJ34" s="171">
        <f t="shared" si="9"/>
        <v>1</v>
      </c>
      <c r="AK34" s="171"/>
      <c r="AL34" s="171"/>
      <c r="AM34" s="171">
        <f t="shared" si="10"/>
        <v>1</v>
      </c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BB34" s="172" t="str">
        <f t="shared" si="11"/>
        <v>א</v>
      </c>
      <c r="BC34" s="172" t="str">
        <f t="shared" si="11"/>
        <v>ב</v>
      </c>
      <c r="BD34" s="172" t="str">
        <f t="shared" si="11"/>
        <v>ג</v>
      </c>
      <c r="BE34" s="172" t="str">
        <f t="shared" si="11"/>
        <v>ד</v>
      </c>
      <c r="BF34" s="172" t="str">
        <f t="shared" si="11"/>
        <v>ה</v>
      </c>
    </row>
    <row r="35" spans="2:58" ht="27" customHeight="1">
      <c r="B35" s="10">
        <f t="shared" si="3"/>
        <v>5</v>
      </c>
      <c r="C35" s="8"/>
      <c r="D35" s="8"/>
      <c r="E35" s="8"/>
      <c r="F35" s="281" t="s">
        <v>428</v>
      </c>
      <c r="G35" s="9">
        <v>0</v>
      </c>
      <c r="H35" s="9">
        <v>1</v>
      </c>
      <c r="I35" s="9">
        <v>4</v>
      </c>
      <c r="J35" s="9">
        <v>0</v>
      </c>
      <c r="K35" s="137">
        <v>70</v>
      </c>
      <c r="L35" s="305">
        <v>1</v>
      </c>
      <c r="M35" s="305">
        <v>0</v>
      </c>
      <c r="N35" s="11">
        <f t="shared" si="4"/>
        <v>5</v>
      </c>
      <c r="O35" s="11">
        <f t="shared" si="5"/>
        <v>1</v>
      </c>
      <c r="P35" s="158">
        <v>0</v>
      </c>
      <c r="Q35" s="11"/>
      <c r="R35" s="11"/>
      <c r="S35" s="11"/>
      <c r="T35" s="11"/>
      <c r="U35" s="11"/>
      <c r="V35" s="11"/>
      <c r="W35" s="11"/>
      <c r="X35" s="11"/>
      <c r="Y35" s="11">
        <f t="shared" si="6"/>
        <v>5</v>
      </c>
      <c r="Z35" s="11">
        <f t="shared" si="7"/>
        <v>1</v>
      </c>
      <c r="AA35" s="172">
        <f t="shared" si="12"/>
        <v>1</v>
      </c>
      <c r="AB35" s="172">
        <f t="shared" si="8"/>
        <v>0</v>
      </c>
      <c r="AC35" s="172">
        <f t="shared" si="8"/>
        <v>1</v>
      </c>
      <c r="AD35" s="171">
        <f t="shared" si="9"/>
        <v>1</v>
      </c>
      <c r="AE35" s="171">
        <f t="shared" si="9"/>
        <v>1</v>
      </c>
      <c r="AF35" s="171">
        <f t="shared" si="9"/>
        <v>1</v>
      </c>
      <c r="AG35" s="171">
        <f t="shared" si="9"/>
        <v>1</v>
      </c>
      <c r="AH35" s="171">
        <f t="shared" si="9"/>
        <v>1</v>
      </c>
      <c r="AI35" s="171">
        <f t="shared" si="9"/>
        <v>1</v>
      </c>
      <c r="AJ35" s="171">
        <f t="shared" si="9"/>
        <v>1</v>
      </c>
      <c r="AK35" s="171"/>
      <c r="AL35" s="171"/>
      <c r="AM35" s="171">
        <f t="shared" si="10"/>
        <v>1</v>
      </c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BB35" s="172" t="str">
        <f t="shared" si="11"/>
        <v>א</v>
      </c>
      <c r="BC35" s="172" t="str">
        <f t="shared" si="11"/>
        <v>ב</v>
      </c>
      <c r="BD35" s="172" t="str">
        <f t="shared" si="11"/>
        <v>ג</v>
      </c>
      <c r="BE35" s="172" t="str">
        <f t="shared" si="11"/>
        <v>ד</v>
      </c>
      <c r="BF35" s="172" t="str">
        <f t="shared" si="11"/>
        <v>ה</v>
      </c>
    </row>
    <row r="36" spans="2:58" ht="26.25" customHeight="1">
      <c r="B36" s="10">
        <f t="shared" si="3"/>
        <v>6</v>
      </c>
      <c r="C36" s="8"/>
      <c r="D36" s="8"/>
      <c r="E36" s="8"/>
      <c r="F36" s="281" t="s">
        <v>429</v>
      </c>
      <c r="G36" s="9">
        <v>8</v>
      </c>
      <c r="H36" s="9">
        <v>0</v>
      </c>
      <c r="I36" s="9">
        <v>0</v>
      </c>
      <c r="J36" s="9">
        <v>1</v>
      </c>
      <c r="K36" s="9">
        <v>70</v>
      </c>
      <c r="L36" s="305">
        <v>1</v>
      </c>
      <c r="M36" s="305">
        <v>0</v>
      </c>
      <c r="N36" s="11">
        <f t="shared" si="4"/>
        <v>9</v>
      </c>
      <c r="O36" s="11">
        <f t="shared" si="5"/>
        <v>1</v>
      </c>
      <c r="P36" s="158">
        <v>0</v>
      </c>
      <c r="Q36" s="11"/>
      <c r="R36" s="11"/>
      <c r="S36" s="11"/>
      <c r="T36" s="11"/>
      <c r="U36" s="11"/>
      <c r="V36" s="11"/>
      <c r="W36" s="11"/>
      <c r="X36" s="11"/>
      <c r="Y36" s="11">
        <f t="shared" si="6"/>
        <v>9</v>
      </c>
      <c r="Z36" s="11">
        <f t="shared" si="7"/>
        <v>1</v>
      </c>
      <c r="AA36" s="172">
        <f t="shared" si="12"/>
        <v>1</v>
      </c>
      <c r="AB36" s="172">
        <f t="shared" si="8"/>
        <v>0</v>
      </c>
      <c r="AC36" s="172">
        <f t="shared" si="8"/>
        <v>1</v>
      </c>
      <c r="AD36" s="171">
        <f t="shared" si="9"/>
        <v>1</v>
      </c>
      <c r="AE36" s="171">
        <f t="shared" si="9"/>
        <v>1</v>
      </c>
      <c r="AF36" s="171">
        <f t="shared" si="9"/>
        <v>1</v>
      </c>
      <c r="AG36" s="171">
        <f t="shared" si="9"/>
        <v>1</v>
      </c>
      <c r="AH36" s="171">
        <f t="shared" si="9"/>
        <v>1</v>
      </c>
      <c r="AI36" s="171">
        <f t="shared" si="9"/>
        <v>1</v>
      </c>
      <c r="AJ36" s="171">
        <f t="shared" si="9"/>
        <v>1</v>
      </c>
      <c r="AK36" s="171"/>
      <c r="AL36" s="171"/>
      <c r="AM36" s="171">
        <f t="shared" si="10"/>
        <v>1</v>
      </c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BB36" s="172" t="str">
        <f t="shared" si="11"/>
        <v>א</v>
      </c>
      <c r="BC36" s="172" t="str">
        <f t="shared" si="11"/>
        <v>ב</v>
      </c>
      <c r="BD36" s="172" t="str">
        <f t="shared" si="11"/>
        <v>ג</v>
      </c>
      <c r="BE36" s="172" t="str">
        <f t="shared" si="11"/>
        <v>ד</v>
      </c>
      <c r="BF36" s="172" t="str">
        <f t="shared" si="11"/>
        <v>ה</v>
      </c>
    </row>
    <row r="37" spans="2:58">
      <c r="B37" s="10">
        <f t="shared" si="3"/>
        <v>7</v>
      </c>
      <c r="C37" s="8"/>
      <c r="D37" s="8"/>
      <c r="E37" s="8"/>
      <c r="F37" s="281" t="s">
        <v>430</v>
      </c>
      <c r="G37" s="9">
        <v>5</v>
      </c>
      <c r="H37" s="9">
        <v>0</v>
      </c>
      <c r="I37" s="9">
        <v>50</v>
      </c>
      <c r="J37" s="9">
        <v>1</v>
      </c>
      <c r="K37" s="9">
        <v>120</v>
      </c>
      <c r="L37" s="305">
        <v>1</v>
      </c>
      <c r="M37" s="305">
        <v>0</v>
      </c>
      <c r="N37" s="11">
        <f t="shared" si="4"/>
        <v>56</v>
      </c>
      <c r="O37" s="11">
        <f t="shared" si="5"/>
        <v>1</v>
      </c>
      <c r="P37" s="158">
        <v>0</v>
      </c>
      <c r="Q37" s="11"/>
      <c r="R37" s="11"/>
      <c r="S37" s="11"/>
      <c r="T37" s="11"/>
      <c r="U37" s="11"/>
      <c r="V37" s="11"/>
      <c r="W37" s="11"/>
      <c r="X37" s="11"/>
      <c r="Y37" s="11">
        <f t="shared" si="6"/>
        <v>56</v>
      </c>
      <c r="Z37" s="11">
        <f t="shared" si="7"/>
        <v>1.2762815625000001</v>
      </c>
      <c r="AA37" s="172">
        <f t="shared" si="12"/>
        <v>1</v>
      </c>
      <c r="AB37" s="172">
        <f t="shared" si="8"/>
        <v>0</v>
      </c>
      <c r="AC37" s="172">
        <f t="shared" si="8"/>
        <v>1</v>
      </c>
      <c r="AD37" s="171">
        <f t="shared" si="9"/>
        <v>1</v>
      </c>
      <c r="AE37" s="171">
        <f t="shared" si="9"/>
        <v>1</v>
      </c>
      <c r="AF37" s="171">
        <f t="shared" si="9"/>
        <v>1</v>
      </c>
      <c r="AG37" s="171">
        <f t="shared" si="9"/>
        <v>1</v>
      </c>
      <c r="AH37" s="171">
        <f t="shared" si="9"/>
        <v>1</v>
      </c>
      <c r="AI37" s="171">
        <f t="shared" si="9"/>
        <v>1</v>
      </c>
      <c r="AJ37" s="171">
        <f t="shared" si="9"/>
        <v>1</v>
      </c>
      <c r="AK37" s="171"/>
      <c r="AL37" s="171"/>
      <c r="AM37" s="171">
        <f t="shared" si="10"/>
        <v>1</v>
      </c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171"/>
      <c r="AY37" s="171"/>
      <c r="BB37" s="172" t="str">
        <f t="shared" si="11"/>
        <v>א</v>
      </c>
      <c r="BC37" s="172" t="str">
        <f t="shared" si="11"/>
        <v>ב</v>
      </c>
      <c r="BD37" s="172" t="str">
        <f t="shared" si="11"/>
        <v>ג</v>
      </c>
      <c r="BE37" s="172" t="str">
        <f t="shared" si="11"/>
        <v>ד</v>
      </c>
      <c r="BF37" s="172" t="str">
        <f t="shared" si="11"/>
        <v>ה</v>
      </c>
    </row>
    <row r="38" spans="2:58">
      <c r="B38" s="10">
        <f t="shared" ref="B38:B94" si="13">IF(F38="","",ROW()-30)</f>
        <v>8</v>
      </c>
      <c r="C38" s="8"/>
      <c r="D38" s="8"/>
      <c r="E38" s="8"/>
      <c r="F38" s="281" t="s">
        <v>431</v>
      </c>
      <c r="G38" s="9">
        <v>20</v>
      </c>
      <c r="H38" s="9">
        <v>0</v>
      </c>
      <c r="I38" s="9">
        <v>0</v>
      </c>
      <c r="J38" s="9">
        <v>1</v>
      </c>
      <c r="K38" s="9">
        <v>70</v>
      </c>
      <c r="L38" s="305">
        <v>1</v>
      </c>
      <c r="M38" s="305">
        <v>0</v>
      </c>
      <c r="N38" s="11">
        <f t="shared" ref="N38:N95" si="14">IF($F38="","",IFERROR(SUM(G38:J38),$AB$1))</f>
        <v>21</v>
      </c>
      <c r="O38" s="11">
        <f t="shared" ref="O38:O95" si="15">IF($F38="","",IF($AA38&lt;&gt;1,$AB$1,IFERROR(IF(AND(L38=1,K38&gt;=$G$7,OR(SUM(G38:H38)&gt;=$G$4,AND(H38&gt;=($G$4-$G$6),I38&gt;=$G$6))),1,0),$AB$1)))</f>
        <v>1</v>
      </c>
      <c r="P38" s="158">
        <v>0</v>
      </c>
      <c r="Q38" s="11"/>
      <c r="R38" s="11"/>
      <c r="S38" s="11"/>
      <c r="T38" s="11"/>
      <c r="U38" s="11"/>
      <c r="V38" s="11"/>
      <c r="W38" s="11"/>
      <c r="X38" s="11"/>
      <c r="Y38" s="11">
        <f t="shared" ref="Y38:Y95" si="16">IF($F38="","",IF($AA38&lt;&gt;1,$AB$1,IFERROR(O38*MIN($J$6,$J$4*N38),$AB$1)))</f>
        <v>21</v>
      </c>
      <c r="Z38" s="11">
        <f t="shared" ref="Z38:Z95" si="17">IF($F38="","",IF($AA38&lt;&gt;1,$AB$1,IFERROR(O38*$M$4*$M$6^ROUNDDOWN(MIN($J$6,N38)/$L$6,0)*IF(M38=1,$O$6,1),$AB$1)))</f>
        <v>1.1025</v>
      </c>
      <c r="AA38" s="172">
        <f t="shared" si="12"/>
        <v>1</v>
      </c>
      <c r="AB38" s="172">
        <f t="shared" ref="AB38:AC63" si="18">IF($F38="","",AB$30)</f>
        <v>0</v>
      </c>
      <c r="AC38" s="172">
        <f t="shared" si="18"/>
        <v>1</v>
      </c>
      <c r="AD38" s="171">
        <f t="shared" ref="AD38:AJ62" si="19">IF(G$30="",1,IF(G38="",0,IFERROR(CHOOSE(AD$28,IF(ISNA(MATCH(G38,$AB$30:$AC$30,0)),0,1),IF(ISNUMBER(G38),1,0),IF(G38=TRUNC(G38),1,0),IF(AND(G38*1=G38,G38&gt;=0),1,0),IF(AND(G38=TRUNC(G38),G38&gt;=0),1,0),IF(AND(G38*1=G38,G38&gt;0),1,0),IF(AND(G38=TRUNC(G38),G38&gt;0),1,0),1,IF(ISNA(HLOOKUP(G38,$AE$4:$AN$4,1,0)),0,1)),0)))</f>
        <v>1</v>
      </c>
      <c r="AE38" s="171">
        <f t="shared" si="19"/>
        <v>1</v>
      </c>
      <c r="AF38" s="171">
        <f t="shared" si="19"/>
        <v>1</v>
      </c>
      <c r="AG38" s="171">
        <f t="shared" si="19"/>
        <v>1</v>
      </c>
      <c r="AH38" s="171">
        <f t="shared" si="19"/>
        <v>1</v>
      </c>
      <c r="AI38" s="171">
        <f t="shared" si="19"/>
        <v>1</v>
      </c>
      <c r="AJ38" s="171">
        <f t="shared" si="19"/>
        <v>1</v>
      </c>
      <c r="AK38" s="171"/>
      <c r="AL38" s="171"/>
      <c r="AM38" s="171">
        <f t="shared" si="10"/>
        <v>1</v>
      </c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BB38" s="172" t="str">
        <f t="shared" ref="BB38:BF46" si="20">IF($F38="","",BB$30)</f>
        <v>א</v>
      </c>
      <c r="BC38" s="172" t="str">
        <f t="shared" si="20"/>
        <v>ב</v>
      </c>
      <c r="BD38" s="172" t="str">
        <f t="shared" si="20"/>
        <v>ג</v>
      </c>
      <c r="BE38" s="172" t="str">
        <f t="shared" si="20"/>
        <v>ד</v>
      </c>
      <c r="BF38" s="172" t="str">
        <f t="shared" si="20"/>
        <v>ה</v>
      </c>
    </row>
    <row r="39" spans="2:58">
      <c r="B39" s="10">
        <f t="shared" si="13"/>
        <v>9</v>
      </c>
      <c r="C39" s="8"/>
      <c r="D39" s="8"/>
      <c r="E39" s="8"/>
      <c r="F39" s="281" t="s">
        <v>432</v>
      </c>
      <c r="G39" s="9">
        <v>20</v>
      </c>
      <c r="H39" s="9">
        <v>4</v>
      </c>
      <c r="I39" s="9">
        <v>0</v>
      </c>
      <c r="J39" s="9">
        <v>0</v>
      </c>
      <c r="K39" s="9">
        <v>70</v>
      </c>
      <c r="L39" s="305">
        <v>1</v>
      </c>
      <c r="M39" s="305">
        <v>0</v>
      </c>
      <c r="N39" s="11">
        <f t="shared" si="14"/>
        <v>24</v>
      </c>
      <c r="O39" s="11">
        <f t="shared" si="15"/>
        <v>1</v>
      </c>
      <c r="P39" s="158">
        <v>0</v>
      </c>
      <c r="Q39" s="11"/>
      <c r="R39" s="11"/>
      <c r="S39" s="11"/>
      <c r="T39" s="11"/>
      <c r="U39" s="11"/>
      <c r="V39" s="11"/>
      <c r="W39" s="11"/>
      <c r="X39" s="11"/>
      <c r="Y39" s="11">
        <f t="shared" si="16"/>
        <v>24</v>
      </c>
      <c r="Z39" s="11">
        <f t="shared" si="17"/>
        <v>1.1025</v>
      </c>
      <c r="AA39" s="172">
        <f t="shared" si="12"/>
        <v>1</v>
      </c>
      <c r="AB39" s="172">
        <f t="shared" si="18"/>
        <v>0</v>
      </c>
      <c r="AC39" s="172">
        <f t="shared" si="18"/>
        <v>1</v>
      </c>
      <c r="AD39" s="171">
        <f t="shared" si="19"/>
        <v>1</v>
      </c>
      <c r="AE39" s="171">
        <f t="shared" si="19"/>
        <v>1</v>
      </c>
      <c r="AF39" s="171">
        <f t="shared" si="19"/>
        <v>1</v>
      </c>
      <c r="AG39" s="171">
        <f t="shared" si="19"/>
        <v>1</v>
      </c>
      <c r="AH39" s="171">
        <f t="shared" si="19"/>
        <v>1</v>
      </c>
      <c r="AI39" s="171">
        <f t="shared" si="19"/>
        <v>1</v>
      </c>
      <c r="AJ39" s="171">
        <f t="shared" si="19"/>
        <v>1</v>
      </c>
      <c r="AK39" s="171"/>
      <c r="AL39" s="171"/>
      <c r="AM39" s="171">
        <f t="shared" si="10"/>
        <v>1</v>
      </c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BB39" s="172" t="str">
        <f t="shared" si="20"/>
        <v>א</v>
      </c>
      <c r="BC39" s="172" t="str">
        <f t="shared" si="20"/>
        <v>ב</v>
      </c>
      <c r="BD39" s="172" t="str">
        <f t="shared" si="20"/>
        <v>ג</v>
      </c>
      <c r="BE39" s="172" t="str">
        <f t="shared" si="20"/>
        <v>ד</v>
      </c>
      <c r="BF39" s="172" t="str">
        <f t="shared" si="20"/>
        <v>ה</v>
      </c>
    </row>
    <row r="40" spans="2:58">
      <c r="B40" s="10">
        <f t="shared" si="13"/>
        <v>10</v>
      </c>
      <c r="C40" s="8"/>
      <c r="D40" s="8"/>
      <c r="E40" s="8"/>
      <c r="F40" s="281" t="s">
        <v>433</v>
      </c>
      <c r="G40" s="9">
        <v>23</v>
      </c>
      <c r="H40" s="352">
        <v>0</v>
      </c>
      <c r="I40" s="352">
        <v>0</v>
      </c>
      <c r="J40" s="352">
        <v>1</v>
      </c>
      <c r="K40" s="352">
        <v>70</v>
      </c>
      <c r="L40" s="394">
        <v>1</v>
      </c>
      <c r="M40" s="394">
        <v>0</v>
      </c>
      <c r="N40" s="11">
        <f t="shared" si="14"/>
        <v>24</v>
      </c>
      <c r="O40" s="11">
        <f t="shared" si="15"/>
        <v>1</v>
      </c>
      <c r="P40" s="354">
        <v>0</v>
      </c>
      <c r="Q40" s="11"/>
      <c r="R40" s="11"/>
      <c r="S40" s="11"/>
      <c r="T40" s="11"/>
      <c r="U40" s="11"/>
      <c r="V40" s="11"/>
      <c r="W40" s="11"/>
      <c r="X40" s="11"/>
      <c r="Y40" s="11">
        <f t="shared" si="16"/>
        <v>24</v>
      </c>
      <c r="Z40" s="11">
        <f t="shared" si="17"/>
        <v>1.1025</v>
      </c>
      <c r="AA40" s="172">
        <f t="shared" si="12"/>
        <v>1</v>
      </c>
      <c r="AB40" s="172">
        <f t="shared" si="18"/>
        <v>0</v>
      </c>
      <c r="AC40" s="172">
        <f t="shared" si="18"/>
        <v>1</v>
      </c>
      <c r="AD40" s="171">
        <f t="shared" si="19"/>
        <v>1</v>
      </c>
      <c r="AE40" s="171">
        <f t="shared" si="19"/>
        <v>1</v>
      </c>
      <c r="AF40" s="171">
        <f t="shared" si="19"/>
        <v>1</v>
      </c>
      <c r="AG40" s="171">
        <f t="shared" si="19"/>
        <v>1</v>
      </c>
      <c r="AH40" s="171">
        <f t="shared" si="19"/>
        <v>1</v>
      </c>
      <c r="AI40" s="171">
        <f t="shared" si="19"/>
        <v>1</v>
      </c>
      <c r="AJ40" s="171">
        <f t="shared" si="19"/>
        <v>1</v>
      </c>
      <c r="AK40" s="171"/>
      <c r="AL40" s="171"/>
      <c r="AM40" s="171">
        <f t="shared" si="10"/>
        <v>1</v>
      </c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BB40" s="172" t="str">
        <f t="shared" si="20"/>
        <v>א</v>
      </c>
      <c r="BC40" s="172" t="str">
        <f t="shared" si="20"/>
        <v>ב</v>
      </c>
      <c r="BD40" s="172" t="str">
        <f t="shared" si="20"/>
        <v>ג</v>
      </c>
      <c r="BE40" s="172" t="str">
        <f t="shared" si="20"/>
        <v>ד</v>
      </c>
      <c r="BF40" s="172" t="str">
        <f t="shared" si="20"/>
        <v>ה</v>
      </c>
    </row>
    <row r="41" spans="2:58">
      <c r="B41" s="10">
        <f t="shared" si="13"/>
        <v>11</v>
      </c>
      <c r="C41" s="8"/>
      <c r="D41" s="8"/>
      <c r="E41" s="8"/>
      <c r="F41" s="281" t="s">
        <v>434</v>
      </c>
      <c r="G41" s="9">
        <v>0</v>
      </c>
      <c r="H41" s="9">
        <v>2</v>
      </c>
      <c r="I41" s="9">
        <v>5</v>
      </c>
      <c r="J41" s="9">
        <v>1</v>
      </c>
      <c r="K41" s="9">
        <v>70</v>
      </c>
      <c r="L41" s="305">
        <v>1</v>
      </c>
      <c r="M41" s="305">
        <v>0</v>
      </c>
      <c r="N41" s="11">
        <f t="shared" si="14"/>
        <v>8</v>
      </c>
      <c r="O41" s="11">
        <f t="shared" si="15"/>
        <v>1</v>
      </c>
      <c r="P41" s="158">
        <v>0</v>
      </c>
      <c r="Q41" s="11"/>
      <c r="R41" s="11"/>
      <c r="S41" s="11"/>
      <c r="T41" s="11"/>
      <c r="U41" s="11"/>
      <c r="V41" s="11"/>
      <c r="W41" s="11"/>
      <c r="X41" s="11"/>
      <c r="Y41" s="11">
        <f t="shared" si="16"/>
        <v>8</v>
      </c>
      <c r="Z41" s="11">
        <f t="shared" si="17"/>
        <v>1</v>
      </c>
      <c r="AA41" s="172">
        <f t="shared" si="12"/>
        <v>1</v>
      </c>
      <c r="AB41" s="172">
        <f t="shared" si="18"/>
        <v>0</v>
      </c>
      <c r="AC41" s="172">
        <f t="shared" si="18"/>
        <v>1</v>
      </c>
      <c r="AD41" s="171">
        <f t="shared" si="19"/>
        <v>1</v>
      </c>
      <c r="AE41" s="171">
        <f t="shared" si="19"/>
        <v>1</v>
      </c>
      <c r="AF41" s="171">
        <f t="shared" si="19"/>
        <v>1</v>
      </c>
      <c r="AG41" s="171">
        <f t="shared" si="19"/>
        <v>1</v>
      </c>
      <c r="AH41" s="171">
        <f t="shared" si="19"/>
        <v>1</v>
      </c>
      <c r="AI41" s="171">
        <f t="shared" si="19"/>
        <v>1</v>
      </c>
      <c r="AJ41" s="171">
        <f t="shared" si="19"/>
        <v>1</v>
      </c>
      <c r="AK41" s="171"/>
      <c r="AL41" s="171"/>
      <c r="AM41" s="171">
        <f t="shared" si="10"/>
        <v>1</v>
      </c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BB41" s="172" t="str">
        <f t="shared" si="20"/>
        <v>א</v>
      </c>
      <c r="BC41" s="172" t="str">
        <f t="shared" si="20"/>
        <v>ב</v>
      </c>
      <c r="BD41" s="172" t="str">
        <f t="shared" si="20"/>
        <v>ג</v>
      </c>
      <c r="BE41" s="172" t="str">
        <f t="shared" si="20"/>
        <v>ד</v>
      </c>
      <c r="BF41" s="172" t="str">
        <f t="shared" si="20"/>
        <v>ה</v>
      </c>
    </row>
    <row r="42" spans="2:58">
      <c r="B42" s="10">
        <f t="shared" si="13"/>
        <v>12</v>
      </c>
      <c r="C42" s="8"/>
      <c r="D42" s="8"/>
      <c r="E42" s="8"/>
      <c r="F42" s="281" t="s">
        <v>435</v>
      </c>
      <c r="G42" s="9">
        <v>18</v>
      </c>
      <c r="H42" s="9">
        <v>0</v>
      </c>
      <c r="I42" s="9">
        <v>5</v>
      </c>
      <c r="J42" s="9">
        <v>1</v>
      </c>
      <c r="K42" s="9">
        <v>150</v>
      </c>
      <c r="L42" s="305">
        <v>1</v>
      </c>
      <c r="M42" s="305">
        <v>0</v>
      </c>
      <c r="N42" s="11">
        <f t="shared" si="14"/>
        <v>24</v>
      </c>
      <c r="O42" s="11">
        <f t="shared" si="15"/>
        <v>1</v>
      </c>
      <c r="P42" s="158">
        <v>0</v>
      </c>
      <c r="Q42" s="11"/>
      <c r="R42" s="11"/>
      <c r="S42" s="11"/>
      <c r="T42" s="11"/>
      <c r="U42" s="11"/>
      <c r="V42" s="11"/>
      <c r="W42" s="11"/>
      <c r="X42" s="11"/>
      <c r="Y42" s="11">
        <f t="shared" si="16"/>
        <v>24</v>
      </c>
      <c r="Z42" s="11">
        <f t="shared" si="17"/>
        <v>1.1025</v>
      </c>
      <c r="AA42" s="172">
        <f t="shared" si="12"/>
        <v>1</v>
      </c>
      <c r="AB42" s="172">
        <f t="shared" si="18"/>
        <v>0</v>
      </c>
      <c r="AC42" s="172">
        <f t="shared" si="18"/>
        <v>1</v>
      </c>
      <c r="AD42" s="171">
        <f t="shared" si="19"/>
        <v>1</v>
      </c>
      <c r="AE42" s="171">
        <f t="shared" si="19"/>
        <v>1</v>
      </c>
      <c r="AF42" s="171">
        <f t="shared" si="19"/>
        <v>1</v>
      </c>
      <c r="AG42" s="171">
        <f t="shared" si="19"/>
        <v>1</v>
      </c>
      <c r="AH42" s="171">
        <f t="shared" si="19"/>
        <v>1</v>
      </c>
      <c r="AI42" s="171">
        <f t="shared" si="19"/>
        <v>1</v>
      </c>
      <c r="AJ42" s="171">
        <f t="shared" si="19"/>
        <v>1</v>
      </c>
      <c r="AK42" s="171"/>
      <c r="AL42" s="171"/>
      <c r="AM42" s="171">
        <f t="shared" si="10"/>
        <v>1</v>
      </c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BB42" s="172" t="str">
        <f t="shared" si="20"/>
        <v>א</v>
      </c>
      <c r="BC42" s="172" t="str">
        <f t="shared" si="20"/>
        <v>ב</v>
      </c>
      <c r="BD42" s="172" t="str">
        <f t="shared" si="20"/>
        <v>ג</v>
      </c>
      <c r="BE42" s="172" t="str">
        <f t="shared" si="20"/>
        <v>ד</v>
      </c>
      <c r="BF42" s="172" t="str">
        <f t="shared" si="20"/>
        <v>ה</v>
      </c>
    </row>
    <row r="43" spans="2:58">
      <c r="B43" s="10">
        <f t="shared" si="13"/>
        <v>13</v>
      </c>
      <c r="C43" s="8"/>
      <c r="D43" s="8"/>
      <c r="E43" s="8"/>
      <c r="F43" s="281" t="s">
        <v>436</v>
      </c>
      <c r="G43" s="9">
        <v>0</v>
      </c>
      <c r="H43" s="9">
        <v>1</v>
      </c>
      <c r="I43" s="9">
        <v>5</v>
      </c>
      <c r="J43" s="9">
        <v>0</v>
      </c>
      <c r="K43" s="9">
        <v>150</v>
      </c>
      <c r="L43" s="305">
        <v>1</v>
      </c>
      <c r="M43" s="305">
        <v>0</v>
      </c>
      <c r="N43" s="11">
        <f t="shared" si="14"/>
        <v>6</v>
      </c>
      <c r="O43" s="11">
        <f t="shared" si="15"/>
        <v>1</v>
      </c>
      <c r="P43" s="158">
        <v>0</v>
      </c>
      <c r="Q43" s="11"/>
      <c r="R43" s="11"/>
      <c r="S43" s="11"/>
      <c r="T43" s="11"/>
      <c r="U43" s="11"/>
      <c r="V43" s="11"/>
      <c r="W43" s="11"/>
      <c r="X43" s="11"/>
      <c r="Y43" s="11">
        <f t="shared" si="16"/>
        <v>6</v>
      </c>
      <c r="Z43" s="11">
        <f t="shared" si="17"/>
        <v>1</v>
      </c>
      <c r="AA43" s="172">
        <f t="shared" si="12"/>
        <v>1</v>
      </c>
      <c r="AB43" s="172">
        <f t="shared" si="18"/>
        <v>0</v>
      </c>
      <c r="AC43" s="172">
        <f t="shared" si="18"/>
        <v>1</v>
      </c>
      <c r="AD43" s="171">
        <f t="shared" si="19"/>
        <v>1</v>
      </c>
      <c r="AE43" s="171">
        <f t="shared" si="19"/>
        <v>1</v>
      </c>
      <c r="AF43" s="171">
        <f t="shared" si="19"/>
        <v>1</v>
      </c>
      <c r="AG43" s="171">
        <f t="shared" si="19"/>
        <v>1</v>
      </c>
      <c r="AH43" s="171">
        <f t="shared" si="19"/>
        <v>1</v>
      </c>
      <c r="AI43" s="171">
        <f t="shared" si="19"/>
        <v>1</v>
      </c>
      <c r="AJ43" s="171">
        <f t="shared" si="19"/>
        <v>1</v>
      </c>
      <c r="AK43" s="171"/>
      <c r="AL43" s="171"/>
      <c r="AM43" s="171">
        <f t="shared" si="10"/>
        <v>1</v>
      </c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BB43" s="172" t="str">
        <f t="shared" si="20"/>
        <v>א</v>
      </c>
      <c r="BC43" s="172" t="str">
        <f t="shared" si="20"/>
        <v>ב</v>
      </c>
      <c r="BD43" s="172" t="str">
        <f t="shared" si="20"/>
        <v>ג</v>
      </c>
      <c r="BE43" s="172" t="str">
        <f t="shared" si="20"/>
        <v>ד</v>
      </c>
      <c r="BF43" s="172" t="str">
        <f t="shared" si="20"/>
        <v>ה</v>
      </c>
    </row>
    <row r="44" spans="2:58">
      <c r="B44" s="10" t="str">
        <f t="shared" si="13"/>
        <v/>
      </c>
      <c r="C44" s="8"/>
      <c r="D44" s="8"/>
      <c r="E44" s="8"/>
      <c r="F44" s="281"/>
      <c r="G44" s="9"/>
      <c r="H44" s="9"/>
      <c r="I44" s="9"/>
      <c r="J44" s="9"/>
      <c r="K44" s="9"/>
      <c r="L44" s="305"/>
      <c r="M44" s="305"/>
      <c r="N44" s="11" t="str">
        <f t="shared" si="14"/>
        <v/>
      </c>
      <c r="O44" s="11" t="str">
        <f t="shared" si="15"/>
        <v/>
      </c>
      <c r="P44" s="158"/>
      <c r="Q44" s="11"/>
      <c r="R44" s="11"/>
      <c r="S44" s="11"/>
      <c r="T44" s="11"/>
      <c r="U44" s="11"/>
      <c r="V44" s="11"/>
      <c r="W44" s="11"/>
      <c r="X44" s="11"/>
      <c r="Y44" s="11" t="str">
        <f t="shared" si="16"/>
        <v/>
      </c>
      <c r="Z44" s="11" t="str">
        <f t="shared" si="17"/>
        <v/>
      </c>
      <c r="AA44" s="172">
        <f t="shared" si="12"/>
        <v>0</v>
      </c>
      <c r="AB44" s="172" t="str">
        <f t="shared" si="18"/>
        <v/>
      </c>
      <c r="AC44" s="172" t="str">
        <f t="shared" si="18"/>
        <v/>
      </c>
      <c r="AD44" s="171">
        <f t="shared" si="19"/>
        <v>0</v>
      </c>
      <c r="AE44" s="171">
        <f t="shared" si="19"/>
        <v>0</v>
      </c>
      <c r="AF44" s="171">
        <f t="shared" si="19"/>
        <v>0</v>
      </c>
      <c r="AG44" s="171">
        <f t="shared" si="19"/>
        <v>0</v>
      </c>
      <c r="AH44" s="171">
        <f t="shared" si="19"/>
        <v>0</v>
      </c>
      <c r="AI44" s="171">
        <f t="shared" si="19"/>
        <v>0</v>
      </c>
      <c r="AJ44" s="171">
        <f t="shared" si="19"/>
        <v>0</v>
      </c>
      <c r="AK44" s="171"/>
      <c r="AL44" s="171"/>
      <c r="AM44" s="171">
        <f t="shared" si="10"/>
        <v>0</v>
      </c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1"/>
      <c r="BB44" s="172" t="str">
        <f t="shared" si="20"/>
        <v/>
      </c>
      <c r="BC44" s="172" t="str">
        <f t="shared" si="20"/>
        <v/>
      </c>
      <c r="BD44" s="172" t="str">
        <f t="shared" si="20"/>
        <v/>
      </c>
      <c r="BE44" s="172" t="str">
        <f t="shared" si="20"/>
        <v/>
      </c>
      <c r="BF44" s="172" t="str">
        <f t="shared" si="20"/>
        <v/>
      </c>
    </row>
    <row r="45" spans="2:58">
      <c r="B45" s="10" t="str">
        <f t="shared" si="13"/>
        <v/>
      </c>
      <c r="C45" s="8"/>
      <c r="D45" s="8"/>
      <c r="E45" s="8"/>
      <c r="F45" s="281"/>
      <c r="G45" s="9"/>
      <c r="H45" s="9"/>
      <c r="I45" s="9"/>
      <c r="J45" s="9"/>
      <c r="K45" s="9"/>
      <c r="L45" s="305"/>
      <c r="M45" s="305"/>
      <c r="N45" s="11" t="str">
        <f t="shared" si="14"/>
        <v/>
      </c>
      <c r="O45" s="11" t="str">
        <f t="shared" si="15"/>
        <v/>
      </c>
      <c r="P45" s="158"/>
      <c r="Q45" s="11"/>
      <c r="R45" s="11"/>
      <c r="S45" s="11"/>
      <c r="T45" s="11"/>
      <c r="U45" s="11"/>
      <c r="V45" s="11"/>
      <c r="W45" s="11"/>
      <c r="X45" s="11"/>
      <c r="Y45" s="11" t="str">
        <f t="shared" si="16"/>
        <v/>
      </c>
      <c r="Z45" s="11" t="str">
        <f t="shared" si="17"/>
        <v/>
      </c>
      <c r="AA45" s="172">
        <f t="shared" si="12"/>
        <v>0</v>
      </c>
      <c r="AB45" s="172" t="str">
        <f t="shared" si="18"/>
        <v/>
      </c>
      <c r="AC45" s="172" t="str">
        <f t="shared" si="18"/>
        <v/>
      </c>
      <c r="AD45" s="171">
        <f t="shared" si="19"/>
        <v>0</v>
      </c>
      <c r="AE45" s="171">
        <f t="shared" si="19"/>
        <v>0</v>
      </c>
      <c r="AF45" s="171">
        <f t="shared" si="19"/>
        <v>0</v>
      </c>
      <c r="AG45" s="171">
        <f t="shared" si="19"/>
        <v>0</v>
      </c>
      <c r="AH45" s="171">
        <f t="shared" si="19"/>
        <v>0</v>
      </c>
      <c r="AI45" s="171">
        <f t="shared" si="19"/>
        <v>0</v>
      </c>
      <c r="AJ45" s="171">
        <f t="shared" si="19"/>
        <v>0</v>
      </c>
      <c r="AK45" s="171"/>
      <c r="AL45" s="171"/>
      <c r="AM45" s="171">
        <f t="shared" si="10"/>
        <v>0</v>
      </c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1"/>
      <c r="BB45" s="172" t="str">
        <f t="shared" si="20"/>
        <v/>
      </c>
      <c r="BC45" s="172" t="str">
        <f t="shared" si="20"/>
        <v/>
      </c>
      <c r="BD45" s="172" t="str">
        <f t="shared" si="20"/>
        <v/>
      </c>
      <c r="BE45" s="172" t="str">
        <f t="shared" si="20"/>
        <v/>
      </c>
      <c r="BF45" s="172" t="str">
        <f t="shared" si="20"/>
        <v/>
      </c>
    </row>
    <row r="46" spans="2:58">
      <c r="B46" s="10" t="str">
        <f t="shared" si="13"/>
        <v/>
      </c>
      <c r="C46" s="8"/>
      <c r="D46" s="8"/>
      <c r="E46" s="8"/>
      <c r="F46" s="281"/>
      <c r="G46" s="9"/>
      <c r="H46" s="9"/>
      <c r="I46" s="9"/>
      <c r="J46" s="9"/>
      <c r="K46" s="9"/>
      <c r="L46" s="305"/>
      <c r="M46" s="305"/>
      <c r="N46" s="11" t="str">
        <f t="shared" si="14"/>
        <v/>
      </c>
      <c r="O46" s="11" t="str">
        <f t="shared" si="15"/>
        <v/>
      </c>
      <c r="P46" s="158"/>
      <c r="Q46" s="11"/>
      <c r="R46" s="11"/>
      <c r="S46" s="11"/>
      <c r="T46" s="11"/>
      <c r="U46" s="11"/>
      <c r="V46" s="11"/>
      <c r="W46" s="11"/>
      <c r="X46" s="11"/>
      <c r="Y46" s="11" t="str">
        <f t="shared" si="16"/>
        <v/>
      </c>
      <c r="Z46" s="11" t="str">
        <f t="shared" si="17"/>
        <v/>
      </c>
      <c r="AA46" s="172">
        <f t="shared" si="12"/>
        <v>0</v>
      </c>
      <c r="AB46" s="172" t="str">
        <f t="shared" si="18"/>
        <v/>
      </c>
      <c r="AC46" s="172" t="str">
        <f t="shared" si="18"/>
        <v/>
      </c>
      <c r="AD46" s="171">
        <f t="shared" si="19"/>
        <v>0</v>
      </c>
      <c r="AE46" s="171">
        <f t="shared" si="19"/>
        <v>0</v>
      </c>
      <c r="AF46" s="171">
        <f t="shared" si="19"/>
        <v>0</v>
      </c>
      <c r="AG46" s="171">
        <f t="shared" si="19"/>
        <v>0</v>
      </c>
      <c r="AH46" s="171">
        <f t="shared" si="19"/>
        <v>0</v>
      </c>
      <c r="AI46" s="171">
        <f t="shared" si="19"/>
        <v>0</v>
      </c>
      <c r="AJ46" s="171">
        <f t="shared" si="19"/>
        <v>0</v>
      </c>
      <c r="AK46" s="171"/>
      <c r="AL46" s="171"/>
      <c r="AM46" s="171">
        <f t="shared" si="10"/>
        <v>0</v>
      </c>
      <c r="AN46" s="171"/>
      <c r="AO46" s="171"/>
      <c r="AP46" s="171"/>
      <c r="AQ46" s="171"/>
      <c r="AR46" s="171"/>
      <c r="AS46" s="171"/>
      <c r="AT46" s="171"/>
      <c r="AU46" s="171"/>
      <c r="AV46" s="171"/>
      <c r="AW46" s="171"/>
      <c r="AX46" s="171"/>
      <c r="AY46" s="171"/>
      <c r="BB46" s="172" t="str">
        <f t="shared" si="20"/>
        <v/>
      </c>
      <c r="BC46" s="172" t="str">
        <f t="shared" si="20"/>
        <v/>
      </c>
      <c r="BD46" s="172" t="str">
        <f t="shared" si="20"/>
        <v/>
      </c>
      <c r="BE46" s="172" t="str">
        <f t="shared" si="20"/>
        <v/>
      </c>
      <c r="BF46" s="172" t="str">
        <f t="shared" si="20"/>
        <v/>
      </c>
    </row>
    <row r="47" spans="2:58">
      <c r="B47" s="10" t="str">
        <f t="shared" si="13"/>
        <v/>
      </c>
      <c r="C47" s="8"/>
      <c r="D47" s="8"/>
      <c r="E47" s="8"/>
      <c r="F47" s="281"/>
      <c r="G47" s="9"/>
      <c r="H47" s="9"/>
      <c r="I47" s="9"/>
      <c r="J47" s="9"/>
      <c r="K47" s="9"/>
      <c r="L47" s="305"/>
      <c r="M47" s="305"/>
      <c r="N47" s="11" t="str">
        <f t="shared" si="14"/>
        <v/>
      </c>
      <c r="O47" s="11" t="str">
        <f t="shared" si="15"/>
        <v/>
      </c>
      <c r="P47" s="158"/>
      <c r="Q47" s="11"/>
      <c r="R47" s="11"/>
      <c r="S47" s="11"/>
      <c r="T47" s="11"/>
      <c r="U47" s="11"/>
      <c r="V47" s="11"/>
      <c r="W47" s="11"/>
      <c r="X47" s="11"/>
      <c r="Y47" s="11" t="str">
        <f t="shared" si="16"/>
        <v/>
      </c>
      <c r="Z47" s="11" t="str">
        <f t="shared" si="17"/>
        <v/>
      </c>
      <c r="AA47" s="172">
        <f t="shared" si="12"/>
        <v>0</v>
      </c>
      <c r="AB47" s="172" t="str">
        <f t="shared" si="18"/>
        <v/>
      </c>
      <c r="AC47" s="172" t="str">
        <f t="shared" si="18"/>
        <v/>
      </c>
      <c r="AD47" s="171">
        <f t="shared" si="19"/>
        <v>0</v>
      </c>
      <c r="AE47" s="171">
        <f t="shared" si="19"/>
        <v>0</v>
      </c>
      <c r="AF47" s="171">
        <f t="shared" si="19"/>
        <v>0</v>
      </c>
      <c r="AG47" s="171">
        <f t="shared" si="19"/>
        <v>0</v>
      </c>
      <c r="AH47" s="171">
        <f t="shared" si="19"/>
        <v>0</v>
      </c>
      <c r="AI47" s="171">
        <f t="shared" si="19"/>
        <v>0</v>
      </c>
      <c r="AJ47" s="171">
        <f t="shared" si="19"/>
        <v>0</v>
      </c>
      <c r="AK47" s="171"/>
      <c r="AL47" s="171"/>
      <c r="AM47" s="171">
        <f t="shared" si="10"/>
        <v>0</v>
      </c>
      <c r="AN47" s="171"/>
      <c r="AO47" s="171"/>
      <c r="AP47" s="171"/>
      <c r="AQ47" s="171"/>
      <c r="AR47" s="171"/>
      <c r="AS47" s="171"/>
      <c r="AT47" s="171"/>
      <c r="AU47" s="171"/>
      <c r="AV47" s="171"/>
      <c r="AW47" s="171"/>
      <c r="AX47" s="171"/>
      <c r="AY47" s="171"/>
      <c r="BB47" s="172" t="str">
        <f t="shared" ref="BB47:BF62" si="21">IF($F47="","",BB$30)</f>
        <v/>
      </c>
      <c r="BC47" s="172" t="str">
        <f t="shared" si="21"/>
        <v/>
      </c>
      <c r="BD47" s="172" t="str">
        <f t="shared" si="21"/>
        <v/>
      </c>
      <c r="BE47" s="172" t="str">
        <f t="shared" si="21"/>
        <v/>
      </c>
      <c r="BF47" s="172" t="str">
        <f t="shared" si="21"/>
        <v/>
      </c>
    </row>
    <row r="48" spans="2:58">
      <c r="B48" s="10" t="str">
        <f t="shared" si="13"/>
        <v/>
      </c>
      <c r="C48" s="8"/>
      <c r="D48" s="8"/>
      <c r="E48" s="8"/>
      <c r="F48" s="281"/>
      <c r="G48" s="9"/>
      <c r="H48" s="9"/>
      <c r="I48" s="9"/>
      <c r="J48" s="9"/>
      <c r="K48" s="9"/>
      <c r="L48" s="305"/>
      <c r="M48" s="305"/>
      <c r="N48" s="11" t="str">
        <f t="shared" si="14"/>
        <v/>
      </c>
      <c r="O48" s="11" t="str">
        <f t="shared" si="15"/>
        <v/>
      </c>
      <c r="P48" s="158"/>
      <c r="Q48" s="11"/>
      <c r="R48" s="11"/>
      <c r="S48" s="11"/>
      <c r="T48" s="11"/>
      <c r="U48" s="11"/>
      <c r="V48" s="11"/>
      <c r="W48" s="11"/>
      <c r="X48" s="11"/>
      <c r="Y48" s="11" t="str">
        <f t="shared" si="16"/>
        <v/>
      </c>
      <c r="Z48" s="11" t="str">
        <f t="shared" si="17"/>
        <v/>
      </c>
      <c r="AA48" s="172">
        <f t="shared" si="12"/>
        <v>0</v>
      </c>
      <c r="AB48" s="172" t="str">
        <f t="shared" si="18"/>
        <v/>
      </c>
      <c r="AC48" s="172" t="str">
        <f t="shared" si="18"/>
        <v/>
      </c>
      <c r="AD48" s="171">
        <f t="shared" si="19"/>
        <v>0</v>
      </c>
      <c r="AE48" s="171">
        <f t="shared" si="19"/>
        <v>0</v>
      </c>
      <c r="AF48" s="171">
        <f t="shared" si="19"/>
        <v>0</v>
      </c>
      <c r="AG48" s="171">
        <f t="shared" si="19"/>
        <v>0</v>
      </c>
      <c r="AH48" s="171">
        <f t="shared" si="19"/>
        <v>0</v>
      </c>
      <c r="AI48" s="171">
        <f t="shared" si="19"/>
        <v>0</v>
      </c>
      <c r="AJ48" s="171">
        <f t="shared" si="19"/>
        <v>0</v>
      </c>
      <c r="AK48" s="171"/>
      <c r="AL48" s="171"/>
      <c r="AM48" s="171">
        <f t="shared" si="10"/>
        <v>0</v>
      </c>
      <c r="AN48" s="171"/>
      <c r="AO48" s="171"/>
      <c r="AP48" s="171"/>
      <c r="AQ48" s="171"/>
      <c r="AR48" s="171"/>
      <c r="AS48" s="171"/>
      <c r="AT48" s="171"/>
      <c r="AU48" s="171"/>
      <c r="AV48" s="171"/>
      <c r="AW48" s="171"/>
      <c r="AX48" s="171"/>
      <c r="AY48" s="171"/>
      <c r="BB48" s="172" t="str">
        <f t="shared" si="21"/>
        <v/>
      </c>
      <c r="BC48" s="172" t="str">
        <f t="shared" si="21"/>
        <v/>
      </c>
      <c r="BD48" s="172" t="str">
        <f t="shared" si="21"/>
        <v/>
      </c>
      <c r="BE48" s="172" t="str">
        <f t="shared" si="21"/>
        <v/>
      </c>
      <c r="BF48" s="172" t="str">
        <f t="shared" si="21"/>
        <v/>
      </c>
    </row>
    <row r="49" spans="2:58">
      <c r="B49" s="10" t="str">
        <f t="shared" si="13"/>
        <v/>
      </c>
      <c r="C49" s="8"/>
      <c r="D49" s="8"/>
      <c r="E49" s="8"/>
      <c r="F49" s="281"/>
      <c r="G49" s="9"/>
      <c r="H49" s="9"/>
      <c r="I49" s="9"/>
      <c r="J49" s="9"/>
      <c r="K49" s="9"/>
      <c r="L49" s="305"/>
      <c r="M49" s="305"/>
      <c r="N49" s="11" t="str">
        <f t="shared" si="14"/>
        <v/>
      </c>
      <c r="O49" s="11" t="str">
        <f t="shared" si="15"/>
        <v/>
      </c>
      <c r="P49" s="158"/>
      <c r="Q49" s="11"/>
      <c r="R49" s="11"/>
      <c r="S49" s="11"/>
      <c r="T49" s="11"/>
      <c r="U49" s="11"/>
      <c r="V49" s="11"/>
      <c r="W49" s="11"/>
      <c r="X49" s="11"/>
      <c r="Y49" s="11" t="str">
        <f t="shared" si="16"/>
        <v/>
      </c>
      <c r="Z49" s="11" t="str">
        <f t="shared" si="17"/>
        <v/>
      </c>
      <c r="AA49" s="172">
        <f t="shared" si="12"/>
        <v>0</v>
      </c>
      <c r="AB49" s="172" t="str">
        <f t="shared" si="18"/>
        <v/>
      </c>
      <c r="AC49" s="172" t="str">
        <f t="shared" si="18"/>
        <v/>
      </c>
      <c r="AD49" s="171">
        <f t="shared" si="19"/>
        <v>0</v>
      </c>
      <c r="AE49" s="171">
        <f t="shared" si="19"/>
        <v>0</v>
      </c>
      <c r="AF49" s="171">
        <f t="shared" si="19"/>
        <v>0</v>
      </c>
      <c r="AG49" s="171">
        <f t="shared" si="19"/>
        <v>0</v>
      </c>
      <c r="AH49" s="171">
        <f t="shared" si="19"/>
        <v>0</v>
      </c>
      <c r="AI49" s="171">
        <f t="shared" si="19"/>
        <v>0</v>
      </c>
      <c r="AJ49" s="171">
        <f t="shared" si="19"/>
        <v>0</v>
      </c>
      <c r="AK49" s="171"/>
      <c r="AL49" s="171"/>
      <c r="AM49" s="171">
        <f t="shared" si="10"/>
        <v>0</v>
      </c>
      <c r="AN49" s="171"/>
      <c r="AO49" s="171"/>
      <c r="AP49" s="171"/>
      <c r="AQ49" s="171"/>
      <c r="AR49" s="171"/>
      <c r="AS49" s="171"/>
      <c r="AT49" s="171"/>
      <c r="AU49" s="171"/>
      <c r="AV49" s="171"/>
      <c r="AW49" s="171"/>
      <c r="AX49" s="171"/>
      <c r="AY49" s="171"/>
      <c r="BB49" s="172" t="str">
        <f t="shared" si="21"/>
        <v/>
      </c>
      <c r="BC49" s="172" t="str">
        <f t="shared" si="21"/>
        <v/>
      </c>
      <c r="BD49" s="172" t="str">
        <f t="shared" si="21"/>
        <v/>
      </c>
      <c r="BE49" s="172" t="str">
        <f t="shared" si="21"/>
        <v/>
      </c>
      <c r="BF49" s="172" t="str">
        <f t="shared" si="21"/>
        <v/>
      </c>
    </row>
    <row r="50" spans="2:58">
      <c r="B50" s="10" t="str">
        <f t="shared" si="13"/>
        <v/>
      </c>
      <c r="C50" s="8"/>
      <c r="D50" s="8"/>
      <c r="E50" s="8"/>
      <c r="F50" s="281"/>
      <c r="G50" s="9"/>
      <c r="H50" s="9"/>
      <c r="I50" s="9"/>
      <c r="J50" s="9"/>
      <c r="K50" s="9"/>
      <c r="L50" s="305"/>
      <c r="M50" s="305"/>
      <c r="N50" s="11" t="str">
        <f t="shared" si="14"/>
        <v/>
      </c>
      <c r="O50" s="11" t="str">
        <f t="shared" si="15"/>
        <v/>
      </c>
      <c r="P50" s="158"/>
      <c r="Q50" s="11"/>
      <c r="R50" s="11"/>
      <c r="S50" s="11"/>
      <c r="T50" s="11"/>
      <c r="U50" s="11"/>
      <c r="V50" s="11"/>
      <c r="W50" s="11"/>
      <c r="X50" s="11"/>
      <c r="Y50" s="11" t="str">
        <f t="shared" si="16"/>
        <v/>
      </c>
      <c r="Z50" s="11" t="str">
        <f t="shared" si="17"/>
        <v/>
      </c>
      <c r="AA50" s="172">
        <f t="shared" si="12"/>
        <v>0</v>
      </c>
      <c r="AB50" s="172" t="str">
        <f t="shared" si="18"/>
        <v/>
      </c>
      <c r="AC50" s="172" t="str">
        <f t="shared" si="18"/>
        <v/>
      </c>
      <c r="AD50" s="171">
        <f t="shared" si="19"/>
        <v>0</v>
      </c>
      <c r="AE50" s="171">
        <f t="shared" si="19"/>
        <v>0</v>
      </c>
      <c r="AF50" s="171">
        <f t="shared" si="19"/>
        <v>0</v>
      </c>
      <c r="AG50" s="171">
        <f t="shared" si="19"/>
        <v>0</v>
      </c>
      <c r="AH50" s="171">
        <f t="shared" si="19"/>
        <v>0</v>
      </c>
      <c r="AI50" s="171">
        <f t="shared" si="19"/>
        <v>0</v>
      </c>
      <c r="AJ50" s="171">
        <f t="shared" si="19"/>
        <v>0</v>
      </c>
      <c r="AK50" s="171"/>
      <c r="AL50" s="171"/>
      <c r="AM50" s="171">
        <f t="shared" si="10"/>
        <v>0</v>
      </c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BB50" s="172" t="str">
        <f t="shared" si="21"/>
        <v/>
      </c>
      <c r="BC50" s="172" t="str">
        <f t="shared" si="21"/>
        <v/>
      </c>
      <c r="BD50" s="172" t="str">
        <f t="shared" si="21"/>
        <v/>
      </c>
      <c r="BE50" s="172" t="str">
        <f t="shared" si="21"/>
        <v/>
      </c>
      <c r="BF50" s="172" t="str">
        <f t="shared" si="21"/>
        <v/>
      </c>
    </row>
    <row r="51" spans="2:58">
      <c r="B51" s="10" t="str">
        <f t="shared" si="13"/>
        <v/>
      </c>
      <c r="C51" s="8"/>
      <c r="D51" s="8"/>
      <c r="E51" s="8"/>
      <c r="F51" s="281"/>
      <c r="G51" s="9"/>
      <c r="H51" s="9"/>
      <c r="I51" s="9"/>
      <c r="J51" s="9"/>
      <c r="K51" s="9"/>
      <c r="L51" s="305"/>
      <c r="M51" s="305"/>
      <c r="N51" s="11" t="str">
        <f t="shared" si="14"/>
        <v/>
      </c>
      <c r="O51" s="11" t="str">
        <f t="shared" si="15"/>
        <v/>
      </c>
      <c r="P51" s="158"/>
      <c r="Q51" s="11"/>
      <c r="R51" s="11"/>
      <c r="S51" s="11"/>
      <c r="T51" s="11"/>
      <c r="U51" s="11"/>
      <c r="V51" s="11"/>
      <c r="W51" s="11"/>
      <c r="X51" s="11"/>
      <c r="Y51" s="11" t="str">
        <f t="shared" si="16"/>
        <v/>
      </c>
      <c r="Z51" s="11" t="str">
        <f t="shared" si="17"/>
        <v/>
      </c>
      <c r="AA51" s="172">
        <f t="shared" si="12"/>
        <v>0</v>
      </c>
      <c r="AB51" s="172" t="str">
        <f t="shared" si="18"/>
        <v/>
      </c>
      <c r="AC51" s="172" t="str">
        <f t="shared" si="18"/>
        <v/>
      </c>
      <c r="AD51" s="171">
        <f t="shared" si="19"/>
        <v>0</v>
      </c>
      <c r="AE51" s="171">
        <f t="shared" si="19"/>
        <v>0</v>
      </c>
      <c r="AF51" s="171">
        <f t="shared" si="19"/>
        <v>0</v>
      </c>
      <c r="AG51" s="171">
        <f t="shared" si="19"/>
        <v>0</v>
      </c>
      <c r="AH51" s="171">
        <f t="shared" si="19"/>
        <v>0</v>
      </c>
      <c r="AI51" s="171">
        <f t="shared" si="19"/>
        <v>0</v>
      </c>
      <c r="AJ51" s="171">
        <f t="shared" si="19"/>
        <v>0</v>
      </c>
      <c r="AK51" s="171"/>
      <c r="AL51" s="171"/>
      <c r="AM51" s="171">
        <f t="shared" si="10"/>
        <v>0</v>
      </c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BB51" s="172" t="str">
        <f t="shared" si="21"/>
        <v/>
      </c>
      <c r="BC51" s="172" t="str">
        <f t="shared" si="21"/>
        <v/>
      </c>
      <c r="BD51" s="172" t="str">
        <f t="shared" si="21"/>
        <v/>
      </c>
      <c r="BE51" s="172" t="str">
        <f t="shared" si="21"/>
        <v/>
      </c>
      <c r="BF51" s="172" t="str">
        <f t="shared" si="21"/>
        <v/>
      </c>
    </row>
    <row r="52" spans="2:58">
      <c r="B52" s="10" t="str">
        <f t="shared" si="13"/>
        <v/>
      </c>
      <c r="C52" s="8"/>
      <c r="D52" s="8"/>
      <c r="E52" s="8"/>
      <c r="F52" s="281"/>
      <c r="G52" s="9"/>
      <c r="H52" s="9"/>
      <c r="I52" s="9"/>
      <c r="J52" s="9"/>
      <c r="K52" s="9"/>
      <c r="L52" s="305"/>
      <c r="M52" s="305"/>
      <c r="N52" s="11" t="str">
        <f t="shared" si="14"/>
        <v/>
      </c>
      <c r="O52" s="11" t="str">
        <f t="shared" si="15"/>
        <v/>
      </c>
      <c r="P52" s="158"/>
      <c r="Q52" s="11"/>
      <c r="R52" s="11"/>
      <c r="S52" s="11"/>
      <c r="T52" s="11"/>
      <c r="U52" s="11"/>
      <c r="V52" s="11"/>
      <c r="W52" s="11"/>
      <c r="X52" s="11"/>
      <c r="Y52" s="11" t="str">
        <f t="shared" si="16"/>
        <v/>
      </c>
      <c r="Z52" s="11" t="str">
        <f t="shared" si="17"/>
        <v/>
      </c>
      <c r="AA52" s="172">
        <f t="shared" si="12"/>
        <v>0</v>
      </c>
      <c r="AB52" s="172" t="str">
        <f t="shared" si="18"/>
        <v/>
      </c>
      <c r="AC52" s="172" t="str">
        <f t="shared" si="18"/>
        <v/>
      </c>
      <c r="AD52" s="171">
        <f t="shared" si="19"/>
        <v>0</v>
      </c>
      <c r="AE52" s="171">
        <f t="shared" si="19"/>
        <v>0</v>
      </c>
      <c r="AF52" s="171">
        <f t="shared" si="19"/>
        <v>0</v>
      </c>
      <c r="AG52" s="171">
        <f t="shared" si="19"/>
        <v>0</v>
      </c>
      <c r="AH52" s="171">
        <f t="shared" si="19"/>
        <v>0</v>
      </c>
      <c r="AI52" s="171">
        <f t="shared" si="19"/>
        <v>0</v>
      </c>
      <c r="AJ52" s="171">
        <f t="shared" si="19"/>
        <v>0</v>
      </c>
      <c r="AK52" s="171"/>
      <c r="AL52" s="171"/>
      <c r="AM52" s="171">
        <f t="shared" si="10"/>
        <v>0</v>
      </c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1"/>
      <c r="BB52" s="172" t="str">
        <f t="shared" si="21"/>
        <v/>
      </c>
      <c r="BC52" s="172" t="str">
        <f t="shared" si="21"/>
        <v/>
      </c>
      <c r="BD52" s="172" t="str">
        <f t="shared" si="21"/>
        <v/>
      </c>
      <c r="BE52" s="172" t="str">
        <f t="shared" si="21"/>
        <v/>
      </c>
      <c r="BF52" s="172" t="str">
        <f t="shared" si="21"/>
        <v/>
      </c>
    </row>
    <row r="53" spans="2:58">
      <c r="B53" s="10" t="str">
        <f t="shared" si="13"/>
        <v/>
      </c>
      <c r="C53" s="8"/>
      <c r="D53" s="8"/>
      <c r="E53" s="8"/>
      <c r="F53" s="281"/>
      <c r="G53" s="9"/>
      <c r="H53" s="9"/>
      <c r="I53" s="9"/>
      <c r="J53" s="9"/>
      <c r="K53" s="9"/>
      <c r="L53" s="305"/>
      <c r="M53" s="305"/>
      <c r="N53" s="11" t="str">
        <f t="shared" si="14"/>
        <v/>
      </c>
      <c r="O53" s="11" t="str">
        <f t="shared" si="15"/>
        <v/>
      </c>
      <c r="P53" s="158"/>
      <c r="Q53" s="11"/>
      <c r="R53" s="11"/>
      <c r="S53" s="11"/>
      <c r="T53" s="11"/>
      <c r="U53" s="11"/>
      <c r="V53" s="11"/>
      <c r="W53" s="11"/>
      <c r="X53" s="11"/>
      <c r="Y53" s="11" t="str">
        <f t="shared" si="16"/>
        <v/>
      </c>
      <c r="Z53" s="11" t="str">
        <f t="shared" si="17"/>
        <v/>
      </c>
      <c r="AA53" s="172">
        <f t="shared" si="12"/>
        <v>0</v>
      </c>
      <c r="AB53" s="172" t="str">
        <f t="shared" si="18"/>
        <v/>
      </c>
      <c r="AC53" s="172" t="str">
        <f t="shared" si="18"/>
        <v/>
      </c>
      <c r="AD53" s="171">
        <f t="shared" si="19"/>
        <v>0</v>
      </c>
      <c r="AE53" s="171">
        <f t="shared" si="19"/>
        <v>0</v>
      </c>
      <c r="AF53" s="171">
        <f t="shared" si="19"/>
        <v>0</v>
      </c>
      <c r="AG53" s="171">
        <f t="shared" si="19"/>
        <v>0</v>
      </c>
      <c r="AH53" s="171">
        <f t="shared" si="19"/>
        <v>0</v>
      </c>
      <c r="AI53" s="171">
        <f t="shared" si="19"/>
        <v>0</v>
      </c>
      <c r="AJ53" s="171">
        <f t="shared" si="19"/>
        <v>0</v>
      </c>
      <c r="AK53" s="171"/>
      <c r="AL53" s="171"/>
      <c r="AM53" s="171">
        <f t="shared" si="10"/>
        <v>0</v>
      </c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BB53" s="172" t="str">
        <f t="shared" si="21"/>
        <v/>
      </c>
      <c r="BC53" s="172" t="str">
        <f t="shared" si="21"/>
        <v/>
      </c>
      <c r="BD53" s="172" t="str">
        <f t="shared" si="21"/>
        <v/>
      </c>
      <c r="BE53" s="172" t="str">
        <f t="shared" si="21"/>
        <v/>
      </c>
      <c r="BF53" s="172" t="str">
        <f t="shared" si="21"/>
        <v/>
      </c>
    </row>
    <row r="54" spans="2:58">
      <c r="B54" s="10" t="str">
        <f t="shared" si="13"/>
        <v/>
      </c>
      <c r="C54" s="8"/>
      <c r="D54" s="8"/>
      <c r="E54" s="8"/>
      <c r="F54" s="281"/>
      <c r="G54" s="9"/>
      <c r="H54" s="9"/>
      <c r="I54" s="9"/>
      <c r="J54" s="9"/>
      <c r="K54" s="9"/>
      <c r="L54" s="305"/>
      <c r="M54" s="305"/>
      <c r="N54" s="11" t="str">
        <f t="shared" si="14"/>
        <v/>
      </c>
      <c r="O54" s="11" t="str">
        <f t="shared" si="15"/>
        <v/>
      </c>
      <c r="P54" s="158"/>
      <c r="Q54" s="11"/>
      <c r="R54" s="11"/>
      <c r="S54" s="11"/>
      <c r="T54" s="11"/>
      <c r="U54" s="11"/>
      <c r="V54" s="11"/>
      <c r="W54" s="11"/>
      <c r="X54" s="11"/>
      <c r="Y54" s="11" t="str">
        <f t="shared" si="16"/>
        <v/>
      </c>
      <c r="Z54" s="11" t="str">
        <f t="shared" si="17"/>
        <v/>
      </c>
      <c r="AA54" s="172">
        <f t="shared" si="12"/>
        <v>0</v>
      </c>
      <c r="AB54" s="172" t="str">
        <f t="shared" si="18"/>
        <v/>
      </c>
      <c r="AC54" s="172" t="str">
        <f t="shared" si="18"/>
        <v/>
      </c>
      <c r="AD54" s="171">
        <f t="shared" si="19"/>
        <v>0</v>
      </c>
      <c r="AE54" s="171">
        <f t="shared" si="19"/>
        <v>0</v>
      </c>
      <c r="AF54" s="171">
        <f t="shared" si="19"/>
        <v>0</v>
      </c>
      <c r="AG54" s="171">
        <f t="shared" si="19"/>
        <v>0</v>
      </c>
      <c r="AH54" s="171">
        <f t="shared" si="19"/>
        <v>0</v>
      </c>
      <c r="AI54" s="171">
        <f t="shared" si="19"/>
        <v>0</v>
      </c>
      <c r="AJ54" s="171">
        <f t="shared" si="19"/>
        <v>0</v>
      </c>
      <c r="AK54" s="171"/>
      <c r="AL54" s="171"/>
      <c r="AM54" s="171">
        <f t="shared" si="10"/>
        <v>0</v>
      </c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BB54" s="172" t="str">
        <f t="shared" si="21"/>
        <v/>
      </c>
      <c r="BC54" s="172" t="str">
        <f t="shared" si="21"/>
        <v/>
      </c>
      <c r="BD54" s="172" t="str">
        <f t="shared" si="21"/>
        <v/>
      </c>
      <c r="BE54" s="172" t="str">
        <f t="shared" si="21"/>
        <v/>
      </c>
      <c r="BF54" s="172" t="str">
        <f t="shared" si="21"/>
        <v/>
      </c>
    </row>
    <row r="55" spans="2:58">
      <c r="B55" s="10" t="str">
        <f t="shared" si="13"/>
        <v/>
      </c>
      <c r="C55" s="8"/>
      <c r="D55" s="8"/>
      <c r="E55" s="8"/>
      <c r="F55" s="281"/>
      <c r="G55" s="9"/>
      <c r="H55" s="9"/>
      <c r="I55" s="9"/>
      <c r="J55" s="9"/>
      <c r="K55" s="9"/>
      <c r="L55" s="305"/>
      <c r="M55" s="305"/>
      <c r="N55" s="11" t="str">
        <f t="shared" si="14"/>
        <v/>
      </c>
      <c r="O55" s="11" t="str">
        <f t="shared" si="15"/>
        <v/>
      </c>
      <c r="P55" s="158"/>
      <c r="Q55" s="11"/>
      <c r="R55" s="11"/>
      <c r="S55" s="11"/>
      <c r="T55" s="11"/>
      <c r="U55" s="11"/>
      <c r="V55" s="11"/>
      <c r="W55" s="11"/>
      <c r="X55" s="11"/>
      <c r="Y55" s="11" t="str">
        <f t="shared" si="16"/>
        <v/>
      </c>
      <c r="Z55" s="11" t="str">
        <f t="shared" si="17"/>
        <v/>
      </c>
      <c r="AA55" s="172">
        <f t="shared" si="12"/>
        <v>0</v>
      </c>
      <c r="AB55" s="172" t="str">
        <f t="shared" si="18"/>
        <v/>
      </c>
      <c r="AC55" s="172" t="str">
        <f t="shared" si="18"/>
        <v/>
      </c>
      <c r="AD55" s="171">
        <f t="shared" si="19"/>
        <v>0</v>
      </c>
      <c r="AE55" s="171">
        <f t="shared" si="19"/>
        <v>0</v>
      </c>
      <c r="AF55" s="171">
        <f t="shared" si="19"/>
        <v>0</v>
      </c>
      <c r="AG55" s="171">
        <f t="shared" si="19"/>
        <v>0</v>
      </c>
      <c r="AH55" s="171">
        <f t="shared" si="19"/>
        <v>0</v>
      </c>
      <c r="AI55" s="171">
        <f t="shared" si="19"/>
        <v>0</v>
      </c>
      <c r="AJ55" s="171">
        <f t="shared" si="19"/>
        <v>0</v>
      </c>
      <c r="AK55" s="171"/>
      <c r="AL55" s="171"/>
      <c r="AM55" s="171">
        <f t="shared" si="10"/>
        <v>0</v>
      </c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BB55" s="172" t="str">
        <f t="shared" si="21"/>
        <v/>
      </c>
      <c r="BC55" s="172" t="str">
        <f t="shared" si="21"/>
        <v/>
      </c>
      <c r="BD55" s="172" t="str">
        <f t="shared" si="21"/>
        <v/>
      </c>
      <c r="BE55" s="172" t="str">
        <f t="shared" si="21"/>
        <v/>
      </c>
      <c r="BF55" s="172" t="str">
        <f t="shared" si="21"/>
        <v/>
      </c>
    </row>
    <row r="56" spans="2:58">
      <c r="B56" s="10" t="str">
        <f t="shared" si="13"/>
        <v/>
      </c>
      <c r="C56" s="8"/>
      <c r="D56" s="8"/>
      <c r="E56" s="8"/>
      <c r="F56" s="281"/>
      <c r="G56" s="9"/>
      <c r="H56" s="9"/>
      <c r="I56" s="9"/>
      <c r="J56" s="9"/>
      <c r="K56" s="9"/>
      <c r="L56" s="305"/>
      <c r="M56" s="305"/>
      <c r="N56" s="11" t="str">
        <f t="shared" si="14"/>
        <v/>
      </c>
      <c r="O56" s="11" t="str">
        <f t="shared" si="15"/>
        <v/>
      </c>
      <c r="P56" s="158"/>
      <c r="Q56" s="11"/>
      <c r="R56" s="11"/>
      <c r="S56" s="11"/>
      <c r="T56" s="11"/>
      <c r="U56" s="11"/>
      <c r="V56" s="11"/>
      <c r="W56" s="11"/>
      <c r="X56" s="11"/>
      <c r="Y56" s="11" t="str">
        <f t="shared" si="16"/>
        <v/>
      </c>
      <c r="Z56" s="11" t="str">
        <f t="shared" si="17"/>
        <v/>
      </c>
      <c r="AA56" s="172">
        <f t="shared" si="12"/>
        <v>0</v>
      </c>
      <c r="AB56" s="172" t="str">
        <f t="shared" si="18"/>
        <v/>
      </c>
      <c r="AC56" s="172" t="str">
        <f t="shared" si="18"/>
        <v/>
      </c>
      <c r="AD56" s="171">
        <f t="shared" si="19"/>
        <v>0</v>
      </c>
      <c r="AE56" s="171">
        <f t="shared" si="19"/>
        <v>0</v>
      </c>
      <c r="AF56" s="171">
        <f t="shared" si="19"/>
        <v>0</v>
      </c>
      <c r="AG56" s="171">
        <f t="shared" si="19"/>
        <v>0</v>
      </c>
      <c r="AH56" s="171">
        <f t="shared" si="19"/>
        <v>0</v>
      </c>
      <c r="AI56" s="171">
        <f t="shared" si="19"/>
        <v>0</v>
      </c>
      <c r="AJ56" s="171">
        <f t="shared" si="19"/>
        <v>0</v>
      </c>
      <c r="AK56" s="171"/>
      <c r="AL56" s="171"/>
      <c r="AM56" s="171">
        <f t="shared" si="10"/>
        <v>0</v>
      </c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BB56" s="172" t="str">
        <f t="shared" si="21"/>
        <v/>
      </c>
      <c r="BC56" s="172" t="str">
        <f t="shared" si="21"/>
        <v/>
      </c>
      <c r="BD56" s="172" t="str">
        <f t="shared" si="21"/>
        <v/>
      </c>
      <c r="BE56" s="172" t="str">
        <f t="shared" si="21"/>
        <v/>
      </c>
      <c r="BF56" s="172" t="str">
        <f t="shared" si="21"/>
        <v/>
      </c>
    </row>
    <row r="57" spans="2:58">
      <c r="B57" s="10" t="str">
        <f t="shared" si="13"/>
        <v/>
      </c>
      <c r="C57" s="8"/>
      <c r="D57" s="8"/>
      <c r="E57" s="8"/>
      <c r="F57" s="281"/>
      <c r="G57" s="9"/>
      <c r="H57" s="9"/>
      <c r="I57" s="9"/>
      <c r="J57" s="9"/>
      <c r="K57" s="9"/>
      <c r="L57" s="305"/>
      <c r="M57" s="305"/>
      <c r="N57" s="11" t="str">
        <f t="shared" si="14"/>
        <v/>
      </c>
      <c r="O57" s="11" t="str">
        <f t="shared" si="15"/>
        <v/>
      </c>
      <c r="P57" s="158"/>
      <c r="Q57" s="11"/>
      <c r="R57" s="11"/>
      <c r="S57" s="11"/>
      <c r="T57" s="11"/>
      <c r="U57" s="11"/>
      <c r="V57" s="11"/>
      <c r="W57" s="11"/>
      <c r="X57" s="11"/>
      <c r="Y57" s="11" t="str">
        <f t="shared" si="16"/>
        <v/>
      </c>
      <c r="Z57" s="11" t="str">
        <f t="shared" si="17"/>
        <v/>
      </c>
      <c r="AA57" s="172">
        <f t="shared" si="12"/>
        <v>0</v>
      </c>
      <c r="AB57" s="172" t="str">
        <f t="shared" si="18"/>
        <v/>
      </c>
      <c r="AC57" s="172" t="str">
        <f t="shared" si="18"/>
        <v/>
      </c>
      <c r="AD57" s="171">
        <f t="shared" si="19"/>
        <v>0</v>
      </c>
      <c r="AE57" s="171">
        <f t="shared" si="19"/>
        <v>0</v>
      </c>
      <c r="AF57" s="171">
        <f t="shared" si="19"/>
        <v>0</v>
      </c>
      <c r="AG57" s="171">
        <f t="shared" si="19"/>
        <v>0</v>
      </c>
      <c r="AH57" s="171">
        <f t="shared" si="19"/>
        <v>0</v>
      </c>
      <c r="AI57" s="171">
        <f t="shared" si="19"/>
        <v>0</v>
      </c>
      <c r="AJ57" s="171">
        <f t="shared" si="19"/>
        <v>0</v>
      </c>
      <c r="AK57" s="171"/>
      <c r="AL57" s="171"/>
      <c r="AM57" s="171">
        <f t="shared" si="10"/>
        <v>0</v>
      </c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BB57" s="172" t="str">
        <f t="shared" si="21"/>
        <v/>
      </c>
      <c r="BC57" s="172" t="str">
        <f t="shared" si="21"/>
        <v/>
      </c>
      <c r="BD57" s="172" t="str">
        <f t="shared" si="21"/>
        <v/>
      </c>
      <c r="BE57" s="172" t="str">
        <f t="shared" si="21"/>
        <v/>
      </c>
      <c r="BF57" s="172" t="str">
        <f t="shared" si="21"/>
        <v/>
      </c>
    </row>
    <row r="58" spans="2:58">
      <c r="B58" s="10" t="str">
        <f t="shared" si="13"/>
        <v/>
      </c>
      <c r="C58" s="8"/>
      <c r="D58" s="8"/>
      <c r="E58" s="8"/>
      <c r="F58" s="281"/>
      <c r="G58" s="9"/>
      <c r="H58" s="9"/>
      <c r="I58" s="9"/>
      <c r="J58" s="9"/>
      <c r="K58" s="9"/>
      <c r="L58" s="305"/>
      <c r="M58" s="305"/>
      <c r="N58" s="11" t="str">
        <f t="shared" si="14"/>
        <v/>
      </c>
      <c r="O58" s="11" t="str">
        <f t="shared" si="15"/>
        <v/>
      </c>
      <c r="P58" s="158"/>
      <c r="Q58" s="11"/>
      <c r="R58" s="11"/>
      <c r="S58" s="11"/>
      <c r="T58" s="11"/>
      <c r="U58" s="11"/>
      <c r="V58" s="11"/>
      <c r="W58" s="11"/>
      <c r="X58" s="11"/>
      <c r="Y58" s="11" t="str">
        <f t="shared" si="16"/>
        <v/>
      </c>
      <c r="Z58" s="11" t="str">
        <f t="shared" si="17"/>
        <v/>
      </c>
      <c r="AA58" s="172">
        <f t="shared" si="12"/>
        <v>0</v>
      </c>
      <c r="AB58" s="172" t="str">
        <f t="shared" si="18"/>
        <v/>
      </c>
      <c r="AC58" s="172" t="str">
        <f t="shared" si="18"/>
        <v/>
      </c>
      <c r="AD58" s="171">
        <f t="shared" si="19"/>
        <v>0</v>
      </c>
      <c r="AE58" s="171">
        <f t="shared" si="19"/>
        <v>0</v>
      </c>
      <c r="AF58" s="171">
        <f t="shared" si="19"/>
        <v>0</v>
      </c>
      <c r="AG58" s="171">
        <f t="shared" si="19"/>
        <v>0</v>
      </c>
      <c r="AH58" s="171">
        <f t="shared" si="19"/>
        <v>0</v>
      </c>
      <c r="AI58" s="171">
        <f t="shared" si="19"/>
        <v>0</v>
      </c>
      <c r="AJ58" s="171">
        <f t="shared" si="19"/>
        <v>0</v>
      </c>
      <c r="AK58" s="171"/>
      <c r="AL58" s="171"/>
      <c r="AM58" s="171">
        <f t="shared" si="10"/>
        <v>0</v>
      </c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171"/>
      <c r="BB58" s="172" t="str">
        <f t="shared" si="21"/>
        <v/>
      </c>
      <c r="BC58" s="172" t="str">
        <f t="shared" si="21"/>
        <v/>
      </c>
      <c r="BD58" s="172" t="str">
        <f t="shared" si="21"/>
        <v/>
      </c>
      <c r="BE58" s="172" t="str">
        <f t="shared" si="21"/>
        <v/>
      </c>
      <c r="BF58" s="172" t="str">
        <f t="shared" si="21"/>
        <v/>
      </c>
    </row>
    <row r="59" spans="2:58">
      <c r="B59" s="10" t="str">
        <f t="shared" si="13"/>
        <v/>
      </c>
      <c r="C59" s="8"/>
      <c r="D59" s="8"/>
      <c r="E59" s="8"/>
      <c r="F59" s="281"/>
      <c r="G59" s="9"/>
      <c r="H59" s="9"/>
      <c r="I59" s="9"/>
      <c r="J59" s="9"/>
      <c r="K59" s="9"/>
      <c r="L59" s="305"/>
      <c r="M59" s="305"/>
      <c r="N59" s="11" t="str">
        <f t="shared" si="14"/>
        <v/>
      </c>
      <c r="O59" s="11" t="str">
        <f t="shared" si="15"/>
        <v/>
      </c>
      <c r="P59" s="158"/>
      <c r="Q59" s="11"/>
      <c r="R59" s="11"/>
      <c r="S59" s="11"/>
      <c r="T59" s="11"/>
      <c r="U59" s="11"/>
      <c r="V59" s="11"/>
      <c r="W59" s="11"/>
      <c r="X59" s="11"/>
      <c r="Y59" s="11" t="str">
        <f t="shared" si="16"/>
        <v/>
      </c>
      <c r="Z59" s="11" t="str">
        <f t="shared" si="17"/>
        <v/>
      </c>
      <c r="AA59" s="172">
        <f t="shared" si="12"/>
        <v>0</v>
      </c>
      <c r="AB59" s="172" t="str">
        <f t="shared" si="18"/>
        <v/>
      </c>
      <c r="AC59" s="172" t="str">
        <f t="shared" si="18"/>
        <v/>
      </c>
      <c r="AD59" s="171">
        <f t="shared" si="19"/>
        <v>0</v>
      </c>
      <c r="AE59" s="171">
        <f t="shared" si="19"/>
        <v>0</v>
      </c>
      <c r="AF59" s="171">
        <f t="shared" si="19"/>
        <v>0</v>
      </c>
      <c r="AG59" s="171">
        <f t="shared" si="19"/>
        <v>0</v>
      </c>
      <c r="AH59" s="171">
        <f t="shared" si="19"/>
        <v>0</v>
      </c>
      <c r="AI59" s="171">
        <f t="shared" si="19"/>
        <v>0</v>
      </c>
      <c r="AJ59" s="171">
        <f t="shared" si="19"/>
        <v>0</v>
      </c>
      <c r="AK59" s="171"/>
      <c r="AL59" s="171"/>
      <c r="AM59" s="171">
        <f t="shared" si="10"/>
        <v>0</v>
      </c>
      <c r="AN59" s="171"/>
      <c r="AO59" s="171"/>
      <c r="AP59" s="171"/>
      <c r="AQ59" s="171"/>
      <c r="AR59" s="171"/>
      <c r="AS59" s="171"/>
      <c r="AT59" s="171"/>
      <c r="AU59" s="171"/>
      <c r="AV59" s="171"/>
      <c r="AW59" s="171"/>
      <c r="AX59" s="171"/>
      <c r="AY59" s="171"/>
      <c r="BB59" s="172" t="str">
        <f t="shared" si="21"/>
        <v/>
      </c>
      <c r="BC59" s="172" t="str">
        <f t="shared" si="21"/>
        <v/>
      </c>
      <c r="BD59" s="172" t="str">
        <f t="shared" si="21"/>
        <v/>
      </c>
      <c r="BE59" s="172" t="str">
        <f t="shared" si="21"/>
        <v/>
      </c>
      <c r="BF59" s="172" t="str">
        <f t="shared" si="21"/>
        <v/>
      </c>
    </row>
    <row r="60" spans="2:58">
      <c r="B60" s="10" t="str">
        <f t="shared" si="13"/>
        <v/>
      </c>
      <c r="C60" s="8"/>
      <c r="D60" s="8"/>
      <c r="E60" s="8"/>
      <c r="F60" s="281"/>
      <c r="G60" s="9"/>
      <c r="H60" s="9"/>
      <c r="I60" s="9"/>
      <c r="J60" s="9"/>
      <c r="K60" s="9"/>
      <c r="L60" s="305"/>
      <c r="M60" s="305"/>
      <c r="N60" s="11" t="str">
        <f t="shared" si="14"/>
        <v/>
      </c>
      <c r="O60" s="11" t="str">
        <f t="shared" si="15"/>
        <v/>
      </c>
      <c r="P60" s="158"/>
      <c r="Q60" s="11"/>
      <c r="R60" s="11"/>
      <c r="S60" s="11"/>
      <c r="T60" s="11"/>
      <c r="U60" s="11"/>
      <c r="V60" s="11"/>
      <c r="W60" s="11"/>
      <c r="X60" s="11"/>
      <c r="Y60" s="11" t="str">
        <f t="shared" si="16"/>
        <v/>
      </c>
      <c r="Z60" s="11" t="str">
        <f t="shared" si="17"/>
        <v/>
      </c>
      <c r="AA60" s="172">
        <f t="shared" si="12"/>
        <v>0</v>
      </c>
      <c r="AB60" s="172" t="str">
        <f t="shared" si="18"/>
        <v/>
      </c>
      <c r="AC60" s="172" t="str">
        <f t="shared" si="18"/>
        <v/>
      </c>
      <c r="AD60" s="171">
        <f t="shared" si="19"/>
        <v>0</v>
      </c>
      <c r="AE60" s="171">
        <f t="shared" si="19"/>
        <v>0</v>
      </c>
      <c r="AF60" s="171">
        <f t="shared" si="19"/>
        <v>0</v>
      </c>
      <c r="AG60" s="171">
        <f t="shared" si="19"/>
        <v>0</v>
      </c>
      <c r="AH60" s="171">
        <f t="shared" si="19"/>
        <v>0</v>
      </c>
      <c r="AI60" s="171">
        <f t="shared" si="19"/>
        <v>0</v>
      </c>
      <c r="AJ60" s="171">
        <f t="shared" si="19"/>
        <v>0</v>
      </c>
      <c r="AK60" s="171"/>
      <c r="AL60" s="171"/>
      <c r="AM60" s="171">
        <f t="shared" si="10"/>
        <v>0</v>
      </c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BB60" s="172" t="str">
        <f t="shared" si="21"/>
        <v/>
      </c>
      <c r="BC60" s="172" t="str">
        <f t="shared" si="21"/>
        <v/>
      </c>
      <c r="BD60" s="172" t="str">
        <f t="shared" si="21"/>
        <v/>
      </c>
      <c r="BE60" s="172" t="str">
        <f t="shared" si="21"/>
        <v/>
      </c>
      <c r="BF60" s="172" t="str">
        <f t="shared" si="21"/>
        <v/>
      </c>
    </row>
    <row r="61" spans="2:58">
      <c r="B61" s="10" t="str">
        <f t="shared" si="13"/>
        <v/>
      </c>
      <c r="C61" s="8"/>
      <c r="D61" s="8"/>
      <c r="E61" s="8"/>
      <c r="F61" s="281"/>
      <c r="G61" s="9"/>
      <c r="H61" s="9"/>
      <c r="I61" s="9"/>
      <c r="J61" s="9"/>
      <c r="K61" s="9"/>
      <c r="L61" s="305"/>
      <c r="M61" s="305"/>
      <c r="N61" s="11" t="str">
        <f t="shared" si="14"/>
        <v/>
      </c>
      <c r="O61" s="11" t="str">
        <f t="shared" si="15"/>
        <v/>
      </c>
      <c r="P61" s="158"/>
      <c r="Q61" s="11"/>
      <c r="R61" s="11"/>
      <c r="S61" s="11"/>
      <c r="T61" s="11"/>
      <c r="U61" s="11"/>
      <c r="V61" s="11"/>
      <c r="W61" s="11"/>
      <c r="X61" s="11"/>
      <c r="Y61" s="11" t="str">
        <f t="shared" si="16"/>
        <v/>
      </c>
      <c r="Z61" s="11" t="str">
        <f t="shared" si="17"/>
        <v/>
      </c>
      <c r="AA61" s="172">
        <f t="shared" si="12"/>
        <v>0</v>
      </c>
      <c r="AB61" s="172" t="str">
        <f t="shared" si="18"/>
        <v/>
      </c>
      <c r="AC61" s="172" t="str">
        <f t="shared" si="18"/>
        <v/>
      </c>
      <c r="AD61" s="171">
        <f t="shared" si="19"/>
        <v>0</v>
      </c>
      <c r="AE61" s="171">
        <f t="shared" si="19"/>
        <v>0</v>
      </c>
      <c r="AF61" s="171">
        <f t="shared" si="19"/>
        <v>0</v>
      </c>
      <c r="AG61" s="171">
        <f t="shared" si="19"/>
        <v>0</v>
      </c>
      <c r="AH61" s="171">
        <f t="shared" si="19"/>
        <v>0</v>
      </c>
      <c r="AI61" s="171">
        <f t="shared" si="19"/>
        <v>0</v>
      </c>
      <c r="AJ61" s="171">
        <f t="shared" si="19"/>
        <v>0</v>
      </c>
      <c r="AK61" s="171"/>
      <c r="AL61" s="171"/>
      <c r="AM61" s="171">
        <f t="shared" si="10"/>
        <v>0</v>
      </c>
      <c r="AN61" s="171"/>
      <c r="AO61" s="171"/>
      <c r="AP61" s="171"/>
      <c r="AQ61" s="171"/>
      <c r="AR61" s="171"/>
      <c r="AS61" s="171"/>
      <c r="AT61" s="171"/>
      <c r="AU61" s="171"/>
      <c r="AV61" s="171"/>
      <c r="AW61" s="171"/>
      <c r="AX61" s="171"/>
      <c r="AY61" s="171"/>
      <c r="BB61" s="172" t="str">
        <f t="shared" si="21"/>
        <v/>
      </c>
      <c r="BC61" s="172" t="str">
        <f t="shared" si="21"/>
        <v/>
      </c>
      <c r="BD61" s="172" t="str">
        <f t="shared" si="21"/>
        <v/>
      </c>
      <c r="BE61" s="172" t="str">
        <f t="shared" si="21"/>
        <v/>
      </c>
      <c r="BF61" s="172" t="str">
        <f t="shared" si="21"/>
        <v/>
      </c>
    </row>
    <row r="62" spans="2:58">
      <c r="B62" s="10" t="str">
        <f t="shared" si="13"/>
        <v/>
      </c>
      <c r="C62" s="8"/>
      <c r="D62" s="8"/>
      <c r="E62" s="8"/>
      <c r="F62" s="281"/>
      <c r="G62" s="9"/>
      <c r="H62" s="9"/>
      <c r="I62" s="9"/>
      <c r="J62" s="9"/>
      <c r="K62" s="9"/>
      <c r="L62" s="305"/>
      <c r="M62" s="305"/>
      <c r="N62" s="11" t="str">
        <f t="shared" si="14"/>
        <v/>
      </c>
      <c r="O62" s="11" t="str">
        <f t="shared" si="15"/>
        <v/>
      </c>
      <c r="P62" s="158"/>
      <c r="Q62" s="11"/>
      <c r="R62" s="11"/>
      <c r="S62" s="11"/>
      <c r="T62" s="11"/>
      <c r="U62" s="11"/>
      <c r="V62" s="11"/>
      <c r="W62" s="11"/>
      <c r="X62" s="11"/>
      <c r="Y62" s="11" t="str">
        <f t="shared" si="16"/>
        <v/>
      </c>
      <c r="Z62" s="11" t="str">
        <f t="shared" si="17"/>
        <v/>
      </c>
      <c r="AA62" s="172">
        <f t="shared" si="12"/>
        <v>0</v>
      </c>
      <c r="AB62" s="172" t="str">
        <f t="shared" si="18"/>
        <v/>
      </c>
      <c r="AC62" s="172" t="str">
        <f t="shared" si="18"/>
        <v/>
      </c>
      <c r="AD62" s="171">
        <f t="shared" si="19"/>
        <v>0</v>
      </c>
      <c r="AE62" s="171">
        <f t="shared" si="19"/>
        <v>0</v>
      </c>
      <c r="AF62" s="171">
        <f t="shared" si="19"/>
        <v>0</v>
      </c>
      <c r="AG62" s="171">
        <f t="shared" si="19"/>
        <v>0</v>
      </c>
      <c r="AH62" s="171">
        <f t="shared" si="19"/>
        <v>0</v>
      </c>
      <c r="AI62" s="171">
        <f t="shared" si="19"/>
        <v>0</v>
      </c>
      <c r="AJ62" s="171">
        <f t="shared" si="19"/>
        <v>0</v>
      </c>
      <c r="AK62" s="171"/>
      <c r="AL62" s="171"/>
      <c r="AM62" s="171">
        <f t="shared" si="10"/>
        <v>0</v>
      </c>
      <c r="AN62" s="171"/>
      <c r="AO62" s="171"/>
      <c r="AP62" s="171"/>
      <c r="AQ62" s="171"/>
      <c r="AR62" s="171"/>
      <c r="AS62" s="171"/>
      <c r="AT62" s="171"/>
      <c r="AU62" s="171"/>
      <c r="AV62" s="171"/>
      <c r="AW62" s="171"/>
      <c r="AX62" s="171"/>
      <c r="AY62" s="171"/>
      <c r="BB62" s="172" t="str">
        <f t="shared" si="21"/>
        <v/>
      </c>
      <c r="BC62" s="172" t="str">
        <f t="shared" si="21"/>
        <v/>
      </c>
      <c r="BD62" s="172" t="str">
        <f t="shared" si="21"/>
        <v/>
      </c>
      <c r="BE62" s="172" t="str">
        <f t="shared" si="21"/>
        <v/>
      </c>
      <c r="BF62" s="172" t="str">
        <f t="shared" si="21"/>
        <v/>
      </c>
    </row>
    <row r="63" spans="2:58">
      <c r="B63" s="10" t="str">
        <f t="shared" si="13"/>
        <v/>
      </c>
      <c r="C63" s="8"/>
      <c r="D63" s="8"/>
      <c r="E63" s="8"/>
      <c r="F63" s="281"/>
      <c r="G63" s="9"/>
      <c r="H63" s="9"/>
      <c r="I63" s="9"/>
      <c r="J63" s="9"/>
      <c r="K63" s="9"/>
      <c r="L63" s="305"/>
      <c r="M63" s="305"/>
      <c r="N63" s="11" t="str">
        <f t="shared" si="14"/>
        <v/>
      </c>
      <c r="O63" s="11" t="str">
        <f t="shared" si="15"/>
        <v/>
      </c>
      <c r="P63" s="158"/>
      <c r="Q63" s="11"/>
      <c r="R63" s="11"/>
      <c r="S63" s="11"/>
      <c r="T63" s="11"/>
      <c r="U63" s="11"/>
      <c r="V63" s="11"/>
      <c r="W63" s="11"/>
      <c r="X63" s="11"/>
      <c r="Y63" s="11" t="str">
        <f t="shared" si="16"/>
        <v/>
      </c>
      <c r="Z63" s="11" t="str">
        <f t="shared" si="17"/>
        <v/>
      </c>
      <c r="AA63" s="172">
        <f t="shared" si="12"/>
        <v>0</v>
      </c>
      <c r="AB63" s="172" t="str">
        <f t="shared" si="18"/>
        <v/>
      </c>
      <c r="AC63" s="172" t="str">
        <f t="shared" si="18"/>
        <v/>
      </c>
      <c r="AD63" s="171">
        <f t="shared" ref="AD63:AJ94" si="22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171">
        <f t="shared" si="22"/>
        <v>0</v>
      </c>
      <c r="AF63" s="171">
        <f t="shared" si="22"/>
        <v>0</v>
      </c>
      <c r="AG63" s="171">
        <f t="shared" si="22"/>
        <v>0</v>
      </c>
      <c r="AH63" s="171">
        <f t="shared" si="22"/>
        <v>0</v>
      </c>
      <c r="AI63" s="171">
        <f t="shared" si="22"/>
        <v>0</v>
      </c>
      <c r="AJ63" s="171">
        <f t="shared" si="22"/>
        <v>0</v>
      </c>
      <c r="AK63" s="171"/>
      <c r="AL63" s="171"/>
      <c r="AM63" s="171">
        <f t="shared" si="10"/>
        <v>0</v>
      </c>
      <c r="AN63" s="171"/>
      <c r="AO63" s="171"/>
      <c r="AP63" s="171"/>
      <c r="AQ63" s="171"/>
      <c r="AR63" s="171"/>
      <c r="AS63" s="171"/>
      <c r="AT63" s="171"/>
      <c r="AU63" s="171"/>
      <c r="AV63" s="171"/>
      <c r="AW63" s="171"/>
      <c r="AX63" s="171"/>
      <c r="AY63" s="171"/>
      <c r="BB63" s="172" t="str">
        <f t="shared" ref="BB63:BF78" si="23">IF($F63="","",BB$30)</f>
        <v/>
      </c>
      <c r="BC63" s="172" t="str">
        <f t="shared" si="23"/>
        <v/>
      </c>
      <c r="BD63" s="172" t="str">
        <f t="shared" si="23"/>
        <v/>
      </c>
      <c r="BE63" s="172" t="str">
        <f t="shared" si="23"/>
        <v/>
      </c>
      <c r="BF63" s="172" t="str">
        <f t="shared" si="23"/>
        <v/>
      </c>
    </row>
    <row r="64" spans="2:58">
      <c r="B64" s="10" t="str">
        <f t="shared" si="13"/>
        <v/>
      </c>
      <c r="C64" s="8"/>
      <c r="D64" s="8"/>
      <c r="E64" s="8"/>
      <c r="F64" s="281"/>
      <c r="G64" s="9"/>
      <c r="H64" s="9"/>
      <c r="I64" s="9"/>
      <c r="J64" s="9"/>
      <c r="K64" s="9"/>
      <c r="L64" s="305"/>
      <c r="M64" s="305"/>
      <c r="N64" s="11" t="str">
        <f t="shared" si="14"/>
        <v/>
      </c>
      <c r="O64" s="11" t="str">
        <f t="shared" si="15"/>
        <v/>
      </c>
      <c r="P64" s="158"/>
      <c r="Q64" s="11"/>
      <c r="R64" s="11"/>
      <c r="S64" s="11"/>
      <c r="T64" s="11"/>
      <c r="U64" s="11"/>
      <c r="V64" s="11"/>
      <c r="W64" s="11"/>
      <c r="X64" s="11"/>
      <c r="Y64" s="11" t="str">
        <f t="shared" si="16"/>
        <v/>
      </c>
      <c r="Z64" s="11" t="str">
        <f t="shared" si="17"/>
        <v/>
      </c>
      <c r="AA64" s="172">
        <f t="shared" si="12"/>
        <v>0</v>
      </c>
      <c r="AB64" s="172" t="str">
        <f t="shared" ref="AB64:AC91" si="24">IF($F64="","",AB$30)</f>
        <v/>
      </c>
      <c r="AC64" s="172" t="str">
        <f t="shared" si="24"/>
        <v/>
      </c>
      <c r="AD64" s="171">
        <f t="shared" si="22"/>
        <v>0</v>
      </c>
      <c r="AE64" s="171">
        <f t="shared" si="22"/>
        <v>0</v>
      </c>
      <c r="AF64" s="171">
        <f t="shared" si="22"/>
        <v>0</v>
      </c>
      <c r="AG64" s="171">
        <f t="shared" si="22"/>
        <v>0</v>
      </c>
      <c r="AH64" s="171">
        <f t="shared" si="22"/>
        <v>0</v>
      </c>
      <c r="AI64" s="171">
        <f t="shared" si="22"/>
        <v>0</v>
      </c>
      <c r="AJ64" s="171">
        <f t="shared" si="22"/>
        <v>0</v>
      </c>
      <c r="AK64" s="171"/>
      <c r="AL64" s="171"/>
      <c r="AM64" s="171">
        <f t="shared" si="10"/>
        <v>0</v>
      </c>
      <c r="AN64" s="171"/>
      <c r="AO64" s="171"/>
      <c r="AP64" s="171"/>
      <c r="AQ64" s="171"/>
      <c r="AR64" s="171"/>
      <c r="AS64" s="171"/>
      <c r="AT64" s="171"/>
      <c r="AU64" s="171"/>
      <c r="AV64" s="171"/>
      <c r="AW64" s="171"/>
      <c r="AX64" s="171"/>
      <c r="AY64" s="171"/>
      <c r="BB64" s="172" t="str">
        <f t="shared" si="23"/>
        <v/>
      </c>
      <c r="BC64" s="172" t="str">
        <f t="shared" si="23"/>
        <v/>
      </c>
      <c r="BD64" s="172" t="str">
        <f t="shared" si="23"/>
        <v/>
      </c>
      <c r="BE64" s="172" t="str">
        <f t="shared" si="23"/>
        <v/>
      </c>
      <c r="BF64" s="172" t="str">
        <f t="shared" si="23"/>
        <v/>
      </c>
    </row>
    <row r="65" spans="2:58">
      <c r="B65" s="10" t="str">
        <f t="shared" si="13"/>
        <v/>
      </c>
      <c r="C65" s="8"/>
      <c r="D65" s="8"/>
      <c r="E65" s="8"/>
      <c r="F65" s="281"/>
      <c r="G65" s="9"/>
      <c r="H65" s="9"/>
      <c r="I65" s="9"/>
      <c r="J65" s="9"/>
      <c r="K65" s="9"/>
      <c r="L65" s="305"/>
      <c r="M65" s="305"/>
      <c r="N65" s="11" t="str">
        <f t="shared" si="14"/>
        <v/>
      </c>
      <c r="O65" s="11" t="str">
        <f t="shared" si="15"/>
        <v/>
      </c>
      <c r="P65" s="158"/>
      <c r="Q65" s="11"/>
      <c r="R65" s="11"/>
      <c r="S65" s="11"/>
      <c r="T65" s="11"/>
      <c r="U65" s="11"/>
      <c r="V65" s="11"/>
      <c r="W65" s="11"/>
      <c r="X65" s="11"/>
      <c r="Y65" s="11" t="str">
        <f t="shared" si="16"/>
        <v/>
      </c>
      <c r="Z65" s="11" t="str">
        <f t="shared" si="17"/>
        <v/>
      </c>
      <c r="AA65" s="172">
        <f t="shared" si="12"/>
        <v>0</v>
      </c>
      <c r="AB65" s="172" t="str">
        <f t="shared" si="24"/>
        <v/>
      </c>
      <c r="AC65" s="172" t="str">
        <f t="shared" si="24"/>
        <v/>
      </c>
      <c r="AD65" s="171">
        <f t="shared" si="22"/>
        <v>0</v>
      </c>
      <c r="AE65" s="171">
        <f t="shared" si="22"/>
        <v>0</v>
      </c>
      <c r="AF65" s="171">
        <f t="shared" si="22"/>
        <v>0</v>
      </c>
      <c r="AG65" s="171">
        <f t="shared" si="22"/>
        <v>0</v>
      </c>
      <c r="AH65" s="171">
        <f t="shared" si="22"/>
        <v>0</v>
      </c>
      <c r="AI65" s="171">
        <f t="shared" si="22"/>
        <v>0</v>
      </c>
      <c r="AJ65" s="171">
        <f t="shared" si="22"/>
        <v>0</v>
      </c>
      <c r="AK65" s="171"/>
      <c r="AL65" s="171"/>
      <c r="AM65" s="171">
        <f t="shared" si="10"/>
        <v>0</v>
      </c>
      <c r="AN65" s="171"/>
      <c r="AO65" s="171"/>
      <c r="AP65" s="171"/>
      <c r="AQ65" s="171"/>
      <c r="AR65" s="171"/>
      <c r="AS65" s="171"/>
      <c r="AT65" s="171"/>
      <c r="AU65" s="171"/>
      <c r="AV65" s="171"/>
      <c r="AW65" s="171"/>
      <c r="AX65" s="171"/>
      <c r="AY65" s="171"/>
      <c r="BB65" s="172" t="str">
        <f t="shared" si="23"/>
        <v/>
      </c>
      <c r="BC65" s="172" t="str">
        <f t="shared" si="23"/>
        <v/>
      </c>
      <c r="BD65" s="172" t="str">
        <f t="shared" si="23"/>
        <v/>
      </c>
      <c r="BE65" s="172" t="str">
        <f t="shared" si="23"/>
        <v/>
      </c>
      <c r="BF65" s="172" t="str">
        <f t="shared" si="23"/>
        <v/>
      </c>
    </row>
    <row r="66" spans="2:58">
      <c r="B66" s="10" t="str">
        <f t="shared" si="13"/>
        <v/>
      </c>
      <c r="C66" s="8"/>
      <c r="D66" s="8"/>
      <c r="E66" s="8"/>
      <c r="F66" s="281"/>
      <c r="G66" s="9"/>
      <c r="H66" s="9"/>
      <c r="I66" s="9"/>
      <c r="J66" s="9"/>
      <c r="K66" s="9"/>
      <c r="L66" s="305"/>
      <c r="M66" s="305"/>
      <c r="N66" s="11" t="str">
        <f t="shared" si="14"/>
        <v/>
      </c>
      <c r="O66" s="11" t="str">
        <f t="shared" si="15"/>
        <v/>
      </c>
      <c r="P66" s="158"/>
      <c r="Q66" s="11"/>
      <c r="R66" s="11"/>
      <c r="S66" s="11"/>
      <c r="T66" s="11"/>
      <c r="U66" s="11"/>
      <c r="V66" s="11"/>
      <c r="W66" s="11"/>
      <c r="X66" s="11"/>
      <c r="Y66" s="11" t="str">
        <f t="shared" si="16"/>
        <v/>
      </c>
      <c r="Z66" s="11" t="str">
        <f t="shared" si="17"/>
        <v/>
      </c>
      <c r="AA66" s="172">
        <f t="shared" si="12"/>
        <v>0</v>
      </c>
      <c r="AB66" s="172" t="str">
        <f t="shared" si="24"/>
        <v/>
      </c>
      <c r="AC66" s="172" t="str">
        <f t="shared" si="24"/>
        <v/>
      </c>
      <c r="AD66" s="171">
        <f t="shared" si="22"/>
        <v>0</v>
      </c>
      <c r="AE66" s="171">
        <f t="shared" si="22"/>
        <v>0</v>
      </c>
      <c r="AF66" s="171">
        <f t="shared" si="22"/>
        <v>0</v>
      </c>
      <c r="AG66" s="171">
        <f t="shared" si="22"/>
        <v>0</v>
      </c>
      <c r="AH66" s="171">
        <f t="shared" si="22"/>
        <v>0</v>
      </c>
      <c r="AI66" s="171">
        <f t="shared" si="22"/>
        <v>0</v>
      </c>
      <c r="AJ66" s="171">
        <f t="shared" si="22"/>
        <v>0</v>
      </c>
      <c r="AK66" s="171"/>
      <c r="AL66" s="171"/>
      <c r="AM66" s="171">
        <f t="shared" si="10"/>
        <v>0</v>
      </c>
      <c r="AN66" s="171"/>
      <c r="AO66" s="171"/>
      <c r="AP66" s="171"/>
      <c r="AQ66" s="171"/>
      <c r="AR66" s="171"/>
      <c r="AS66" s="171"/>
      <c r="AT66" s="171"/>
      <c r="AU66" s="171"/>
      <c r="AV66" s="171"/>
      <c r="AW66" s="171"/>
      <c r="AX66" s="171"/>
      <c r="AY66" s="171"/>
      <c r="BB66" s="172" t="str">
        <f t="shared" si="23"/>
        <v/>
      </c>
      <c r="BC66" s="172" t="str">
        <f t="shared" si="23"/>
        <v/>
      </c>
      <c r="BD66" s="172" t="str">
        <f t="shared" si="23"/>
        <v/>
      </c>
      <c r="BE66" s="172" t="str">
        <f t="shared" si="23"/>
        <v/>
      </c>
      <c r="BF66" s="172" t="str">
        <f t="shared" si="23"/>
        <v/>
      </c>
    </row>
    <row r="67" spans="2:58">
      <c r="B67" s="10" t="str">
        <f t="shared" si="13"/>
        <v/>
      </c>
      <c r="C67" s="8"/>
      <c r="D67" s="8"/>
      <c r="E67" s="8"/>
      <c r="F67" s="281"/>
      <c r="G67" s="9"/>
      <c r="H67" s="9"/>
      <c r="I67" s="9"/>
      <c r="J67" s="9"/>
      <c r="K67" s="9"/>
      <c r="L67" s="305"/>
      <c r="M67" s="305"/>
      <c r="N67" s="11" t="str">
        <f t="shared" si="14"/>
        <v/>
      </c>
      <c r="O67" s="11" t="str">
        <f t="shared" si="15"/>
        <v/>
      </c>
      <c r="P67" s="158"/>
      <c r="Q67" s="11"/>
      <c r="R67" s="11"/>
      <c r="S67" s="11"/>
      <c r="T67" s="11"/>
      <c r="U67" s="11"/>
      <c r="V67" s="11"/>
      <c r="W67" s="11"/>
      <c r="X67" s="11"/>
      <c r="Y67" s="11" t="str">
        <f t="shared" si="16"/>
        <v/>
      </c>
      <c r="Z67" s="11" t="str">
        <f t="shared" si="17"/>
        <v/>
      </c>
      <c r="AA67" s="172">
        <f t="shared" si="12"/>
        <v>0</v>
      </c>
      <c r="AB67" s="172" t="str">
        <f t="shared" si="24"/>
        <v/>
      </c>
      <c r="AC67" s="172" t="str">
        <f t="shared" si="24"/>
        <v/>
      </c>
      <c r="AD67" s="171">
        <f t="shared" si="22"/>
        <v>0</v>
      </c>
      <c r="AE67" s="171">
        <f t="shared" si="22"/>
        <v>0</v>
      </c>
      <c r="AF67" s="171">
        <f t="shared" si="22"/>
        <v>0</v>
      </c>
      <c r="AG67" s="171">
        <f t="shared" si="22"/>
        <v>0</v>
      </c>
      <c r="AH67" s="171">
        <f t="shared" si="22"/>
        <v>0</v>
      </c>
      <c r="AI67" s="171">
        <f t="shared" si="22"/>
        <v>0</v>
      </c>
      <c r="AJ67" s="171">
        <f t="shared" si="22"/>
        <v>0</v>
      </c>
      <c r="AK67" s="171"/>
      <c r="AL67" s="171"/>
      <c r="AM67" s="171">
        <f t="shared" si="10"/>
        <v>0</v>
      </c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1"/>
      <c r="AY67" s="171"/>
      <c r="BB67" s="172" t="str">
        <f t="shared" si="23"/>
        <v/>
      </c>
      <c r="BC67" s="172" t="str">
        <f t="shared" si="23"/>
        <v/>
      </c>
      <c r="BD67" s="172" t="str">
        <f t="shared" si="23"/>
        <v/>
      </c>
      <c r="BE67" s="172" t="str">
        <f t="shared" si="23"/>
        <v/>
      </c>
      <c r="BF67" s="172" t="str">
        <f t="shared" si="23"/>
        <v/>
      </c>
    </row>
    <row r="68" spans="2:58">
      <c r="B68" s="10" t="str">
        <f t="shared" si="13"/>
        <v/>
      </c>
      <c r="C68" s="8"/>
      <c r="D68" s="8"/>
      <c r="E68" s="8"/>
      <c r="F68" s="281"/>
      <c r="G68" s="9"/>
      <c r="H68" s="9"/>
      <c r="I68" s="9"/>
      <c r="J68" s="9"/>
      <c r="K68" s="9"/>
      <c r="L68" s="305"/>
      <c r="M68" s="305"/>
      <c r="N68" s="11" t="str">
        <f t="shared" si="14"/>
        <v/>
      </c>
      <c r="O68" s="11" t="str">
        <f t="shared" si="15"/>
        <v/>
      </c>
      <c r="P68" s="158"/>
      <c r="Q68" s="11"/>
      <c r="R68" s="11"/>
      <c r="S68" s="11"/>
      <c r="T68" s="11"/>
      <c r="U68" s="11"/>
      <c r="V68" s="11"/>
      <c r="W68" s="11"/>
      <c r="X68" s="11"/>
      <c r="Y68" s="11" t="str">
        <f t="shared" si="16"/>
        <v/>
      </c>
      <c r="Z68" s="11" t="str">
        <f t="shared" si="17"/>
        <v/>
      </c>
      <c r="AA68" s="172">
        <f t="shared" si="12"/>
        <v>0</v>
      </c>
      <c r="AB68" s="172" t="str">
        <f t="shared" si="24"/>
        <v/>
      </c>
      <c r="AC68" s="172" t="str">
        <f t="shared" si="24"/>
        <v/>
      </c>
      <c r="AD68" s="171">
        <f t="shared" si="22"/>
        <v>0</v>
      </c>
      <c r="AE68" s="171">
        <f t="shared" si="22"/>
        <v>0</v>
      </c>
      <c r="AF68" s="171">
        <f t="shared" si="22"/>
        <v>0</v>
      </c>
      <c r="AG68" s="171">
        <f t="shared" si="22"/>
        <v>0</v>
      </c>
      <c r="AH68" s="171">
        <f t="shared" si="22"/>
        <v>0</v>
      </c>
      <c r="AI68" s="171">
        <f t="shared" si="22"/>
        <v>0</v>
      </c>
      <c r="AJ68" s="171">
        <f t="shared" si="22"/>
        <v>0</v>
      </c>
      <c r="AK68" s="171"/>
      <c r="AL68" s="171"/>
      <c r="AM68" s="171">
        <f t="shared" si="10"/>
        <v>0</v>
      </c>
      <c r="AN68" s="171"/>
      <c r="AO68" s="171"/>
      <c r="AP68" s="171"/>
      <c r="AQ68" s="171"/>
      <c r="AR68" s="171"/>
      <c r="AS68" s="171"/>
      <c r="AT68" s="171"/>
      <c r="AU68" s="171"/>
      <c r="AV68" s="171"/>
      <c r="AW68" s="171"/>
      <c r="AX68" s="171"/>
      <c r="AY68" s="171"/>
      <c r="BB68" s="172" t="str">
        <f t="shared" si="23"/>
        <v/>
      </c>
      <c r="BC68" s="172" t="str">
        <f t="shared" si="23"/>
        <v/>
      </c>
      <c r="BD68" s="172" t="str">
        <f t="shared" si="23"/>
        <v/>
      </c>
      <c r="BE68" s="172" t="str">
        <f t="shared" si="23"/>
        <v/>
      </c>
      <c r="BF68" s="172" t="str">
        <f t="shared" si="23"/>
        <v/>
      </c>
    </row>
    <row r="69" spans="2:58">
      <c r="B69" s="10" t="str">
        <f t="shared" si="13"/>
        <v/>
      </c>
      <c r="C69" s="8"/>
      <c r="D69" s="8"/>
      <c r="E69" s="8"/>
      <c r="F69" s="281"/>
      <c r="G69" s="9"/>
      <c r="H69" s="9"/>
      <c r="I69" s="9"/>
      <c r="J69" s="9"/>
      <c r="K69" s="9"/>
      <c r="L69" s="305"/>
      <c r="M69" s="305"/>
      <c r="N69" s="11" t="str">
        <f t="shared" si="14"/>
        <v/>
      </c>
      <c r="O69" s="11" t="str">
        <f t="shared" si="15"/>
        <v/>
      </c>
      <c r="P69" s="158"/>
      <c r="Q69" s="11"/>
      <c r="R69" s="11"/>
      <c r="S69" s="11"/>
      <c r="T69" s="11"/>
      <c r="U69" s="11"/>
      <c r="V69" s="11"/>
      <c r="W69" s="11"/>
      <c r="X69" s="11"/>
      <c r="Y69" s="11" t="str">
        <f t="shared" si="16"/>
        <v/>
      </c>
      <c r="Z69" s="11" t="str">
        <f t="shared" si="17"/>
        <v/>
      </c>
      <c r="AA69" s="172">
        <f t="shared" si="12"/>
        <v>0</v>
      </c>
      <c r="AB69" s="172" t="str">
        <f t="shared" si="24"/>
        <v/>
      </c>
      <c r="AC69" s="172" t="str">
        <f t="shared" si="24"/>
        <v/>
      </c>
      <c r="AD69" s="171">
        <f t="shared" si="22"/>
        <v>0</v>
      </c>
      <c r="AE69" s="171">
        <f t="shared" si="22"/>
        <v>0</v>
      </c>
      <c r="AF69" s="171">
        <f t="shared" si="22"/>
        <v>0</v>
      </c>
      <c r="AG69" s="171">
        <f t="shared" si="22"/>
        <v>0</v>
      </c>
      <c r="AH69" s="171">
        <f t="shared" si="22"/>
        <v>0</v>
      </c>
      <c r="AI69" s="171">
        <f t="shared" si="22"/>
        <v>0</v>
      </c>
      <c r="AJ69" s="171">
        <f t="shared" si="22"/>
        <v>0</v>
      </c>
      <c r="AK69" s="171"/>
      <c r="AL69" s="171"/>
      <c r="AM69" s="171">
        <f t="shared" si="10"/>
        <v>0</v>
      </c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1"/>
      <c r="BB69" s="172" t="str">
        <f t="shared" si="23"/>
        <v/>
      </c>
      <c r="BC69" s="172" t="str">
        <f t="shared" si="23"/>
        <v/>
      </c>
      <c r="BD69" s="172" t="str">
        <f t="shared" si="23"/>
        <v/>
      </c>
      <c r="BE69" s="172" t="str">
        <f t="shared" si="23"/>
        <v/>
      </c>
      <c r="BF69" s="172" t="str">
        <f t="shared" si="23"/>
        <v/>
      </c>
    </row>
    <row r="70" spans="2:58">
      <c r="B70" s="10" t="str">
        <f t="shared" si="13"/>
        <v/>
      </c>
      <c r="C70" s="8"/>
      <c r="D70" s="8"/>
      <c r="E70" s="8"/>
      <c r="F70" s="281"/>
      <c r="G70" s="9"/>
      <c r="H70" s="9"/>
      <c r="I70" s="9"/>
      <c r="J70" s="9"/>
      <c r="K70" s="9"/>
      <c r="L70" s="305"/>
      <c r="M70" s="305"/>
      <c r="N70" s="11" t="str">
        <f t="shared" si="14"/>
        <v/>
      </c>
      <c r="O70" s="11" t="str">
        <f t="shared" si="15"/>
        <v/>
      </c>
      <c r="P70" s="158"/>
      <c r="Q70" s="11"/>
      <c r="R70" s="11"/>
      <c r="S70" s="11"/>
      <c r="T70" s="11"/>
      <c r="U70" s="11"/>
      <c r="V70" s="11"/>
      <c r="W70" s="11"/>
      <c r="X70" s="11"/>
      <c r="Y70" s="11" t="str">
        <f t="shared" si="16"/>
        <v/>
      </c>
      <c r="Z70" s="11" t="str">
        <f t="shared" si="17"/>
        <v/>
      </c>
      <c r="AA70" s="172">
        <f t="shared" si="12"/>
        <v>0</v>
      </c>
      <c r="AB70" s="172" t="str">
        <f t="shared" si="24"/>
        <v/>
      </c>
      <c r="AC70" s="172" t="str">
        <f t="shared" si="24"/>
        <v/>
      </c>
      <c r="AD70" s="171">
        <f t="shared" si="22"/>
        <v>0</v>
      </c>
      <c r="AE70" s="171">
        <f t="shared" si="22"/>
        <v>0</v>
      </c>
      <c r="AF70" s="171">
        <f t="shared" si="22"/>
        <v>0</v>
      </c>
      <c r="AG70" s="171">
        <f t="shared" si="22"/>
        <v>0</v>
      </c>
      <c r="AH70" s="171">
        <f t="shared" si="22"/>
        <v>0</v>
      </c>
      <c r="AI70" s="171">
        <f t="shared" si="22"/>
        <v>0</v>
      </c>
      <c r="AJ70" s="171">
        <f t="shared" si="22"/>
        <v>0</v>
      </c>
      <c r="AK70" s="171"/>
      <c r="AL70" s="171"/>
      <c r="AM70" s="171">
        <f t="shared" si="10"/>
        <v>0</v>
      </c>
      <c r="AN70" s="171"/>
      <c r="AO70" s="171"/>
      <c r="AP70" s="171"/>
      <c r="AQ70" s="171"/>
      <c r="AR70" s="171"/>
      <c r="AS70" s="171"/>
      <c r="AT70" s="171"/>
      <c r="AU70" s="171"/>
      <c r="AV70" s="171"/>
      <c r="AW70" s="171"/>
      <c r="AX70" s="171"/>
      <c r="AY70" s="171"/>
      <c r="BB70" s="172" t="str">
        <f t="shared" si="23"/>
        <v/>
      </c>
      <c r="BC70" s="172" t="str">
        <f t="shared" si="23"/>
        <v/>
      </c>
      <c r="BD70" s="172" t="str">
        <f t="shared" si="23"/>
        <v/>
      </c>
      <c r="BE70" s="172" t="str">
        <f t="shared" si="23"/>
        <v/>
      </c>
      <c r="BF70" s="172" t="str">
        <f t="shared" si="23"/>
        <v/>
      </c>
    </row>
    <row r="71" spans="2:58">
      <c r="B71" s="10" t="str">
        <f t="shared" si="13"/>
        <v/>
      </c>
      <c r="C71" s="8"/>
      <c r="D71" s="8"/>
      <c r="E71" s="8"/>
      <c r="F71" s="281"/>
      <c r="G71" s="9"/>
      <c r="H71" s="9"/>
      <c r="I71" s="9"/>
      <c r="J71" s="9"/>
      <c r="K71" s="9"/>
      <c r="L71" s="305"/>
      <c r="M71" s="305"/>
      <c r="N71" s="11" t="str">
        <f t="shared" si="14"/>
        <v/>
      </c>
      <c r="O71" s="11" t="str">
        <f t="shared" si="15"/>
        <v/>
      </c>
      <c r="P71" s="158"/>
      <c r="Q71" s="11"/>
      <c r="R71" s="11"/>
      <c r="S71" s="11"/>
      <c r="T71" s="11"/>
      <c r="U71" s="11"/>
      <c r="V71" s="11"/>
      <c r="W71" s="11"/>
      <c r="X71" s="11"/>
      <c r="Y71" s="11" t="str">
        <f t="shared" si="16"/>
        <v/>
      </c>
      <c r="Z71" s="11" t="str">
        <f t="shared" si="17"/>
        <v/>
      </c>
      <c r="AA71" s="172">
        <f t="shared" si="12"/>
        <v>0</v>
      </c>
      <c r="AB71" s="172" t="str">
        <f t="shared" si="24"/>
        <v/>
      </c>
      <c r="AC71" s="172" t="str">
        <f t="shared" si="24"/>
        <v/>
      </c>
      <c r="AD71" s="171">
        <f t="shared" si="22"/>
        <v>0</v>
      </c>
      <c r="AE71" s="171">
        <f t="shared" si="22"/>
        <v>0</v>
      </c>
      <c r="AF71" s="171">
        <f t="shared" si="22"/>
        <v>0</v>
      </c>
      <c r="AG71" s="171">
        <f t="shared" si="22"/>
        <v>0</v>
      </c>
      <c r="AH71" s="171">
        <f t="shared" si="22"/>
        <v>0</v>
      </c>
      <c r="AI71" s="171">
        <f t="shared" si="22"/>
        <v>0</v>
      </c>
      <c r="AJ71" s="171">
        <f t="shared" si="22"/>
        <v>0</v>
      </c>
      <c r="AK71" s="171"/>
      <c r="AL71" s="171"/>
      <c r="AM71" s="171">
        <f t="shared" si="10"/>
        <v>0</v>
      </c>
      <c r="AN71" s="171"/>
      <c r="AO71" s="171"/>
      <c r="AP71" s="171"/>
      <c r="AQ71" s="171"/>
      <c r="AR71" s="171"/>
      <c r="AS71" s="171"/>
      <c r="AT71" s="171"/>
      <c r="AU71" s="171"/>
      <c r="AV71" s="171"/>
      <c r="AW71" s="171"/>
      <c r="AX71" s="171"/>
      <c r="AY71" s="171"/>
      <c r="BB71" s="172" t="str">
        <f t="shared" si="23"/>
        <v/>
      </c>
      <c r="BC71" s="172" t="str">
        <f t="shared" si="23"/>
        <v/>
      </c>
      <c r="BD71" s="172" t="str">
        <f t="shared" si="23"/>
        <v/>
      </c>
      <c r="BE71" s="172" t="str">
        <f t="shared" si="23"/>
        <v/>
      </c>
      <c r="BF71" s="172" t="str">
        <f t="shared" si="23"/>
        <v/>
      </c>
    </row>
    <row r="72" spans="2:58">
      <c r="B72" s="10" t="str">
        <f t="shared" si="13"/>
        <v/>
      </c>
      <c r="C72" s="8"/>
      <c r="D72" s="8"/>
      <c r="E72" s="8"/>
      <c r="F72" s="281"/>
      <c r="G72" s="9"/>
      <c r="H72" s="9"/>
      <c r="I72" s="9"/>
      <c r="J72" s="9"/>
      <c r="K72" s="9"/>
      <c r="L72" s="305"/>
      <c r="M72" s="305"/>
      <c r="N72" s="11" t="str">
        <f t="shared" si="14"/>
        <v/>
      </c>
      <c r="O72" s="11" t="str">
        <f t="shared" si="15"/>
        <v/>
      </c>
      <c r="P72" s="158"/>
      <c r="Q72" s="11"/>
      <c r="R72" s="11"/>
      <c r="S72" s="11"/>
      <c r="T72" s="11"/>
      <c r="U72" s="11"/>
      <c r="V72" s="11"/>
      <c r="W72" s="11"/>
      <c r="X72" s="11"/>
      <c r="Y72" s="11" t="str">
        <f t="shared" si="16"/>
        <v/>
      </c>
      <c r="Z72" s="11" t="str">
        <f t="shared" si="17"/>
        <v/>
      </c>
      <c r="AA72" s="172">
        <f t="shared" si="12"/>
        <v>0</v>
      </c>
      <c r="AB72" s="172" t="str">
        <f t="shared" si="24"/>
        <v/>
      </c>
      <c r="AC72" s="172" t="str">
        <f t="shared" si="24"/>
        <v/>
      </c>
      <c r="AD72" s="171">
        <f t="shared" si="22"/>
        <v>0</v>
      </c>
      <c r="AE72" s="171">
        <f t="shared" si="22"/>
        <v>0</v>
      </c>
      <c r="AF72" s="171">
        <f t="shared" si="22"/>
        <v>0</v>
      </c>
      <c r="AG72" s="171">
        <f t="shared" si="22"/>
        <v>0</v>
      </c>
      <c r="AH72" s="171">
        <f t="shared" si="22"/>
        <v>0</v>
      </c>
      <c r="AI72" s="171">
        <f t="shared" si="22"/>
        <v>0</v>
      </c>
      <c r="AJ72" s="171">
        <f t="shared" si="22"/>
        <v>0</v>
      </c>
      <c r="AK72" s="171"/>
      <c r="AL72" s="171"/>
      <c r="AM72" s="171">
        <f t="shared" si="10"/>
        <v>0</v>
      </c>
      <c r="AN72" s="171"/>
      <c r="AO72" s="171"/>
      <c r="AP72" s="171"/>
      <c r="AQ72" s="171"/>
      <c r="AR72" s="171"/>
      <c r="AS72" s="171"/>
      <c r="AT72" s="171"/>
      <c r="AU72" s="171"/>
      <c r="AV72" s="171"/>
      <c r="AW72" s="171"/>
      <c r="AX72" s="171"/>
      <c r="AY72" s="171"/>
      <c r="BB72" s="172" t="str">
        <f t="shared" si="23"/>
        <v/>
      </c>
      <c r="BC72" s="172" t="str">
        <f t="shared" si="23"/>
        <v/>
      </c>
      <c r="BD72" s="172" t="str">
        <f t="shared" si="23"/>
        <v/>
      </c>
      <c r="BE72" s="172" t="str">
        <f t="shared" si="23"/>
        <v/>
      </c>
      <c r="BF72" s="172" t="str">
        <f t="shared" si="23"/>
        <v/>
      </c>
    </row>
    <row r="73" spans="2:58">
      <c r="B73" s="10" t="str">
        <f t="shared" si="13"/>
        <v/>
      </c>
      <c r="C73" s="8"/>
      <c r="D73" s="8"/>
      <c r="E73" s="8"/>
      <c r="F73" s="281"/>
      <c r="G73" s="9"/>
      <c r="H73" s="9"/>
      <c r="I73" s="9"/>
      <c r="J73" s="9"/>
      <c r="K73" s="9"/>
      <c r="L73" s="305"/>
      <c r="M73" s="305"/>
      <c r="N73" s="11" t="str">
        <f t="shared" si="14"/>
        <v/>
      </c>
      <c r="O73" s="11" t="str">
        <f t="shared" si="15"/>
        <v/>
      </c>
      <c r="P73" s="158"/>
      <c r="Q73" s="11"/>
      <c r="R73" s="11"/>
      <c r="S73" s="11"/>
      <c r="T73" s="11"/>
      <c r="U73" s="11"/>
      <c r="V73" s="11"/>
      <c r="W73" s="11"/>
      <c r="X73" s="11"/>
      <c r="Y73" s="11" t="str">
        <f t="shared" si="16"/>
        <v/>
      </c>
      <c r="Z73" s="11" t="str">
        <f t="shared" si="17"/>
        <v/>
      </c>
      <c r="AA73" s="172">
        <f t="shared" si="12"/>
        <v>0</v>
      </c>
      <c r="AB73" s="172" t="str">
        <f t="shared" si="24"/>
        <v/>
      </c>
      <c r="AC73" s="172" t="str">
        <f t="shared" si="24"/>
        <v/>
      </c>
      <c r="AD73" s="171">
        <f t="shared" si="22"/>
        <v>0</v>
      </c>
      <c r="AE73" s="171">
        <f t="shared" si="22"/>
        <v>0</v>
      </c>
      <c r="AF73" s="171">
        <f t="shared" si="22"/>
        <v>0</v>
      </c>
      <c r="AG73" s="171">
        <f t="shared" si="22"/>
        <v>0</v>
      </c>
      <c r="AH73" s="171">
        <f t="shared" si="22"/>
        <v>0</v>
      </c>
      <c r="AI73" s="171">
        <f t="shared" si="22"/>
        <v>0</v>
      </c>
      <c r="AJ73" s="171">
        <f t="shared" si="22"/>
        <v>0</v>
      </c>
      <c r="AK73" s="171"/>
      <c r="AL73" s="171"/>
      <c r="AM73" s="171">
        <f t="shared" si="10"/>
        <v>0</v>
      </c>
      <c r="AN73" s="171"/>
      <c r="AO73" s="171"/>
      <c r="AP73" s="171"/>
      <c r="AQ73" s="171"/>
      <c r="AR73" s="171"/>
      <c r="AS73" s="171"/>
      <c r="AT73" s="171"/>
      <c r="AU73" s="171"/>
      <c r="AV73" s="171"/>
      <c r="AW73" s="171"/>
      <c r="AX73" s="171"/>
      <c r="AY73" s="171"/>
      <c r="BB73" s="172" t="str">
        <f t="shared" si="23"/>
        <v/>
      </c>
      <c r="BC73" s="172" t="str">
        <f t="shared" si="23"/>
        <v/>
      </c>
      <c r="BD73" s="172" t="str">
        <f t="shared" si="23"/>
        <v/>
      </c>
      <c r="BE73" s="172" t="str">
        <f t="shared" si="23"/>
        <v/>
      </c>
      <c r="BF73" s="172" t="str">
        <f t="shared" si="23"/>
        <v/>
      </c>
    </row>
    <row r="74" spans="2:58">
      <c r="B74" s="10" t="str">
        <f t="shared" si="13"/>
        <v/>
      </c>
      <c r="C74" s="8"/>
      <c r="D74" s="8"/>
      <c r="E74" s="8"/>
      <c r="F74" s="281"/>
      <c r="G74" s="9"/>
      <c r="H74" s="9"/>
      <c r="I74" s="9"/>
      <c r="J74" s="9"/>
      <c r="K74" s="9"/>
      <c r="L74" s="305"/>
      <c r="M74" s="305"/>
      <c r="N74" s="11" t="str">
        <f t="shared" si="14"/>
        <v/>
      </c>
      <c r="O74" s="11" t="str">
        <f t="shared" si="15"/>
        <v/>
      </c>
      <c r="P74" s="158"/>
      <c r="Q74" s="11"/>
      <c r="R74" s="11"/>
      <c r="S74" s="11"/>
      <c r="T74" s="11"/>
      <c r="U74" s="11"/>
      <c r="V74" s="11"/>
      <c r="W74" s="11"/>
      <c r="X74" s="11"/>
      <c r="Y74" s="11" t="str">
        <f t="shared" si="16"/>
        <v/>
      </c>
      <c r="Z74" s="11" t="str">
        <f t="shared" si="17"/>
        <v/>
      </c>
      <c r="AA74" s="172">
        <f t="shared" si="12"/>
        <v>0</v>
      </c>
      <c r="AB74" s="172" t="str">
        <f t="shared" si="24"/>
        <v/>
      </c>
      <c r="AC74" s="172" t="str">
        <f t="shared" si="24"/>
        <v/>
      </c>
      <c r="AD74" s="171">
        <f t="shared" si="22"/>
        <v>0</v>
      </c>
      <c r="AE74" s="171">
        <f t="shared" si="22"/>
        <v>0</v>
      </c>
      <c r="AF74" s="171">
        <f t="shared" si="22"/>
        <v>0</v>
      </c>
      <c r="AG74" s="171">
        <f t="shared" si="22"/>
        <v>0</v>
      </c>
      <c r="AH74" s="171">
        <f t="shared" si="22"/>
        <v>0</v>
      </c>
      <c r="AI74" s="171">
        <f t="shared" si="22"/>
        <v>0</v>
      </c>
      <c r="AJ74" s="171">
        <f t="shared" si="22"/>
        <v>0</v>
      </c>
      <c r="AK74" s="171"/>
      <c r="AL74" s="171"/>
      <c r="AM74" s="171">
        <f t="shared" si="10"/>
        <v>0</v>
      </c>
      <c r="AN74" s="171"/>
      <c r="AO74" s="171"/>
      <c r="AP74" s="171"/>
      <c r="AQ74" s="171"/>
      <c r="AR74" s="171"/>
      <c r="AS74" s="171"/>
      <c r="AT74" s="171"/>
      <c r="AU74" s="171"/>
      <c r="AV74" s="171"/>
      <c r="AW74" s="171"/>
      <c r="AX74" s="171"/>
      <c r="AY74" s="171"/>
      <c r="BB74" s="172" t="str">
        <f t="shared" si="23"/>
        <v/>
      </c>
      <c r="BC74" s="172" t="str">
        <f t="shared" si="23"/>
        <v/>
      </c>
      <c r="BD74" s="172" t="str">
        <f t="shared" si="23"/>
        <v/>
      </c>
      <c r="BE74" s="172" t="str">
        <f t="shared" si="23"/>
        <v/>
      </c>
      <c r="BF74" s="172" t="str">
        <f t="shared" si="23"/>
        <v/>
      </c>
    </row>
    <row r="75" spans="2:58">
      <c r="B75" s="10" t="str">
        <f t="shared" si="13"/>
        <v/>
      </c>
      <c r="C75" s="8"/>
      <c r="D75" s="8"/>
      <c r="E75" s="8"/>
      <c r="F75" s="281"/>
      <c r="G75" s="9"/>
      <c r="H75" s="9"/>
      <c r="I75" s="9"/>
      <c r="J75" s="9"/>
      <c r="K75" s="9"/>
      <c r="L75" s="305"/>
      <c r="M75" s="305"/>
      <c r="N75" s="11" t="str">
        <f t="shared" si="14"/>
        <v/>
      </c>
      <c r="O75" s="11" t="str">
        <f t="shared" si="15"/>
        <v/>
      </c>
      <c r="P75" s="158"/>
      <c r="Q75" s="11"/>
      <c r="R75" s="11"/>
      <c r="S75" s="11"/>
      <c r="T75" s="11"/>
      <c r="U75" s="11"/>
      <c r="V75" s="11"/>
      <c r="W75" s="11"/>
      <c r="X75" s="11"/>
      <c r="Y75" s="11" t="str">
        <f t="shared" si="16"/>
        <v/>
      </c>
      <c r="Z75" s="11" t="str">
        <f t="shared" si="17"/>
        <v/>
      </c>
      <c r="AA75" s="172">
        <f t="shared" si="12"/>
        <v>0</v>
      </c>
      <c r="AB75" s="172" t="str">
        <f t="shared" si="24"/>
        <v/>
      </c>
      <c r="AC75" s="172" t="str">
        <f t="shared" si="24"/>
        <v/>
      </c>
      <c r="AD75" s="171">
        <f t="shared" si="22"/>
        <v>0</v>
      </c>
      <c r="AE75" s="171">
        <f t="shared" si="22"/>
        <v>0</v>
      </c>
      <c r="AF75" s="171">
        <f t="shared" si="22"/>
        <v>0</v>
      </c>
      <c r="AG75" s="171">
        <f t="shared" si="22"/>
        <v>0</v>
      </c>
      <c r="AH75" s="171">
        <f t="shared" si="22"/>
        <v>0</v>
      </c>
      <c r="AI75" s="171">
        <f t="shared" si="22"/>
        <v>0</v>
      </c>
      <c r="AJ75" s="171">
        <f t="shared" si="22"/>
        <v>0</v>
      </c>
      <c r="AK75" s="171"/>
      <c r="AL75" s="171"/>
      <c r="AM75" s="171">
        <f t="shared" si="10"/>
        <v>0</v>
      </c>
      <c r="AN75" s="171"/>
      <c r="AO75" s="171"/>
      <c r="AP75" s="171"/>
      <c r="AQ75" s="171"/>
      <c r="AR75" s="171"/>
      <c r="AS75" s="171"/>
      <c r="AT75" s="171"/>
      <c r="AU75" s="171"/>
      <c r="AV75" s="171"/>
      <c r="AW75" s="171"/>
      <c r="AX75" s="171"/>
      <c r="AY75" s="171"/>
      <c r="BB75" s="172" t="str">
        <f t="shared" si="23"/>
        <v/>
      </c>
      <c r="BC75" s="172" t="str">
        <f t="shared" si="23"/>
        <v/>
      </c>
      <c r="BD75" s="172" t="str">
        <f t="shared" si="23"/>
        <v/>
      </c>
      <c r="BE75" s="172" t="str">
        <f t="shared" si="23"/>
        <v/>
      </c>
      <c r="BF75" s="172" t="str">
        <f t="shared" si="23"/>
        <v/>
      </c>
    </row>
    <row r="76" spans="2:58">
      <c r="B76" s="10" t="str">
        <f t="shared" si="13"/>
        <v/>
      </c>
      <c r="C76" s="8"/>
      <c r="D76" s="8"/>
      <c r="E76" s="8"/>
      <c r="F76" s="281"/>
      <c r="G76" s="9"/>
      <c r="H76" s="9"/>
      <c r="I76" s="9"/>
      <c r="J76" s="9"/>
      <c r="K76" s="9"/>
      <c r="L76" s="305"/>
      <c r="M76" s="305"/>
      <c r="N76" s="11" t="str">
        <f t="shared" si="14"/>
        <v/>
      </c>
      <c r="O76" s="11" t="str">
        <f t="shared" si="15"/>
        <v/>
      </c>
      <c r="P76" s="158"/>
      <c r="Q76" s="11"/>
      <c r="R76" s="11"/>
      <c r="S76" s="11"/>
      <c r="T76" s="11"/>
      <c r="U76" s="11"/>
      <c r="V76" s="11"/>
      <c r="W76" s="11"/>
      <c r="X76" s="11"/>
      <c r="Y76" s="11" t="str">
        <f t="shared" si="16"/>
        <v/>
      </c>
      <c r="Z76" s="11" t="str">
        <f t="shared" si="17"/>
        <v/>
      </c>
      <c r="AA76" s="172">
        <f t="shared" si="12"/>
        <v>0</v>
      </c>
      <c r="AB76" s="172" t="str">
        <f t="shared" si="24"/>
        <v/>
      </c>
      <c r="AC76" s="172" t="str">
        <f t="shared" si="24"/>
        <v/>
      </c>
      <c r="AD76" s="171">
        <f t="shared" si="22"/>
        <v>0</v>
      </c>
      <c r="AE76" s="171">
        <f t="shared" si="22"/>
        <v>0</v>
      </c>
      <c r="AF76" s="171">
        <f t="shared" si="22"/>
        <v>0</v>
      </c>
      <c r="AG76" s="171">
        <f t="shared" si="22"/>
        <v>0</v>
      </c>
      <c r="AH76" s="171">
        <f t="shared" si="22"/>
        <v>0</v>
      </c>
      <c r="AI76" s="171">
        <f t="shared" si="22"/>
        <v>0</v>
      </c>
      <c r="AJ76" s="171">
        <f t="shared" si="22"/>
        <v>0</v>
      </c>
      <c r="AK76" s="171"/>
      <c r="AL76" s="171"/>
      <c r="AM76" s="171">
        <f t="shared" si="10"/>
        <v>0</v>
      </c>
      <c r="AN76" s="171"/>
      <c r="AO76" s="171"/>
      <c r="AP76" s="171"/>
      <c r="AQ76" s="171"/>
      <c r="AR76" s="171"/>
      <c r="AS76" s="171"/>
      <c r="AT76" s="171"/>
      <c r="AU76" s="171"/>
      <c r="AV76" s="171"/>
      <c r="AW76" s="171"/>
      <c r="AX76" s="171"/>
      <c r="AY76" s="171"/>
      <c r="BB76" s="172" t="str">
        <f t="shared" si="23"/>
        <v/>
      </c>
      <c r="BC76" s="172" t="str">
        <f t="shared" si="23"/>
        <v/>
      </c>
      <c r="BD76" s="172" t="str">
        <f t="shared" si="23"/>
        <v/>
      </c>
      <c r="BE76" s="172" t="str">
        <f t="shared" si="23"/>
        <v/>
      </c>
      <c r="BF76" s="172" t="str">
        <f t="shared" si="23"/>
        <v/>
      </c>
    </row>
    <row r="77" spans="2:58">
      <c r="B77" s="10" t="str">
        <f t="shared" si="13"/>
        <v/>
      </c>
      <c r="C77" s="8"/>
      <c r="D77" s="8"/>
      <c r="E77" s="8"/>
      <c r="F77" s="281"/>
      <c r="G77" s="9"/>
      <c r="H77" s="9"/>
      <c r="I77" s="9"/>
      <c r="J77" s="9"/>
      <c r="K77" s="9"/>
      <c r="L77" s="305"/>
      <c r="M77" s="305"/>
      <c r="N77" s="11" t="str">
        <f t="shared" si="14"/>
        <v/>
      </c>
      <c r="O77" s="11" t="str">
        <f t="shared" si="15"/>
        <v/>
      </c>
      <c r="P77" s="158"/>
      <c r="Q77" s="11"/>
      <c r="R77" s="11"/>
      <c r="S77" s="11"/>
      <c r="T77" s="11"/>
      <c r="U77" s="11"/>
      <c r="V77" s="11"/>
      <c r="W77" s="11"/>
      <c r="X77" s="11"/>
      <c r="Y77" s="11" t="str">
        <f t="shared" si="16"/>
        <v/>
      </c>
      <c r="Z77" s="11" t="str">
        <f t="shared" si="17"/>
        <v/>
      </c>
      <c r="AA77" s="172">
        <f t="shared" si="12"/>
        <v>0</v>
      </c>
      <c r="AB77" s="172" t="str">
        <f t="shared" si="24"/>
        <v/>
      </c>
      <c r="AC77" s="172" t="str">
        <f t="shared" si="24"/>
        <v/>
      </c>
      <c r="AD77" s="171">
        <f t="shared" si="22"/>
        <v>0</v>
      </c>
      <c r="AE77" s="171">
        <f t="shared" si="22"/>
        <v>0</v>
      </c>
      <c r="AF77" s="171">
        <f t="shared" si="22"/>
        <v>0</v>
      </c>
      <c r="AG77" s="171">
        <f t="shared" si="22"/>
        <v>0</v>
      </c>
      <c r="AH77" s="171">
        <f t="shared" si="22"/>
        <v>0</v>
      </c>
      <c r="AI77" s="171">
        <f t="shared" si="22"/>
        <v>0</v>
      </c>
      <c r="AJ77" s="171">
        <f t="shared" si="22"/>
        <v>0</v>
      </c>
      <c r="AK77" s="171"/>
      <c r="AL77" s="171"/>
      <c r="AM77" s="171">
        <f t="shared" si="10"/>
        <v>0</v>
      </c>
      <c r="AN77" s="171"/>
      <c r="AO77" s="171"/>
      <c r="AP77" s="171"/>
      <c r="AQ77" s="171"/>
      <c r="AR77" s="171"/>
      <c r="AS77" s="171"/>
      <c r="AT77" s="171"/>
      <c r="AU77" s="171"/>
      <c r="AV77" s="171"/>
      <c r="AW77" s="171"/>
      <c r="AX77" s="171"/>
      <c r="AY77" s="171"/>
      <c r="BB77" s="172" t="str">
        <f t="shared" si="23"/>
        <v/>
      </c>
      <c r="BC77" s="172" t="str">
        <f t="shared" si="23"/>
        <v/>
      </c>
      <c r="BD77" s="172" t="str">
        <f t="shared" si="23"/>
        <v/>
      </c>
      <c r="BE77" s="172" t="str">
        <f t="shared" si="23"/>
        <v/>
      </c>
      <c r="BF77" s="172" t="str">
        <f t="shared" si="23"/>
        <v/>
      </c>
    </row>
    <row r="78" spans="2:58">
      <c r="B78" s="10" t="str">
        <f t="shared" si="13"/>
        <v/>
      </c>
      <c r="C78" s="8"/>
      <c r="D78" s="8"/>
      <c r="E78" s="8"/>
      <c r="F78" s="281"/>
      <c r="G78" s="9"/>
      <c r="H78" s="9"/>
      <c r="I78" s="9"/>
      <c r="J78" s="9"/>
      <c r="K78" s="9"/>
      <c r="L78" s="305"/>
      <c r="M78" s="305"/>
      <c r="N78" s="11" t="str">
        <f t="shared" si="14"/>
        <v/>
      </c>
      <c r="O78" s="11" t="str">
        <f t="shared" si="15"/>
        <v/>
      </c>
      <c r="P78" s="158"/>
      <c r="Q78" s="11"/>
      <c r="R78" s="11"/>
      <c r="S78" s="11"/>
      <c r="T78" s="11"/>
      <c r="U78" s="11"/>
      <c r="V78" s="11"/>
      <c r="W78" s="11"/>
      <c r="X78" s="11"/>
      <c r="Y78" s="11" t="str">
        <f t="shared" si="16"/>
        <v/>
      </c>
      <c r="Z78" s="11" t="str">
        <f t="shared" si="17"/>
        <v/>
      </c>
      <c r="AA78" s="172">
        <f t="shared" si="12"/>
        <v>0</v>
      </c>
      <c r="AB78" s="172" t="str">
        <f t="shared" si="24"/>
        <v/>
      </c>
      <c r="AC78" s="172" t="str">
        <f t="shared" si="24"/>
        <v/>
      </c>
      <c r="AD78" s="171">
        <f t="shared" si="22"/>
        <v>0</v>
      </c>
      <c r="AE78" s="171">
        <f t="shared" si="22"/>
        <v>0</v>
      </c>
      <c r="AF78" s="171">
        <f t="shared" si="22"/>
        <v>0</v>
      </c>
      <c r="AG78" s="171">
        <f t="shared" si="22"/>
        <v>0</v>
      </c>
      <c r="AH78" s="171">
        <f t="shared" si="22"/>
        <v>0</v>
      </c>
      <c r="AI78" s="171">
        <f t="shared" si="22"/>
        <v>0</v>
      </c>
      <c r="AJ78" s="171">
        <f t="shared" si="22"/>
        <v>0</v>
      </c>
      <c r="AK78" s="171"/>
      <c r="AL78" s="171"/>
      <c r="AM78" s="171">
        <f t="shared" si="10"/>
        <v>0</v>
      </c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BB78" s="172" t="str">
        <f t="shared" si="23"/>
        <v/>
      </c>
      <c r="BC78" s="172" t="str">
        <f t="shared" si="23"/>
        <v/>
      </c>
      <c r="BD78" s="172" t="str">
        <f t="shared" si="23"/>
        <v/>
      </c>
      <c r="BE78" s="172" t="str">
        <f t="shared" si="23"/>
        <v/>
      </c>
      <c r="BF78" s="172" t="str">
        <f t="shared" si="23"/>
        <v/>
      </c>
    </row>
    <row r="79" spans="2:58">
      <c r="B79" s="10" t="str">
        <f t="shared" si="13"/>
        <v/>
      </c>
      <c r="C79" s="8"/>
      <c r="D79" s="8"/>
      <c r="E79" s="8"/>
      <c r="F79" s="281"/>
      <c r="G79" s="9"/>
      <c r="H79" s="9"/>
      <c r="I79" s="9"/>
      <c r="J79" s="9"/>
      <c r="K79" s="9"/>
      <c r="L79" s="305"/>
      <c r="M79" s="305"/>
      <c r="N79" s="11" t="str">
        <f t="shared" si="14"/>
        <v/>
      </c>
      <c r="O79" s="11" t="str">
        <f t="shared" si="15"/>
        <v/>
      </c>
      <c r="P79" s="158"/>
      <c r="Q79" s="11"/>
      <c r="R79" s="11"/>
      <c r="S79" s="11"/>
      <c r="T79" s="11"/>
      <c r="U79" s="11"/>
      <c r="V79" s="11"/>
      <c r="W79" s="11"/>
      <c r="X79" s="11"/>
      <c r="Y79" s="11" t="str">
        <f t="shared" si="16"/>
        <v/>
      </c>
      <c r="Z79" s="11" t="str">
        <f t="shared" si="17"/>
        <v/>
      </c>
      <c r="AA79" s="172">
        <f t="shared" si="12"/>
        <v>0</v>
      </c>
      <c r="AB79" s="172" t="str">
        <f t="shared" si="24"/>
        <v/>
      </c>
      <c r="AC79" s="172" t="str">
        <f t="shared" si="24"/>
        <v/>
      </c>
      <c r="AD79" s="171">
        <f t="shared" si="22"/>
        <v>0</v>
      </c>
      <c r="AE79" s="171">
        <f t="shared" si="22"/>
        <v>0</v>
      </c>
      <c r="AF79" s="171">
        <f t="shared" si="22"/>
        <v>0</v>
      </c>
      <c r="AG79" s="171">
        <f t="shared" si="22"/>
        <v>0</v>
      </c>
      <c r="AH79" s="171">
        <f t="shared" si="22"/>
        <v>0</v>
      </c>
      <c r="AI79" s="171">
        <f t="shared" si="22"/>
        <v>0</v>
      </c>
      <c r="AJ79" s="171">
        <f t="shared" si="22"/>
        <v>0</v>
      </c>
      <c r="AK79" s="171"/>
      <c r="AL79" s="171"/>
      <c r="AM79" s="171">
        <f t="shared" si="10"/>
        <v>0</v>
      </c>
      <c r="AN79" s="171"/>
      <c r="AO79" s="171"/>
      <c r="AP79" s="171"/>
      <c r="AQ79" s="171"/>
      <c r="AR79" s="171"/>
      <c r="AS79" s="171"/>
      <c r="AT79" s="171"/>
      <c r="AU79" s="171"/>
      <c r="AV79" s="171"/>
      <c r="AW79" s="171"/>
      <c r="AX79" s="171"/>
      <c r="AY79" s="171"/>
      <c r="BB79" s="172" t="str">
        <f t="shared" ref="BB79:BF94" si="25">IF($F79="","",BB$30)</f>
        <v/>
      </c>
      <c r="BC79" s="172" t="str">
        <f t="shared" si="25"/>
        <v/>
      </c>
      <c r="BD79" s="172" t="str">
        <f t="shared" si="25"/>
        <v/>
      </c>
      <c r="BE79" s="172" t="str">
        <f t="shared" si="25"/>
        <v/>
      </c>
      <c r="BF79" s="172" t="str">
        <f t="shared" si="25"/>
        <v/>
      </c>
    </row>
    <row r="80" spans="2:58">
      <c r="B80" s="10" t="str">
        <f t="shared" si="13"/>
        <v/>
      </c>
      <c r="C80" s="8"/>
      <c r="D80" s="8"/>
      <c r="E80" s="8"/>
      <c r="F80" s="281"/>
      <c r="G80" s="9"/>
      <c r="H80" s="9"/>
      <c r="I80" s="9"/>
      <c r="J80" s="9"/>
      <c r="K80" s="9"/>
      <c r="L80" s="305"/>
      <c r="M80" s="305"/>
      <c r="N80" s="11" t="str">
        <f t="shared" si="14"/>
        <v/>
      </c>
      <c r="O80" s="11" t="str">
        <f t="shared" si="15"/>
        <v/>
      </c>
      <c r="P80" s="158"/>
      <c r="Q80" s="11"/>
      <c r="R80" s="11"/>
      <c r="S80" s="11"/>
      <c r="T80" s="11"/>
      <c r="U80" s="11"/>
      <c r="V80" s="11"/>
      <c r="W80" s="11"/>
      <c r="X80" s="11"/>
      <c r="Y80" s="11" t="str">
        <f t="shared" si="16"/>
        <v/>
      </c>
      <c r="Z80" s="11" t="str">
        <f t="shared" si="17"/>
        <v/>
      </c>
      <c r="AA80" s="172">
        <f t="shared" si="12"/>
        <v>0</v>
      </c>
      <c r="AB80" s="172" t="str">
        <f t="shared" si="24"/>
        <v/>
      </c>
      <c r="AC80" s="172" t="str">
        <f t="shared" si="24"/>
        <v/>
      </c>
      <c r="AD80" s="171">
        <f t="shared" si="22"/>
        <v>0</v>
      </c>
      <c r="AE80" s="171">
        <f t="shared" si="22"/>
        <v>0</v>
      </c>
      <c r="AF80" s="171">
        <f t="shared" si="22"/>
        <v>0</v>
      </c>
      <c r="AG80" s="171">
        <f t="shared" si="22"/>
        <v>0</v>
      </c>
      <c r="AH80" s="171">
        <f t="shared" si="22"/>
        <v>0</v>
      </c>
      <c r="AI80" s="171">
        <f t="shared" si="22"/>
        <v>0</v>
      </c>
      <c r="AJ80" s="171">
        <f t="shared" si="22"/>
        <v>0</v>
      </c>
      <c r="AK80" s="171"/>
      <c r="AL80" s="171"/>
      <c r="AM80" s="171">
        <f t="shared" si="10"/>
        <v>0</v>
      </c>
      <c r="AN80" s="171"/>
      <c r="AO80" s="171"/>
      <c r="AP80" s="171"/>
      <c r="AQ80" s="171"/>
      <c r="AR80" s="171"/>
      <c r="AS80" s="171"/>
      <c r="AT80" s="171"/>
      <c r="AU80" s="171"/>
      <c r="AV80" s="171"/>
      <c r="AW80" s="171"/>
      <c r="AX80" s="171"/>
      <c r="AY80" s="171"/>
      <c r="BB80" s="172" t="str">
        <f t="shared" si="25"/>
        <v/>
      </c>
      <c r="BC80" s="172" t="str">
        <f t="shared" si="25"/>
        <v/>
      </c>
      <c r="BD80" s="172" t="str">
        <f t="shared" si="25"/>
        <v/>
      </c>
      <c r="BE80" s="172" t="str">
        <f t="shared" si="25"/>
        <v/>
      </c>
      <c r="BF80" s="172" t="str">
        <f t="shared" si="25"/>
        <v/>
      </c>
    </row>
    <row r="81" spans="2:58">
      <c r="B81" s="10" t="str">
        <f t="shared" si="13"/>
        <v/>
      </c>
      <c r="C81" s="8"/>
      <c r="D81" s="8"/>
      <c r="E81" s="8"/>
      <c r="F81" s="281"/>
      <c r="G81" s="9"/>
      <c r="H81" s="9"/>
      <c r="I81" s="9"/>
      <c r="J81" s="9"/>
      <c r="K81" s="9"/>
      <c r="L81" s="305"/>
      <c r="M81" s="305"/>
      <c r="N81" s="11" t="str">
        <f t="shared" si="14"/>
        <v/>
      </c>
      <c r="O81" s="11" t="str">
        <f t="shared" si="15"/>
        <v/>
      </c>
      <c r="P81" s="158"/>
      <c r="Q81" s="11"/>
      <c r="R81" s="11"/>
      <c r="S81" s="11"/>
      <c r="T81" s="11"/>
      <c r="U81" s="11"/>
      <c r="V81" s="11"/>
      <c r="W81" s="11"/>
      <c r="X81" s="11"/>
      <c r="Y81" s="11" t="str">
        <f t="shared" si="16"/>
        <v/>
      </c>
      <c r="Z81" s="11" t="str">
        <f t="shared" si="17"/>
        <v/>
      </c>
      <c r="AA81" s="172">
        <f t="shared" si="12"/>
        <v>0</v>
      </c>
      <c r="AB81" s="172" t="str">
        <f t="shared" si="24"/>
        <v/>
      </c>
      <c r="AC81" s="172" t="str">
        <f t="shared" si="24"/>
        <v/>
      </c>
      <c r="AD81" s="171">
        <f t="shared" si="22"/>
        <v>0</v>
      </c>
      <c r="AE81" s="171">
        <f t="shared" si="22"/>
        <v>0</v>
      </c>
      <c r="AF81" s="171">
        <f t="shared" si="22"/>
        <v>0</v>
      </c>
      <c r="AG81" s="171">
        <f t="shared" si="22"/>
        <v>0</v>
      </c>
      <c r="AH81" s="171">
        <f t="shared" si="22"/>
        <v>0</v>
      </c>
      <c r="AI81" s="171">
        <f t="shared" si="22"/>
        <v>0</v>
      </c>
      <c r="AJ81" s="171">
        <f t="shared" si="22"/>
        <v>0</v>
      </c>
      <c r="AK81" s="171"/>
      <c r="AL81" s="171"/>
      <c r="AM81" s="171">
        <f t="shared" si="10"/>
        <v>0</v>
      </c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1"/>
      <c r="BB81" s="172" t="str">
        <f t="shared" si="25"/>
        <v/>
      </c>
      <c r="BC81" s="172" t="str">
        <f t="shared" si="25"/>
        <v/>
      </c>
      <c r="BD81" s="172" t="str">
        <f t="shared" si="25"/>
        <v/>
      </c>
      <c r="BE81" s="172" t="str">
        <f t="shared" si="25"/>
        <v/>
      </c>
      <c r="BF81" s="172" t="str">
        <f t="shared" si="25"/>
        <v/>
      </c>
    </row>
    <row r="82" spans="2:58">
      <c r="B82" s="10" t="str">
        <f t="shared" si="13"/>
        <v/>
      </c>
      <c r="C82" s="8"/>
      <c r="D82" s="8"/>
      <c r="E82" s="8"/>
      <c r="F82" s="281"/>
      <c r="G82" s="9"/>
      <c r="H82" s="9"/>
      <c r="I82" s="9"/>
      <c r="J82" s="9"/>
      <c r="K82" s="9"/>
      <c r="L82" s="305"/>
      <c r="M82" s="305"/>
      <c r="N82" s="11" t="str">
        <f t="shared" si="14"/>
        <v/>
      </c>
      <c r="O82" s="11" t="str">
        <f t="shared" si="15"/>
        <v/>
      </c>
      <c r="P82" s="158"/>
      <c r="Q82" s="11"/>
      <c r="R82" s="11"/>
      <c r="S82" s="11"/>
      <c r="T82" s="11"/>
      <c r="U82" s="11"/>
      <c r="V82" s="11"/>
      <c r="W82" s="11"/>
      <c r="X82" s="11"/>
      <c r="Y82" s="11" t="str">
        <f t="shared" si="16"/>
        <v/>
      </c>
      <c r="Z82" s="11" t="str">
        <f t="shared" si="17"/>
        <v/>
      </c>
      <c r="AA82" s="172">
        <f t="shared" si="12"/>
        <v>0</v>
      </c>
      <c r="AB82" s="172" t="str">
        <f t="shared" si="24"/>
        <v/>
      </c>
      <c r="AC82" s="172" t="str">
        <f t="shared" si="24"/>
        <v/>
      </c>
      <c r="AD82" s="171">
        <f t="shared" si="22"/>
        <v>0</v>
      </c>
      <c r="AE82" s="171">
        <f t="shared" si="22"/>
        <v>0</v>
      </c>
      <c r="AF82" s="171">
        <f t="shared" si="22"/>
        <v>0</v>
      </c>
      <c r="AG82" s="171">
        <f t="shared" si="22"/>
        <v>0</v>
      </c>
      <c r="AH82" s="171">
        <f t="shared" si="22"/>
        <v>0</v>
      </c>
      <c r="AI82" s="171">
        <f t="shared" si="22"/>
        <v>0</v>
      </c>
      <c r="AJ82" s="171">
        <f t="shared" si="22"/>
        <v>0</v>
      </c>
      <c r="AK82" s="171"/>
      <c r="AL82" s="171"/>
      <c r="AM82" s="171">
        <f t="shared" si="10"/>
        <v>0</v>
      </c>
      <c r="AN82" s="171"/>
      <c r="AO82" s="171"/>
      <c r="AP82" s="171"/>
      <c r="AQ82" s="171"/>
      <c r="AR82" s="171"/>
      <c r="AS82" s="171"/>
      <c r="AT82" s="171"/>
      <c r="AU82" s="171"/>
      <c r="AV82" s="171"/>
      <c r="AW82" s="171"/>
      <c r="AX82" s="171"/>
      <c r="AY82" s="171"/>
      <c r="BB82" s="172" t="str">
        <f t="shared" si="25"/>
        <v/>
      </c>
      <c r="BC82" s="172" t="str">
        <f t="shared" si="25"/>
        <v/>
      </c>
      <c r="BD82" s="172" t="str">
        <f t="shared" si="25"/>
        <v/>
      </c>
      <c r="BE82" s="172" t="str">
        <f t="shared" si="25"/>
        <v/>
      </c>
      <c r="BF82" s="172" t="str">
        <f t="shared" si="25"/>
        <v/>
      </c>
    </row>
    <row r="83" spans="2:58">
      <c r="B83" s="10" t="str">
        <f t="shared" si="13"/>
        <v/>
      </c>
      <c r="C83" s="8"/>
      <c r="D83" s="8"/>
      <c r="E83" s="8"/>
      <c r="F83" s="281"/>
      <c r="G83" s="9"/>
      <c r="H83" s="9"/>
      <c r="I83" s="9"/>
      <c r="J83" s="9"/>
      <c r="K83" s="9"/>
      <c r="L83" s="305"/>
      <c r="M83" s="305"/>
      <c r="N83" s="11" t="str">
        <f t="shared" si="14"/>
        <v/>
      </c>
      <c r="O83" s="11" t="str">
        <f t="shared" si="15"/>
        <v/>
      </c>
      <c r="P83" s="158"/>
      <c r="Q83" s="11"/>
      <c r="R83" s="11"/>
      <c r="S83" s="11"/>
      <c r="T83" s="11"/>
      <c r="U83" s="11"/>
      <c r="V83" s="11"/>
      <c r="W83" s="11"/>
      <c r="X83" s="11"/>
      <c r="Y83" s="11" t="str">
        <f t="shared" si="16"/>
        <v/>
      </c>
      <c r="Z83" s="11" t="str">
        <f t="shared" si="17"/>
        <v/>
      </c>
      <c r="AA83" s="172">
        <f t="shared" si="12"/>
        <v>0</v>
      </c>
      <c r="AB83" s="172" t="str">
        <f t="shared" si="24"/>
        <v/>
      </c>
      <c r="AC83" s="172" t="str">
        <f t="shared" si="24"/>
        <v/>
      </c>
      <c r="AD83" s="171">
        <f t="shared" si="22"/>
        <v>0</v>
      </c>
      <c r="AE83" s="171">
        <f t="shared" si="22"/>
        <v>0</v>
      </c>
      <c r="AF83" s="171">
        <f t="shared" si="22"/>
        <v>0</v>
      </c>
      <c r="AG83" s="171">
        <f t="shared" si="22"/>
        <v>0</v>
      </c>
      <c r="AH83" s="171">
        <f t="shared" si="22"/>
        <v>0</v>
      </c>
      <c r="AI83" s="171">
        <f t="shared" si="22"/>
        <v>0</v>
      </c>
      <c r="AJ83" s="171">
        <f t="shared" si="22"/>
        <v>0</v>
      </c>
      <c r="AK83" s="171"/>
      <c r="AL83" s="171"/>
      <c r="AM83" s="171">
        <f t="shared" si="10"/>
        <v>0</v>
      </c>
      <c r="AN83" s="171"/>
      <c r="AO83" s="171"/>
      <c r="AP83" s="171"/>
      <c r="AQ83" s="171"/>
      <c r="AR83" s="171"/>
      <c r="AS83" s="171"/>
      <c r="AT83" s="171"/>
      <c r="AU83" s="171"/>
      <c r="AV83" s="171"/>
      <c r="AW83" s="171"/>
      <c r="AX83" s="171"/>
      <c r="AY83" s="171"/>
      <c r="BB83" s="172" t="str">
        <f t="shared" si="25"/>
        <v/>
      </c>
      <c r="BC83" s="172" t="str">
        <f t="shared" si="25"/>
        <v/>
      </c>
      <c r="BD83" s="172" t="str">
        <f t="shared" si="25"/>
        <v/>
      </c>
      <c r="BE83" s="172" t="str">
        <f t="shared" si="25"/>
        <v/>
      </c>
      <c r="BF83" s="172" t="str">
        <f t="shared" si="25"/>
        <v/>
      </c>
    </row>
    <row r="84" spans="2:58">
      <c r="B84" s="10" t="str">
        <f t="shared" si="13"/>
        <v/>
      </c>
      <c r="C84" s="8"/>
      <c r="D84" s="8"/>
      <c r="E84" s="8"/>
      <c r="F84" s="281"/>
      <c r="G84" s="9"/>
      <c r="H84" s="9"/>
      <c r="I84" s="9"/>
      <c r="J84" s="9"/>
      <c r="K84" s="9"/>
      <c r="L84" s="305"/>
      <c r="M84" s="305"/>
      <c r="N84" s="11" t="str">
        <f t="shared" si="14"/>
        <v/>
      </c>
      <c r="O84" s="11" t="str">
        <f t="shared" si="15"/>
        <v/>
      </c>
      <c r="P84" s="158"/>
      <c r="Q84" s="11"/>
      <c r="R84" s="11"/>
      <c r="S84" s="11"/>
      <c r="T84" s="11"/>
      <c r="U84" s="11"/>
      <c r="V84" s="11"/>
      <c r="W84" s="11"/>
      <c r="X84" s="11"/>
      <c r="Y84" s="11" t="str">
        <f t="shared" si="16"/>
        <v/>
      </c>
      <c r="Z84" s="11" t="str">
        <f t="shared" si="17"/>
        <v/>
      </c>
      <c r="AA84" s="172">
        <f t="shared" si="12"/>
        <v>0</v>
      </c>
      <c r="AB84" s="172" t="str">
        <f t="shared" si="24"/>
        <v/>
      </c>
      <c r="AC84" s="172" t="str">
        <f t="shared" si="24"/>
        <v/>
      </c>
      <c r="AD84" s="171">
        <f t="shared" si="22"/>
        <v>0</v>
      </c>
      <c r="AE84" s="171">
        <f t="shared" si="22"/>
        <v>0</v>
      </c>
      <c r="AF84" s="171">
        <f t="shared" si="22"/>
        <v>0</v>
      </c>
      <c r="AG84" s="171">
        <f t="shared" si="22"/>
        <v>0</v>
      </c>
      <c r="AH84" s="171">
        <f t="shared" si="22"/>
        <v>0</v>
      </c>
      <c r="AI84" s="171">
        <f t="shared" si="22"/>
        <v>0</v>
      </c>
      <c r="AJ84" s="171">
        <f t="shared" si="22"/>
        <v>0</v>
      </c>
      <c r="AK84" s="171"/>
      <c r="AL84" s="171"/>
      <c r="AM84" s="171">
        <f t="shared" si="10"/>
        <v>0</v>
      </c>
      <c r="AN84" s="171"/>
      <c r="AO84" s="171"/>
      <c r="AP84" s="171"/>
      <c r="AQ84" s="171"/>
      <c r="AR84" s="171"/>
      <c r="AS84" s="171"/>
      <c r="AT84" s="171"/>
      <c r="AU84" s="171"/>
      <c r="AV84" s="171"/>
      <c r="AW84" s="171"/>
      <c r="AX84" s="171"/>
      <c r="AY84" s="171"/>
      <c r="BB84" s="172" t="str">
        <f t="shared" si="25"/>
        <v/>
      </c>
      <c r="BC84" s="172" t="str">
        <f t="shared" si="25"/>
        <v/>
      </c>
      <c r="BD84" s="172" t="str">
        <f t="shared" si="25"/>
        <v/>
      </c>
      <c r="BE84" s="172" t="str">
        <f t="shared" si="25"/>
        <v/>
      </c>
      <c r="BF84" s="172" t="str">
        <f t="shared" si="25"/>
        <v/>
      </c>
    </row>
    <row r="85" spans="2:58">
      <c r="B85" s="10" t="str">
        <f t="shared" si="13"/>
        <v/>
      </c>
      <c r="C85" s="8"/>
      <c r="D85" s="8"/>
      <c r="E85" s="8"/>
      <c r="F85" s="281"/>
      <c r="G85" s="9"/>
      <c r="H85" s="9"/>
      <c r="I85" s="9"/>
      <c r="J85" s="9"/>
      <c r="K85" s="9"/>
      <c r="L85" s="305"/>
      <c r="M85" s="305"/>
      <c r="N85" s="11" t="str">
        <f t="shared" si="14"/>
        <v/>
      </c>
      <c r="O85" s="11" t="str">
        <f t="shared" si="15"/>
        <v/>
      </c>
      <c r="P85" s="158"/>
      <c r="Q85" s="11"/>
      <c r="R85" s="11"/>
      <c r="S85" s="11"/>
      <c r="T85" s="11"/>
      <c r="U85" s="11"/>
      <c r="V85" s="11"/>
      <c r="W85" s="11"/>
      <c r="X85" s="11"/>
      <c r="Y85" s="11" t="str">
        <f t="shared" si="16"/>
        <v/>
      </c>
      <c r="Z85" s="11" t="str">
        <f t="shared" si="17"/>
        <v/>
      </c>
      <c r="AA85" s="172">
        <f t="shared" si="12"/>
        <v>0</v>
      </c>
      <c r="AB85" s="172" t="str">
        <f t="shared" si="24"/>
        <v/>
      </c>
      <c r="AC85" s="172" t="str">
        <f t="shared" si="24"/>
        <v/>
      </c>
      <c r="AD85" s="171">
        <f t="shared" si="22"/>
        <v>0</v>
      </c>
      <c r="AE85" s="171">
        <f t="shared" si="22"/>
        <v>0</v>
      </c>
      <c r="AF85" s="171">
        <f t="shared" si="22"/>
        <v>0</v>
      </c>
      <c r="AG85" s="171">
        <f t="shared" si="22"/>
        <v>0</v>
      </c>
      <c r="AH85" s="171">
        <f t="shared" si="22"/>
        <v>0</v>
      </c>
      <c r="AI85" s="171">
        <f t="shared" si="22"/>
        <v>0</v>
      </c>
      <c r="AJ85" s="171">
        <f t="shared" si="22"/>
        <v>0</v>
      </c>
      <c r="AK85" s="171"/>
      <c r="AL85" s="171"/>
      <c r="AM85" s="171">
        <f t="shared" si="10"/>
        <v>0</v>
      </c>
      <c r="AN85" s="171"/>
      <c r="AO85" s="171"/>
      <c r="AP85" s="171"/>
      <c r="AQ85" s="171"/>
      <c r="AR85" s="171"/>
      <c r="AS85" s="171"/>
      <c r="AT85" s="171"/>
      <c r="AU85" s="171"/>
      <c r="AV85" s="171"/>
      <c r="AW85" s="171"/>
      <c r="AX85" s="171"/>
      <c r="AY85" s="171"/>
      <c r="BB85" s="172" t="str">
        <f t="shared" si="25"/>
        <v/>
      </c>
      <c r="BC85" s="172" t="str">
        <f t="shared" si="25"/>
        <v/>
      </c>
      <c r="BD85" s="172" t="str">
        <f t="shared" si="25"/>
        <v/>
      </c>
      <c r="BE85" s="172" t="str">
        <f t="shared" si="25"/>
        <v/>
      </c>
      <c r="BF85" s="172" t="str">
        <f t="shared" si="25"/>
        <v/>
      </c>
    </row>
    <row r="86" spans="2:58">
      <c r="B86" s="10" t="str">
        <f t="shared" si="13"/>
        <v/>
      </c>
      <c r="C86" s="8"/>
      <c r="D86" s="8"/>
      <c r="E86" s="8"/>
      <c r="F86" s="281"/>
      <c r="G86" s="9"/>
      <c r="H86" s="9"/>
      <c r="I86" s="9"/>
      <c r="J86" s="9"/>
      <c r="K86" s="9"/>
      <c r="L86" s="305"/>
      <c r="M86" s="305"/>
      <c r="N86" s="11" t="str">
        <f t="shared" si="14"/>
        <v/>
      </c>
      <c r="O86" s="11" t="str">
        <f t="shared" si="15"/>
        <v/>
      </c>
      <c r="P86" s="158"/>
      <c r="Q86" s="11"/>
      <c r="R86" s="11"/>
      <c r="S86" s="11"/>
      <c r="T86" s="11"/>
      <c r="U86" s="11"/>
      <c r="V86" s="11"/>
      <c r="W86" s="11"/>
      <c r="X86" s="11"/>
      <c r="Y86" s="11" t="str">
        <f t="shared" si="16"/>
        <v/>
      </c>
      <c r="Z86" s="11" t="str">
        <f t="shared" si="17"/>
        <v/>
      </c>
      <c r="AA86" s="172">
        <f t="shared" si="12"/>
        <v>0</v>
      </c>
      <c r="AB86" s="172" t="str">
        <f t="shared" si="24"/>
        <v/>
      </c>
      <c r="AC86" s="172" t="str">
        <f t="shared" si="24"/>
        <v/>
      </c>
      <c r="AD86" s="171">
        <f t="shared" si="22"/>
        <v>0</v>
      </c>
      <c r="AE86" s="171">
        <f t="shared" si="22"/>
        <v>0</v>
      </c>
      <c r="AF86" s="171">
        <f t="shared" si="22"/>
        <v>0</v>
      </c>
      <c r="AG86" s="171">
        <f t="shared" si="22"/>
        <v>0</v>
      </c>
      <c r="AH86" s="171">
        <f t="shared" si="22"/>
        <v>0</v>
      </c>
      <c r="AI86" s="171">
        <f t="shared" si="22"/>
        <v>0</v>
      </c>
      <c r="AJ86" s="171">
        <f t="shared" si="22"/>
        <v>0</v>
      </c>
      <c r="AK86" s="171"/>
      <c r="AL86" s="171"/>
      <c r="AM86" s="171">
        <f t="shared" si="10"/>
        <v>0</v>
      </c>
      <c r="AN86" s="171"/>
      <c r="AO86" s="171"/>
      <c r="AP86" s="171"/>
      <c r="AQ86" s="171"/>
      <c r="AR86" s="171"/>
      <c r="AS86" s="171"/>
      <c r="AT86" s="171"/>
      <c r="AU86" s="171"/>
      <c r="AV86" s="171"/>
      <c r="AW86" s="171"/>
      <c r="AX86" s="171"/>
      <c r="AY86" s="171"/>
      <c r="BB86" s="172" t="str">
        <f t="shared" si="25"/>
        <v/>
      </c>
      <c r="BC86" s="172" t="str">
        <f t="shared" si="25"/>
        <v/>
      </c>
      <c r="BD86" s="172" t="str">
        <f t="shared" si="25"/>
        <v/>
      </c>
      <c r="BE86" s="172" t="str">
        <f t="shared" si="25"/>
        <v/>
      </c>
      <c r="BF86" s="172" t="str">
        <f t="shared" si="25"/>
        <v/>
      </c>
    </row>
    <row r="87" spans="2:58">
      <c r="B87" s="10" t="str">
        <f t="shared" si="13"/>
        <v/>
      </c>
      <c r="C87" s="8"/>
      <c r="D87" s="8"/>
      <c r="E87" s="8"/>
      <c r="F87" s="281"/>
      <c r="G87" s="9"/>
      <c r="H87" s="9"/>
      <c r="I87" s="9"/>
      <c r="J87" s="9"/>
      <c r="K87" s="9"/>
      <c r="L87" s="305"/>
      <c r="M87" s="305"/>
      <c r="N87" s="11" t="str">
        <f t="shared" si="14"/>
        <v/>
      </c>
      <c r="O87" s="11" t="str">
        <f t="shared" si="15"/>
        <v/>
      </c>
      <c r="P87" s="158"/>
      <c r="Q87" s="11"/>
      <c r="R87" s="11"/>
      <c r="S87" s="11"/>
      <c r="T87" s="11"/>
      <c r="U87" s="11"/>
      <c r="V87" s="11"/>
      <c r="W87" s="11"/>
      <c r="X87" s="11"/>
      <c r="Y87" s="11" t="str">
        <f t="shared" si="16"/>
        <v/>
      </c>
      <c r="Z87" s="11" t="str">
        <f t="shared" si="17"/>
        <v/>
      </c>
      <c r="AA87" s="172">
        <f t="shared" si="12"/>
        <v>0</v>
      </c>
      <c r="AB87" s="172" t="str">
        <f t="shared" si="24"/>
        <v/>
      </c>
      <c r="AC87" s="172" t="str">
        <f t="shared" si="24"/>
        <v/>
      </c>
      <c r="AD87" s="171">
        <f t="shared" si="22"/>
        <v>0</v>
      </c>
      <c r="AE87" s="171">
        <f t="shared" si="22"/>
        <v>0</v>
      </c>
      <c r="AF87" s="171">
        <f t="shared" si="22"/>
        <v>0</v>
      </c>
      <c r="AG87" s="171">
        <f t="shared" si="22"/>
        <v>0</v>
      </c>
      <c r="AH87" s="171">
        <f t="shared" si="22"/>
        <v>0</v>
      </c>
      <c r="AI87" s="171">
        <f t="shared" si="22"/>
        <v>0</v>
      </c>
      <c r="AJ87" s="171">
        <f t="shared" si="22"/>
        <v>0</v>
      </c>
      <c r="AK87" s="171"/>
      <c r="AL87" s="171"/>
      <c r="AM87" s="171">
        <f t="shared" si="10"/>
        <v>0</v>
      </c>
      <c r="AN87" s="171"/>
      <c r="AO87" s="171"/>
      <c r="AP87" s="171"/>
      <c r="AQ87" s="171"/>
      <c r="AR87" s="171"/>
      <c r="AS87" s="171"/>
      <c r="AT87" s="171"/>
      <c r="AU87" s="171"/>
      <c r="AV87" s="171"/>
      <c r="AW87" s="171"/>
      <c r="AX87" s="171"/>
      <c r="AY87" s="171"/>
      <c r="BB87" s="172" t="str">
        <f t="shared" si="25"/>
        <v/>
      </c>
      <c r="BC87" s="172" t="str">
        <f t="shared" si="25"/>
        <v/>
      </c>
      <c r="BD87" s="172" t="str">
        <f t="shared" si="25"/>
        <v/>
      </c>
      <c r="BE87" s="172" t="str">
        <f t="shared" si="25"/>
        <v/>
      </c>
      <c r="BF87" s="172" t="str">
        <f t="shared" si="25"/>
        <v/>
      </c>
    </row>
    <row r="88" spans="2:58">
      <c r="B88" s="10" t="str">
        <f t="shared" si="13"/>
        <v/>
      </c>
      <c r="C88" s="8"/>
      <c r="D88" s="8"/>
      <c r="E88" s="8"/>
      <c r="F88" s="281"/>
      <c r="G88" s="9"/>
      <c r="H88" s="9"/>
      <c r="I88" s="9"/>
      <c r="J88" s="9"/>
      <c r="K88" s="9"/>
      <c r="L88" s="305"/>
      <c r="M88" s="305"/>
      <c r="N88" s="11" t="str">
        <f t="shared" si="14"/>
        <v/>
      </c>
      <c r="O88" s="11" t="str">
        <f t="shared" si="15"/>
        <v/>
      </c>
      <c r="P88" s="158"/>
      <c r="Q88" s="11"/>
      <c r="R88" s="11"/>
      <c r="S88" s="11"/>
      <c r="T88" s="11"/>
      <c r="U88" s="11"/>
      <c r="V88" s="11"/>
      <c r="W88" s="11"/>
      <c r="X88" s="11"/>
      <c r="Y88" s="11" t="str">
        <f t="shared" si="16"/>
        <v/>
      </c>
      <c r="Z88" s="11" t="str">
        <f t="shared" si="17"/>
        <v/>
      </c>
      <c r="AA88" s="172">
        <f t="shared" si="12"/>
        <v>0</v>
      </c>
      <c r="AB88" s="172" t="str">
        <f t="shared" si="24"/>
        <v/>
      </c>
      <c r="AC88" s="172" t="str">
        <f t="shared" si="24"/>
        <v/>
      </c>
      <c r="AD88" s="171">
        <f t="shared" si="22"/>
        <v>0</v>
      </c>
      <c r="AE88" s="171">
        <f t="shared" si="22"/>
        <v>0</v>
      </c>
      <c r="AF88" s="171">
        <f t="shared" si="22"/>
        <v>0</v>
      </c>
      <c r="AG88" s="171">
        <f t="shared" si="22"/>
        <v>0</v>
      </c>
      <c r="AH88" s="171">
        <f t="shared" si="22"/>
        <v>0</v>
      </c>
      <c r="AI88" s="171">
        <f t="shared" si="22"/>
        <v>0</v>
      </c>
      <c r="AJ88" s="171">
        <f t="shared" si="22"/>
        <v>0</v>
      </c>
      <c r="AK88" s="171"/>
      <c r="AL88" s="171"/>
      <c r="AM88" s="171">
        <f t="shared" si="10"/>
        <v>0</v>
      </c>
      <c r="AN88" s="171"/>
      <c r="AO88" s="171"/>
      <c r="AP88" s="171"/>
      <c r="AQ88" s="171"/>
      <c r="AR88" s="171"/>
      <c r="AS88" s="171"/>
      <c r="AT88" s="171"/>
      <c r="AU88" s="171"/>
      <c r="AV88" s="171"/>
      <c r="AW88" s="171"/>
      <c r="AX88" s="171"/>
      <c r="AY88" s="171"/>
      <c r="BB88" s="172" t="str">
        <f t="shared" si="25"/>
        <v/>
      </c>
      <c r="BC88" s="172" t="str">
        <f t="shared" si="25"/>
        <v/>
      </c>
      <c r="BD88" s="172" t="str">
        <f t="shared" si="25"/>
        <v/>
      </c>
      <c r="BE88" s="172" t="str">
        <f t="shared" si="25"/>
        <v/>
      </c>
      <c r="BF88" s="172" t="str">
        <f t="shared" si="25"/>
        <v/>
      </c>
    </row>
    <row r="89" spans="2:58">
      <c r="B89" s="10" t="str">
        <f t="shared" si="13"/>
        <v/>
      </c>
      <c r="C89" s="8"/>
      <c r="D89" s="8"/>
      <c r="E89" s="8"/>
      <c r="F89" s="281"/>
      <c r="G89" s="9"/>
      <c r="H89" s="9"/>
      <c r="I89" s="9"/>
      <c r="J89" s="9"/>
      <c r="K89" s="9"/>
      <c r="L89" s="305"/>
      <c r="M89" s="305"/>
      <c r="N89" s="11" t="str">
        <f t="shared" si="14"/>
        <v/>
      </c>
      <c r="O89" s="11" t="str">
        <f t="shared" si="15"/>
        <v/>
      </c>
      <c r="P89" s="158"/>
      <c r="Q89" s="11"/>
      <c r="R89" s="11"/>
      <c r="S89" s="11"/>
      <c r="T89" s="11"/>
      <c r="U89" s="11"/>
      <c r="V89" s="11"/>
      <c r="W89" s="11"/>
      <c r="X89" s="11"/>
      <c r="Y89" s="11" t="str">
        <f t="shared" si="16"/>
        <v/>
      </c>
      <c r="Z89" s="11" t="str">
        <f t="shared" si="17"/>
        <v/>
      </c>
      <c r="AA89" s="172">
        <f t="shared" si="12"/>
        <v>0</v>
      </c>
      <c r="AB89" s="172" t="str">
        <f t="shared" si="24"/>
        <v/>
      </c>
      <c r="AC89" s="172" t="str">
        <f t="shared" si="24"/>
        <v/>
      </c>
      <c r="AD89" s="171">
        <f t="shared" si="22"/>
        <v>0</v>
      </c>
      <c r="AE89" s="171">
        <f t="shared" si="22"/>
        <v>0</v>
      </c>
      <c r="AF89" s="171">
        <f t="shared" si="22"/>
        <v>0</v>
      </c>
      <c r="AG89" s="171">
        <f t="shared" si="22"/>
        <v>0</v>
      </c>
      <c r="AH89" s="171">
        <f t="shared" si="22"/>
        <v>0</v>
      </c>
      <c r="AI89" s="171">
        <f t="shared" si="22"/>
        <v>0</v>
      </c>
      <c r="AJ89" s="171">
        <f t="shared" si="22"/>
        <v>0</v>
      </c>
      <c r="AK89" s="171"/>
      <c r="AL89" s="171"/>
      <c r="AM89" s="171">
        <f t="shared" si="10"/>
        <v>0</v>
      </c>
      <c r="AN89" s="171"/>
      <c r="AO89" s="171"/>
      <c r="AP89" s="171"/>
      <c r="AQ89" s="171"/>
      <c r="AR89" s="171"/>
      <c r="AS89" s="171"/>
      <c r="AT89" s="171"/>
      <c r="AU89" s="171"/>
      <c r="AV89" s="171"/>
      <c r="AW89" s="171"/>
      <c r="AX89" s="171"/>
      <c r="AY89" s="171"/>
      <c r="BB89" s="172" t="str">
        <f t="shared" si="25"/>
        <v/>
      </c>
      <c r="BC89" s="172" t="str">
        <f t="shared" si="25"/>
        <v/>
      </c>
      <c r="BD89" s="172" t="str">
        <f t="shared" si="25"/>
        <v/>
      </c>
      <c r="BE89" s="172" t="str">
        <f t="shared" si="25"/>
        <v/>
      </c>
      <c r="BF89" s="172" t="str">
        <f t="shared" si="25"/>
        <v/>
      </c>
    </row>
    <row r="90" spans="2:58">
      <c r="B90" s="10" t="str">
        <f t="shared" si="13"/>
        <v/>
      </c>
      <c r="C90" s="8"/>
      <c r="D90" s="8"/>
      <c r="E90" s="8"/>
      <c r="F90" s="281"/>
      <c r="G90" s="9"/>
      <c r="H90" s="9"/>
      <c r="I90" s="9"/>
      <c r="J90" s="9"/>
      <c r="K90" s="9"/>
      <c r="L90" s="305"/>
      <c r="M90" s="305"/>
      <c r="N90" s="11" t="str">
        <f t="shared" si="14"/>
        <v/>
      </c>
      <c r="O90" s="11" t="str">
        <f t="shared" si="15"/>
        <v/>
      </c>
      <c r="P90" s="158"/>
      <c r="Q90" s="11"/>
      <c r="R90" s="11"/>
      <c r="S90" s="11"/>
      <c r="T90" s="11"/>
      <c r="U90" s="11"/>
      <c r="V90" s="11"/>
      <c r="W90" s="11"/>
      <c r="X90" s="11"/>
      <c r="Y90" s="11" t="str">
        <f t="shared" si="16"/>
        <v/>
      </c>
      <c r="Z90" s="11" t="str">
        <f t="shared" si="17"/>
        <v/>
      </c>
      <c r="AA90" s="172">
        <f t="shared" si="12"/>
        <v>0</v>
      </c>
      <c r="AB90" s="172" t="str">
        <f t="shared" si="24"/>
        <v/>
      </c>
      <c r="AC90" s="172" t="str">
        <f t="shared" si="24"/>
        <v/>
      </c>
      <c r="AD90" s="171">
        <f t="shared" si="22"/>
        <v>0</v>
      </c>
      <c r="AE90" s="171">
        <f t="shared" si="22"/>
        <v>0</v>
      </c>
      <c r="AF90" s="171">
        <f t="shared" si="22"/>
        <v>0</v>
      </c>
      <c r="AG90" s="171">
        <f t="shared" si="22"/>
        <v>0</v>
      </c>
      <c r="AH90" s="171">
        <f t="shared" si="22"/>
        <v>0</v>
      </c>
      <c r="AI90" s="171">
        <f t="shared" si="22"/>
        <v>0</v>
      </c>
      <c r="AJ90" s="171">
        <f t="shared" si="22"/>
        <v>0</v>
      </c>
      <c r="AK90" s="171"/>
      <c r="AL90" s="171"/>
      <c r="AM90" s="171">
        <f t="shared" si="10"/>
        <v>0</v>
      </c>
      <c r="AN90" s="171"/>
      <c r="AO90" s="171"/>
      <c r="AP90" s="171"/>
      <c r="AQ90" s="171"/>
      <c r="AR90" s="171"/>
      <c r="AS90" s="171"/>
      <c r="AT90" s="171"/>
      <c r="AU90" s="171"/>
      <c r="AV90" s="171"/>
      <c r="AW90" s="171"/>
      <c r="AX90" s="171"/>
      <c r="AY90" s="171"/>
      <c r="BB90" s="172" t="str">
        <f t="shared" si="25"/>
        <v/>
      </c>
      <c r="BC90" s="172" t="str">
        <f t="shared" si="25"/>
        <v/>
      </c>
      <c r="BD90" s="172" t="str">
        <f t="shared" si="25"/>
        <v/>
      </c>
      <c r="BE90" s="172" t="str">
        <f t="shared" si="25"/>
        <v/>
      </c>
      <c r="BF90" s="172" t="str">
        <f t="shared" si="25"/>
        <v/>
      </c>
    </row>
    <row r="91" spans="2:58">
      <c r="B91" s="10" t="str">
        <f t="shared" si="13"/>
        <v/>
      </c>
      <c r="C91" s="8"/>
      <c r="D91" s="8"/>
      <c r="E91" s="8"/>
      <c r="F91" s="281"/>
      <c r="G91" s="9"/>
      <c r="H91" s="9"/>
      <c r="I91" s="9"/>
      <c r="J91" s="9"/>
      <c r="K91" s="9"/>
      <c r="L91" s="305"/>
      <c r="M91" s="305"/>
      <c r="N91" s="11" t="str">
        <f t="shared" si="14"/>
        <v/>
      </c>
      <c r="O91" s="11" t="str">
        <f t="shared" si="15"/>
        <v/>
      </c>
      <c r="P91" s="158"/>
      <c r="Q91" s="11"/>
      <c r="R91" s="11"/>
      <c r="S91" s="11"/>
      <c r="T91" s="11"/>
      <c r="U91" s="11"/>
      <c r="V91" s="11"/>
      <c r="W91" s="11"/>
      <c r="X91" s="11"/>
      <c r="Y91" s="11" t="str">
        <f t="shared" si="16"/>
        <v/>
      </c>
      <c r="Z91" s="11" t="str">
        <f t="shared" si="17"/>
        <v/>
      </c>
      <c r="AA91" s="172">
        <f t="shared" si="12"/>
        <v>0</v>
      </c>
      <c r="AB91" s="172" t="str">
        <f t="shared" si="24"/>
        <v/>
      </c>
      <c r="AC91" s="172" t="str">
        <f t="shared" si="24"/>
        <v/>
      </c>
      <c r="AD91" s="171">
        <f t="shared" si="22"/>
        <v>0</v>
      </c>
      <c r="AE91" s="171">
        <f t="shared" si="22"/>
        <v>0</v>
      </c>
      <c r="AF91" s="171">
        <f t="shared" si="22"/>
        <v>0</v>
      </c>
      <c r="AG91" s="171">
        <f t="shared" si="22"/>
        <v>0</v>
      </c>
      <c r="AH91" s="171">
        <f t="shared" si="22"/>
        <v>0</v>
      </c>
      <c r="AI91" s="171">
        <f t="shared" si="22"/>
        <v>0</v>
      </c>
      <c r="AJ91" s="171">
        <f t="shared" si="22"/>
        <v>0</v>
      </c>
      <c r="AK91" s="171"/>
      <c r="AL91" s="171"/>
      <c r="AM91" s="171">
        <f t="shared" si="10"/>
        <v>0</v>
      </c>
      <c r="AN91" s="171"/>
      <c r="AO91" s="171"/>
      <c r="AP91" s="171"/>
      <c r="AQ91" s="171"/>
      <c r="AR91" s="171"/>
      <c r="AS91" s="171"/>
      <c r="AT91" s="171"/>
      <c r="AU91" s="171"/>
      <c r="AV91" s="171"/>
      <c r="AW91" s="171"/>
      <c r="AX91" s="171"/>
      <c r="AY91" s="171"/>
      <c r="BB91" s="172" t="str">
        <f t="shared" si="25"/>
        <v/>
      </c>
      <c r="BC91" s="172" t="str">
        <f t="shared" si="25"/>
        <v/>
      </c>
      <c r="BD91" s="172" t="str">
        <f t="shared" si="25"/>
        <v/>
      </c>
      <c r="BE91" s="172" t="str">
        <f t="shared" si="25"/>
        <v/>
      </c>
      <c r="BF91" s="172" t="str">
        <f t="shared" si="25"/>
        <v/>
      </c>
    </row>
    <row r="92" spans="2:58">
      <c r="B92" s="10" t="str">
        <f t="shared" si="13"/>
        <v/>
      </c>
      <c r="C92" s="8"/>
      <c r="D92" s="8"/>
      <c r="E92" s="8"/>
      <c r="F92" s="281"/>
      <c r="G92" s="9"/>
      <c r="H92" s="9"/>
      <c r="I92" s="9"/>
      <c r="J92" s="9"/>
      <c r="K92" s="9"/>
      <c r="L92" s="305"/>
      <c r="M92" s="305"/>
      <c r="N92" s="11" t="str">
        <f t="shared" si="14"/>
        <v/>
      </c>
      <c r="O92" s="11" t="str">
        <f t="shared" si="15"/>
        <v/>
      </c>
      <c r="P92" s="158"/>
      <c r="Q92" s="11"/>
      <c r="R92" s="11"/>
      <c r="S92" s="11"/>
      <c r="T92" s="11"/>
      <c r="U92" s="11"/>
      <c r="V92" s="11"/>
      <c r="W92" s="11"/>
      <c r="X92" s="11"/>
      <c r="Y92" s="11" t="str">
        <f t="shared" si="16"/>
        <v/>
      </c>
      <c r="Z92" s="11" t="str">
        <f t="shared" si="17"/>
        <v/>
      </c>
      <c r="AA92" s="172">
        <f t="shared" si="12"/>
        <v>0</v>
      </c>
      <c r="AB92" s="172" t="str">
        <f t="shared" ref="AB92:AC130" si="26">IF($F92="","",AB$30)</f>
        <v/>
      </c>
      <c r="AC92" s="172" t="str">
        <f t="shared" si="26"/>
        <v/>
      </c>
      <c r="AD92" s="171">
        <f t="shared" si="22"/>
        <v>0</v>
      </c>
      <c r="AE92" s="171">
        <f t="shared" si="22"/>
        <v>0</v>
      </c>
      <c r="AF92" s="171">
        <f t="shared" si="22"/>
        <v>0</v>
      </c>
      <c r="AG92" s="171">
        <f t="shared" si="22"/>
        <v>0</v>
      </c>
      <c r="AH92" s="171">
        <f t="shared" si="22"/>
        <v>0</v>
      </c>
      <c r="AI92" s="171">
        <f t="shared" si="22"/>
        <v>0</v>
      </c>
      <c r="AJ92" s="171">
        <f t="shared" si="22"/>
        <v>0</v>
      </c>
      <c r="AK92" s="171"/>
      <c r="AL92" s="171"/>
      <c r="AM92" s="171">
        <f t="shared" si="10"/>
        <v>0</v>
      </c>
      <c r="AN92" s="171"/>
      <c r="AO92" s="171"/>
      <c r="AP92" s="171"/>
      <c r="AQ92" s="171"/>
      <c r="AR92" s="171"/>
      <c r="AS92" s="171"/>
      <c r="AT92" s="171"/>
      <c r="AU92" s="171"/>
      <c r="AV92" s="171"/>
      <c r="AW92" s="171"/>
      <c r="AX92" s="171"/>
      <c r="AY92" s="171"/>
      <c r="BB92" s="172" t="str">
        <f t="shared" si="25"/>
        <v/>
      </c>
      <c r="BC92" s="172" t="str">
        <f t="shared" si="25"/>
        <v/>
      </c>
      <c r="BD92" s="172" t="str">
        <f t="shared" si="25"/>
        <v/>
      </c>
      <c r="BE92" s="172" t="str">
        <f t="shared" si="25"/>
        <v/>
      </c>
      <c r="BF92" s="172" t="str">
        <f t="shared" si="25"/>
        <v/>
      </c>
    </row>
    <row r="93" spans="2:58">
      <c r="B93" s="10" t="str">
        <f t="shared" si="13"/>
        <v/>
      </c>
      <c r="C93" s="8"/>
      <c r="D93" s="8"/>
      <c r="E93" s="8"/>
      <c r="F93" s="281"/>
      <c r="G93" s="9"/>
      <c r="H93" s="9"/>
      <c r="I93" s="9"/>
      <c r="J93" s="9"/>
      <c r="K93" s="9"/>
      <c r="L93" s="305"/>
      <c r="M93" s="305"/>
      <c r="N93" s="11" t="str">
        <f t="shared" si="14"/>
        <v/>
      </c>
      <c r="O93" s="11" t="str">
        <f t="shared" si="15"/>
        <v/>
      </c>
      <c r="P93" s="158"/>
      <c r="Q93" s="11"/>
      <c r="R93" s="11"/>
      <c r="S93" s="11"/>
      <c r="T93" s="11"/>
      <c r="U93" s="11"/>
      <c r="V93" s="11"/>
      <c r="W93" s="11"/>
      <c r="X93" s="11"/>
      <c r="Y93" s="11" t="str">
        <f t="shared" si="16"/>
        <v/>
      </c>
      <c r="Z93" s="11" t="str">
        <f t="shared" si="17"/>
        <v/>
      </c>
      <c r="AA93" s="172">
        <f t="shared" si="12"/>
        <v>0</v>
      </c>
      <c r="AB93" s="172" t="str">
        <f t="shared" si="26"/>
        <v/>
      </c>
      <c r="AC93" s="172" t="str">
        <f t="shared" si="26"/>
        <v/>
      </c>
      <c r="AD93" s="171">
        <f t="shared" si="22"/>
        <v>0</v>
      </c>
      <c r="AE93" s="171">
        <f t="shared" si="22"/>
        <v>0</v>
      </c>
      <c r="AF93" s="171">
        <f t="shared" si="22"/>
        <v>0</v>
      </c>
      <c r="AG93" s="171">
        <f t="shared" si="22"/>
        <v>0</v>
      </c>
      <c r="AH93" s="171">
        <f t="shared" si="22"/>
        <v>0</v>
      </c>
      <c r="AI93" s="171">
        <f t="shared" si="22"/>
        <v>0</v>
      </c>
      <c r="AJ93" s="171">
        <f t="shared" si="22"/>
        <v>0</v>
      </c>
      <c r="AK93" s="171"/>
      <c r="AL93" s="171"/>
      <c r="AM93" s="171">
        <f t="shared" si="10"/>
        <v>0</v>
      </c>
      <c r="AN93" s="171"/>
      <c r="AO93" s="171"/>
      <c r="AP93" s="171"/>
      <c r="AQ93" s="171"/>
      <c r="AR93" s="171"/>
      <c r="AS93" s="171"/>
      <c r="AT93" s="171"/>
      <c r="AU93" s="171"/>
      <c r="AV93" s="171"/>
      <c r="AW93" s="171"/>
      <c r="AX93" s="171"/>
      <c r="AY93" s="171"/>
      <c r="BB93" s="172" t="str">
        <f t="shared" si="25"/>
        <v/>
      </c>
      <c r="BC93" s="172" t="str">
        <f t="shared" si="25"/>
        <v/>
      </c>
      <c r="BD93" s="172" t="str">
        <f t="shared" si="25"/>
        <v/>
      </c>
      <c r="BE93" s="172" t="str">
        <f t="shared" si="25"/>
        <v/>
      </c>
      <c r="BF93" s="172" t="str">
        <f t="shared" si="25"/>
        <v/>
      </c>
    </row>
    <row r="94" spans="2:58">
      <c r="B94" s="10" t="str">
        <f t="shared" si="13"/>
        <v/>
      </c>
      <c r="C94" s="8"/>
      <c r="D94" s="8"/>
      <c r="E94" s="8"/>
      <c r="F94" s="281"/>
      <c r="G94" s="9"/>
      <c r="H94" s="9"/>
      <c r="I94" s="9"/>
      <c r="J94" s="9"/>
      <c r="K94" s="9"/>
      <c r="L94" s="305"/>
      <c r="M94" s="305"/>
      <c r="N94" s="11" t="str">
        <f t="shared" si="14"/>
        <v/>
      </c>
      <c r="O94" s="11" t="str">
        <f t="shared" si="15"/>
        <v/>
      </c>
      <c r="P94" s="158"/>
      <c r="Q94" s="11"/>
      <c r="R94" s="11"/>
      <c r="S94" s="11"/>
      <c r="T94" s="11"/>
      <c r="U94" s="11"/>
      <c r="V94" s="11"/>
      <c r="W94" s="11"/>
      <c r="X94" s="11"/>
      <c r="Y94" s="11" t="str">
        <f t="shared" si="16"/>
        <v/>
      </c>
      <c r="Z94" s="11" t="str">
        <f t="shared" si="17"/>
        <v/>
      </c>
      <c r="AA94" s="172">
        <f t="shared" si="12"/>
        <v>0</v>
      </c>
      <c r="AB94" s="172" t="str">
        <f t="shared" si="26"/>
        <v/>
      </c>
      <c r="AC94" s="172" t="str">
        <f t="shared" si="26"/>
        <v/>
      </c>
      <c r="AD94" s="171">
        <f t="shared" si="22"/>
        <v>0</v>
      </c>
      <c r="AE94" s="171">
        <f t="shared" si="22"/>
        <v>0</v>
      </c>
      <c r="AF94" s="171">
        <f t="shared" si="22"/>
        <v>0</v>
      </c>
      <c r="AG94" s="171">
        <f t="shared" si="22"/>
        <v>0</v>
      </c>
      <c r="AH94" s="171">
        <f t="shared" si="22"/>
        <v>0</v>
      </c>
      <c r="AI94" s="171">
        <f t="shared" si="22"/>
        <v>0</v>
      </c>
      <c r="AJ94" s="171">
        <f t="shared" si="22"/>
        <v>0</v>
      </c>
      <c r="AK94" s="171"/>
      <c r="AL94" s="171"/>
      <c r="AM94" s="171">
        <f t="shared" si="10"/>
        <v>0</v>
      </c>
      <c r="AN94" s="171"/>
      <c r="AO94" s="171"/>
      <c r="AP94" s="171"/>
      <c r="AQ94" s="171"/>
      <c r="AR94" s="171"/>
      <c r="AS94" s="171"/>
      <c r="AT94" s="171"/>
      <c r="AU94" s="171"/>
      <c r="AV94" s="171"/>
      <c r="AW94" s="171"/>
      <c r="AX94" s="171"/>
      <c r="AY94" s="171"/>
      <c r="BB94" s="172" t="str">
        <f t="shared" si="25"/>
        <v/>
      </c>
      <c r="BC94" s="172" t="str">
        <f t="shared" si="25"/>
        <v/>
      </c>
      <c r="BD94" s="172" t="str">
        <f t="shared" si="25"/>
        <v/>
      </c>
      <c r="BE94" s="172" t="str">
        <f t="shared" si="25"/>
        <v/>
      </c>
      <c r="BF94" s="172" t="str">
        <f t="shared" si="25"/>
        <v/>
      </c>
    </row>
    <row r="95" spans="2:58">
      <c r="B95" s="10" t="str">
        <f t="shared" ref="B95:B130" si="27">IF(F95="","",ROW()-30)</f>
        <v/>
      </c>
      <c r="C95" s="8"/>
      <c r="D95" s="8"/>
      <c r="E95" s="8"/>
      <c r="F95" s="281"/>
      <c r="G95" s="9"/>
      <c r="H95" s="9"/>
      <c r="I95" s="9"/>
      <c r="J95" s="9"/>
      <c r="K95" s="9"/>
      <c r="L95" s="305"/>
      <c r="M95" s="305"/>
      <c r="N95" s="11" t="str">
        <f t="shared" si="14"/>
        <v/>
      </c>
      <c r="O95" s="11" t="str">
        <f t="shared" si="15"/>
        <v/>
      </c>
      <c r="P95" s="158"/>
      <c r="Q95" s="11"/>
      <c r="R95" s="11"/>
      <c r="S95" s="11"/>
      <c r="T95" s="11"/>
      <c r="U95" s="11"/>
      <c r="V95" s="11"/>
      <c r="W95" s="11"/>
      <c r="X95" s="11"/>
      <c r="Y95" s="11" t="str">
        <f t="shared" si="16"/>
        <v/>
      </c>
      <c r="Z95" s="11" t="str">
        <f t="shared" si="17"/>
        <v/>
      </c>
      <c r="AA95" s="172">
        <f t="shared" si="12"/>
        <v>0</v>
      </c>
      <c r="AB95" s="172" t="str">
        <f t="shared" si="26"/>
        <v/>
      </c>
      <c r="AC95" s="172" t="str">
        <f t="shared" si="26"/>
        <v/>
      </c>
      <c r="AD95" s="171">
        <f t="shared" ref="AD95:AJ130" si="28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171">
        <f t="shared" si="28"/>
        <v>0</v>
      </c>
      <c r="AF95" s="171">
        <f t="shared" si="28"/>
        <v>0</v>
      </c>
      <c r="AG95" s="171">
        <f t="shared" si="28"/>
        <v>0</v>
      </c>
      <c r="AH95" s="171">
        <f t="shared" si="28"/>
        <v>0</v>
      </c>
      <c r="AI95" s="171">
        <f t="shared" si="28"/>
        <v>0</v>
      </c>
      <c r="AJ95" s="171">
        <f t="shared" si="28"/>
        <v>0</v>
      </c>
      <c r="AK95" s="171"/>
      <c r="AL95" s="171"/>
      <c r="AM95" s="171">
        <f t="shared" ref="AM95:AM130" si="29">IF(P$30="",1,IF(P95="",0,IFERROR(CHOOSE(AM$28,IF(ISNA(MATCH(P95,$AB$30:$AC$30,0)),0,1),IF(ISNUMBER(P95),1,0),IF(P95=TRUNC(P95),1,0),IF(AND(P95*1=P95,P95&gt;=0),1,0),IF(AND(P95=TRUNC(P95),P95&gt;=0),1,0),IF(AND(P95*1=P95,P95&gt;0),1,0),IF(AND(P95=TRUNC(P95),P95&gt;0),1,0),1,IF(ISNA(HLOOKUP(P95,$AE$4:$AN$4,1,0)),0,1)),0)))</f>
        <v>0</v>
      </c>
      <c r="AN95" s="171"/>
      <c r="AO95" s="171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BB95" s="172" t="str">
        <f t="shared" ref="BB95:BF110" si="30">IF($F95="","",BB$30)</f>
        <v/>
      </c>
      <c r="BC95" s="172" t="str">
        <f t="shared" si="30"/>
        <v/>
      </c>
      <c r="BD95" s="172" t="str">
        <f t="shared" si="30"/>
        <v/>
      </c>
      <c r="BE95" s="172" t="str">
        <f t="shared" si="30"/>
        <v/>
      </c>
      <c r="BF95" s="172" t="str">
        <f t="shared" si="30"/>
        <v/>
      </c>
    </row>
    <row r="96" spans="2:58">
      <c r="B96" s="10" t="str">
        <f t="shared" si="27"/>
        <v/>
      </c>
      <c r="C96" s="8"/>
      <c r="D96" s="8"/>
      <c r="E96" s="8"/>
      <c r="F96" s="281"/>
      <c r="G96" s="9"/>
      <c r="H96" s="9"/>
      <c r="I96" s="9"/>
      <c r="J96" s="9"/>
      <c r="K96" s="9"/>
      <c r="L96" s="305"/>
      <c r="M96" s="305"/>
      <c r="N96" s="11" t="str">
        <f t="shared" ref="N96:N130" si="31">IF($F96="","",IFERROR(SUM(G96:J96),$AB$1))</f>
        <v/>
      </c>
      <c r="O96" s="11" t="str">
        <f t="shared" ref="O96:O130" si="32">IF($F96="","",IF($AA96&lt;&gt;1,$AB$1,IFERROR(IF(AND(L96=1,K96&gt;=$G$7,OR(SUM(G96:H96)&gt;=$G$4,AND(H96&gt;=($G$4-$G$6),I96&gt;=$G$6))),1,0),$AB$1)))</f>
        <v/>
      </c>
      <c r="P96" s="158"/>
      <c r="Q96" s="11"/>
      <c r="R96" s="11"/>
      <c r="S96" s="11"/>
      <c r="T96" s="11"/>
      <c r="U96" s="11"/>
      <c r="V96" s="11"/>
      <c r="W96" s="11"/>
      <c r="X96" s="11"/>
      <c r="Y96" s="11" t="str">
        <f t="shared" ref="Y96:Y130" si="33">IF($F96="","",IF($AA96&lt;&gt;1,$AB$1,IFERROR(O96*MIN($J$6,$J$4*N96),$AB$1)))</f>
        <v/>
      </c>
      <c r="Z96" s="11" t="str">
        <f t="shared" ref="Z96:Z130" si="34">IF($F96="","",IF($AA96&lt;&gt;1,$AB$1,IFERROR(O96*$M$4*$M$6^ROUNDDOWN(MIN($J$6,N96)/$L$6,0)*IF(M96=1,$O$6,1),$AB$1)))</f>
        <v/>
      </c>
      <c r="AA96" s="172">
        <f t="shared" ref="AA96:AA130" si="35">IF(SUM(AD96:AW96)=COUNT(AD96:AW96),1,0)</f>
        <v>0</v>
      </c>
      <c r="AB96" s="172" t="str">
        <f t="shared" si="26"/>
        <v/>
      </c>
      <c r="AC96" s="172" t="str">
        <f t="shared" si="26"/>
        <v/>
      </c>
      <c r="AD96" s="171">
        <f t="shared" si="28"/>
        <v>0</v>
      </c>
      <c r="AE96" s="171">
        <f t="shared" si="28"/>
        <v>0</v>
      </c>
      <c r="AF96" s="171">
        <f t="shared" si="28"/>
        <v>0</v>
      </c>
      <c r="AG96" s="171">
        <f t="shared" si="28"/>
        <v>0</v>
      </c>
      <c r="AH96" s="171">
        <f t="shared" si="28"/>
        <v>0</v>
      </c>
      <c r="AI96" s="171">
        <f t="shared" si="28"/>
        <v>0</v>
      </c>
      <c r="AJ96" s="171">
        <f t="shared" si="28"/>
        <v>0</v>
      </c>
      <c r="AK96" s="171"/>
      <c r="AL96" s="171"/>
      <c r="AM96" s="171">
        <f t="shared" si="29"/>
        <v>0</v>
      </c>
      <c r="AN96" s="171"/>
      <c r="AO96" s="171"/>
      <c r="AP96" s="171"/>
      <c r="AQ96" s="171"/>
      <c r="AR96" s="171"/>
      <c r="AS96" s="171"/>
      <c r="AT96" s="171"/>
      <c r="AU96" s="171"/>
      <c r="AV96" s="171"/>
      <c r="AW96" s="171"/>
      <c r="AX96" s="171"/>
      <c r="AY96" s="171"/>
      <c r="BB96" s="172" t="str">
        <f t="shared" si="30"/>
        <v/>
      </c>
      <c r="BC96" s="172" t="str">
        <f t="shared" si="30"/>
        <v/>
      </c>
      <c r="BD96" s="172" t="str">
        <f t="shared" si="30"/>
        <v/>
      </c>
      <c r="BE96" s="172" t="str">
        <f t="shared" si="30"/>
        <v/>
      </c>
      <c r="BF96" s="172" t="str">
        <f t="shared" si="30"/>
        <v/>
      </c>
    </row>
    <row r="97" spans="2:58">
      <c r="B97" s="10" t="str">
        <f t="shared" si="27"/>
        <v/>
      </c>
      <c r="C97" s="8"/>
      <c r="D97" s="8"/>
      <c r="E97" s="8"/>
      <c r="F97" s="281"/>
      <c r="G97" s="9"/>
      <c r="H97" s="9"/>
      <c r="I97" s="9"/>
      <c r="J97" s="9"/>
      <c r="K97" s="9"/>
      <c r="L97" s="305"/>
      <c r="M97" s="305"/>
      <c r="N97" s="11" t="str">
        <f t="shared" si="31"/>
        <v/>
      </c>
      <c r="O97" s="11" t="str">
        <f t="shared" si="32"/>
        <v/>
      </c>
      <c r="P97" s="158"/>
      <c r="Q97" s="11"/>
      <c r="R97" s="11"/>
      <c r="S97" s="11"/>
      <c r="T97" s="11"/>
      <c r="U97" s="11"/>
      <c r="V97" s="11"/>
      <c r="W97" s="11"/>
      <c r="X97" s="11"/>
      <c r="Y97" s="11" t="str">
        <f t="shared" si="33"/>
        <v/>
      </c>
      <c r="Z97" s="11" t="str">
        <f t="shared" si="34"/>
        <v/>
      </c>
      <c r="AA97" s="172">
        <f t="shared" si="35"/>
        <v>0</v>
      </c>
      <c r="AB97" s="172" t="str">
        <f t="shared" si="26"/>
        <v/>
      </c>
      <c r="AC97" s="172" t="str">
        <f t="shared" si="26"/>
        <v/>
      </c>
      <c r="AD97" s="171">
        <f t="shared" si="28"/>
        <v>0</v>
      </c>
      <c r="AE97" s="171">
        <f t="shared" si="28"/>
        <v>0</v>
      </c>
      <c r="AF97" s="171">
        <f t="shared" si="28"/>
        <v>0</v>
      </c>
      <c r="AG97" s="171">
        <f t="shared" si="28"/>
        <v>0</v>
      </c>
      <c r="AH97" s="171">
        <f t="shared" si="28"/>
        <v>0</v>
      </c>
      <c r="AI97" s="171">
        <f t="shared" si="28"/>
        <v>0</v>
      </c>
      <c r="AJ97" s="171">
        <f t="shared" si="28"/>
        <v>0</v>
      </c>
      <c r="AK97" s="171"/>
      <c r="AL97" s="171"/>
      <c r="AM97" s="171">
        <f t="shared" si="29"/>
        <v>0</v>
      </c>
      <c r="AN97" s="171"/>
      <c r="AO97" s="171"/>
      <c r="AP97" s="171"/>
      <c r="AQ97" s="171"/>
      <c r="AR97" s="171"/>
      <c r="AS97" s="171"/>
      <c r="AT97" s="171"/>
      <c r="AU97" s="171"/>
      <c r="AV97" s="171"/>
      <c r="AW97" s="171"/>
      <c r="AX97" s="171"/>
      <c r="AY97" s="171"/>
      <c r="BB97" s="172" t="str">
        <f t="shared" si="30"/>
        <v/>
      </c>
      <c r="BC97" s="172" t="str">
        <f t="shared" si="30"/>
        <v/>
      </c>
      <c r="BD97" s="172" t="str">
        <f t="shared" si="30"/>
        <v/>
      </c>
      <c r="BE97" s="172" t="str">
        <f t="shared" si="30"/>
        <v/>
      </c>
      <c r="BF97" s="172" t="str">
        <f t="shared" si="30"/>
        <v/>
      </c>
    </row>
    <row r="98" spans="2:58">
      <c r="B98" s="10" t="str">
        <f t="shared" si="27"/>
        <v/>
      </c>
      <c r="C98" s="8"/>
      <c r="D98" s="8"/>
      <c r="E98" s="8"/>
      <c r="F98" s="281"/>
      <c r="G98" s="9"/>
      <c r="H98" s="9"/>
      <c r="I98" s="9"/>
      <c r="J98" s="9"/>
      <c r="K98" s="9"/>
      <c r="L98" s="305"/>
      <c r="M98" s="305"/>
      <c r="N98" s="11" t="str">
        <f t="shared" si="31"/>
        <v/>
      </c>
      <c r="O98" s="11" t="str">
        <f t="shared" si="32"/>
        <v/>
      </c>
      <c r="P98" s="158"/>
      <c r="Q98" s="11"/>
      <c r="R98" s="11"/>
      <c r="S98" s="11"/>
      <c r="T98" s="11"/>
      <c r="U98" s="11"/>
      <c r="V98" s="11"/>
      <c r="W98" s="11"/>
      <c r="X98" s="11"/>
      <c r="Y98" s="11" t="str">
        <f t="shared" si="33"/>
        <v/>
      </c>
      <c r="Z98" s="11" t="str">
        <f t="shared" si="34"/>
        <v/>
      </c>
      <c r="AA98" s="172">
        <f t="shared" si="35"/>
        <v>0</v>
      </c>
      <c r="AB98" s="172" t="str">
        <f t="shared" si="26"/>
        <v/>
      </c>
      <c r="AC98" s="172" t="str">
        <f t="shared" si="26"/>
        <v/>
      </c>
      <c r="AD98" s="171">
        <f t="shared" si="28"/>
        <v>0</v>
      </c>
      <c r="AE98" s="171">
        <f t="shared" si="28"/>
        <v>0</v>
      </c>
      <c r="AF98" s="171">
        <f t="shared" si="28"/>
        <v>0</v>
      </c>
      <c r="AG98" s="171">
        <f t="shared" si="28"/>
        <v>0</v>
      </c>
      <c r="AH98" s="171">
        <f t="shared" si="28"/>
        <v>0</v>
      </c>
      <c r="AI98" s="171">
        <f t="shared" si="28"/>
        <v>0</v>
      </c>
      <c r="AJ98" s="171">
        <f t="shared" si="28"/>
        <v>0</v>
      </c>
      <c r="AK98" s="171"/>
      <c r="AL98" s="171"/>
      <c r="AM98" s="171">
        <f t="shared" si="29"/>
        <v>0</v>
      </c>
      <c r="AN98" s="171"/>
      <c r="AO98" s="171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BB98" s="172" t="str">
        <f t="shared" si="30"/>
        <v/>
      </c>
      <c r="BC98" s="172" t="str">
        <f t="shared" si="30"/>
        <v/>
      </c>
      <c r="BD98" s="172" t="str">
        <f t="shared" si="30"/>
        <v/>
      </c>
      <c r="BE98" s="172" t="str">
        <f t="shared" si="30"/>
        <v/>
      </c>
      <c r="BF98" s="172" t="str">
        <f t="shared" si="30"/>
        <v/>
      </c>
    </row>
    <row r="99" spans="2:58">
      <c r="B99" s="10" t="str">
        <f t="shared" si="27"/>
        <v/>
      </c>
      <c r="C99" s="8"/>
      <c r="D99" s="8"/>
      <c r="E99" s="8"/>
      <c r="F99" s="281"/>
      <c r="G99" s="9"/>
      <c r="H99" s="9"/>
      <c r="I99" s="9"/>
      <c r="J99" s="9"/>
      <c r="K99" s="9"/>
      <c r="L99" s="305"/>
      <c r="M99" s="305"/>
      <c r="N99" s="11" t="str">
        <f t="shared" si="31"/>
        <v/>
      </c>
      <c r="O99" s="11" t="str">
        <f t="shared" si="32"/>
        <v/>
      </c>
      <c r="P99" s="158"/>
      <c r="Q99" s="11"/>
      <c r="R99" s="11"/>
      <c r="S99" s="11"/>
      <c r="T99" s="11"/>
      <c r="U99" s="11"/>
      <c r="V99" s="11"/>
      <c r="W99" s="11"/>
      <c r="X99" s="11"/>
      <c r="Y99" s="11" t="str">
        <f t="shared" si="33"/>
        <v/>
      </c>
      <c r="Z99" s="11" t="str">
        <f t="shared" si="34"/>
        <v/>
      </c>
      <c r="AA99" s="172">
        <f t="shared" si="35"/>
        <v>0</v>
      </c>
      <c r="AB99" s="172" t="str">
        <f t="shared" si="26"/>
        <v/>
      </c>
      <c r="AC99" s="172" t="str">
        <f t="shared" si="26"/>
        <v/>
      </c>
      <c r="AD99" s="171">
        <f t="shared" si="28"/>
        <v>0</v>
      </c>
      <c r="AE99" s="171">
        <f t="shared" si="28"/>
        <v>0</v>
      </c>
      <c r="AF99" s="171">
        <f t="shared" si="28"/>
        <v>0</v>
      </c>
      <c r="AG99" s="171">
        <f t="shared" si="28"/>
        <v>0</v>
      </c>
      <c r="AH99" s="171">
        <f t="shared" si="28"/>
        <v>0</v>
      </c>
      <c r="AI99" s="171">
        <f t="shared" si="28"/>
        <v>0</v>
      </c>
      <c r="AJ99" s="171">
        <f t="shared" si="28"/>
        <v>0</v>
      </c>
      <c r="AK99" s="171"/>
      <c r="AL99" s="171"/>
      <c r="AM99" s="171">
        <f t="shared" si="29"/>
        <v>0</v>
      </c>
      <c r="AN99" s="171"/>
      <c r="AO99" s="171"/>
      <c r="AP99" s="171"/>
      <c r="AQ99" s="171"/>
      <c r="AR99" s="171"/>
      <c r="AS99" s="171"/>
      <c r="AT99" s="171"/>
      <c r="AU99" s="171"/>
      <c r="AV99" s="171"/>
      <c r="AW99" s="171"/>
      <c r="AX99" s="171"/>
      <c r="AY99" s="171"/>
      <c r="BB99" s="172" t="str">
        <f t="shared" si="30"/>
        <v/>
      </c>
      <c r="BC99" s="172" t="str">
        <f t="shared" si="30"/>
        <v/>
      </c>
      <c r="BD99" s="172" t="str">
        <f t="shared" si="30"/>
        <v/>
      </c>
      <c r="BE99" s="172" t="str">
        <f t="shared" si="30"/>
        <v/>
      </c>
      <c r="BF99" s="172" t="str">
        <f t="shared" si="30"/>
        <v/>
      </c>
    </row>
    <row r="100" spans="2:58">
      <c r="B100" s="10" t="str">
        <f t="shared" si="27"/>
        <v/>
      </c>
      <c r="C100" s="8"/>
      <c r="D100" s="8"/>
      <c r="E100" s="8"/>
      <c r="F100" s="281"/>
      <c r="G100" s="9"/>
      <c r="H100" s="9"/>
      <c r="I100" s="9"/>
      <c r="J100" s="9"/>
      <c r="K100" s="9"/>
      <c r="L100" s="305"/>
      <c r="M100" s="305"/>
      <c r="N100" s="11" t="str">
        <f t="shared" si="31"/>
        <v/>
      </c>
      <c r="O100" s="11" t="str">
        <f t="shared" si="32"/>
        <v/>
      </c>
      <c r="P100" s="158"/>
      <c r="Q100" s="11"/>
      <c r="R100" s="11"/>
      <c r="S100" s="11"/>
      <c r="T100" s="11"/>
      <c r="U100" s="11"/>
      <c r="V100" s="11"/>
      <c r="W100" s="11"/>
      <c r="X100" s="11"/>
      <c r="Y100" s="11" t="str">
        <f t="shared" si="33"/>
        <v/>
      </c>
      <c r="Z100" s="11" t="str">
        <f t="shared" si="34"/>
        <v/>
      </c>
      <c r="AA100" s="172">
        <f t="shared" si="35"/>
        <v>0</v>
      </c>
      <c r="AB100" s="172" t="str">
        <f t="shared" si="26"/>
        <v/>
      </c>
      <c r="AC100" s="172" t="str">
        <f t="shared" si="26"/>
        <v/>
      </c>
      <c r="AD100" s="171">
        <f t="shared" si="28"/>
        <v>0</v>
      </c>
      <c r="AE100" s="171">
        <f t="shared" si="28"/>
        <v>0</v>
      </c>
      <c r="AF100" s="171">
        <f t="shared" si="28"/>
        <v>0</v>
      </c>
      <c r="AG100" s="171">
        <f t="shared" si="28"/>
        <v>0</v>
      </c>
      <c r="AH100" s="171">
        <f t="shared" si="28"/>
        <v>0</v>
      </c>
      <c r="AI100" s="171">
        <f t="shared" si="28"/>
        <v>0</v>
      </c>
      <c r="AJ100" s="171">
        <f t="shared" si="28"/>
        <v>0</v>
      </c>
      <c r="AK100" s="171"/>
      <c r="AL100" s="171"/>
      <c r="AM100" s="171">
        <f t="shared" si="29"/>
        <v>0</v>
      </c>
      <c r="AN100" s="171"/>
      <c r="AO100" s="171"/>
      <c r="AP100" s="171"/>
      <c r="AQ100" s="171"/>
      <c r="AR100" s="171"/>
      <c r="AS100" s="171"/>
      <c r="AT100" s="171"/>
      <c r="AU100" s="171"/>
      <c r="AV100" s="171"/>
      <c r="AW100" s="171"/>
      <c r="AX100" s="171"/>
      <c r="AY100" s="171"/>
      <c r="BB100" s="172" t="str">
        <f t="shared" si="30"/>
        <v/>
      </c>
      <c r="BC100" s="172" t="str">
        <f t="shared" si="30"/>
        <v/>
      </c>
      <c r="BD100" s="172" t="str">
        <f t="shared" si="30"/>
        <v/>
      </c>
      <c r="BE100" s="172" t="str">
        <f t="shared" si="30"/>
        <v/>
      </c>
      <c r="BF100" s="172" t="str">
        <f t="shared" si="30"/>
        <v/>
      </c>
    </row>
    <row r="101" spans="2:58">
      <c r="B101" s="10" t="str">
        <f t="shared" si="27"/>
        <v/>
      </c>
      <c r="C101" s="8"/>
      <c r="D101" s="8"/>
      <c r="E101" s="8"/>
      <c r="F101" s="281"/>
      <c r="G101" s="9"/>
      <c r="H101" s="9"/>
      <c r="I101" s="9"/>
      <c r="J101" s="9"/>
      <c r="K101" s="9"/>
      <c r="L101" s="305"/>
      <c r="M101" s="305"/>
      <c r="N101" s="11" t="str">
        <f t="shared" si="31"/>
        <v/>
      </c>
      <c r="O101" s="11" t="str">
        <f t="shared" si="32"/>
        <v/>
      </c>
      <c r="P101" s="158"/>
      <c r="Q101" s="11"/>
      <c r="R101" s="11"/>
      <c r="S101" s="11"/>
      <c r="T101" s="11"/>
      <c r="U101" s="11"/>
      <c r="V101" s="11"/>
      <c r="W101" s="11"/>
      <c r="X101" s="11"/>
      <c r="Y101" s="11" t="str">
        <f t="shared" si="33"/>
        <v/>
      </c>
      <c r="Z101" s="11" t="str">
        <f t="shared" si="34"/>
        <v/>
      </c>
      <c r="AA101" s="172">
        <f t="shared" si="35"/>
        <v>0</v>
      </c>
      <c r="AB101" s="172" t="str">
        <f t="shared" si="26"/>
        <v/>
      </c>
      <c r="AC101" s="172" t="str">
        <f t="shared" si="26"/>
        <v/>
      </c>
      <c r="AD101" s="171">
        <f t="shared" si="28"/>
        <v>0</v>
      </c>
      <c r="AE101" s="171">
        <f t="shared" si="28"/>
        <v>0</v>
      </c>
      <c r="AF101" s="171">
        <f t="shared" si="28"/>
        <v>0</v>
      </c>
      <c r="AG101" s="171">
        <f t="shared" si="28"/>
        <v>0</v>
      </c>
      <c r="AH101" s="171">
        <f t="shared" si="28"/>
        <v>0</v>
      </c>
      <c r="AI101" s="171">
        <f t="shared" si="28"/>
        <v>0</v>
      </c>
      <c r="AJ101" s="171">
        <f t="shared" si="28"/>
        <v>0</v>
      </c>
      <c r="AK101" s="171"/>
      <c r="AL101" s="171"/>
      <c r="AM101" s="171">
        <f t="shared" si="29"/>
        <v>0</v>
      </c>
      <c r="AN101" s="171"/>
      <c r="AO101" s="171"/>
      <c r="AP101" s="171"/>
      <c r="AQ101" s="171"/>
      <c r="AR101" s="171"/>
      <c r="AS101" s="171"/>
      <c r="AT101" s="171"/>
      <c r="AU101" s="171"/>
      <c r="AV101" s="171"/>
      <c r="AW101" s="171"/>
      <c r="AX101" s="171"/>
      <c r="AY101" s="171"/>
      <c r="BB101" s="172" t="str">
        <f t="shared" si="30"/>
        <v/>
      </c>
      <c r="BC101" s="172" t="str">
        <f t="shared" si="30"/>
        <v/>
      </c>
      <c r="BD101" s="172" t="str">
        <f t="shared" si="30"/>
        <v/>
      </c>
      <c r="BE101" s="172" t="str">
        <f t="shared" si="30"/>
        <v/>
      </c>
      <c r="BF101" s="172" t="str">
        <f t="shared" si="30"/>
        <v/>
      </c>
    </row>
    <row r="102" spans="2:58">
      <c r="B102" s="10" t="str">
        <f t="shared" si="27"/>
        <v/>
      </c>
      <c r="C102" s="8"/>
      <c r="D102" s="8"/>
      <c r="E102" s="8"/>
      <c r="F102" s="281"/>
      <c r="G102" s="9"/>
      <c r="H102" s="9"/>
      <c r="I102" s="9"/>
      <c r="J102" s="9"/>
      <c r="K102" s="9"/>
      <c r="L102" s="305"/>
      <c r="M102" s="305"/>
      <c r="N102" s="11" t="str">
        <f t="shared" si="31"/>
        <v/>
      </c>
      <c r="O102" s="11" t="str">
        <f t="shared" si="32"/>
        <v/>
      </c>
      <c r="P102" s="158"/>
      <c r="Q102" s="11"/>
      <c r="R102" s="11"/>
      <c r="S102" s="11"/>
      <c r="T102" s="11"/>
      <c r="U102" s="11"/>
      <c r="V102" s="11"/>
      <c r="W102" s="11"/>
      <c r="X102" s="11"/>
      <c r="Y102" s="11" t="str">
        <f t="shared" si="33"/>
        <v/>
      </c>
      <c r="Z102" s="11" t="str">
        <f t="shared" si="34"/>
        <v/>
      </c>
      <c r="AA102" s="172">
        <f t="shared" si="35"/>
        <v>0</v>
      </c>
      <c r="AB102" s="172" t="str">
        <f t="shared" si="26"/>
        <v/>
      </c>
      <c r="AC102" s="172" t="str">
        <f t="shared" si="26"/>
        <v/>
      </c>
      <c r="AD102" s="171">
        <f t="shared" si="28"/>
        <v>0</v>
      </c>
      <c r="AE102" s="171">
        <f t="shared" si="28"/>
        <v>0</v>
      </c>
      <c r="AF102" s="171">
        <f t="shared" si="28"/>
        <v>0</v>
      </c>
      <c r="AG102" s="171">
        <f t="shared" si="28"/>
        <v>0</v>
      </c>
      <c r="AH102" s="171">
        <f t="shared" si="28"/>
        <v>0</v>
      </c>
      <c r="AI102" s="171">
        <f t="shared" si="28"/>
        <v>0</v>
      </c>
      <c r="AJ102" s="171">
        <f t="shared" si="28"/>
        <v>0</v>
      </c>
      <c r="AK102" s="171"/>
      <c r="AL102" s="171"/>
      <c r="AM102" s="171">
        <f t="shared" si="29"/>
        <v>0</v>
      </c>
      <c r="AN102" s="171"/>
      <c r="AO102" s="171"/>
      <c r="AP102" s="171"/>
      <c r="AQ102" s="171"/>
      <c r="AR102" s="171"/>
      <c r="AS102" s="171"/>
      <c r="AT102" s="171"/>
      <c r="AU102" s="171"/>
      <c r="AV102" s="171"/>
      <c r="AW102" s="171"/>
      <c r="AX102" s="171"/>
      <c r="AY102" s="171"/>
      <c r="BB102" s="172" t="str">
        <f t="shared" si="30"/>
        <v/>
      </c>
      <c r="BC102" s="172" t="str">
        <f t="shared" si="30"/>
        <v/>
      </c>
      <c r="BD102" s="172" t="str">
        <f t="shared" si="30"/>
        <v/>
      </c>
      <c r="BE102" s="172" t="str">
        <f t="shared" si="30"/>
        <v/>
      </c>
      <c r="BF102" s="172" t="str">
        <f t="shared" si="30"/>
        <v/>
      </c>
    </row>
    <row r="103" spans="2:58">
      <c r="B103" s="10" t="str">
        <f t="shared" si="27"/>
        <v/>
      </c>
      <c r="C103" s="8"/>
      <c r="D103" s="8"/>
      <c r="E103" s="8"/>
      <c r="F103" s="281"/>
      <c r="G103" s="9"/>
      <c r="H103" s="9"/>
      <c r="I103" s="9"/>
      <c r="J103" s="9"/>
      <c r="K103" s="9"/>
      <c r="L103" s="305"/>
      <c r="M103" s="305"/>
      <c r="N103" s="11" t="str">
        <f t="shared" si="31"/>
        <v/>
      </c>
      <c r="O103" s="11" t="str">
        <f t="shared" si="32"/>
        <v/>
      </c>
      <c r="P103" s="158"/>
      <c r="Q103" s="11"/>
      <c r="R103" s="11"/>
      <c r="S103" s="11"/>
      <c r="T103" s="11"/>
      <c r="U103" s="11"/>
      <c r="V103" s="11"/>
      <c r="W103" s="11"/>
      <c r="X103" s="11"/>
      <c r="Y103" s="11" t="str">
        <f t="shared" si="33"/>
        <v/>
      </c>
      <c r="Z103" s="11" t="str">
        <f t="shared" si="34"/>
        <v/>
      </c>
      <c r="AA103" s="172">
        <f t="shared" si="35"/>
        <v>0</v>
      </c>
      <c r="AB103" s="172" t="str">
        <f t="shared" si="26"/>
        <v/>
      </c>
      <c r="AC103" s="172" t="str">
        <f t="shared" si="26"/>
        <v/>
      </c>
      <c r="AD103" s="171">
        <f t="shared" si="28"/>
        <v>0</v>
      </c>
      <c r="AE103" s="171">
        <f t="shared" si="28"/>
        <v>0</v>
      </c>
      <c r="AF103" s="171">
        <f t="shared" si="28"/>
        <v>0</v>
      </c>
      <c r="AG103" s="171">
        <f t="shared" si="28"/>
        <v>0</v>
      </c>
      <c r="AH103" s="171">
        <f t="shared" si="28"/>
        <v>0</v>
      </c>
      <c r="AI103" s="171">
        <f t="shared" si="28"/>
        <v>0</v>
      </c>
      <c r="AJ103" s="171">
        <f t="shared" si="28"/>
        <v>0</v>
      </c>
      <c r="AK103" s="171"/>
      <c r="AL103" s="171"/>
      <c r="AM103" s="171">
        <f t="shared" si="29"/>
        <v>0</v>
      </c>
      <c r="AN103" s="171"/>
      <c r="AO103" s="171"/>
      <c r="AP103" s="171"/>
      <c r="AQ103" s="171"/>
      <c r="AR103" s="171"/>
      <c r="AS103" s="171"/>
      <c r="AT103" s="171"/>
      <c r="AU103" s="171"/>
      <c r="AV103" s="171"/>
      <c r="AW103" s="171"/>
      <c r="AX103" s="171"/>
      <c r="AY103" s="171"/>
      <c r="BB103" s="172" t="str">
        <f t="shared" si="30"/>
        <v/>
      </c>
      <c r="BC103" s="172" t="str">
        <f t="shared" si="30"/>
        <v/>
      </c>
      <c r="BD103" s="172" t="str">
        <f t="shared" si="30"/>
        <v/>
      </c>
      <c r="BE103" s="172" t="str">
        <f t="shared" si="30"/>
        <v/>
      </c>
      <c r="BF103" s="172" t="str">
        <f t="shared" si="30"/>
        <v/>
      </c>
    </row>
    <row r="104" spans="2:58">
      <c r="B104" s="10" t="str">
        <f t="shared" si="27"/>
        <v/>
      </c>
      <c r="C104" s="8"/>
      <c r="D104" s="8"/>
      <c r="E104" s="8"/>
      <c r="F104" s="281"/>
      <c r="G104" s="9"/>
      <c r="H104" s="9"/>
      <c r="I104" s="9"/>
      <c r="J104" s="9"/>
      <c r="K104" s="9"/>
      <c r="L104" s="305"/>
      <c r="M104" s="305"/>
      <c r="N104" s="11" t="str">
        <f t="shared" si="31"/>
        <v/>
      </c>
      <c r="O104" s="11" t="str">
        <f t="shared" si="32"/>
        <v/>
      </c>
      <c r="P104" s="158"/>
      <c r="Q104" s="11"/>
      <c r="R104" s="11"/>
      <c r="S104" s="11"/>
      <c r="T104" s="11"/>
      <c r="U104" s="11"/>
      <c r="V104" s="11"/>
      <c r="W104" s="11"/>
      <c r="X104" s="11"/>
      <c r="Y104" s="11" t="str">
        <f t="shared" si="33"/>
        <v/>
      </c>
      <c r="Z104" s="11" t="str">
        <f t="shared" si="34"/>
        <v/>
      </c>
      <c r="AA104" s="172">
        <f t="shared" si="35"/>
        <v>0</v>
      </c>
      <c r="AB104" s="172" t="str">
        <f t="shared" si="26"/>
        <v/>
      </c>
      <c r="AC104" s="172" t="str">
        <f t="shared" si="26"/>
        <v/>
      </c>
      <c r="AD104" s="171">
        <f t="shared" si="28"/>
        <v>0</v>
      </c>
      <c r="AE104" s="171">
        <f t="shared" si="28"/>
        <v>0</v>
      </c>
      <c r="AF104" s="171">
        <f t="shared" si="28"/>
        <v>0</v>
      </c>
      <c r="AG104" s="171">
        <f t="shared" si="28"/>
        <v>0</v>
      </c>
      <c r="AH104" s="171">
        <f t="shared" si="28"/>
        <v>0</v>
      </c>
      <c r="AI104" s="171">
        <f t="shared" si="28"/>
        <v>0</v>
      </c>
      <c r="AJ104" s="171">
        <f t="shared" si="28"/>
        <v>0</v>
      </c>
      <c r="AK104" s="171"/>
      <c r="AL104" s="171"/>
      <c r="AM104" s="171">
        <f t="shared" si="29"/>
        <v>0</v>
      </c>
      <c r="AN104" s="171"/>
      <c r="AO104" s="171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BB104" s="172" t="str">
        <f t="shared" si="30"/>
        <v/>
      </c>
      <c r="BC104" s="172" t="str">
        <f t="shared" si="30"/>
        <v/>
      </c>
      <c r="BD104" s="172" t="str">
        <f t="shared" si="30"/>
        <v/>
      </c>
      <c r="BE104" s="172" t="str">
        <f t="shared" si="30"/>
        <v/>
      </c>
      <c r="BF104" s="172" t="str">
        <f t="shared" si="30"/>
        <v/>
      </c>
    </row>
    <row r="105" spans="2:58">
      <c r="B105" s="10" t="str">
        <f t="shared" si="27"/>
        <v/>
      </c>
      <c r="C105" s="8"/>
      <c r="D105" s="8"/>
      <c r="E105" s="8"/>
      <c r="F105" s="281"/>
      <c r="G105" s="9"/>
      <c r="H105" s="9"/>
      <c r="I105" s="9"/>
      <c r="J105" s="9"/>
      <c r="K105" s="9"/>
      <c r="L105" s="305"/>
      <c r="M105" s="305"/>
      <c r="N105" s="11" t="str">
        <f t="shared" si="31"/>
        <v/>
      </c>
      <c r="O105" s="11" t="str">
        <f t="shared" si="32"/>
        <v/>
      </c>
      <c r="P105" s="158"/>
      <c r="Q105" s="11"/>
      <c r="R105" s="11"/>
      <c r="S105" s="11"/>
      <c r="T105" s="11"/>
      <c r="U105" s="11"/>
      <c r="V105" s="11"/>
      <c r="W105" s="11"/>
      <c r="X105" s="11"/>
      <c r="Y105" s="11" t="str">
        <f t="shared" si="33"/>
        <v/>
      </c>
      <c r="Z105" s="11" t="str">
        <f t="shared" si="34"/>
        <v/>
      </c>
      <c r="AA105" s="172">
        <f t="shared" si="35"/>
        <v>0</v>
      </c>
      <c r="AB105" s="172" t="str">
        <f t="shared" si="26"/>
        <v/>
      </c>
      <c r="AC105" s="172" t="str">
        <f t="shared" si="26"/>
        <v/>
      </c>
      <c r="AD105" s="171">
        <f t="shared" si="28"/>
        <v>0</v>
      </c>
      <c r="AE105" s="171">
        <f t="shared" si="28"/>
        <v>0</v>
      </c>
      <c r="AF105" s="171">
        <f t="shared" si="28"/>
        <v>0</v>
      </c>
      <c r="AG105" s="171">
        <f t="shared" si="28"/>
        <v>0</v>
      </c>
      <c r="AH105" s="171">
        <f t="shared" si="28"/>
        <v>0</v>
      </c>
      <c r="AI105" s="171">
        <f t="shared" si="28"/>
        <v>0</v>
      </c>
      <c r="AJ105" s="171">
        <f t="shared" si="28"/>
        <v>0</v>
      </c>
      <c r="AK105" s="171"/>
      <c r="AL105" s="171"/>
      <c r="AM105" s="171">
        <f t="shared" si="29"/>
        <v>0</v>
      </c>
      <c r="AN105" s="171"/>
      <c r="AO105" s="171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BB105" s="172" t="str">
        <f t="shared" si="30"/>
        <v/>
      </c>
      <c r="BC105" s="172" t="str">
        <f t="shared" si="30"/>
        <v/>
      </c>
      <c r="BD105" s="172" t="str">
        <f t="shared" si="30"/>
        <v/>
      </c>
      <c r="BE105" s="172" t="str">
        <f t="shared" si="30"/>
        <v/>
      </c>
      <c r="BF105" s="172" t="str">
        <f t="shared" si="30"/>
        <v/>
      </c>
    </row>
    <row r="106" spans="2:58">
      <c r="B106" s="10" t="str">
        <f t="shared" si="27"/>
        <v/>
      </c>
      <c r="C106" s="8"/>
      <c r="D106" s="8"/>
      <c r="E106" s="8"/>
      <c r="F106" s="281"/>
      <c r="G106" s="9"/>
      <c r="H106" s="9"/>
      <c r="I106" s="9"/>
      <c r="J106" s="9"/>
      <c r="K106" s="9"/>
      <c r="L106" s="305"/>
      <c r="M106" s="305"/>
      <c r="N106" s="11" t="str">
        <f t="shared" si="31"/>
        <v/>
      </c>
      <c r="O106" s="11" t="str">
        <f t="shared" si="32"/>
        <v/>
      </c>
      <c r="P106" s="158"/>
      <c r="Q106" s="11"/>
      <c r="R106" s="11"/>
      <c r="S106" s="11"/>
      <c r="T106" s="11"/>
      <c r="U106" s="11"/>
      <c r="V106" s="11"/>
      <c r="W106" s="11"/>
      <c r="X106" s="11"/>
      <c r="Y106" s="11" t="str">
        <f t="shared" si="33"/>
        <v/>
      </c>
      <c r="Z106" s="11" t="str">
        <f t="shared" si="34"/>
        <v/>
      </c>
      <c r="AA106" s="172">
        <f t="shared" si="35"/>
        <v>0</v>
      </c>
      <c r="AB106" s="172" t="str">
        <f t="shared" si="26"/>
        <v/>
      </c>
      <c r="AC106" s="172" t="str">
        <f t="shared" si="26"/>
        <v/>
      </c>
      <c r="AD106" s="171">
        <f t="shared" si="28"/>
        <v>0</v>
      </c>
      <c r="AE106" s="171">
        <f t="shared" si="28"/>
        <v>0</v>
      </c>
      <c r="AF106" s="171">
        <f t="shared" si="28"/>
        <v>0</v>
      </c>
      <c r="AG106" s="171">
        <f t="shared" si="28"/>
        <v>0</v>
      </c>
      <c r="AH106" s="171">
        <f t="shared" si="28"/>
        <v>0</v>
      </c>
      <c r="AI106" s="171">
        <f t="shared" si="28"/>
        <v>0</v>
      </c>
      <c r="AJ106" s="171">
        <f t="shared" si="28"/>
        <v>0</v>
      </c>
      <c r="AK106" s="171"/>
      <c r="AL106" s="171"/>
      <c r="AM106" s="171">
        <f t="shared" si="29"/>
        <v>0</v>
      </c>
      <c r="AN106" s="171"/>
      <c r="AO106" s="171"/>
      <c r="AP106" s="171"/>
      <c r="AQ106" s="171"/>
      <c r="AR106" s="171"/>
      <c r="AS106" s="171"/>
      <c r="AT106" s="171"/>
      <c r="AU106" s="171"/>
      <c r="AV106" s="171"/>
      <c r="AW106" s="171"/>
      <c r="AX106" s="171"/>
      <c r="AY106" s="171"/>
      <c r="BB106" s="172" t="str">
        <f t="shared" si="30"/>
        <v/>
      </c>
      <c r="BC106" s="172" t="str">
        <f t="shared" si="30"/>
        <v/>
      </c>
      <c r="BD106" s="172" t="str">
        <f t="shared" si="30"/>
        <v/>
      </c>
      <c r="BE106" s="172" t="str">
        <f t="shared" si="30"/>
        <v/>
      </c>
      <c r="BF106" s="172" t="str">
        <f t="shared" si="30"/>
        <v/>
      </c>
    </row>
    <row r="107" spans="2:58">
      <c r="B107" s="10" t="str">
        <f t="shared" si="27"/>
        <v/>
      </c>
      <c r="C107" s="8"/>
      <c r="D107" s="8"/>
      <c r="E107" s="8"/>
      <c r="F107" s="281"/>
      <c r="G107" s="9"/>
      <c r="H107" s="9"/>
      <c r="I107" s="9"/>
      <c r="J107" s="9"/>
      <c r="K107" s="9"/>
      <c r="L107" s="305"/>
      <c r="M107" s="305"/>
      <c r="N107" s="11" t="str">
        <f t="shared" si="31"/>
        <v/>
      </c>
      <c r="O107" s="11" t="str">
        <f t="shared" si="32"/>
        <v/>
      </c>
      <c r="P107" s="158"/>
      <c r="Q107" s="11"/>
      <c r="R107" s="11"/>
      <c r="S107" s="11"/>
      <c r="T107" s="11"/>
      <c r="U107" s="11"/>
      <c r="V107" s="11"/>
      <c r="W107" s="11"/>
      <c r="X107" s="11"/>
      <c r="Y107" s="11" t="str">
        <f t="shared" si="33"/>
        <v/>
      </c>
      <c r="Z107" s="11" t="str">
        <f t="shared" si="34"/>
        <v/>
      </c>
      <c r="AA107" s="172">
        <f t="shared" si="35"/>
        <v>0</v>
      </c>
      <c r="AB107" s="172" t="str">
        <f t="shared" si="26"/>
        <v/>
      </c>
      <c r="AC107" s="172" t="str">
        <f t="shared" si="26"/>
        <v/>
      </c>
      <c r="AD107" s="171">
        <f t="shared" si="28"/>
        <v>0</v>
      </c>
      <c r="AE107" s="171">
        <f t="shared" si="28"/>
        <v>0</v>
      </c>
      <c r="AF107" s="171">
        <f t="shared" si="28"/>
        <v>0</v>
      </c>
      <c r="AG107" s="171">
        <f t="shared" si="28"/>
        <v>0</v>
      </c>
      <c r="AH107" s="171">
        <f t="shared" si="28"/>
        <v>0</v>
      </c>
      <c r="AI107" s="171">
        <f t="shared" si="28"/>
        <v>0</v>
      </c>
      <c r="AJ107" s="171">
        <f t="shared" si="28"/>
        <v>0</v>
      </c>
      <c r="AK107" s="171"/>
      <c r="AL107" s="171"/>
      <c r="AM107" s="171">
        <f t="shared" si="29"/>
        <v>0</v>
      </c>
      <c r="AN107" s="171"/>
      <c r="AO107" s="171"/>
      <c r="AP107" s="171"/>
      <c r="AQ107" s="171"/>
      <c r="AR107" s="171"/>
      <c r="AS107" s="171"/>
      <c r="AT107" s="171"/>
      <c r="AU107" s="171"/>
      <c r="AV107" s="171"/>
      <c r="AW107" s="171"/>
      <c r="AX107" s="171"/>
      <c r="AY107" s="171"/>
      <c r="BB107" s="172" t="str">
        <f t="shared" si="30"/>
        <v/>
      </c>
      <c r="BC107" s="172" t="str">
        <f t="shared" si="30"/>
        <v/>
      </c>
      <c r="BD107" s="172" t="str">
        <f t="shared" si="30"/>
        <v/>
      </c>
      <c r="BE107" s="172" t="str">
        <f t="shared" si="30"/>
        <v/>
      </c>
      <c r="BF107" s="172" t="str">
        <f t="shared" si="30"/>
        <v/>
      </c>
    </row>
    <row r="108" spans="2:58">
      <c r="B108" s="10" t="str">
        <f t="shared" si="27"/>
        <v/>
      </c>
      <c r="C108" s="8"/>
      <c r="D108" s="8"/>
      <c r="E108" s="8"/>
      <c r="F108" s="281"/>
      <c r="G108" s="9"/>
      <c r="H108" s="9"/>
      <c r="I108" s="9"/>
      <c r="J108" s="9"/>
      <c r="K108" s="9"/>
      <c r="L108" s="305"/>
      <c r="M108" s="305"/>
      <c r="N108" s="11" t="str">
        <f t="shared" si="31"/>
        <v/>
      </c>
      <c r="O108" s="11" t="str">
        <f t="shared" si="32"/>
        <v/>
      </c>
      <c r="P108" s="158"/>
      <c r="Q108" s="11"/>
      <c r="R108" s="11"/>
      <c r="S108" s="11"/>
      <c r="T108" s="11"/>
      <c r="U108" s="11"/>
      <c r="V108" s="11"/>
      <c r="W108" s="11"/>
      <c r="X108" s="11"/>
      <c r="Y108" s="11" t="str">
        <f t="shared" si="33"/>
        <v/>
      </c>
      <c r="Z108" s="11" t="str">
        <f t="shared" si="34"/>
        <v/>
      </c>
      <c r="AA108" s="172">
        <f t="shared" si="35"/>
        <v>0</v>
      </c>
      <c r="AB108" s="172" t="str">
        <f t="shared" si="26"/>
        <v/>
      </c>
      <c r="AC108" s="172" t="str">
        <f t="shared" si="26"/>
        <v/>
      </c>
      <c r="AD108" s="171">
        <f t="shared" si="28"/>
        <v>0</v>
      </c>
      <c r="AE108" s="171">
        <f t="shared" si="28"/>
        <v>0</v>
      </c>
      <c r="AF108" s="171">
        <f t="shared" si="28"/>
        <v>0</v>
      </c>
      <c r="AG108" s="171">
        <f t="shared" si="28"/>
        <v>0</v>
      </c>
      <c r="AH108" s="171">
        <f t="shared" si="28"/>
        <v>0</v>
      </c>
      <c r="AI108" s="171">
        <f t="shared" si="28"/>
        <v>0</v>
      </c>
      <c r="AJ108" s="171">
        <f t="shared" si="28"/>
        <v>0</v>
      </c>
      <c r="AK108" s="171"/>
      <c r="AL108" s="171"/>
      <c r="AM108" s="171">
        <f t="shared" si="29"/>
        <v>0</v>
      </c>
      <c r="AN108" s="171"/>
      <c r="AO108" s="171"/>
      <c r="AP108" s="171"/>
      <c r="AQ108" s="171"/>
      <c r="AR108" s="171"/>
      <c r="AS108" s="171"/>
      <c r="AT108" s="171"/>
      <c r="AU108" s="171"/>
      <c r="AV108" s="171"/>
      <c r="AW108" s="171"/>
      <c r="AX108" s="171"/>
      <c r="AY108" s="171"/>
      <c r="BB108" s="172" t="str">
        <f t="shared" si="30"/>
        <v/>
      </c>
      <c r="BC108" s="172" t="str">
        <f t="shared" si="30"/>
        <v/>
      </c>
      <c r="BD108" s="172" t="str">
        <f t="shared" si="30"/>
        <v/>
      </c>
      <c r="BE108" s="172" t="str">
        <f t="shared" si="30"/>
        <v/>
      </c>
      <c r="BF108" s="172" t="str">
        <f t="shared" si="30"/>
        <v/>
      </c>
    </row>
    <row r="109" spans="2:58">
      <c r="B109" s="10" t="str">
        <f t="shared" si="27"/>
        <v/>
      </c>
      <c r="C109" s="8"/>
      <c r="D109" s="8"/>
      <c r="E109" s="8"/>
      <c r="F109" s="281"/>
      <c r="G109" s="9"/>
      <c r="H109" s="9"/>
      <c r="I109" s="9"/>
      <c r="J109" s="9"/>
      <c r="K109" s="9"/>
      <c r="L109" s="305"/>
      <c r="M109" s="305"/>
      <c r="N109" s="11" t="str">
        <f t="shared" si="31"/>
        <v/>
      </c>
      <c r="O109" s="11" t="str">
        <f t="shared" si="32"/>
        <v/>
      </c>
      <c r="P109" s="158"/>
      <c r="Q109" s="11"/>
      <c r="R109" s="11"/>
      <c r="S109" s="11"/>
      <c r="T109" s="11"/>
      <c r="U109" s="11"/>
      <c r="V109" s="11"/>
      <c r="W109" s="11"/>
      <c r="X109" s="11"/>
      <c r="Y109" s="11" t="str">
        <f t="shared" si="33"/>
        <v/>
      </c>
      <c r="Z109" s="11" t="str">
        <f t="shared" si="34"/>
        <v/>
      </c>
      <c r="AA109" s="172">
        <f t="shared" si="35"/>
        <v>0</v>
      </c>
      <c r="AB109" s="172" t="str">
        <f t="shared" si="26"/>
        <v/>
      </c>
      <c r="AC109" s="172" t="str">
        <f t="shared" si="26"/>
        <v/>
      </c>
      <c r="AD109" s="171">
        <f t="shared" si="28"/>
        <v>0</v>
      </c>
      <c r="AE109" s="171">
        <f t="shared" si="28"/>
        <v>0</v>
      </c>
      <c r="AF109" s="171">
        <f t="shared" si="28"/>
        <v>0</v>
      </c>
      <c r="AG109" s="171">
        <f t="shared" si="28"/>
        <v>0</v>
      </c>
      <c r="AH109" s="171">
        <f t="shared" si="28"/>
        <v>0</v>
      </c>
      <c r="AI109" s="171">
        <f t="shared" si="28"/>
        <v>0</v>
      </c>
      <c r="AJ109" s="171">
        <f t="shared" si="28"/>
        <v>0</v>
      </c>
      <c r="AK109" s="171"/>
      <c r="AL109" s="171"/>
      <c r="AM109" s="171">
        <f t="shared" si="29"/>
        <v>0</v>
      </c>
      <c r="AN109" s="171"/>
      <c r="AO109" s="171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BB109" s="172" t="str">
        <f t="shared" si="30"/>
        <v/>
      </c>
      <c r="BC109" s="172" t="str">
        <f t="shared" si="30"/>
        <v/>
      </c>
      <c r="BD109" s="172" t="str">
        <f t="shared" si="30"/>
        <v/>
      </c>
      <c r="BE109" s="172" t="str">
        <f t="shared" si="30"/>
        <v/>
      </c>
      <c r="BF109" s="172" t="str">
        <f t="shared" si="30"/>
        <v/>
      </c>
    </row>
    <row r="110" spans="2:58">
      <c r="B110" s="10" t="str">
        <f t="shared" si="27"/>
        <v/>
      </c>
      <c r="C110" s="8"/>
      <c r="D110" s="8"/>
      <c r="E110" s="8"/>
      <c r="F110" s="281"/>
      <c r="G110" s="9"/>
      <c r="H110" s="9"/>
      <c r="I110" s="9"/>
      <c r="J110" s="9"/>
      <c r="K110" s="9"/>
      <c r="L110" s="305"/>
      <c r="M110" s="305"/>
      <c r="N110" s="11" t="str">
        <f t="shared" si="31"/>
        <v/>
      </c>
      <c r="O110" s="11" t="str">
        <f t="shared" si="32"/>
        <v/>
      </c>
      <c r="P110" s="158"/>
      <c r="Q110" s="11"/>
      <c r="R110" s="11"/>
      <c r="S110" s="11"/>
      <c r="T110" s="11"/>
      <c r="U110" s="11"/>
      <c r="V110" s="11"/>
      <c r="W110" s="11"/>
      <c r="X110" s="11"/>
      <c r="Y110" s="11" t="str">
        <f t="shared" si="33"/>
        <v/>
      </c>
      <c r="Z110" s="11" t="str">
        <f t="shared" si="34"/>
        <v/>
      </c>
      <c r="AA110" s="172">
        <f t="shared" si="35"/>
        <v>0</v>
      </c>
      <c r="AB110" s="172" t="str">
        <f t="shared" si="26"/>
        <v/>
      </c>
      <c r="AC110" s="172" t="str">
        <f t="shared" si="26"/>
        <v/>
      </c>
      <c r="AD110" s="171">
        <f t="shared" si="28"/>
        <v>0</v>
      </c>
      <c r="AE110" s="171">
        <f t="shared" si="28"/>
        <v>0</v>
      </c>
      <c r="AF110" s="171">
        <f t="shared" si="28"/>
        <v>0</v>
      </c>
      <c r="AG110" s="171">
        <f t="shared" si="28"/>
        <v>0</v>
      </c>
      <c r="AH110" s="171">
        <f t="shared" si="28"/>
        <v>0</v>
      </c>
      <c r="AI110" s="171">
        <f t="shared" si="28"/>
        <v>0</v>
      </c>
      <c r="AJ110" s="171">
        <f t="shared" si="28"/>
        <v>0</v>
      </c>
      <c r="AK110" s="171"/>
      <c r="AL110" s="171"/>
      <c r="AM110" s="171">
        <f t="shared" si="29"/>
        <v>0</v>
      </c>
      <c r="AN110" s="171"/>
      <c r="AO110" s="171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BB110" s="172" t="str">
        <f t="shared" si="30"/>
        <v/>
      </c>
      <c r="BC110" s="172" t="str">
        <f t="shared" si="30"/>
        <v/>
      </c>
      <c r="BD110" s="172" t="str">
        <f t="shared" si="30"/>
        <v/>
      </c>
      <c r="BE110" s="172" t="str">
        <f t="shared" si="30"/>
        <v/>
      </c>
      <c r="BF110" s="172" t="str">
        <f t="shared" si="30"/>
        <v/>
      </c>
    </row>
    <row r="111" spans="2:58">
      <c r="B111" s="10" t="str">
        <f t="shared" si="27"/>
        <v/>
      </c>
      <c r="C111" s="8"/>
      <c r="D111" s="8"/>
      <c r="E111" s="8"/>
      <c r="F111" s="281"/>
      <c r="G111" s="9"/>
      <c r="H111" s="9"/>
      <c r="I111" s="9"/>
      <c r="J111" s="9"/>
      <c r="K111" s="9"/>
      <c r="L111" s="305"/>
      <c r="M111" s="305"/>
      <c r="N111" s="11" t="str">
        <f t="shared" si="31"/>
        <v/>
      </c>
      <c r="O111" s="11" t="str">
        <f t="shared" si="32"/>
        <v/>
      </c>
      <c r="P111" s="158"/>
      <c r="Q111" s="11"/>
      <c r="R111" s="11"/>
      <c r="S111" s="11"/>
      <c r="T111" s="11"/>
      <c r="U111" s="11"/>
      <c r="V111" s="11"/>
      <c r="W111" s="11"/>
      <c r="X111" s="11"/>
      <c r="Y111" s="11" t="str">
        <f t="shared" si="33"/>
        <v/>
      </c>
      <c r="Z111" s="11" t="str">
        <f t="shared" si="34"/>
        <v/>
      </c>
      <c r="AA111" s="172">
        <f t="shared" si="35"/>
        <v>0</v>
      </c>
      <c r="AB111" s="172" t="str">
        <f t="shared" si="26"/>
        <v/>
      </c>
      <c r="AC111" s="172" t="str">
        <f t="shared" si="26"/>
        <v/>
      </c>
      <c r="AD111" s="171">
        <f t="shared" si="28"/>
        <v>0</v>
      </c>
      <c r="AE111" s="171">
        <f t="shared" si="28"/>
        <v>0</v>
      </c>
      <c r="AF111" s="171">
        <f t="shared" si="28"/>
        <v>0</v>
      </c>
      <c r="AG111" s="171">
        <f t="shared" si="28"/>
        <v>0</v>
      </c>
      <c r="AH111" s="171">
        <f t="shared" si="28"/>
        <v>0</v>
      </c>
      <c r="AI111" s="171">
        <f t="shared" si="28"/>
        <v>0</v>
      </c>
      <c r="AJ111" s="171">
        <f t="shared" si="28"/>
        <v>0</v>
      </c>
      <c r="AK111" s="171"/>
      <c r="AL111" s="171"/>
      <c r="AM111" s="171">
        <f t="shared" si="29"/>
        <v>0</v>
      </c>
      <c r="AN111" s="171"/>
      <c r="AO111" s="171"/>
      <c r="AP111" s="171"/>
      <c r="AQ111" s="171"/>
      <c r="AR111" s="171"/>
      <c r="AS111" s="171"/>
      <c r="AT111" s="171"/>
      <c r="AU111" s="171"/>
      <c r="AV111" s="171"/>
      <c r="AW111" s="171"/>
      <c r="AX111" s="171"/>
      <c r="AY111" s="171"/>
      <c r="BB111" s="172" t="str">
        <f t="shared" ref="BB111:BF126" si="36">IF($F111="","",BB$30)</f>
        <v/>
      </c>
      <c r="BC111" s="172" t="str">
        <f t="shared" si="36"/>
        <v/>
      </c>
      <c r="BD111" s="172" t="str">
        <f t="shared" si="36"/>
        <v/>
      </c>
      <c r="BE111" s="172" t="str">
        <f t="shared" si="36"/>
        <v/>
      </c>
      <c r="BF111" s="172" t="str">
        <f t="shared" si="36"/>
        <v/>
      </c>
    </row>
    <row r="112" spans="2:58">
      <c r="B112" s="10" t="str">
        <f t="shared" si="27"/>
        <v/>
      </c>
      <c r="C112" s="8"/>
      <c r="D112" s="8"/>
      <c r="E112" s="8"/>
      <c r="F112" s="281"/>
      <c r="G112" s="9"/>
      <c r="H112" s="9"/>
      <c r="I112" s="9"/>
      <c r="J112" s="9"/>
      <c r="K112" s="9"/>
      <c r="L112" s="305"/>
      <c r="M112" s="305"/>
      <c r="N112" s="11" t="str">
        <f t="shared" si="31"/>
        <v/>
      </c>
      <c r="O112" s="11" t="str">
        <f t="shared" si="32"/>
        <v/>
      </c>
      <c r="P112" s="158"/>
      <c r="Q112" s="11"/>
      <c r="R112" s="11"/>
      <c r="S112" s="11"/>
      <c r="T112" s="11"/>
      <c r="U112" s="11"/>
      <c r="V112" s="11"/>
      <c r="W112" s="11"/>
      <c r="X112" s="11"/>
      <c r="Y112" s="11" t="str">
        <f t="shared" si="33"/>
        <v/>
      </c>
      <c r="Z112" s="11" t="str">
        <f t="shared" si="34"/>
        <v/>
      </c>
      <c r="AA112" s="172">
        <f t="shared" si="35"/>
        <v>0</v>
      </c>
      <c r="AB112" s="172" t="str">
        <f t="shared" si="26"/>
        <v/>
      </c>
      <c r="AC112" s="172" t="str">
        <f t="shared" si="26"/>
        <v/>
      </c>
      <c r="AD112" s="171">
        <f t="shared" si="28"/>
        <v>0</v>
      </c>
      <c r="AE112" s="171">
        <f t="shared" si="28"/>
        <v>0</v>
      </c>
      <c r="AF112" s="171">
        <f t="shared" si="28"/>
        <v>0</v>
      </c>
      <c r="AG112" s="171">
        <f t="shared" si="28"/>
        <v>0</v>
      </c>
      <c r="AH112" s="171">
        <f t="shared" si="28"/>
        <v>0</v>
      </c>
      <c r="AI112" s="171">
        <f t="shared" si="28"/>
        <v>0</v>
      </c>
      <c r="AJ112" s="171">
        <f t="shared" si="28"/>
        <v>0</v>
      </c>
      <c r="AK112" s="171"/>
      <c r="AL112" s="171"/>
      <c r="AM112" s="171">
        <f t="shared" si="29"/>
        <v>0</v>
      </c>
      <c r="AN112" s="171"/>
      <c r="AO112" s="171"/>
      <c r="AP112" s="171"/>
      <c r="AQ112" s="171"/>
      <c r="AR112" s="171"/>
      <c r="AS112" s="171"/>
      <c r="AT112" s="171"/>
      <c r="AU112" s="171"/>
      <c r="AV112" s="171"/>
      <c r="AW112" s="171"/>
      <c r="AX112" s="171"/>
      <c r="AY112" s="171"/>
      <c r="BB112" s="172" t="str">
        <f t="shared" si="36"/>
        <v/>
      </c>
      <c r="BC112" s="172" t="str">
        <f t="shared" si="36"/>
        <v/>
      </c>
      <c r="BD112" s="172" t="str">
        <f t="shared" si="36"/>
        <v/>
      </c>
      <c r="BE112" s="172" t="str">
        <f t="shared" si="36"/>
        <v/>
      </c>
      <c r="BF112" s="172" t="str">
        <f t="shared" si="36"/>
        <v/>
      </c>
    </row>
    <row r="113" spans="2:58">
      <c r="B113" s="10" t="str">
        <f t="shared" si="27"/>
        <v/>
      </c>
      <c r="C113" s="8"/>
      <c r="D113" s="8"/>
      <c r="E113" s="8"/>
      <c r="F113" s="281"/>
      <c r="G113" s="9"/>
      <c r="H113" s="9"/>
      <c r="I113" s="9"/>
      <c r="J113" s="9"/>
      <c r="K113" s="9"/>
      <c r="L113" s="305"/>
      <c r="M113" s="305"/>
      <c r="N113" s="11" t="str">
        <f t="shared" si="31"/>
        <v/>
      </c>
      <c r="O113" s="11" t="str">
        <f t="shared" si="32"/>
        <v/>
      </c>
      <c r="P113" s="158"/>
      <c r="Q113" s="11"/>
      <c r="R113" s="11"/>
      <c r="S113" s="11"/>
      <c r="T113" s="11"/>
      <c r="U113" s="11"/>
      <c r="V113" s="11"/>
      <c r="W113" s="11"/>
      <c r="X113" s="11"/>
      <c r="Y113" s="11" t="str">
        <f t="shared" si="33"/>
        <v/>
      </c>
      <c r="Z113" s="11" t="str">
        <f t="shared" si="34"/>
        <v/>
      </c>
      <c r="AA113" s="172">
        <f t="shared" si="35"/>
        <v>0</v>
      </c>
      <c r="AB113" s="172" t="str">
        <f t="shared" si="26"/>
        <v/>
      </c>
      <c r="AC113" s="172" t="str">
        <f t="shared" si="26"/>
        <v/>
      </c>
      <c r="AD113" s="171">
        <f t="shared" si="28"/>
        <v>0</v>
      </c>
      <c r="AE113" s="171">
        <f t="shared" si="28"/>
        <v>0</v>
      </c>
      <c r="AF113" s="171">
        <f t="shared" si="28"/>
        <v>0</v>
      </c>
      <c r="AG113" s="171">
        <f t="shared" si="28"/>
        <v>0</v>
      </c>
      <c r="AH113" s="171">
        <f t="shared" si="28"/>
        <v>0</v>
      </c>
      <c r="AI113" s="171">
        <f t="shared" si="28"/>
        <v>0</v>
      </c>
      <c r="AJ113" s="171">
        <f t="shared" si="28"/>
        <v>0</v>
      </c>
      <c r="AK113" s="171"/>
      <c r="AL113" s="171"/>
      <c r="AM113" s="171">
        <f t="shared" si="29"/>
        <v>0</v>
      </c>
      <c r="AN113" s="171"/>
      <c r="AO113" s="171"/>
      <c r="AP113" s="171"/>
      <c r="AQ113" s="171"/>
      <c r="AR113" s="171"/>
      <c r="AS113" s="171"/>
      <c r="AT113" s="171"/>
      <c r="AU113" s="171"/>
      <c r="AV113" s="171"/>
      <c r="AW113" s="171"/>
      <c r="AX113" s="171"/>
      <c r="AY113" s="171"/>
      <c r="BB113" s="172" t="str">
        <f t="shared" si="36"/>
        <v/>
      </c>
      <c r="BC113" s="172" t="str">
        <f t="shared" si="36"/>
        <v/>
      </c>
      <c r="BD113" s="172" t="str">
        <f t="shared" si="36"/>
        <v/>
      </c>
      <c r="BE113" s="172" t="str">
        <f t="shared" si="36"/>
        <v/>
      </c>
      <c r="BF113" s="172" t="str">
        <f t="shared" si="36"/>
        <v/>
      </c>
    </row>
    <row r="114" spans="2:58">
      <c r="B114" s="10" t="str">
        <f t="shared" si="27"/>
        <v/>
      </c>
      <c r="C114" s="8"/>
      <c r="D114" s="8"/>
      <c r="E114" s="8"/>
      <c r="F114" s="281"/>
      <c r="G114" s="9"/>
      <c r="H114" s="9"/>
      <c r="I114" s="9"/>
      <c r="J114" s="9"/>
      <c r="K114" s="9"/>
      <c r="L114" s="305"/>
      <c r="M114" s="305"/>
      <c r="N114" s="11" t="str">
        <f t="shared" si="31"/>
        <v/>
      </c>
      <c r="O114" s="11" t="str">
        <f t="shared" si="32"/>
        <v/>
      </c>
      <c r="P114" s="158"/>
      <c r="Q114" s="11"/>
      <c r="R114" s="11"/>
      <c r="S114" s="11"/>
      <c r="T114" s="11"/>
      <c r="U114" s="11"/>
      <c r="V114" s="11"/>
      <c r="W114" s="11"/>
      <c r="X114" s="11"/>
      <c r="Y114" s="11" t="str">
        <f t="shared" si="33"/>
        <v/>
      </c>
      <c r="Z114" s="11" t="str">
        <f t="shared" si="34"/>
        <v/>
      </c>
      <c r="AA114" s="172">
        <f t="shared" si="35"/>
        <v>0</v>
      </c>
      <c r="AB114" s="172" t="str">
        <f t="shared" si="26"/>
        <v/>
      </c>
      <c r="AC114" s="172" t="str">
        <f t="shared" si="26"/>
        <v/>
      </c>
      <c r="AD114" s="171">
        <f t="shared" si="28"/>
        <v>0</v>
      </c>
      <c r="AE114" s="171">
        <f t="shared" si="28"/>
        <v>0</v>
      </c>
      <c r="AF114" s="171">
        <f t="shared" si="28"/>
        <v>0</v>
      </c>
      <c r="AG114" s="171">
        <f t="shared" si="28"/>
        <v>0</v>
      </c>
      <c r="AH114" s="171">
        <f t="shared" si="28"/>
        <v>0</v>
      </c>
      <c r="AI114" s="171">
        <f t="shared" si="28"/>
        <v>0</v>
      </c>
      <c r="AJ114" s="171">
        <f t="shared" si="28"/>
        <v>0</v>
      </c>
      <c r="AK114" s="171"/>
      <c r="AL114" s="171"/>
      <c r="AM114" s="171">
        <f t="shared" si="29"/>
        <v>0</v>
      </c>
      <c r="AN114" s="171"/>
      <c r="AO114" s="171"/>
      <c r="AP114" s="171"/>
      <c r="AQ114" s="171"/>
      <c r="AR114" s="171"/>
      <c r="AS114" s="171"/>
      <c r="AT114" s="171"/>
      <c r="AU114" s="171"/>
      <c r="AV114" s="171"/>
      <c r="AW114" s="171"/>
      <c r="AX114" s="171"/>
      <c r="AY114" s="171"/>
      <c r="BB114" s="172" t="str">
        <f t="shared" si="36"/>
        <v/>
      </c>
      <c r="BC114" s="172" t="str">
        <f t="shared" si="36"/>
        <v/>
      </c>
      <c r="BD114" s="172" t="str">
        <f t="shared" si="36"/>
        <v/>
      </c>
      <c r="BE114" s="172" t="str">
        <f t="shared" si="36"/>
        <v/>
      </c>
      <c r="BF114" s="172" t="str">
        <f t="shared" si="36"/>
        <v/>
      </c>
    </row>
    <row r="115" spans="2:58">
      <c r="B115" s="10" t="str">
        <f t="shared" si="27"/>
        <v/>
      </c>
      <c r="C115" s="8"/>
      <c r="D115" s="8"/>
      <c r="E115" s="8"/>
      <c r="F115" s="281"/>
      <c r="G115" s="9"/>
      <c r="H115" s="9"/>
      <c r="I115" s="9"/>
      <c r="J115" s="9"/>
      <c r="K115" s="9"/>
      <c r="L115" s="305"/>
      <c r="M115" s="305"/>
      <c r="N115" s="11" t="str">
        <f t="shared" si="31"/>
        <v/>
      </c>
      <c r="O115" s="11" t="str">
        <f t="shared" si="32"/>
        <v/>
      </c>
      <c r="P115" s="158"/>
      <c r="Q115" s="11"/>
      <c r="R115" s="11"/>
      <c r="S115" s="11"/>
      <c r="T115" s="11"/>
      <c r="U115" s="11"/>
      <c r="V115" s="11"/>
      <c r="W115" s="11"/>
      <c r="X115" s="11"/>
      <c r="Y115" s="11" t="str">
        <f t="shared" si="33"/>
        <v/>
      </c>
      <c r="Z115" s="11" t="str">
        <f t="shared" si="34"/>
        <v/>
      </c>
      <c r="AA115" s="172">
        <f t="shared" si="35"/>
        <v>0</v>
      </c>
      <c r="AB115" s="172" t="str">
        <f t="shared" si="26"/>
        <v/>
      </c>
      <c r="AC115" s="172" t="str">
        <f t="shared" si="26"/>
        <v/>
      </c>
      <c r="AD115" s="171">
        <f t="shared" si="28"/>
        <v>0</v>
      </c>
      <c r="AE115" s="171">
        <f t="shared" si="28"/>
        <v>0</v>
      </c>
      <c r="AF115" s="171">
        <f t="shared" si="28"/>
        <v>0</v>
      </c>
      <c r="AG115" s="171">
        <f t="shared" si="28"/>
        <v>0</v>
      </c>
      <c r="AH115" s="171">
        <f t="shared" si="28"/>
        <v>0</v>
      </c>
      <c r="AI115" s="171">
        <f t="shared" si="28"/>
        <v>0</v>
      </c>
      <c r="AJ115" s="171">
        <f t="shared" si="28"/>
        <v>0</v>
      </c>
      <c r="AK115" s="171"/>
      <c r="AL115" s="171"/>
      <c r="AM115" s="171">
        <f t="shared" si="29"/>
        <v>0</v>
      </c>
      <c r="AN115" s="171"/>
      <c r="AO115" s="171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BB115" s="172" t="str">
        <f t="shared" si="36"/>
        <v/>
      </c>
      <c r="BC115" s="172" t="str">
        <f t="shared" si="36"/>
        <v/>
      </c>
      <c r="BD115" s="172" t="str">
        <f t="shared" si="36"/>
        <v/>
      </c>
      <c r="BE115" s="172" t="str">
        <f t="shared" si="36"/>
        <v/>
      </c>
      <c r="BF115" s="172" t="str">
        <f t="shared" si="36"/>
        <v/>
      </c>
    </row>
    <row r="116" spans="2:58">
      <c r="B116" s="10" t="str">
        <f t="shared" si="27"/>
        <v/>
      </c>
      <c r="C116" s="8"/>
      <c r="D116" s="8"/>
      <c r="E116" s="8"/>
      <c r="F116" s="281"/>
      <c r="G116" s="9"/>
      <c r="H116" s="9"/>
      <c r="I116" s="9"/>
      <c r="J116" s="9"/>
      <c r="K116" s="9"/>
      <c r="L116" s="305"/>
      <c r="M116" s="305"/>
      <c r="N116" s="11" t="str">
        <f t="shared" si="31"/>
        <v/>
      </c>
      <c r="O116" s="11" t="str">
        <f t="shared" si="32"/>
        <v/>
      </c>
      <c r="P116" s="158"/>
      <c r="Q116" s="11"/>
      <c r="R116" s="11"/>
      <c r="S116" s="11"/>
      <c r="T116" s="11"/>
      <c r="U116" s="11"/>
      <c r="V116" s="11"/>
      <c r="W116" s="11"/>
      <c r="X116" s="11"/>
      <c r="Y116" s="11" t="str">
        <f t="shared" si="33"/>
        <v/>
      </c>
      <c r="Z116" s="11" t="str">
        <f t="shared" si="34"/>
        <v/>
      </c>
      <c r="AA116" s="172">
        <f t="shared" si="35"/>
        <v>0</v>
      </c>
      <c r="AB116" s="172" t="str">
        <f t="shared" si="26"/>
        <v/>
      </c>
      <c r="AC116" s="172" t="str">
        <f t="shared" si="26"/>
        <v/>
      </c>
      <c r="AD116" s="171">
        <f t="shared" si="28"/>
        <v>0</v>
      </c>
      <c r="AE116" s="171">
        <f t="shared" si="28"/>
        <v>0</v>
      </c>
      <c r="AF116" s="171">
        <f t="shared" si="28"/>
        <v>0</v>
      </c>
      <c r="AG116" s="171">
        <f t="shared" si="28"/>
        <v>0</v>
      </c>
      <c r="AH116" s="171">
        <f t="shared" si="28"/>
        <v>0</v>
      </c>
      <c r="AI116" s="171">
        <f t="shared" si="28"/>
        <v>0</v>
      </c>
      <c r="AJ116" s="171">
        <f t="shared" si="28"/>
        <v>0</v>
      </c>
      <c r="AK116" s="171"/>
      <c r="AL116" s="171"/>
      <c r="AM116" s="171">
        <f t="shared" si="29"/>
        <v>0</v>
      </c>
      <c r="AN116" s="171"/>
      <c r="AO116" s="171"/>
      <c r="AP116" s="171"/>
      <c r="AQ116" s="171"/>
      <c r="AR116" s="171"/>
      <c r="AS116" s="171"/>
      <c r="AT116" s="171"/>
      <c r="AU116" s="171"/>
      <c r="AV116" s="171"/>
      <c r="AW116" s="171"/>
      <c r="AX116" s="171"/>
      <c r="AY116" s="171"/>
      <c r="BB116" s="172" t="str">
        <f t="shared" si="36"/>
        <v/>
      </c>
      <c r="BC116" s="172" t="str">
        <f t="shared" si="36"/>
        <v/>
      </c>
      <c r="BD116" s="172" t="str">
        <f t="shared" si="36"/>
        <v/>
      </c>
      <c r="BE116" s="172" t="str">
        <f t="shared" si="36"/>
        <v/>
      </c>
      <c r="BF116" s="172" t="str">
        <f t="shared" si="36"/>
        <v/>
      </c>
    </row>
    <row r="117" spans="2:58">
      <c r="B117" s="10" t="str">
        <f t="shared" si="27"/>
        <v/>
      </c>
      <c r="C117" s="8"/>
      <c r="D117" s="8"/>
      <c r="E117" s="8"/>
      <c r="F117" s="281"/>
      <c r="G117" s="9"/>
      <c r="H117" s="9"/>
      <c r="I117" s="9"/>
      <c r="J117" s="9"/>
      <c r="K117" s="9"/>
      <c r="L117" s="305"/>
      <c r="M117" s="305"/>
      <c r="N117" s="11" t="str">
        <f t="shared" si="31"/>
        <v/>
      </c>
      <c r="O117" s="11" t="str">
        <f t="shared" si="32"/>
        <v/>
      </c>
      <c r="P117" s="158"/>
      <c r="Q117" s="11"/>
      <c r="R117" s="11"/>
      <c r="S117" s="11"/>
      <c r="T117" s="11"/>
      <c r="U117" s="11"/>
      <c r="V117" s="11"/>
      <c r="W117" s="11"/>
      <c r="X117" s="11"/>
      <c r="Y117" s="11" t="str">
        <f t="shared" si="33"/>
        <v/>
      </c>
      <c r="Z117" s="11" t="str">
        <f t="shared" si="34"/>
        <v/>
      </c>
      <c r="AA117" s="172">
        <f t="shared" si="35"/>
        <v>0</v>
      </c>
      <c r="AB117" s="172" t="str">
        <f t="shared" si="26"/>
        <v/>
      </c>
      <c r="AC117" s="172" t="str">
        <f t="shared" si="26"/>
        <v/>
      </c>
      <c r="AD117" s="171">
        <f t="shared" si="28"/>
        <v>0</v>
      </c>
      <c r="AE117" s="171">
        <f t="shared" si="28"/>
        <v>0</v>
      </c>
      <c r="AF117" s="171">
        <f t="shared" si="28"/>
        <v>0</v>
      </c>
      <c r="AG117" s="171">
        <f t="shared" si="28"/>
        <v>0</v>
      </c>
      <c r="AH117" s="171">
        <f t="shared" si="28"/>
        <v>0</v>
      </c>
      <c r="AI117" s="171">
        <f t="shared" si="28"/>
        <v>0</v>
      </c>
      <c r="AJ117" s="171">
        <f t="shared" si="28"/>
        <v>0</v>
      </c>
      <c r="AK117" s="171"/>
      <c r="AL117" s="171"/>
      <c r="AM117" s="171">
        <f t="shared" si="29"/>
        <v>0</v>
      </c>
      <c r="AN117" s="171"/>
      <c r="AO117" s="17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BB117" s="172" t="str">
        <f t="shared" si="36"/>
        <v/>
      </c>
      <c r="BC117" s="172" t="str">
        <f t="shared" si="36"/>
        <v/>
      </c>
      <c r="BD117" s="172" t="str">
        <f t="shared" si="36"/>
        <v/>
      </c>
      <c r="BE117" s="172" t="str">
        <f t="shared" si="36"/>
        <v/>
      </c>
      <c r="BF117" s="172" t="str">
        <f t="shared" si="36"/>
        <v/>
      </c>
    </row>
    <row r="118" spans="2:58">
      <c r="B118" s="10" t="str">
        <f t="shared" si="27"/>
        <v/>
      </c>
      <c r="C118" s="8"/>
      <c r="D118" s="8"/>
      <c r="E118" s="8"/>
      <c r="F118" s="281"/>
      <c r="G118" s="9"/>
      <c r="H118" s="9"/>
      <c r="I118" s="9"/>
      <c r="J118" s="9"/>
      <c r="K118" s="9"/>
      <c r="L118" s="305"/>
      <c r="M118" s="305"/>
      <c r="N118" s="11" t="str">
        <f t="shared" si="31"/>
        <v/>
      </c>
      <c r="O118" s="11" t="str">
        <f t="shared" si="32"/>
        <v/>
      </c>
      <c r="P118" s="158"/>
      <c r="Q118" s="11"/>
      <c r="R118" s="11"/>
      <c r="S118" s="11"/>
      <c r="T118" s="11"/>
      <c r="U118" s="11"/>
      <c r="V118" s="11"/>
      <c r="W118" s="11"/>
      <c r="X118" s="11"/>
      <c r="Y118" s="11" t="str">
        <f t="shared" si="33"/>
        <v/>
      </c>
      <c r="Z118" s="11" t="str">
        <f t="shared" si="34"/>
        <v/>
      </c>
      <c r="AA118" s="172">
        <f t="shared" si="35"/>
        <v>0</v>
      </c>
      <c r="AB118" s="172" t="str">
        <f t="shared" si="26"/>
        <v/>
      </c>
      <c r="AC118" s="172" t="str">
        <f t="shared" si="26"/>
        <v/>
      </c>
      <c r="AD118" s="171">
        <f t="shared" si="28"/>
        <v>0</v>
      </c>
      <c r="AE118" s="171">
        <f t="shared" si="28"/>
        <v>0</v>
      </c>
      <c r="AF118" s="171">
        <f t="shared" si="28"/>
        <v>0</v>
      </c>
      <c r="AG118" s="171">
        <f t="shared" si="28"/>
        <v>0</v>
      </c>
      <c r="AH118" s="171">
        <f t="shared" si="28"/>
        <v>0</v>
      </c>
      <c r="AI118" s="171">
        <f t="shared" si="28"/>
        <v>0</v>
      </c>
      <c r="AJ118" s="171">
        <f t="shared" si="28"/>
        <v>0</v>
      </c>
      <c r="AK118" s="171"/>
      <c r="AL118" s="171"/>
      <c r="AM118" s="171">
        <f t="shared" si="29"/>
        <v>0</v>
      </c>
      <c r="AN118" s="171"/>
      <c r="AO118" s="171"/>
      <c r="AP118" s="171"/>
      <c r="AQ118" s="171"/>
      <c r="AR118" s="171"/>
      <c r="AS118" s="171"/>
      <c r="AT118" s="171"/>
      <c r="AU118" s="171"/>
      <c r="AV118" s="171"/>
      <c r="AW118" s="171"/>
      <c r="AX118" s="171"/>
      <c r="AY118" s="171"/>
      <c r="BB118" s="172" t="str">
        <f t="shared" si="36"/>
        <v/>
      </c>
      <c r="BC118" s="172" t="str">
        <f t="shared" si="36"/>
        <v/>
      </c>
      <c r="BD118" s="172" t="str">
        <f t="shared" si="36"/>
        <v/>
      </c>
      <c r="BE118" s="172" t="str">
        <f t="shared" si="36"/>
        <v/>
      </c>
      <c r="BF118" s="172" t="str">
        <f t="shared" si="36"/>
        <v/>
      </c>
    </row>
    <row r="119" spans="2:58">
      <c r="B119" s="10" t="str">
        <f t="shared" si="27"/>
        <v/>
      </c>
      <c r="C119" s="8"/>
      <c r="D119" s="8"/>
      <c r="E119" s="8"/>
      <c r="F119" s="281"/>
      <c r="G119" s="9"/>
      <c r="H119" s="9"/>
      <c r="I119" s="9"/>
      <c r="J119" s="9"/>
      <c r="K119" s="9"/>
      <c r="L119" s="305"/>
      <c r="M119" s="305"/>
      <c r="N119" s="11" t="str">
        <f t="shared" si="31"/>
        <v/>
      </c>
      <c r="O119" s="11" t="str">
        <f t="shared" si="32"/>
        <v/>
      </c>
      <c r="P119" s="158"/>
      <c r="Q119" s="11"/>
      <c r="R119" s="11"/>
      <c r="S119" s="11"/>
      <c r="T119" s="11"/>
      <c r="U119" s="11"/>
      <c r="V119" s="11"/>
      <c r="W119" s="11"/>
      <c r="X119" s="11"/>
      <c r="Y119" s="11" t="str">
        <f t="shared" si="33"/>
        <v/>
      </c>
      <c r="Z119" s="11" t="str">
        <f t="shared" si="34"/>
        <v/>
      </c>
      <c r="AA119" s="172">
        <f t="shared" si="35"/>
        <v>0</v>
      </c>
      <c r="AB119" s="172" t="str">
        <f t="shared" si="26"/>
        <v/>
      </c>
      <c r="AC119" s="172" t="str">
        <f t="shared" si="26"/>
        <v/>
      </c>
      <c r="AD119" s="171">
        <f t="shared" si="28"/>
        <v>0</v>
      </c>
      <c r="AE119" s="171">
        <f t="shared" si="28"/>
        <v>0</v>
      </c>
      <c r="AF119" s="171">
        <f t="shared" si="28"/>
        <v>0</v>
      </c>
      <c r="AG119" s="171">
        <f t="shared" si="28"/>
        <v>0</v>
      </c>
      <c r="AH119" s="171">
        <f t="shared" si="28"/>
        <v>0</v>
      </c>
      <c r="AI119" s="171">
        <f t="shared" si="28"/>
        <v>0</v>
      </c>
      <c r="AJ119" s="171">
        <f t="shared" si="28"/>
        <v>0</v>
      </c>
      <c r="AK119" s="171"/>
      <c r="AL119" s="171"/>
      <c r="AM119" s="171">
        <f t="shared" si="29"/>
        <v>0</v>
      </c>
      <c r="AN119" s="171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BB119" s="172" t="str">
        <f t="shared" si="36"/>
        <v/>
      </c>
      <c r="BC119" s="172" t="str">
        <f t="shared" si="36"/>
        <v/>
      </c>
      <c r="BD119" s="172" t="str">
        <f t="shared" si="36"/>
        <v/>
      </c>
      <c r="BE119" s="172" t="str">
        <f t="shared" si="36"/>
        <v/>
      </c>
      <c r="BF119" s="172" t="str">
        <f t="shared" si="36"/>
        <v/>
      </c>
    </row>
    <row r="120" spans="2:58">
      <c r="B120" s="10" t="str">
        <f t="shared" si="27"/>
        <v/>
      </c>
      <c r="C120" s="8"/>
      <c r="D120" s="8"/>
      <c r="E120" s="8"/>
      <c r="F120" s="281"/>
      <c r="G120" s="9"/>
      <c r="H120" s="9"/>
      <c r="I120" s="9"/>
      <c r="J120" s="9"/>
      <c r="K120" s="9"/>
      <c r="L120" s="305"/>
      <c r="M120" s="305"/>
      <c r="N120" s="11" t="str">
        <f t="shared" si="31"/>
        <v/>
      </c>
      <c r="O120" s="11" t="str">
        <f t="shared" si="32"/>
        <v/>
      </c>
      <c r="P120" s="158"/>
      <c r="Q120" s="11"/>
      <c r="R120" s="11"/>
      <c r="S120" s="11"/>
      <c r="T120" s="11"/>
      <c r="U120" s="11"/>
      <c r="V120" s="11"/>
      <c r="W120" s="11"/>
      <c r="X120" s="11"/>
      <c r="Y120" s="11" t="str">
        <f t="shared" si="33"/>
        <v/>
      </c>
      <c r="Z120" s="11" t="str">
        <f t="shared" si="34"/>
        <v/>
      </c>
      <c r="AA120" s="172">
        <f t="shared" si="35"/>
        <v>0</v>
      </c>
      <c r="AB120" s="172" t="str">
        <f t="shared" si="26"/>
        <v/>
      </c>
      <c r="AC120" s="172" t="str">
        <f t="shared" si="26"/>
        <v/>
      </c>
      <c r="AD120" s="171">
        <f t="shared" si="28"/>
        <v>0</v>
      </c>
      <c r="AE120" s="171">
        <f t="shared" si="28"/>
        <v>0</v>
      </c>
      <c r="AF120" s="171">
        <f t="shared" si="28"/>
        <v>0</v>
      </c>
      <c r="AG120" s="171">
        <f t="shared" si="28"/>
        <v>0</v>
      </c>
      <c r="AH120" s="171">
        <f t="shared" si="28"/>
        <v>0</v>
      </c>
      <c r="AI120" s="171">
        <f t="shared" si="28"/>
        <v>0</v>
      </c>
      <c r="AJ120" s="171">
        <f t="shared" si="28"/>
        <v>0</v>
      </c>
      <c r="AK120" s="171"/>
      <c r="AL120" s="171"/>
      <c r="AM120" s="171">
        <f t="shared" si="29"/>
        <v>0</v>
      </c>
      <c r="AN120" s="171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BB120" s="172" t="str">
        <f t="shared" si="36"/>
        <v/>
      </c>
      <c r="BC120" s="172" t="str">
        <f t="shared" si="36"/>
        <v/>
      </c>
      <c r="BD120" s="172" t="str">
        <f t="shared" si="36"/>
        <v/>
      </c>
      <c r="BE120" s="172" t="str">
        <f t="shared" si="36"/>
        <v/>
      </c>
      <c r="BF120" s="172" t="str">
        <f t="shared" si="36"/>
        <v/>
      </c>
    </row>
    <row r="121" spans="2:58">
      <c r="B121" s="10" t="str">
        <f t="shared" si="27"/>
        <v/>
      </c>
      <c r="C121" s="8"/>
      <c r="D121" s="8"/>
      <c r="E121" s="8"/>
      <c r="F121" s="281"/>
      <c r="G121" s="9"/>
      <c r="H121" s="9"/>
      <c r="I121" s="9"/>
      <c r="J121" s="9"/>
      <c r="K121" s="9"/>
      <c r="L121" s="305"/>
      <c r="M121" s="305"/>
      <c r="N121" s="11" t="str">
        <f t="shared" si="31"/>
        <v/>
      </c>
      <c r="O121" s="11" t="str">
        <f t="shared" si="32"/>
        <v/>
      </c>
      <c r="P121" s="158"/>
      <c r="Q121" s="11"/>
      <c r="R121" s="11"/>
      <c r="S121" s="11"/>
      <c r="T121" s="11"/>
      <c r="U121" s="11"/>
      <c r="V121" s="11"/>
      <c r="W121" s="11"/>
      <c r="X121" s="11"/>
      <c r="Y121" s="11" t="str">
        <f t="shared" si="33"/>
        <v/>
      </c>
      <c r="Z121" s="11" t="str">
        <f t="shared" si="34"/>
        <v/>
      </c>
      <c r="AA121" s="172">
        <f t="shared" si="35"/>
        <v>0</v>
      </c>
      <c r="AB121" s="172" t="str">
        <f t="shared" si="26"/>
        <v/>
      </c>
      <c r="AC121" s="172" t="str">
        <f t="shared" si="26"/>
        <v/>
      </c>
      <c r="AD121" s="171">
        <f t="shared" si="28"/>
        <v>0</v>
      </c>
      <c r="AE121" s="171">
        <f t="shared" si="28"/>
        <v>0</v>
      </c>
      <c r="AF121" s="171">
        <f t="shared" si="28"/>
        <v>0</v>
      </c>
      <c r="AG121" s="171">
        <f t="shared" si="28"/>
        <v>0</v>
      </c>
      <c r="AH121" s="171">
        <f t="shared" si="28"/>
        <v>0</v>
      </c>
      <c r="AI121" s="171">
        <f t="shared" si="28"/>
        <v>0</v>
      </c>
      <c r="AJ121" s="171">
        <f t="shared" si="28"/>
        <v>0</v>
      </c>
      <c r="AK121" s="171"/>
      <c r="AL121" s="171"/>
      <c r="AM121" s="171">
        <f t="shared" si="29"/>
        <v>0</v>
      </c>
      <c r="AN121" s="171"/>
      <c r="AO121" s="171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BB121" s="172" t="str">
        <f t="shared" si="36"/>
        <v/>
      </c>
      <c r="BC121" s="172" t="str">
        <f t="shared" si="36"/>
        <v/>
      </c>
      <c r="BD121" s="172" t="str">
        <f t="shared" si="36"/>
        <v/>
      </c>
      <c r="BE121" s="172" t="str">
        <f t="shared" si="36"/>
        <v/>
      </c>
      <c r="BF121" s="172" t="str">
        <f t="shared" si="36"/>
        <v/>
      </c>
    </row>
    <row r="122" spans="2:58">
      <c r="B122" s="10" t="str">
        <f t="shared" si="27"/>
        <v/>
      </c>
      <c r="C122" s="8"/>
      <c r="D122" s="8"/>
      <c r="E122" s="8"/>
      <c r="F122" s="281"/>
      <c r="G122" s="9"/>
      <c r="H122" s="9"/>
      <c r="I122" s="9"/>
      <c r="J122" s="9"/>
      <c r="K122" s="9"/>
      <c r="L122" s="305"/>
      <c r="M122" s="305"/>
      <c r="N122" s="11" t="str">
        <f t="shared" si="31"/>
        <v/>
      </c>
      <c r="O122" s="11" t="str">
        <f t="shared" si="32"/>
        <v/>
      </c>
      <c r="P122" s="158"/>
      <c r="Q122" s="11"/>
      <c r="R122" s="11"/>
      <c r="S122" s="11"/>
      <c r="T122" s="11"/>
      <c r="U122" s="11"/>
      <c r="V122" s="11"/>
      <c r="W122" s="11"/>
      <c r="X122" s="11"/>
      <c r="Y122" s="11" t="str">
        <f t="shared" si="33"/>
        <v/>
      </c>
      <c r="Z122" s="11" t="str">
        <f t="shared" si="34"/>
        <v/>
      </c>
      <c r="AA122" s="172">
        <f t="shared" si="35"/>
        <v>0</v>
      </c>
      <c r="AB122" s="172" t="str">
        <f t="shared" si="26"/>
        <v/>
      </c>
      <c r="AC122" s="172" t="str">
        <f t="shared" si="26"/>
        <v/>
      </c>
      <c r="AD122" s="171">
        <f t="shared" si="28"/>
        <v>0</v>
      </c>
      <c r="AE122" s="171">
        <f t="shared" si="28"/>
        <v>0</v>
      </c>
      <c r="AF122" s="171">
        <f t="shared" si="28"/>
        <v>0</v>
      </c>
      <c r="AG122" s="171">
        <f t="shared" si="28"/>
        <v>0</v>
      </c>
      <c r="AH122" s="171">
        <f t="shared" si="28"/>
        <v>0</v>
      </c>
      <c r="AI122" s="171">
        <f t="shared" si="28"/>
        <v>0</v>
      </c>
      <c r="AJ122" s="171">
        <f t="shared" si="28"/>
        <v>0</v>
      </c>
      <c r="AK122" s="171"/>
      <c r="AL122" s="171"/>
      <c r="AM122" s="171">
        <f t="shared" si="29"/>
        <v>0</v>
      </c>
      <c r="AN122" s="171"/>
      <c r="AO122" s="171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BB122" s="172" t="str">
        <f t="shared" si="36"/>
        <v/>
      </c>
      <c r="BC122" s="172" t="str">
        <f t="shared" si="36"/>
        <v/>
      </c>
      <c r="BD122" s="172" t="str">
        <f t="shared" si="36"/>
        <v/>
      </c>
      <c r="BE122" s="172" t="str">
        <f t="shared" si="36"/>
        <v/>
      </c>
      <c r="BF122" s="172" t="str">
        <f t="shared" si="36"/>
        <v/>
      </c>
    </row>
    <row r="123" spans="2:58">
      <c r="B123" s="10" t="str">
        <f t="shared" si="27"/>
        <v/>
      </c>
      <c r="C123" s="8"/>
      <c r="D123" s="8"/>
      <c r="E123" s="8"/>
      <c r="F123" s="281"/>
      <c r="G123" s="9"/>
      <c r="H123" s="9"/>
      <c r="I123" s="9"/>
      <c r="J123" s="9"/>
      <c r="K123" s="9"/>
      <c r="L123" s="305"/>
      <c r="M123" s="305"/>
      <c r="N123" s="11" t="str">
        <f t="shared" si="31"/>
        <v/>
      </c>
      <c r="O123" s="11" t="str">
        <f t="shared" si="32"/>
        <v/>
      </c>
      <c r="P123" s="158"/>
      <c r="Q123" s="11"/>
      <c r="R123" s="11"/>
      <c r="S123" s="11"/>
      <c r="T123" s="11"/>
      <c r="U123" s="11"/>
      <c r="V123" s="11"/>
      <c r="W123" s="11"/>
      <c r="X123" s="11"/>
      <c r="Y123" s="11" t="str">
        <f t="shared" si="33"/>
        <v/>
      </c>
      <c r="Z123" s="11" t="str">
        <f t="shared" si="34"/>
        <v/>
      </c>
      <c r="AA123" s="172">
        <f t="shared" si="35"/>
        <v>0</v>
      </c>
      <c r="AB123" s="172" t="str">
        <f t="shared" si="26"/>
        <v/>
      </c>
      <c r="AC123" s="172" t="str">
        <f t="shared" si="26"/>
        <v/>
      </c>
      <c r="AD123" s="171">
        <f t="shared" si="28"/>
        <v>0</v>
      </c>
      <c r="AE123" s="171">
        <f t="shared" si="28"/>
        <v>0</v>
      </c>
      <c r="AF123" s="171">
        <f t="shared" si="28"/>
        <v>0</v>
      </c>
      <c r="AG123" s="171">
        <f t="shared" si="28"/>
        <v>0</v>
      </c>
      <c r="AH123" s="171">
        <f t="shared" si="28"/>
        <v>0</v>
      </c>
      <c r="AI123" s="171">
        <f t="shared" si="28"/>
        <v>0</v>
      </c>
      <c r="AJ123" s="171">
        <f t="shared" si="28"/>
        <v>0</v>
      </c>
      <c r="AK123" s="171"/>
      <c r="AL123" s="171"/>
      <c r="AM123" s="171">
        <f t="shared" si="29"/>
        <v>0</v>
      </c>
      <c r="AN123" s="171"/>
      <c r="AO123" s="171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BB123" s="172" t="str">
        <f t="shared" si="36"/>
        <v/>
      </c>
      <c r="BC123" s="172" t="str">
        <f t="shared" si="36"/>
        <v/>
      </c>
      <c r="BD123" s="172" t="str">
        <f t="shared" si="36"/>
        <v/>
      </c>
      <c r="BE123" s="172" t="str">
        <f t="shared" si="36"/>
        <v/>
      </c>
      <c r="BF123" s="172" t="str">
        <f t="shared" si="36"/>
        <v/>
      </c>
    </row>
    <row r="124" spans="2:58">
      <c r="B124" s="10" t="str">
        <f t="shared" si="27"/>
        <v/>
      </c>
      <c r="C124" s="8"/>
      <c r="D124" s="8"/>
      <c r="E124" s="8"/>
      <c r="F124" s="281"/>
      <c r="G124" s="9"/>
      <c r="H124" s="9"/>
      <c r="I124" s="9"/>
      <c r="J124" s="9"/>
      <c r="K124" s="9"/>
      <c r="L124" s="305"/>
      <c r="M124" s="305"/>
      <c r="N124" s="11" t="str">
        <f t="shared" si="31"/>
        <v/>
      </c>
      <c r="O124" s="11" t="str">
        <f t="shared" si="32"/>
        <v/>
      </c>
      <c r="P124" s="158"/>
      <c r="Q124" s="11"/>
      <c r="R124" s="11"/>
      <c r="S124" s="11"/>
      <c r="T124" s="11"/>
      <c r="U124" s="11"/>
      <c r="V124" s="11"/>
      <c r="W124" s="11"/>
      <c r="X124" s="11"/>
      <c r="Y124" s="11" t="str">
        <f t="shared" si="33"/>
        <v/>
      </c>
      <c r="Z124" s="11" t="str">
        <f t="shared" si="34"/>
        <v/>
      </c>
      <c r="AA124" s="172">
        <f t="shared" si="35"/>
        <v>0</v>
      </c>
      <c r="AB124" s="172" t="str">
        <f t="shared" si="26"/>
        <v/>
      </c>
      <c r="AC124" s="172" t="str">
        <f t="shared" si="26"/>
        <v/>
      </c>
      <c r="AD124" s="171">
        <f t="shared" si="28"/>
        <v>0</v>
      </c>
      <c r="AE124" s="171">
        <f t="shared" si="28"/>
        <v>0</v>
      </c>
      <c r="AF124" s="171">
        <f t="shared" si="28"/>
        <v>0</v>
      </c>
      <c r="AG124" s="171">
        <f t="shared" si="28"/>
        <v>0</v>
      </c>
      <c r="AH124" s="171">
        <f t="shared" si="28"/>
        <v>0</v>
      </c>
      <c r="AI124" s="171">
        <f t="shared" si="28"/>
        <v>0</v>
      </c>
      <c r="AJ124" s="171">
        <f t="shared" si="28"/>
        <v>0</v>
      </c>
      <c r="AK124" s="171"/>
      <c r="AL124" s="171"/>
      <c r="AM124" s="171">
        <f t="shared" si="29"/>
        <v>0</v>
      </c>
      <c r="AN124" s="171"/>
      <c r="AO124" s="17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BB124" s="172" t="str">
        <f t="shared" si="36"/>
        <v/>
      </c>
      <c r="BC124" s="172" t="str">
        <f t="shared" si="36"/>
        <v/>
      </c>
      <c r="BD124" s="172" t="str">
        <f t="shared" si="36"/>
        <v/>
      </c>
      <c r="BE124" s="172" t="str">
        <f t="shared" si="36"/>
        <v/>
      </c>
      <c r="BF124" s="172" t="str">
        <f t="shared" si="36"/>
        <v/>
      </c>
    </row>
    <row r="125" spans="2:58">
      <c r="B125" s="10" t="str">
        <f t="shared" si="27"/>
        <v/>
      </c>
      <c r="C125" s="8"/>
      <c r="D125" s="8"/>
      <c r="E125" s="8"/>
      <c r="F125" s="281"/>
      <c r="G125" s="9"/>
      <c r="H125" s="9"/>
      <c r="I125" s="9"/>
      <c r="J125" s="9"/>
      <c r="K125" s="9"/>
      <c r="L125" s="305"/>
      <c r="M125" s="305"/>
      <c r="N125" s="11" t="str">
        <f t="shared" si="31"/>
        <v/>
      </c>
      <c r="O125" s="11" t="str">
        <f t="shared" si="32"/>
        <v/>
      </c>
      <c r="P125" s="158"/>
      <c r="Q125" s="11"/>
      <c r="R125" s="11"/>
      <c r="S125" s="11"/>
      <c r="T125" s="11"/>
      <c r="U125" s="11"/>
      <c r="V125" s="11"/>
      <c r="W125" s="11"/>
      <c r="X125" s="11"/>
      <c r="Y125" s="11" t="str">
        <f t="shared" si="33"/>
        <v/>
      </c>
      <c r="Z125" s="11" t="str">
        <f t="shared" si="34"/>
        <v/>
      </c>
      <c r="AA125" s="172">
        <f t="shared" si="35"/>
        <v>0</v>
      </c>
      <c r="AB125" s="172" t="str">
        <f t="shared" si="26"/>
        <v/>
      </c>
      <c r="AC125" s="172" t="str">
        <f t="shared" si="26"/>
        <v/>
      </c>
      <c r="AD125" s="171">
        <f t="shared" si="28"/>
        <v>0</v>
      </c>
      <c r="AE125" s="171">
        <f t="shared" si="28"/>
        <v>0</v>
      </c>
      <c r="AF125" s="171">
        <f t="shared" si="28"/>
        <v>0</v>
      </c>
      <c r="AG125" s="171">
        <f t="shared" si="28"/>
        <v>0</v>
      </c>
      <c r="AH125" s="171">
        <f t="shared" si="28"/>
        <v>0</v>
      </c>
      <c r="AI125" s="171">
        <f t="shared" si="28"/>
        <v>0</v>
      </c>
      <c r="AJ125" s="171">
        <f t="shared" si="28"/>
        <v>0</v>
      </c>
      <c r="AK125" s="171"/>
      <c r="AL125" s="171"/>
      <c r="AM125" s="171">
        <f t="shared" si="29"/>
        <v>0</v>
      </c>
      <c r="AN125" s="171"/>
      <c r="AO125" s="171"/>
      <c r="AP125" s="171"/>
      <c r="AQ125" s="171"/>
      <c r="AR125" s="171"/>
      <c r="AS125" s="171"/>
      <c r="AT125" s="171"/>
      <c r="AU125" s="171"/>
      <c r="AV125" s="171"/>
      <c r="AW125" s="171"/>
      <c r="AX125" s="171"/>
      <c r="AY125" s="171"/>
      <c r="BB125" s="172" t="str">
        <f t="shared" si="36"/>
        <v/>
      </c>
      <c r="BC125" s="172" t="str">
        <f t="shared" si="36"/>
        <v/>
      </c>
      <c r="BD125" s="172" t="str">
        <f t="shared" si="36"/>
        <v/>
      </c>
      <c r="BE125" s="172" t="str">
        <f t="shared" si="36"/>
        <v/>
      </c>
      <c r="BF125" s="172" t="str">
        <f t="shared" si="36"/>
        <v/>
      </c>
    </row>
    <row r="126" spans="2:58">
      <c r="B126" s="10" t="str">
        <f t="shared" si="27"/>
        <v/>
      </c>
      <c r="C126" s="8"/>
      <c r="D126" s="8"/>
      <c r="E126" s="8"/>
      <c r="F126" s="281"/>
      <c r="G126" s="9"/>
      <c r="H126" s="9"/>
      <c r="I126" s="9"/>
      <c r="J126" s="9"/>
      <c r="K126" s="9"/>
      <c r="L126" s="305"/>
      <c r="M126" s="305"/>
      <c r="N126" s="11" t="str">
        <f t="shared" si="31"/>
        <v/>
      </c>
      <c r="O126" s="11" t="str">
        <f t="shared" si="32"/>
        <v/>
      </c>
      <c r="P126" s="158"/>
      <c r="Q126" s="11"/>
      <c r="R126" s="11"/>
      <c r="S126" s="11"/>
      <c r="T126" s="11"/>
      <c r="U126" s="11"/>
      <c r="V126" s="11"/>
      <c r="W126" s="11"/>
      <c r="X126" s="11"/>
      <c r="Y126" s="11" t="str">
        <f t="shared" si="33"/>
        <v/>
      </c>
      <c r="Z126" s="11" t="str">
        <f t="shared" si="34"/>
        <v/>
      </c>
      <c r="AA126" s="172">
        <f t="shared" si="35"/>
        <v>0</v>
      </c>
      <c r="AB126" s="172" t="str">
        <f t="shared" si="26"/>
        <v/>
      </c>
      <c r="AC126" s="172" t="str">
        <f t="shared" si="26"/>
        <v/>
      </c>
      <c r="AD126" s="171">
        <f t="shared" si="28"/>
        <v>0</v>
      </c>
      <c r="AE126" s="171">
        <f t="shared" si="28"/>
        <v>0</v>
      </c>
      <c r="AF126" s="171">
        <f t="shared" si="28"/>
        <v>0</v>
      </c>
      <c r="AG126" s="171">
        <f t="shared" si="28"/>
        <v>0</v>
      </c>
      <c r="AH126" s="171">
        <f t="shared" si="28"/>
        <v>0</v>
      </c>
      <c r="AI126" s="171">
        <f t="shared" si="28"/>
        <v>0</v>
      </c>
      <c r="AJ126" s="171">
        <f t="shared" si="28"/>
        <v>0</v>
      </c>
      <c r="AK126" s="171"/>
      <c r="AL126" s="171"/>
      <c r="AM126" s="171">
        <f t="shared" si="29"/>
        <v>0</v>
      </c>
      <c r="AN126" s="171"/>
      <c r="AO126" s="171"/>
      <c r="AP126" s="171"/>
      <c r="AQ126" s="171"/>
      <c r="AR126" s="171"/>
      <c r="AS126" s="171"/>
      <c r="AT126" s="171"/>
      <c r="AU126" s="171"/>
      <c r="AV126" s="171"/>
      <c r="AW126" s="171"/>
      <c r="AX126" s="171"/>
      <c r="AY126" s="171"/>
      <c r="BB126" s="172" t="str">
        <f t="shared" si="36"/>
        <v/>
      </c>
      <c r="BC126" s="172" t="str">
        <f t="shared" si="36"/>
        <v/>
      </c>
      <c r="BD126" s="172" t="str">
        <f t="shared" si="36"/>
        <v/>
      </c>
      <c r="BE126" s="172" t="str">
        <f t="shared" si="36"/>
        <v/>
      </c>
      <c r="BF126" s="172" t="str">
        <f t="shared" si="36"/>
        <v/>
      </c>
    </row>
    <row r="127" spans="2:58">
      <c r="B127" s="10" t="str">
        <f t="shared" si="27"/>
        <v/>
      </c>
      <c r="C127" s="8"/>
      <c r="D127" s="8"/>
      <c r="E127" s="8"/>
      <c r="F127" s="281"/>
      <c r="G127" s="9"/>
      <c r="H127" s="9"/>
      <c r="I127" s="9"/>
      <c r="J127" s="9"/>
      <c r="K127" s="9"/>
      <c r="L127" s="305"/>
      <c r="M127" s="305"/>
      <c r="N127" s="11" t="str">
        <f t="shared" si="31"/>
        <v/>
      </c>
      <c r="O127" s="11" t="str">
        <f t="shared" si="32"/>
        <v/>
      </c>
      <c r="P127" s="158"/>
      <c r="Q127" s="11"/>
      <c r="R127" s="11"/>
      <c r="S127" s="11"/>
      <c r="T127" s="11"/>
      <c r="U127" s="11"/>
      <c r="V127" s="11"/>
      <c r="W127" s="11"/>
      <c r="X127" s="11"/>
      <c r="Y127" s="11" t="str">
        <f t="shared" si="33"/>
        <v/>
      </c>
      <c r="Z127" s="11" t="str">
        <f t="shared" si="34"/>
        <v/>
      </c>
      <c r="AA127" s="172">
        <f t="shared" si="35"/>
        <v>0</v>
      </c>
      <c r="AB127" s="172" t="str">
        <f t="shared" si="26"/>
        <v/>
      </c>
      <c r="AC127" s="172" t="str">
        <f t="shared" si="26"/>
        <v/>
      </c>
      <c r="AD127" s="171">
        <f t="shared" si="28"/>
        <v>0</v>
      </c>
      <c r="AE127" s="171">
        <f t="shared" si="28"/>
        <v>0</v>
      </c>
      <c r="AF127" s="171">
        <f t="shared" si="28"/>
        <v>0</v>
      </c>
      <c r="AG127" s="171">
        <f t="shared" si="28"/>
        <v>0</v>
      </c>
      <c r="AH127" s="171">
        <f t="shared" si="28"/>
        <v>0</v>
      </c>
      <c r="AI127" s="171">
        <f t="shared" si="28"/>
        <v>0</v>
      </c>
      <c r="AJ127" s="171">
        <f t="shared" si="28"/>
        <v>0</v>
      </c>
      <c r="AK127" s="171"/>
      <c r="AL127" s="171"/>
      <c r="AM127" s="171">
        <f t="shared" si="29"/>
        <v>0</v>
      </c>
      <c r="AN127" s="171"/>
      <c r="AO127" s="171"/>
      <c r="AP127" s="171"/>
      <c r="AQ127" s="171"/>
      <c r="AR127" s="171"/>
      <c r="AS127" s="171"/>
      <c r="AT127" s="171"/>
      <c r="AU127" s="171"/>
      <c r="AV127" s="171"/>
      <c r="AW127" s="171"/>
      <c r="AX127" s="171"/>
      <c r="AY127" s="171"/>
      <c r="BB127" s="172" t="str">
        <f t="shared" ref="BB127:BF130" si="37">IF($F127="","",BB$30)</f>
        <v/>
      </c>
      <c r="BC127" s="172" t="str">
        <f t="shared" si="37"/>
        <v/>
      </c>
      <c r="BD127" s="172" t="str">
        <f t="shared" si="37"/>
        <v/>
      </c>
      <c r="BE127" s="172" t="str">
        <f t="shared" si="37"/>
        <v/>
      </c>
      <c r="BF127" s="172" t="str">
        <f t="shared" si="37"/>
        <v/>
      </c>
    </row>
    <row r="128" spans="2:58">
      <c r="B128" s="10" t="str">
        <f t="shared" si="27"/>
        <v/>
      </c>
      <c r="C128" s="8"/>
      <c r="D128" s="8"/>
      <c r="E128" s="8"/>
      <c r="F128" s="281"/>
      <c r="G128" s="9"/>
      <c r="H128" s="9"/>
      <c r="I128" s="9"/>
      <c r="J128" s="9"/>
      <c r="K128" s="9"/>
      <c r="L128" s="305"/>
      <c r="M128" s="305"/>
      <c r="N128" s="11" t="str">
        <f t="shared" si="31"/>
        <v/>
      </c>
      <c r="O128" s="11" t="str">
        <f t="shared" si="32"/>
        <v/>
      </c>
      <c r="P128" s="158"/>
      <c r="Q128" s="11"/>
      <c r="R128" s="11"/>
      <c r="S128" s="11"/>
      <c r="T128" s="11"/>
      <c r="U128" s="11"/>
      <c r="V128" s="11"/>
      <c r="W128" s="11"/>
      <c r="X128" s="11"/>
      <c r="Y128" s="11" t="str">
        <f t="shared" si="33"/>
        <v/>
      </c>
      <c r="Z128" s="11" t="str">
        <f t="shared" si="34"/>
        <v/>
      </c>
      <c r="AA128" s="172">
        <f t="shared" si="35"/>
        <v>0</v>
      </c>
      <c r="AB128" s="172" t="str">
        <f t="shared" si="26"/>
        <v/>
      </c>
      <c r="AC128" s="172" t="str">
        <f t="shared" si="26"/>
        <v/>
      </c>
      <c r="AD128" s="171">
        <f t="shared" si="28"/>
        <v>0</v>
      </c>
      <c r="AE128" s="171">
        <f t="shared" si="28"/>
        <v>0</v>
      </c>
      <c r="AF128" s="171">
        <f t="shared" si="28"/>
        <v>0</v>
      </c>
      <c r="AG128" s="171">
        <f t="shared" si="28"/>
        <v>0</v>
      </c>
      <c r="AH128" s="171">
        <f t="shared" si="28"/>
        <v>0</v>
      </c>
      <c r="AI128" s="171">
        <f t="shared" si="28"/>
        <v>0</v>
      </c>
      <c r="AJ128" s="171">
        <f t="shared" si="28"/>
        <v>0</v>
      </c>
      <c r="AK128" s="171"/>
      <c r="AL128" s="171"/>
      <c r="AM128" s="171">
        <f t="shared" si="29"/>
        <v>0</v>
      </c>
      <c r="AN128" s="171"/>
      <c r="AO128" s="171"/>
      <c r="AP128" s="171"/>
      <c r="AQ128" s="171"/>
      <c r="AR128" s="171"/>
      <c r="AS128" s="171"/>
      <c r="AT128" s="171"/>
      <c r="AU128" s="171"/>
      <c r="AV128" s="171"/>
      <c r="AW128" s="171"/>
      <c r="AX128" s="171"/>
      <c r="AY128" s="171"/>
      <c r="BB128" s="172" t="str">
        <f t="shared" si="37"/>
        <v/>
      </c>
      <c r="BC128" s="172" t="str">
        <f t="shared" si="37"/>
        <v/>
      </c>
      <c r="BD128" s="172" t="str">
        <f t="shared" si="37"/>
        <v/>
      </c>
      <c r="BE128" s="172" t="str">
        <f t="shared" si="37"/>
        <v/>
      </c>
      <c r="BF128" s="172" t="str">
        <f t="shared" si="37"/>
        <v/>
      </c>
    </row>
    <row r="129" spans="1:58">
      <c r="B129" s="10" t="str">
        <f t="shared" si="27"/>
        <v/>
      </c>
      <c r="C129" s="8"/>
      <c r="D129" s="8"/>
      <c r="E129" s="8"/>
      <c r="F129" s="281"/>
      <c r="G129" s="9"/>
      <c r="H129" s="9"/>
      <c r="I129" s="9"/>
      <c r="J129" s="9"/>
      <c r="K129" s="9"/>
      <c r="L129" s="305"/>
      <c r="M129" s="305"/>
      <c r="N129" s="11" t="str">
        <f t="shared" si="31"/>
        <v/>
      </c>
      <c r="O129" s="11" t="str">
        <f t="shared" si="32"/>
        <v/>
      </c>
      <c r="P129" s="158"/>
      <c r="Q129" s="11"/>
      <c r="R129" s="11"/>
      <c r="S129" s="11"/>
      <c r="T129" s="11"/>
      <c r="U129" s="11"/>
      <c r="V129" s="11"/>
      <c r="W129" s="11"/>
      <c r="X129" s="11"/>
      <c r="Y129" s="11" t="str">
        <f t="shared" si="33"/>
        <v/>
      </c>
      <c r="Z129" s="11" t="str">
        <f t="shared" si="34"/>
        <v/>
      </c>
      <c r="AA129" s="172">
        <f t="shared" si="35"/>
        <v>0</v>
      </c>
      <c r="AB129" s="172" t="str">
        <f t="shared" si="26"/>
        <v/>
      </c>
      <c r="AC129" s="172" t="str">
        <f t="shared" si="26"/>
        <v/>
      </c>
      <c r="AD129" s="171">
        <f t="shared" si="28"/>
        <v>0</v>
      </c>
      <c r="AE129" s="171">
        <f t="shared" si="28"/>
        <v>0</v>
      </c>
      <c r="AF129" s="171">
        <f t="shared" si="28"/>
        <v>0</v>
      </c>
      <c r="AG129" s="171">
        <f t="shared" si="28"/>
        <v>0</v>
      </c>
      <c r="AH129" s="171">
        <f t="shared" si="28"/>
        <v>0</v>
      </c>
      <c r="AI129" s="171">
        <f t="shared" si="28"/>
        <v>0</v>
      </c>
      <c r="AJ129" s="171">
        <f t="shared" si="28"/>
        <v>0</v>
      </c>
      <c r="AK129" s="171"/>
      <c r="AL129" s="171"/>
      <c r="AM129" s="171">
        <f t="shared" si="29"/>
        <v>0</v>
      </c>
      <c r="AN129" s="171"/>
      <c r="AO129" s="17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BB129" s="172" t="str">
        <f t="shared" si="37"/>
        <v/>
      </c>
      <c r="BC129" s="172" t="str">
        <f t="shared" si="37"/>
        <v/>
      </c>
      <c r="BD129" s="172" t="str">
        <f t="shared" si="37"/>
        <v/>
      </c>
      <c r="BE129" s="172" t="str">
        <f t="shared" si="37"/>
        <v/>
      </c>
      <c r="BF129" s="172" t="str">
        <f t="shared" si="37"/>
        <v/>
      </c>
    </row>
    <row r="130" spans="1:58" ht="16.5" thickBot="1">
      <c r="B130" s="10" t="str">
        <f t="shared" si="27"/>
        <v/>
      </c>
      <c r="C130" s="8"/>
      <c r="D130" s="8"/>
      <c r="E130" s="8"/>
      <c r="F130" s="281"/>
      <c r="G130" s="9"/>
      <c r="H130" s="9"/>
      <c r="I130" s="9"/>
      <c r="J130" s="9"/>
      <c r="K130" s="9"/>
      <c r="L130" s="305"/>
      <c r="M130" s="305"/>
      <c r="N130" s="11" t="str">
        <f t="shared" si="31"/>
        <v/>
      </c>
      <c r="O130" s="11" t="str">
        <f t="shared" si="32"/>
        <v/>
      </c>
      <c r="P130" s="158"/>
      <c r="Q130" s="11"/>
      <c r="R130" s="11"/>
      <c r="S130" s="11"/>
      <c r="T130" s="11"/>
      <c r="U130" s="11"/>
      <c r="V130" s="11"/>
      <c r="W130" s="11"/>
      <c r="X130" s="11"/>
      <c r="Y130" s="11" t="str">
        <f t="shared" si="33"/>
        <v/>
      </c>
      <c r="Z130" s="11" t="str">
        <f t="shared" si="34"/>
        <v/>
      </c>
      <c r="AA130" s="172">
        <f t="shared" si="35"/>
        <v>0</v>
      </c>
      <c r="AB130" s="172" t="str">
        <f t="shared" si="26"/>
        <v/>
      </c>
      <c r="AC130" s="172" t="str">
        <f t="shared" si="26"/>
        <v/>
      </c>
      <c r="AD130" s="171">
        <f t="shared" si="28"/>
        <v>0</v>
      </c>
      <c r="AE130" s="171">
        <f t="shared" si="28"/>
        <v>0</v>
      </c>
      <c r="AF130" s="171">
        <f t="shared" si="28"/>
        <v>0</v>
      </c>
      <c r="AG130" s="171">
        <f t="shared" si="28"/>
        <v>0</v>
      </c>
      <c r="AH130" s="171">
        <f t="shared" si="28"/>
        <v>0</v>
      </c>
      <c r="AI130" s="171">
        <f t="shared" si="28"/>
        <v>0</v>
      </c>
      <c r="AJ130" s="171">
        <f t="shared" si="28"/>
        <v>0</v>
      </c>
      <c r="AK130" s="171"/>
      <c r="AL130" s="171"/>
      <c r="AM130" s="171">
        <f t="shared" si="29"/>
        <v>0</v>
      </c>
      <c r="AN130" s="171"/>
      <c r="AO130" s="17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BB130" s="172" t="str">
        <f t="shared" si="37"/>
        <v/>
      </c>
      <c r="BC130" s="172" t="str">
        <f t="shared" si="37"/>
        <v/>
      </c>
      <c r="BD130" s="172" t="str">
        <f t="shared" si="37"/>
        <v/>
      </c>
      <c r="BE130" s="172" t="str">
        <f t="shared" si="37"/>
        <v/>
      </c>
      <c r="BF130" s="172" t="str">
        <f t="shared" si="37"/>
        <v/>
      </c>
    </row>
    <row r="131" spans="1:58" ht="19.5" thickBot="1">
      <c r="B131" s="282" t="s">
        <v>49</v>
      </c>
      <c r="C131" s="283"/>
      <c r="D131" s="283"/>
      <c r="E131" s="283"/>
      <c r="F131" s="284"/>
      <c r="G131" s="12">
        <f t="shared" ref="G131:M131" si="38">SUM(G31:G130)</f>
        <v>94</v>
      </c>
      <c r="H131" s="12">
        <f t="shared" si="38"/>
        <v>12</v>
      </c>
      <c r="I131" s="12">
        <f t="shared" si="38"/>
        <v>91</v>
      </c>
      <c r="J131" s="12">
        <f t="shared" si="38"/>
        <v>6</v>
      </c>
      <c r="K131" s="12">
        <f t="shared" si="38"/>
        <v>1100</v>
      </c>
      <c r="L131" s="12">
        <f t="shared" si="38"/>
        <v>13</v>
      </c>
      <c r="M131" s="12">
        <f t="shared" si="38"/>
        <v>0</v>
      </c>
      <c r="N131" s="12">
        <f t="shared" ref="N131:Z131" si="39">SUM(N31:N130)</f>
        <v>203</v>
      </c>
      <c r="O131" s="12">
        <f t="shared" si="39"/>
        <v>13</v>
      </c>
      <c r="P131" s="12">
        <f t="shared" si="39"/>
        <v>0</v>
      </c>
      <c r="Q131" s="12">
        <f t="shared" si="39"/>
        <v>51</v>
      </c>
      <c r="R131" s="12">
        <f t="shared" si="39"/>
        <v>0</v>
      </c>
      <c r="S131" s="12"/>
      <c r="T131" s="12">
        <f t="shared" si="39"/>
        <v>0</v>
      </c>
      <c r="U131" s="12">
        <f t="shared" si="39"/>
        <v>0</v>
      </c>
      <c r="V131" s="12">
        <f t="shared" si="39"/>
        <v>0</v>
      </c>
      <c r="W131" s="12"/>
      <c r="X131" s="12"/>
      <c r="Y131" s="12">
        <f>SUM(Y31:Y130)</f>
        <v>203</v>
      </c>
      <c r="Z131" s="12">
        <f t="shared" si="39"/>
        <v>13.736281562499997</v>
      </c>
    </row>
    <row r="132" spans="1:58">
      <c r="A132" s="172">
        <v>1.5133082866668701E-2</v>
      </c>
      <c r="B132" s="150"/>
      <c r="C132" s="172" t="s">
        <v>324</v>
      </c>
    </row>
  </sheetData>
  <sheetProtection algorithmName="SHA-512" hashValue="sxMpjaKUoTGudZcivpNPIeSPRudjDmm44TJOry6pnmwZOsAthOjIH6jyN/padTXAQEq45plbr8YJGOPwppL3HQ==" saltValue="1XnZ7hMLQitCiA6uHL7lxw==" spinCount="100000" sheet="1" scenarios="1" formatColumns="0" formatRows="0"/>
  <mergeCells count="16">
    <mergeCell ref="W29:W30"/>
    <mergeCell ref="X29:X30"/>
    <mergeCell ref="Y29:Y30"/>
    <mergeCell ref="Z29:Z30"/>
    <mergeCell ref="Q29:Q30"/>
    <mergeCell ref="R29:R30"/>
    <mergeCell ref="S29:S30"/>
    <mergeCell ref="T29:T30"/>
    <mergeCell ref="U29:U30"/>
    <mergeCell ref="V29:V30"/>
    <mergeCell ref="O29:O30"/>
    <mergeCell ref="B29:B30"/>
    <mergeCell ref="C29:C30"/>
    <mergeCell ref="D29:D30"/>
    <mergeCell ref="E29:E30"/>
    <mergeCell ref="N29:N30"/>
  </mergeCells>
  <conditionalFormatting sqref="B31:E130 G31:G130 R31:Z130">
    <cfRule type="expression" dxfId="41" priority="5" stopIfTrue="1">
      <formula>AND($F31="",B31&lt;&gt;"")</formula>
    </cfRule>
  </conditionalFormatting>
  <conditionalFormatting sqref="B31:E130 G31:Z130">
    <cfRule type="expression" dxfId="40" priority="6">
      <formula>$F31=""</formula>
    </cfRule>
    <cfRule type="expression" dxfId="39" priority="7">
      <formula>B$30&lt;&gt;""</formula>
    </cfRule>
  </conditionalFormatting>
  <conditionalFormatting sqref="N31:O130">
    <cfRule type="expression" dxfId="38" priority="2" stopIfTrue="1">
      <formula>AND($F31="",N31&lt;&gt;"")</formula>
    </cfRule>
  </conditionalFormatting>
  <conditionalFormatting sqref="Q31">
    <cfRule type="expression" dxfId="37" priority="1" stopIfTrue="1">
      <formula>AND($F31="",Q31&lt;&gt;"")</formula>
    </cfRule>
  </conditionalFormatting>
  <dataValidations count="5">
    <dataValidation type="list" allowBlank="1" showInputMessage="1" showErrorMessage="1" errorTitle="נתון שגוי" error="ניתן להזין רק 0 או 1_x000d__x000a_0= התנאי אינו מתקיים_x000d__x000a_1= התנאי מתקיים" sqref="L31:M130" xr:uid="{00000000-0002-0000-1C00-000000000000}">
      <formula1>$AB31:$AC31</formula1>
    </dataValidation>
    <dataValidation type="whole" operator="greaterThanOrEqual" allowBlank="1" showInputMessage="1" showErrorMessage="1" errorTitle="נתון שגוי" error="ניתן להזין רק מספר שלם גדול או שווה ל-0" sqref="G31:K130" xr:uid="{00000000-0002-0000-1C00-000001000000}">
      <formula1>0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1C00-000002000000}">
      <formula1>$AB31:$AC31</formula1>
    </dataValidation>
    <dataValidation type="list" allowBlank="1" showInputMessage="1" showErrorMessage="1" sqref="G30:M30 P30" xr:uid="{00000000-0002-0000-1C00-000003000000}">
      <formula1>$AE$1:$BA$1</formula1>
    </dataValidation>
    <dataValidation type="list" allowBlank="1" showInputMessage="1" showErrorMessage="1" sqref="F30" xr:uid="{00000000-0002-0000-1C00-000004000000}">
      <formula1>$AF$1:$BA$1</formula1>
    </dataValidation>
  </dataValidations>
  <printOptions horizontalCentered="1"/>
  <pageMargins left="0.27559055118110237" right="0.31496062992125984" top="0.74803149606299213" bottom="0.62992125984251968" header="0.31496062992125984" footer="0.31496062992125984"/>
  <pageSetup paperSize="9" scale="27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8" operator="containsText" id="{FD9DA7E4-B3A6-48BB-A355-68A0E77E08E7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G31:Z130</xm:sqref>
        </x14:conditionalFormatting>
      </x14:conditionalFormatting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4">
    <tabColor theme="8" tint="0.59999389629810485"/>
    <pageSetUpPr fitToPage="1"/>
  </sheetPr>
  <dimension ref="A1:GR132"/>
  <sheetViews>
    <sheetView rightToLeft="1" view="pageBreakPreview" topLeftCell="B29" zoomScale="80" zoomScaleNormal="100" zoomScaleSheetLayoutView="80" workbookViewId="0">
      <selection activeCell="Y136" sqref="Y136"/>
    </sheetView>
  </sheetViews>
  <sheetFormatPr defaultColWidth="9.140625" defaultRowHeight="15.75"/>
  <cols>
    <col min="1" max="1" width="9.140625" style="172" hidden="1" customWidth="1"/>
    <col min="2" max="2" width="9" style="172" customWidth="1"/>
    <col min="3" max="5" width="10.42578125" style="172" hidden="1" customWidth="1"/>
    <col min="6" max="6" width="48" style="172" customWidth="1"/>
    <col min="7" max="7" width="14.42578125" style="172" customWidth="1"/>
    <col min="8" max="8" width="12" style="172" customWidth="1"/>
    <col min="9" max="9" width="21.140625" style="172" customWidth="1"/>
    <col min="10" max="10" width="17.5703125" style="172" customWidth="1"/>
    <col min="11" max="11" width="17.42578125" style="172" customWidth="1"/>
    <col min="12" max="12" width="21.42578125" style="172" customWidth="1"/>
    <col min="13" max="13" width="23.85546875" style="172" customWidth="1"/>
    <col min="14" max="14" width="23.5703125" style="172" customWidth="1"/>
    <col min="15" max="15" width="18.7109375" style="172" customWidth="1"/>
    <col min="16" max="16" width="16.85546875" style="172" customWidth="1"/>
    <col min="17" max="17" width="17.140625" style="172" hidden="1" customWidth="1"/>
    <col min="18" max="21" width="21.42578125" style="172" hidden="1" customWidth="1"/>
    <col min="22" max="22" width="15.42578125" style="172" hidden="1" customWidth="1"/>
    <col min="23" max="24" width="21.42578125" style="172" hidden="1" customWidth="1"/>
    <col min="25" max="25" width="21.42578125" style="172" customWidth="1"/>
    <col min="26" max="26" width="16.85546875" style="172" customWidth="1"/>
    <col min="27" max="29" width="9.140625" style="172" hidden="1" customWidth="1"/>
    <col min="30" max="30" width="11.85546875" style="172" hidden="1" customWidth="1"/>
    <col min="31" max="32" width="9.140625" style="172" hidden="1" customWidth="1"/>
    <col min="33" max="33" width="10.140625" style="172" hidden="1" customWidth="1"/>
    <col min="34" max="34" width="16.7109375" style="172" hidden="1" customWidth="1"/>
    <col min="35" max="35" width="8.85546875" style="172" hidden="1" customWidth="1"/>
    <col min="36" max="36" width="11.85546875" style="172" hidden="1" customWidth="1"/>
    <col min="37" max="37" width="17.7109375" style="172" hidden="1" customWidth="1"/>
    <col min="38" max="49" width="9.140625" style="172" hidden="1" customWidth="1"/>
    <col min="50" max="50" width="10.7109375" style="172" hidden="1" customWidth="1"/>
    <col min="51" max="200" width="9.140625" style="172" hidden="1" customWidth="1"/>
    <col min="201" max="16384" width="9.140625" style="172"/>
  </cols>
  <sheetData>
    <row r="1" spans="2:53" ht="34.5" customHeight="1" thickBot="1">
      <c r="B1" s="276" t="s">
        <v>130</v>
      </c>
      <c r="C1" s="277"/>
      <c r="D1" s="277"/>
      <c r="E1" s="277"/>
      <c r="F1" s="1" t="str">
        <f ca="1">MID(CELL("filename",AC2),FIND("]",CELL("filename",AC2),1)+1,99)</f>
        <v>מקהלת זמרתיה</v>
      </c>
      <c r="Y1" s="177" t="s">
        <v>309</v>
      </c>
      <c r="Z1" s="2">
        <f ca="1">INDEX('תנאי סף'!$B$31:$B$130,MATCH(F1,'תנאי סף'!$F$31:$F$130,0))</f>
        <v>6</v>
      </c>
      <c r="AB1" s="172" t="s">
        <v>89</v>
      </c>
      <c r="AD1" s="188" t="s">
        <v>90</v>
      </c>
      <c r="AE1" s="189" t="s">
        <v>91</v>
      </c>
      <c r="AF1" s="189" t="s">
        <v>92</v>
      </c>
      <c r="AG1" s="189" t="s">
        <v>93</v>
      </c>
      <c r="AH1" s="189" t="s">
        <v>94</v>
      </c>
      <c r="AI1" s="189" t="s">
        <v>95</v>
      </c>
      <c r="AJ1" s="189" t="s">
        <v>96</v>
      </c>
      <c r="AK1" s="190" t="s">
        <v>97</v>
      </c>
      <c r="AL1" s="189" t="s">
        <v>98</v>
      </c>
      <c r="AM1" s="190" t="s">
        <v>99</v>
      </c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90"/>
    </row>
    <row r="2" spans="2:53" ht="20.25" customHeight="1">
      <c r="Y2" s="278" t="str">
        <f>'פרמטרים לקריטריונים'!$B$4</f>
        <v>שנת תקציב</v>
      </c>
      <c r="Z2" s="5">
        <f>'פרמטרים לקריטריונים'!$C$4</f>
        <v>2025</v>
      </c>
      <c r="AE2" s="172">
        <f>IF(ISNA(MATCH(G31,$AB$30:$AC$30,0)),0,1)</f>
        <v>0</v>
      </c>
      <c r="AF2" s="172">
        <f>IF(IFERROR(G31*1,"bad")="bad",0,1)</f>
        <v>1</v>
      </c>
      <c r="AG2" s="172">
        <f>IF(IFERROR(IF(G31=TRUNC(G31),1,"bad"),"bad")="bad",0,1)</f>
        <v>1</v>
      </c>
      <c r="AH2" s="172">
        <f>IF(AND(IF(IFERROR(G31*1,"bad")="bad",0,1)=1,G31&gt;=0),1,0)</f>
        <v>1</v>
      </c>
      <c r="AI2" s="172">
        <f>IF(AND(IF(IFERROR(IF(G31=TRUNC(G31),1,"bad"),"bad")="bad",0,1)=1,G31&gt;=0),1,0)</f>
        <v>1</v>
      </c>
      <c r="AJ2" s="172">
        <f>IF(AND(IF(IFERROR(G31*1,"bad")="bad",0,1)=1,G31&gt;0),1,0)</f>
        <v>1</v>
      </c>
      <c r="AK2" s="172">
        <f>IF(AND(IF(IFERROR(IF(G31=TRUNC(G31),1,"bad"),"bad")="bad",0,1)=1,G31&gt;0),1,0)</f>
        <v>1</v>
      </c>
      <c r="AL2" s="172">
        <v>1</v>
      </c>
      <c r="AM2" s="172">
        <f>IF(IFERROR(HLOOKUP(G31,$BB$30:$BL$30,1,0),"bad")="bad",0,1)</f>
        <v>0</v>
      </c>
    </row>
    <row r="3" spans="2:53" ht="19.5" thickBot="1">
      <c r="F3" s="343" t="str">
        <f>'פרמטרים לקריטריונים'!F61:G61</f>
        <v>סעיף</v>
      </c>
      <c r="G3" s="343" t="str">
        <f>'פרמטרים לקריטריונים'!G61:H61</f>
        <v>תנאי</v>
      </c>
      <c r="I3" s="343" t="str">
        <f>'פרמטרים לקריטריונים'!B61</f>
        <v>סעיף</v>
      </c>
      <c r="J3" s="343" t="str">
        <f>'פרמטרים לקריטריונים'!C61</f>
        <v>ניקוד</v>
      </c>
      <c r="L3" s="343" t="str">
        <f>'פרמטרים לקריטריונים'!B81</f>
        <v>סעיף</v>
      </c>
      <c r="M3" s="343" t="str">
        <f>'פרמטרים לקריטריונים'!C81</f>
        <v>ניקוד</v>
      </c>
      <c r="N3" s="343" t="str">
        <f>'פרמטרים לקריטריונים'!B85</f>
        <v>סעיף</v>
      </c>
      <c r="O3" s="343" t="str">
        <f>'פרמטרים לקריטריונים'!C85</f>
        <v>מקדם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2" t="s">
        <v>101</v>
      </c>
      <c r="AE3" s="172">
        <v>1</v>
      </c>
      <c r="AF3" s="172">
        <v>2</v>
      </c>
      <c r="AG3" s="172">
        <v>3</v>
      </c>
      <c r="AH3" s="172">
        <v>4</v>
      </c>
      <c r="AI3" s="172">
        <v>5</v>
      </c>
      <c r="AJ3" s="172">
        <v>6</v>
      </c>
      <c r="AK3" s="172">
        <v>7</v>
      </c>
      <c r="AL3" s="172">
        <v>8</v>
      </c>
      <c r="AM3" s="172">
        <v>9</v>
      </c>
    </row>
    <row r="4" spans="2:53" ht="32.25" thickBot="1">
      <c r="F4" s="346" t="str">
        <f>'פרמטרים לקריטריונים'!F62:G62</f>
        <v>מספר חזנים ופייטנים</v>
      </c>
      <c r="G4" s="391">
        <f>'פרמטרים לקריטריונים'!G62:H62</f>
        <v>4</v>
      </c>
      <c r="I4" s="346" t="str">
        <f>'פרמטרים לקריטריונים'!B62</f>
        <v>עבור כל מנצח, נגן, חזן או פייטן</v>
      </c>
      <c r="J4" s="391">
        <f>'פרמטרים לקריטריונים'!C62</f>
        <v>1</v>
      </c>
      <c r="L4" s="346" t="str">
        <f>'פרמטרים לקריטריונים'!B82</f>
        <v>עבור כל קונצרט</v>
      </c>
      <c r="M4" s="392">
        <f>'פרמטרים לקריטריונים'!C82</f>
        <v>1</v>
      </c>
      <c r="N4" s="346" t="str">
        <f>'פרמטרים לקריטריונים'!B86</f>
        <v>שיעור מקסימלי של ניקוד מקונצרטים בחו"ל</v>
      </c>
      <c r="O4" s="392">
        <f>'פרמטרים לקריטריונים'!C86</f>
        <v>0.1</v>
      </c>
      <c r="AD4" s="172" t="s">
        <v>105</v>
      </c>
      <c r="AE4" s="188" t="s">
        <v>76</v>
      </c>
      <c r="AF4" s="189" t="s">
        <v>77</v>
      </c>
      <c r="AG4" s="189" t="s">
        <v>78</v>
      </c>
      <c r="AH4" s="189" t="s">
        <v>79</v>
      </c>
      <c r="AI4" s="189" t="s">
        <v>80</v>
      </c>
      <c r="AJ4" s="189"/>
      <c r="AK4" s="189"/>
      <c r="AL4" s="189"/>
      <c r="AM4" s="189"/>
      <c r="AN4" s="190"/>
    </row>
    <row r="5" spans="2:53" ht="19.5" thickBot="1">
      <c r="F5" s="346" t="str">
        <f>'פרמטרים לקריטריונים'!F63:G63</f>
        <v>מספר חזנים</v>
      </c>
      <c r="G5" s="391">
        <f>'פרמטרים לקריטריונים'!G63:H63</f>
        <v>1</v>
      </c>
      <c r="I5" s="343" t="str">
        <f>'פרמטרים לקריטריונים'!B63</f>
        <v>סעיף</v>
      </c>
      <c r="J5" s="343" t="str">
        <f>'פרמטרים לקריטריונים'!C63</f>
        <v>הגבלה</v>
      </c>
      <c r="L5" s="343" t="str">
        <f>'פרמטרים לקריטריונים'!B83</f>
        <v>בעד כל מספר מבצעים</v>
      </c>
      <c r="M5" s="343" t="str">
        <f>'פרמטרים לקריטריונים'!C83</f>
        <v>מקדם</v>
      </c>
      <c r="N5" s="343" t="str">
        <f>'פרמטרים לקריטריונים'!B87</f>
        <v>סעיף</v>
      </c>
      <c r="O5" s="343" t="str">
        <f>'פרמטרים לקריטריונים'!C87</f>
        <v>מקדם</v>
      </c>
      <c r="Y5" s="279" t="s">
        <v>310</v>
      </c>
      <c r="Z5" s="280"/>
    </row>
    <row r="6" spans="2:53" ht="37.5">
      <c r="F6" s="346" t="str">
        <f>'פרמטרים לקריטריונים'!F64:G64</f>
        <v>מספר נגנים</v>
      </c>
      <c r="G6" s="391">
        <f>'פרמטרים לקריטריונים'!G64:H64</f>
        <v>3</v>
      </c>
      <c r="I6" s="346" t="str">
        <f>'פרמטרים לקריטריונים'!B64</f>
        <v>מספר מבצעים מקסימלי לקונצרט</v>
      </c>
      <c r="J6" s="391">
        <f>'פרמטרים לקריטריונים'!C64</f>
        <v>80</v>
      </c>
      <c r="L6" s="393">
        <f>'פרמטרים לקריטריונים'!B84</f>
        <v>10</v>
      </c>
      <c r="M6" s="392">
        <f>'פרמטרים לקריטריונים'!C84</f>
        <v>1.05</v>
      </c>
      <c r="N6" s="346" t="str">
        <f>'פרמטרים לקריטריונים'!B88</f>
        <v>קונצרט עבור גוף שלישי שהמשרד תמך בו</v>
      </c>
      <c r="O6" s="392">
        <f>'פרמטרים לקריטריונים'!C88</f>
        <v>0.5</v>
      </c>
      <c r="Y6" s="177" t="s">
        <v>311</v>
      </c>
      <c r="Z6" s="317">
        <f>Y131</f>
        <v>270</v>
      </c>
    </row>
    <row r="7" spans="2:53" ht="38.25" thickBot="1">
      <c r="F7" s="346" t="str">
        <f>'פרמטרים לקריטריונים'!F65:G65</f>
        <v>דקות שירה או נגינה</v>
      </c>
      <c r="G7" s="391">
        <f>'פרמטרים לקריטריונים'!G65:H65</f>
        <v>50</v>
      </c>
      <c r="Y7" s="315" t="s">
        <v>312</v>
      </c>
      <c r="Z7" s="316">
        <f>SUMPRODUCT(Z31:Z130,--(P31:P130=0))+MIN(SUMPRODUCT(Z31:Z130,--(P31:P130=1)),SUMPRODUCT(Z31:Z130,--(P31:P130=0))*O4/(1-O4))</f>
        <v>5.5899913313671883</v>
      </c>
    </row>
    <row r="9" spans="2:53" hidden="1"/>
    <row r="10" spans="2:53" hidden="1"/>
    <row r="11" spans="2:53" hidden="1"/>
    <row r="12" spans="2:53" hidden="1"/>
    <row r="13" spans="2:53" hidden="1"/>
    <row r="14" spans="2:53" hidden="1"/>
    <row r="15" spans="2:53" hidden="1"/>
    <row r="16" spans="2:53" hidden="1"/>
    <row r="17" spans="1:58" hidden="1"/>
    <row r="18" spans="1:58" hidden="1"/>
    <row r="19" spans="1:58" hidden="1"/>
    <row r="20" spans="1:58" hidden="1"/>
    <row r="21" spans="1:58" hidden="1"/>
    <row r="22" spans="1:58" hidden="1"/>
    <row r="23" spans="1:58" hidden="1"/>
    <row r="24" spans="1:58" hidden="1"/>
    <row r="25" spans="1:58" hidden="1"/>
    <row r="26" spans="1:58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58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8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171">
        <f t="shared" ref="AD28:AW28" si="0">MATCH(G$30,$AE$1:$AM$1,0)</f>
        <v>5</v>
      </c>
      <c r="AE28" s="171">
        <f t="shared" si="0"/>
        <v>5</v>
      </c>
      <c r="AF28" s="171">
        <f t="shared" si="0"/>
        <v>5</v>
      </c>
      <c r="AG28" s="171">
        <f t="shared" si="0"/>
        <v>5</v>
      </c>
      <c r="AH28" s="171">
        <f t="shared" si="0"/>
        <v>5</v>
      </c>
      <c r="AI28" s="171">
        <f t="shared" si="0"/>
        <v>1</v>
      </c>
      <c r="AJ28" s="171">
        <f t="shared" si="0"/>
        <v>1</v>
      </c>
      <c r="AK28" s="171" t="e">
        <f t="shared" si="0"/>
        <v>#N/A</v>
      </c>
      <c r="AL28" s="171" t="e">
        <f t="shared" si="0"/>
        <v>#N/A</v>
      </c>
      <c r="AM28" s="171">
        <f t="shared" si="0"/>
        <v>1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  <c r="AW28" s="171" t="e">
        <f t="shared" si="0"/>
        <v>#N/A</v>
      </c>
      <c r="AX28" s="171" t="e">
        <f>MATCH(#REF!,$AE$1:$AM$1,0)</f>
        <v>#REF!</v>
      </c>
      <c r="AY28" s="171"/>
    </row>
    <row r="29" spans="1:58" ht="79.5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218" t="s">
        <v>313</v>
      </c>
      <c r="G29" s="218" t="s">
        <v>56</v>
      </c>
      <c r="H29" s="218" t="s">
        <v>314</v>
      </c>
      <c r="I29" s="218" t="s">
        <v>58</v>
      </c>
      <c r="J29" s="218" t="s">
        <v>315</v>
      </c>
      <c r="K29" s="218" t="s">
        <v>316</v>
      </c>
      <c r="L29" s="218" t="s">
        <v>317</v>
      </c>
      <c r="M29" s="218" t="s">
        <v>318</v>
      </c>
      <c r="N29" s="429" t="s">
        <v>319</v>
      </c>
      <c r="O29" s="429" t="s">
        <v>320</v>
      </c>
      <c r="P29" s="218" t="s">
        <v>321</v>
      </c>
      <c r="Q29" s="433"/>
      <c r="R29" s="433"/>
      <c r="S29" s="433"/>
      <c r="T29" s="433"/>
      <c r="U29" s="433"/>
      <c r="V29" s="433"/>
      <c r="W29" s="433"/>
      <c r="X29" s="433"/>
      <c r="Y29" s="429" t="s">
        <v>322</v>
      </c>
      <c r="Z29" s="429" t="s">
        <v>323</v>
      </c>
      <c r="AA29" s="203" t="s">
        <v>161</v>
      </c>
      <c r="AD29" s="171" t="str">
        <f t="shared" ref="AD29:AW29" si="1">"בקרת "&amp;G29</f>
        <v>בקרת מספר חזנים</v>
      </c>
      <c r="AE29" s="171" t="str">
        <f t="shared" si="1"/>
        <v>בקרת מספר פייטנים</v>
      </c>
      <c r="AF29" s="171" t="str">
        <f t="shared" si="1"/>
        <v>בקרת מספר נגנים</v>
      </c>
      <c r="AG29" s="171" t="str">
        <f t="shared" si="1"/>
        <v>בקרת מספר מנצחים</v>
      </c>
      <c r="AH29" s="171" t="str">
        <f t="shared" si="1"/>
        <v>בקרת מספר דקות שירה או נגינה</v>
      </c>
      <c r="AI29" s="171" t="str">
        <f t="shared" si="1"/>
        <v>בקרת אינה מבוצעת במסגרת התפילות הקבועות בבית הכנסת או במסגרת בית ספרית</v>
      </c>
      <c r="AJ29" s="171" t="str">
        <f t="shared" si="1"/>
        <v>בקרת הקונצרנט בוצע עבור גוף שלישי שהמשרד תמך בו בשנת ההערכה ואשר המוסד קיבל ממנו תשלום בעבורם</v>
      </c>
      <c r="AK29" s="171" t="str">
        <f t="shared" si="1"/>
        <v>בקרת סה"כ מבצעים</v>
      </c>
      <c r="AL29" s="171" t="str">
        <f t="shared" si="1"/>
        <v>בקרת עובר תנאי סף לקונצרט</v>
      </c>
      <c r="AM29" s="171" t="str">
        <f t="shared" si="1"/>
        <v>בקרת הקונצרנט בוצע מחוץ לישראל</v>
      </c>
      <c r="AN29" s="171" t="str">
        <f t="shared" si="1"/>
        <v xml:space="preserve">בקרת </v>
      </c>
      <c r="AO29" s="171" t="str">
        <f t="shared" si="1"/>
        <v xml:space="preserve">בקרת </v>
      </c>
      <c r="AP29" s="171" t="str">
        <f t="shared" si="1"/>
        <v xml:space="preserve">בקרת </v>
      </c>
      <c r="AQ29" s="171" t="str">
        <f t="shared" si="1"/>
        <v xml:space="preserve">בקרת </v>
      </c>
      <c r="AR29" s="171" t="str">
        <f t="shared" si="1"/>
        <v xml:space="preserve">בקרת </v>
      </c>
      <c r="AS29" s="171" t="str">
        <f t="shared" si="1"/>
        <v xml:space="preserve">בקרת </v>
      </c>
      <c r="AT29" s="171" t="str">
        <f t="shared" si="1"/>
        <v xml:space="preserve">בקרת </v>
      </c>
      <c r="AU29" s="171" t="str">
        <f t="shared" si="1"/>
        <v xml:space="preserve">בקרת </v>
      </c>
      <c r="AV29" s="171" t="str">
        <f t="shared" si="1"/>
        <v>בקרת ניקוד מבצעים</v>
      </c>
      <c r="AW29" s="171" t="str">
        <f t="shared" si="1"/>
        <v>בקרת ניקוד מספר קונצרטים</v>
      </c>
      <c r="AX29" s="171"/>
      <c r="AY29" s="171"/>
      <c r="BB29" s="172" t="s">
        <v>105</v>
      </c>
    </row>
    <row r="30" spans="1:58" ht="33" customHeight="1" thickBot="1">
      <c r="A30" s="204"/>
      <c r="B30" s="432"/>
      <c r="C30" s="434"/>
      <c r="D30" s="434"/>
      <c r="E30" s="434"/>
      <c r="F30" s="219" t="s">
        <v>98</v>
      </c>
      <c r="G30" s="219" t="s">
        <v>95</v>
      </c>
      <c r="H30" s="219" t="s">
        <v>95</v>
      </c>
      <c r="I30" s="219" t="s">
        <v>95</v>
      </c>
      <c r="J30" s="219" t="s">
        <v>95</v>
      </c>
      <c r="K30" s="219" t="s">
        <v>95</v>
      </c>
      <c r="L30" s="219" t="s">
        <v>91</v>
      </c>
      <c r="M30" s="219" t="s">
        <v>91</v>
      </c>
      <c r="N30" s="430"/>
      <c r="O30" s="430"/>
      <c r="P30" s="219" t="s">
        <v>91</v>
      </c>
      <c r="Q30" s="522"/>
      <c r="R30" s="434"/>
      <c r="S30" s="434"/>
      <c r="T30" s="434"/>
      <c r="U30" s="434"/>
      <c r="V30" s="434"/>
      <c r="W30" s="434"/>
      <c r="X30" s="434"/>
      <c r="Y30" s="430"/>
      <c r="Z30" s="430"/>
      <c r="AB30" s="172">
        <v>0</v>
      </c>
      <c r="AC30" s="172">
        <v>1</v>
      </c>
      <c r="AD30" s="171" t="str">
        <f t="shared" ref="AD30:AW30" si="2">G30</f>
        <v>מספר שלם שאינו שלילי</v>
      </c>
      <c r="AE30" s="171" t="str">
        <f t="shared" si="2"/>
        <v>מספר שלם שאינו שלילי</v>
      </c>
      <c r="AF30" s="171" t="str">
        <f t="shared" si="2"/>
        <v>מספר שלם שאינו שלילי</v>
      </c>
      <c r="AG30" s="171" t="str">
        <f t="shared" si="2"/>
        <v>מספר שלם שאינו שלילי</v>
      </c>
      <c r="AH30" s="171" t="str">
        <f t="shared" si="2"/>
        <v>מספר שלם שאינו שלילי</v>
      </c>
      <c r="AI30" s="171" t="str">
        <f t="shared" si="2"/>
        <v>0/1</v>
      </c>
      <c r="AJ30" s="171" t="str">
        <f t="shared" si="2"/>
        <v>0/1</v>
      </c>
      <c r="AK30" s="171">
        <f t="shared" si="2"/>
        <v>0</v>
      </c>
      <c r="AL30" s="171">
        <f t="shared" si="2"/>
        <v>0</v>
      </c>
      <c r="AM30" s="171" t="str">
        <f t="shared" si="2"/>
        <v>0/1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AW30" s="171">
        <f t="shared" si="2"/>
        <v>0</v>
      </c>
      <c r="AX30" s="171"/>
      <c r="AY30" s="171"/>
      <c r="BB30" s="172" t="str">
        <f>AE$4</f>
        <v>א</v>
      </c>
      <c r="BC30" s="172" t="str">
        <f>AF$4</f>
        <v>ב</v>
      </c>
      <c r="BD30" s="172" t="str">
        <f>AG$4</f>
        <v>ג</v>
      </c>
      <c r="BE30" s="172" t="str">
        <f>AH$4</f>
        <v>ד</v>
      </c>
      <c r="BF30" s="172" t="str">
        <f>AI$4</f>
        <v>ה</v>
      </c>
    </row>
    <row r="31" spans="1:58" ht="30.75" customHeight="1">
      <c r="B31" s="10">
        <f t="shared" ref="B31:B94" si="3">IF(F31="","",ROW()-30)</f>
        <v>1</v>
      </c>
      <c r="C31" s="8"/>
      <c r="D31" s="8"/>
      <c r="E31" s="8"/>
      <c r="F31" s="281" t="s">
        <v>437</v>
      </c>
      <c r="G31" s="9">
        <v>4</v>
      </c>
      <c r="H31" s="137">
        <v>64</v>
      </c>
      <c r="I31" s="137">
        <v>48</v>
      </c>
      <c r="J31" s="137">
        <v>1</v>
      </c>
      <c r="K31" s="137">
        <v>180</v>
      </c>
      <c r="L31" s="158">
        <v>1</v>
      </c>
      <c r="M31" s="158">
        <v>0</v>
      </c>
      <c r="N31" s="11">
        <f>IF($F31="","",IFERROR(SUM(G31:J31),$AB$1))</f>
        <v>117</v>
      </c>
      <c r="O31" s="11">
        <f>IF($F31="","",IF($AA31&lt;&gt;1,$AB$1,IFERROR(IF(AND(L31=1,K31&gt;=$G$7,OR(SUM(G31:H31)&gt;=$G$4,AND(H31&gt;=($G$4-$G$6),I31&gt;=$G$6))),1,0),$AB$1)))</f>
        <v>1</v>
      </c>
      <c r="P31" s="158">
        <v>0</v>
      </c>
      <c r="Q31" s="11">
        <f>IF($F31="","",IFERROR(SUM(J31:M31),$AB$1))</f>
        <v>182</v>
      </c>
      <c r="R31" s="11"/>
      <c r="S31" s="11"/>
      <c r="T31" s="11"/>
      <c r="U31" s="11"/>
      <c r="V31" s="11"/>
      <c r="W31" s="11"/>
      <c r="X31" s="11"/>
      <c r="Y31" s="11">
        <f>IF($F31="","",IF($AA31&lt;&gt;1,$AB$1,IFERROR(O31*MIN($J$6,$J$4*N31),$AB$1)))</f>
        <v>80</v>
      </c>
      <c r="Z31" s="11">
        <f>IF($F31="","",IF($AA31&lt;&gt;1,$AB$1,IFERROR(O31*$M$4*$M$6^ROUNDDOWN(MIN($J$6,N31)/$L$6,0)*IF(M31=1,$O$6,1),$AB$1)))</f>
        <v>1.4774554437890626</v>
      </c>
      <c r="AA31" s="172">
        <f>IF(SUM(AD31:AW31)=COUNT(AD31:AW31),1,0)</f>
        <v>1</v>
      </c>
      <c r="AB31" s="172">
        <f>IF($F31="","",AB$30)</f>
        <v>0</v>
      </c>
      <c r="AC31" s="172">
        <f>IF($F31="","",AC$30)</f>
        <v>1</v>
      </c>
      <c r="AD31" s="171">
        <f t="shared" ref="AD31:AJ62" si="4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171">
        <f t="shared" si="4"/>
        <v>1</v>
      </c>
      <c r="AF31" s="171">
        <f t="shared" si="4"/>
        <v>1</v>
      </c>
      <c r="AG31" s="171">
        <f t="shared" si="4"/>
        <v>1</v>
      </c>
      <c r="AH31" s="171">
        <f t="shared" si="4"/>
        <v>1</v>
      </c>
      <c r="AI31" s="171">
        <f t="shared" si="4"/>
        <v>1</v>
      </c>
      <c r="AJ31" s="171">
        <f t="shared" si="4"/>
        <v>1</v>
      </c>
      <c r="AK31" s="171"/>
      <c r="AL31" s="171"/>
      <c r="AM31" s="171">
        <f t="shared" ref="AM31:AM94" si="5">IF(P$30="",1,IF(P31="",0,IFERROR(CHOOSE(AM$28,IF(ISNA(MATCH(P31,$AB$30:$AC$30,0)),0,1),IF(ISNUMBER(P31),1,0),IF(P31=TRUNC(P31),1,0),IF(AND(P31*1=P31,P31&gt;=0),1,0),IF(AND(P31=TRUNC(P31),P31&gt;=0),1,0),IF(AND(P31*1=P31,P31&gt;0),1,0),IF(AND(P31=TRUNC(P31),P31&gt;0),1,0),1,IF(ISNA(HLOOKUP(P31,$AE$4:$AN$4,1,0)),0,1)),0)))</f>
        <v>1</v>
      </c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BB31" s="172" t="str">
        <f t="shared" ref="BB31:BF46" si="6">IF($F31="","",BB$30)</f>
        <v>א</v>
      </c>
      <c r="BC31" s="172" t="str">
        <f t="shared" si="6"/>
        <v>ב</v>
      </c>
      <c r="BD31" s="172" t="str">
        <f t="shared" si="6"/>
        <v>ג</v>
      </c>
      <c r="BE31" s="172" t="str">
        <f t="shared" si="6"/>
        <v>ד</v>
      </c>
      <c r="BF31" s="172" t="str">
        <f t="shared" si="6"/>
        <v>ה</v>
      </c>
    </row>
    <row r="32" spans="1:58" ht="30.75" customHeight="1">
      <c r="B32" s="10">
        <f t="shared" si="3"/>
        <v>2</v>
      </c>
      <c r="C32" s="8"/>
      <c r="D32" s="8"/>
      <c r="E32" s="8"/>
      <c r="F32" s="281" t="s">
        <v>438</v>
      </c>
      <c r="G32" s="9">
        <v>2</v>
      </c>
      <c r="H32" s="9">
        <v>62</v>
      </c>
      <c r="I32" s="9">
        <v>48</v>
      </c>
      <c r="J32" s="9">
        <v>1</v>
      </c>
      <c r="K32" s="137">
        <v>180</v>
      </c>
      <c r="L32" s="305">
        <v>1</v>
      </c>
      <c r="M32" s="305">
        <v>0</v>
      </c>
      <c r="N32" s="11">
        <f t="shared" ref="N32:N95" si="7">IF($F32="","",IFERROR(SUM(G32:J32),$AB$1))</f>
        <v>113</v>
      </c>
      <c r="O32" s="11">
        <f t="shared" ref="O32:O95" si="8">IF($F32="","",IF($AA32&lt;&gt;1,$AB$1,IFERROR(IF(AND(L32=1,K32&gt;=$G$7,OR(SUM(G32:H32)&gt;=$G$4,AND(H32&gt;=($G$4-$G$6),I32&gt;=$G$6))),1,0),$AB$1)))</f>
        <v>1</v>
      </c>
      <c r="P32" s="158">
        <v>0</v>
      </c>
      <c r="Q32" s="11"/>
      <c r="R32" s="11"/>
      <c r="S32" s="11"/>
      <c r="T32" s="11"/>
      <c r="U32" s="11"/>
      <c r="V32" s="11"/>
      <c r="W32" s="11"/>
      <c r="X32" s="11"/>
      <c r="Y32" s="11">
        <f t="shared" ref="Y32:Y95" si="9">IF($F32="","",IF($AA32&lt;&gt;1,$AB$1,IFERROR(O32*MIN($J$6,$J$4*N32),$AB$1)))</f>
        <v>80</v>
      </c>
      <c r="Z32" s="11">
        <f t="shared" ref="Z32:Z95" si="10">IF($F32="","",IF($AA32&lt;&gt;1,$AB$1,IFERROR(O32*$M$4*$M$6^ROUNDDOWN(MIN($J$6,N32)/$L$6,0)*IF(M32=1,$O$6,1),$AB$1)))</f>
        <v>1.4774554437890626</v>
      </c>
      <c r="AA32" s="172">
        <f t="shared" ref="AA32:AA95" si="11">IF(SUM(AD32:AW32)=COUNT(AD32:AW32),1,0)</f>
        <v>1</v>
      </c>
      <c r="AB32" s="172">
        <f t="shared" ref="AB32:AC63" si="12">IF($F32="","",AB$30)</f>
        <v>0</v>
      </c>
      <c r="AC32" s="172">
        <f t="shared" si="12"/>
        <v>1</v>
      </c>
      <c r="AD32" s="171">
        <f t="shared" si="4"/>
        <v>1</v>
      </c>
      <c r="AE32" s="171">
        <f t="shared" si="4"/>
        <v>1</v>
      </c>
      <c r="AF32" s="171">
        <f t="shared" si="4"/>
        <v>1</v>
      </c>
      <c r="AG32" s="171">
        <f t="shared" si="4"/>
        <v>1</v>
      </c>
      <c r="AH32" s="171">
        <f t="shared" si="4"/>
        <v>1</v>
      </c>
      <c r="AI32" s="171">
        <f t="shared" si="4"/>
        <v>1</v>
      </c>
      <c r="AJ32" s="171">
        <f t="shared" si="4"/>
        <v>1</v>
      </c>
      <c r="AK32" s="171"/>
      <c r="AL32" s="171"/>
      <c r="AM32" s="171">
        <f t="shared" si="5"/>
        <v>1</v>
      </c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BB32" s="172" t="str">
        <f t="shared" si="6"/>
        <v>א</v>
      </c>
      <c r="BC32" s="172" t="str">
        <f t="shared" si="6"/>
        <v>ב</v>
      </c>
      <c r="BD32" s="172" t="str">
        <f t="shared" si="6"/>
        <v>ג</v>
      </c>
      <c r="BE32" s="172" t="str">
        <f t="shared" si="6"/>
        <v>ד</v>
      </c>
      <c r="BF32" s="172" t="str">
        <f t="shared" si="6"/>
        <v>ה</v>
      </c>
    </row>
    <row r="33" spans="2:58" ht="30.75" customHeight="1">
      <c r="B33" s="10">
        <f t="shared" si="3"/>
        <v>3</v>
      </c>
      <c r="C33" s="8"/>
      <c r="D33" s="8"/>
      <c r="E33" s="8"/>
      <c r="F33" s="281" t="s">
        <v>439</v>
      </c>
      <c r="G33" s="9">
        <v>4</v>
      </c>
      <c r="H33" s="9">
        <v>64</v>
      </c>
      <c r="I33" s="9">
        <v>50</v>
      </c>
      <c r="J33" s="9">
        <v>1</v>
      </c>
      <c r="K33" s="137">
        <v>180</v>
      </c>
      <c r="L33" s="305">
        <v>1</v>
      </c>
      <c r="M33" s="305">
        <v>0</v>
      </c>
      <c r="N33" s="11">
        <f t="shared" si="7"/>
        <v>119</v>
      </c>
      <c r="O33" s="11">
        <f t="shared" si="8"/>
        <v>1</v>
      </c>
      <c r="P33" s="158">
        <v>0</v>
      </c>
      <c r="Q33" s="11"/>
      <c r="R33" s="11"/>
      <c r="S33" s="11"/>
      <c r="T33" s="11"/>
      <c r="U33" s="11"/>
      <c r="V33" s="11"/>
      <c r="W33" s="11"/>
      <c r="X33" s="11"/>
      <c r="Y33" s="11">
        <f t="shared" si="9"/>
        <v>80</v>
      </c>
      <c r="Z33" s="11">
        <f t="shared" si="10"/>
        <v>1.4774554437890626</v>
      </c>
      <c r="AA33" s="172">
        <f t="shared" si="11"/>
        <v>1</v>
      </c>
      <c r="AB33" s="172">
        <f t="shared" si="12"/>
        <v>0</v>
      </c>
      <c r="AC33" s="172">
        <f t="shared" si="12"/>
        <v>1</v>
      </c>
      <c r="AD33" s="171">
        <f t="shared" si="4"/>
        <v>1</v>
      </c>
      <c r="AE33" s="171">
        <f t="shared" si="4"/>
        <v>1</v>
      </c>
      <c r="AF33" s="171">
        <f t="shared" si="4"/>
        <v>1</v>
      </c>
      <c r="AG33" s="171">
        <f t="shared" si="4"/>
        <v>1</v>
      </c>
      <c r="AH33" s="171">
        <f t="shared" si="4"/>
        <v>1</v>
      </c>
      <c r="AI33" s="171">
        <f t="shared" si="4"/>
        <v>1</v>
      </c>
      <c r="AJ33" s="171">
        <f t="shared" si="4"/>
        <v>1</v>
      </c>
      <c r="AK33" s="171"/>
      <c r="AL33" s="171"/>
      <c r="AM33" s="171">
        <f t="shared" si="5"/>
        <v>1</v>
      </c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BB33" s="172" t="str">
        <f t="shared" si="6"/>
        <v>א</v>
      </c>
      <c r="BC33" s="172" t="str">
        <f t="shared" si="6"/>
        <v>ב</v>
      </c>
      <c r="BD33" s="172" t="str">
        <f t="shared" si="6"/>
        <v>ג</v>
      </c>
      <c r="BE33" s="172" t="str">
        <f t="shared" si="6"/>
        <v>ד</v>
      </c>
      <c r="BF33" s="172" t="str">
        <f t="shared" si="6"/>
        <v>ה</v>
      </c>
    </row>
    <row r="34" spans="2:58" ht="30.75" customHeight="1">
      <c r="B34" s="10">
        <f t="shared" si="3"/>
        <v>4</v>
      </c>
      <c r="C34" s="8"/>
      <c r="D34" s="8"/>
      <c r="E34" s="8"/>
      <c r="F34" s="281" t="s">
        <v>440</v>
      </c>
      <c r="G34" s="9">
        <v>5</v>
      </c>
      <c r="H34" s="9">
        <v>23</v>
      </c>
      <c r="I34" s="9">
        <v>1</v>
      </c>
      <c r="J34" s="9">
        <v>1</v>
      </c>
      <c r="K34" s="137">
        <v>130</v>
      </c>
      <c r="L34" s="305">
        <v>1</v>
      </c>
      <c r="M34" s="305">
        <v>0</v>
      </c>
      <c r="N34" s="11">
        <f t="shared" si="7"/>
        <v>30</v>
      </c>
      <c r="O34" s="11">
        <f t="shared" si="8"/>
        <v>1</v>
      </c>
      <c r="P34" s="158">
        <v>0</v>
      </c>
      <c r="Q34" s="11"/>
      <c r="R34" s="11"/>
      <c r="S34" s="11"/>
      <c r="T34" s="11"/>
      <c r="U34" s="11"/>
      <c r="V34" s="11"/>
      <c r="W34" s="11"/>
      <c r="X34" s="11"/>
      <c r="Y34" s="11">
        <f t="shared" si="9"/>
        <v>30</v>
      </c>
      <c r="Z34" s="11">
        <f t="shared" si="10"/>
        <v>1.1576250000000001</v>
      </c>
      <c r="AA34" s="172">
        <f t="shared" si="11"/>
        <v>1</v>
      </c>
      <c r="AB34" s="172">
        <f t="shared" si="12"/>
        <v>0</v>
      </c>
      <c r="AC34" s="172">
        <f t="shared" si="12"/>
        <v>1</v>
      </c>
      <c r="AD34" s="171">
        <f t="shared" si="4"/>
        <v>1</v>
      </c>
      <c r="AE34" s="171">
        <f t="shared" si="4"/>
        <v>1</v>
      </c>
      <c r="AF34" s="171">
        <f t="shared" si="4"/>
        <v>1</v>
      </c>
      <c r="AG34" s="171">
        <f t="shared" si="4"/>
        <v>1</v>
      </c>
      <c r="AH34" s="171">
        <f t="shared" si="4"/>
        <v>1</v>
      </c>
      <c r="AI34" s="171">
        <f t="shared" si="4"/>
        <v>1</v>
      </c>
      <c r="AJ34" s="171">
        <f t="shared" si="4"/>
        <v>1</v>
      </c>
      <c r="AK34" s="171"/>
      <c r="AL34" s="171"/>
      <c r="AM34" s="171">
        <f t="shared" si="5"/>
        <v>1</v>
      </c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BB34" s="172" t="str">
        <f t="shared" si="6"/>
        <v>א</v>
      </c>
      <c r="BC34" s="172" t="str">
        <f t="shared" si="6"/>
        <v>ב</v>
      </c>
      <c r="BD34" s="172" t="str">
        <f t="shared" si="6"/>
        <v>ג</v>
      </c>
      <c r="BE34" s="172" t="str">
        <f t="shared" si="6"/>
        <v>ד</v>
      </c>
      <c r="BF34" s="172" t="str">
        <f t="shared" si="6"/>
        <v>ה</v>
      </c>
    </row>
    <row r="35" spans="2:58" ht="30.75" customHeight="1">
      <c r="B35" s="10" t="str">
        <f t="shared" si="3"/>
        <v/>
      </c>
      <c r="C35" s="8"/>
      <c r="D35" s="8"/>
      <c r="E35" s="8"/>
      <c r="F35" s="281"/>
      <c r="G35" s="9"/>
      <c r="H35" s="9"/>
      <c r="I35" s="9"/>
      <c r="J35" s="9"/>
      <c r="K35" s="9"/>
      <c r="L35" s="305"/>
      <c r="M35" s="305"/>
      <c r="N35" s="11" t="str">
        <f t="shared" si="7"/>
        <v/>
      </c>
      <c r="O35" s="11" t="str">
        <f t="shared" si="8"/>
        <v/>
      </c>
      <c r="P35" s="158"/>
      <c r="Q35" s="11"/>
      <c r="R35" s="11"/>
      <c r="S35" s="11"/>
      <c r="T35" s="11"/>
      <c r="U35" s="11"/>
      <c r="V35" s="11"/>
      <c r="W35" s="11"/>
      <c r="X35" s="11"/>
      <c r="Y35" s="11" t="str">
        <f t="shared" si="9"/>
        <v/>
      </c>
      <c r="Z35" s="11" t="str">
        <f t="shared" si="10"/>
        <v/>
      </c>
      <c r="AA35" s="172">
        <f t="shared" si="11"/>
        <v>0</v>
      </c>
      <c r="AB35" s="172" t="str">
        <f t="shared" si="12"/>
        <v/>
      </c>
      <c r="AC35" s="172" t="str">
        <f t="shared" si="12"/>
        <v/>
      </c>
      <c r="AD35" s="171">
        <f t="shared" si="4"/>
        <v>0</v>
      </c>
      <c r="AE35" s="171">
        <f t="shared" si="4"/>
        <v>0</v>
      </c>
      <c r="AF35" s="171">
        <f t="shared" si="4"/>
        <v>0</v>
      </c>
      <c r="AG35" s="171">
        <f t="shared" si="4"/>
        <v>0</v>
      </c>
      <c r="AH35" s="171">
        <f t="shared" si="4"/>
        <v>0</v>
      </c>
      <c r="AI35" s="171">
        <f t="shared" si="4"/>
        <v>0</v>
      </c>
      <c r="AJ35" s="171">
        <f t="shared" si="4"/>
        <v>0</v>
      </c>
      <c r="AK35" s="171"/>
      <c r="AL35" s="171"/>
      <c r="AM35" s="171">
        <f t="shared" si="5"/>
        <v>0</v>
      </c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BB35" s="172" t="str">
        <f t="shared" si="6"/>
        <v/>
      </c>
      <c r="BC35" s="172" t="str">
        <f t="shared" si="6"/>
        <v/>
      </c>
      <c r="BD35" s="172" t="str">
        <f t="shared" si="6"/>
        <v/>
      </c>
      <c r="BE35" s="172" t="str">
        <f t="shared" si="6"/>
        <v/>
      </c>
      <c r="BF35" s="172" t="str">
        <f t="shared" si="6"/>
        <v/>
      </c>
    </row>
    <row r="36" spans="2:58" ht="30.75" customHeight="1">
      <c r="B36" s="10" t="str">
        <f t="shared" si="3"/>
        <v/>
      </c>
      <c r="C36" s="8"/>
      <c r="D36" s="8"/>
      <c r="E36" s="8"/>
      <c r="F36" s="281"/>
      <c r="G36" s="9"/>
      <c r="H36" s="9"/>
      <c r="I36" s="9"/>
      <c r="J36" s="9"/>
      <c r="K36" s="9"/>
      <c r="L36" s="305"/>
      <c r="M36" s="305"/>
      <c r="N36" s="11" t="str">
        <f t="shared" si="7"/>
        <v/>
      </c>
      <c r="O36" s="11" t="str">
        <f t="shared" si="8"/>
        <v/>
      </c>
      <c r="P36" s="158"/>
      <c r="Q36" s="11"/>
      <c r="R36" s="11"/>
      <c r="S36" s="11"/>
      <c r="T36" s="11"/>
      <c r="U36" s="11"/>
      <c r="V36" s="11"/>
      <c r="W36" s="11"/>
      <c r="X36" s="11"/>
      <c r="Y36" s="11" t="str">
        <f t="shared" si="9"/>
        <v/>
      </c>
      <c r="Z36" s="11" t="str">
        <f t="shared" si="10"/>
        <v/>
      </c>
      <c r="AA36" s="172">
        <f t="shared" si="11"/>
        <v>0</v>
      </c>
      <c r="AB36" s="172" t="str">
        <f t="shared" si="12"/>
        <v/>
      </c>
      <c r="AC36" s="172" t="str">
        <f t="shared" si="12"/>
        <v/>
      </c>
      <c r="AD36" s="171">
        <f t="shared" si="4"/>
        <v>0</v>
      </c>
      <c r="AE36" s="171">
        <f t="shared" si="4"/>
        <v>0</v>
      </c>
      <c r="AF36" s="171">
        <f t="shared" si="4"/>
        <v>0</v>
      </c>
      <c r="AG36" s="171">
        <f t="shared" si="4"/>
        <v>0</v>
      </c>
      <c r="AH36" s="171">
        <f t="shared" si="4"/>
        <v>0</v>
      </c>
      <c r="AI36" s="171">
        <f t="shared" si="4"/>
        <v>0</v>
      </c>
      <c r="AJ36" s="171">
        <f t="shared" si="4"/>
        <v>0</v>
      </c>
      <c r="AK36" s="171"/>
      <c r="AL36" s="171"/>
      <c r="AM36" s="171">
        <f t="shared" si="5"/>
        <v>0</v>
      </c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BB36" s="172" t="str">
        <f t="shared" si="6"/>
        <v/>
      </c>
      <c r="BC36" s="172" t="str">
        <f t="shared" si="6"/>
        <v/>
      </c>
      <c r="BD36" s="172" t="str">
        <f t="shared" si="6"/>
        <v/>
      </c>
      <c r="BE36" s="172" t="str">
        <f t="shared" si="6"/>
        <v/>
      </c>
      <c r="BF36" s="172" t="str">
        <f t="shared" si="6"/>
        <v/>
      </c>
    </row>
    <row r="37" spans="2:58" ht="30.75" customHeight="1">
      <c r="B37" s="10" t="str">
        <f t="shared" si="3"/>
        <v/>
      </c>
      <c r="C37" s="8"/>
      <c r="D37" s="8"/>
      <c r="E37" s="8"/>
      <c r="F37" s="281"/>
      <c r="G37" s="9"/>
      <c r="H37" s="9"/>
      <c r="I37" s="9"/>
      <c r="J37" s="9"/>
      <c r="K37" s="9"/>
      <c r="L37" s="305"/>
      <c r="M37" s="305"/>
      <c r="N37" s="11" t="str">
        <f t="shared" si="7"/>
        <v/>
      </c>
      <c r="O37" s="11" t="str">
        <f t="shared" si="8"/>
        <v/>
      </c>
      <c r="P37" s="158"/>
      <c r="Q37" s="11"/>
      <c r="R37" s="11"/>
      <c r="S37" s="11"/>
      <c r="T37" s="11"/>
      <c r="U37" s="11"/>
      <c r="V37" s="11"/>
      <c r="W37" s="11"/>
      <c r="X37" s="11"/>
      <c r="Y37" s="11" t="str">
        <f t="shared" si="9"/>
        <v/>
      </c>
      <c r="Z37" s="11" t="str">
        <f t="shared" si="10"/>
        <v/>
      </c>
      <c r="AA37" s="172">
        <f t="shared" si="11"/>
        <v>0</v>
      </c>
      <c r="AB37" s="172" t="str">
        <f t="shared" si="12"/>
        <v/>
      </c>
      <c r="AC37" s="172" t="str">
        <f t="shared" si="12"/>
        <v/>
      </c>
      <c r="AD37" s="171">
        <f t="shared" si="4"/>
        <v>0</v>
      </c>
      <c r="AE37" s="171">
        <f t="shared" si="4"/>
        <v>0</v>
      </c>
      <c r="AF37" s="171">
        <f t="shared" si="4"/>
        <v>0</v>
      </c>
      <c r="AG37" s="171">
        <f t="shared" si="4"/>
        <v>0</v>
      </c>
      <c r="AH37" s="171">
        <f t="shared" si="4"/>
        <v>0</v>
      </c>
      <c r="AI37" s="171">
        <f t="shared" si="4"/>
        <v>0</v>
      </c>
      <c r="AJ37" s="171">
        <f t="shared" si="4"/>
        <v>0</v>
      </c>
      <c r="AK37" s="171"/>
      <c r="AL37" s="171"/>
      <c r="AM37" s="171">
        <f t="shared" si="5"/>
        <v>0</v>
      </c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171"/>
      <c r="AY37" s="171"/>
      <c r="BB37" s="172" t="str">
        <f t="shared" si="6"/>
        <v/>
      </c>
      <c r="BC37" s="172" t="str">
        <f t="shared" si="6"/>
        <v/>
      </c>
      <c r="BD37" s="172" t="str">
        <f t="shared" si="6"/>
        <v/>
      </c>
      <c r="BE37" s="172" t="str">
        <f t="shared" si="6"/>
        <v/>
      </c>
      <c r="BF37" s="172" t="str">
        <f t="shared" si="6"/>
        <v/>
      </c>
    </row>
    <row r="38" spans="2:58" ht="30.75" customHeight="1">
      <c r="B38" s="10" t="str">
        <f t="shared" si="3"/>
        <v/>
      </c>
      <c r="C38" s="8"/>
      <c r="D38" s="8"/>
      <c r="E38" s="8"/>
      <c r="F38" s="281"/>
      <c r="G38" s="9"/>
      <c r="H38" s="9"/>
      <c r="I38" s="9"/>
      <c r="J38" s="9"/>
      <c r="K38" s="9"/>
      <c r="L38" s="305"/>
      <c r="M38" s="305"/>
      <c r="N38" s="11" t="str">
        <f t="shared" si="7"/>
        <v/>
      </c>
      <c r="O38" s="11" t="str">
        <f t="shared" si="8"/>
        <v/>
      </c>
      <c r="P38" s="158"/>
      <c r="Q38" s="11"/>
      <c r="R38" s="11"/>
      <c r="S38" s="11"/>
      <c r="T38" s="11"/>
      <c r="U38" s="11"/>
      <c r="V38" s="11"/>
      <c r="W38" s="11"/>
      <c r="X38" s="11"/>
      <c r="Y38" s="11" t="str">
        <f t="shared" si="9"/>
        <v/>
      </c>
      <c r="Z38" s="11" t="str">
        <f t="shared" si="10"/>
        <v/>
      </c>
      <c r="AA38" s="172">
        <f t="shared" si="11"/>
        <v>0</v>
      </c>
      <c r="AB38" s="172" t="str">
        <f t="shared" si="12"/>
        <v/>
      </c>
      <c r="AC38" s="172" t="str">
        <f t="shared" si="12"/>
        <v/>
      </c>
      <c r="AD38" s="171">
        <f t="shared" si="4"/>
        <v>0</v>
      </c>
      <c r="AE38" s="171">
        <f t="shared" si="4"/>
        <v>0</v>
      </c>
      <c r="AF38" s="171">
        <f t="shared" si="4"/>
        <v>0</v>
      </c>
      <c r="AG38" s="171">
        <f t="shared" si="4"/>
        <v>0</v>
      </c>
      <c r="AH38" s="171">
        <f t="shared" si="4"/>
        <v>0</v>
      </c>
      <c r="AI38" s="171">
        <f t="shared" si="4"/>
        <v>0</v>
      </c>
      <c r="AJ38" s="171">
        <f t="shared" si="4"/>
        <v>0</v>
      </c>
      <c r="AK38" s="171"/>
      <c r="AL38" s="171"/>
      <c r="AM38" s="171">
        <f t="shared" si="5"/>
        <v>0</v>
      </c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BB38" s="172" t="str">
        <f t="shared" si="6"/>
        <v/>
      </c>
      <c r="BC38" s="172" t="str">
        <f t="shared" si="6"/>
        <v/>
      </c>
      <c r="BD38" s="172" t="str">
        <f t="shared" si="6"/>
        <v/>
      </c>
      <c r="BE38" s="172" t="str">
        <f t="shared" si="6"/>
        <v/>
      </c>
      <c r="BF38" s="172" t="str">
        <f t="shared" si="6"/>
        <v/>
      </c>
    </row>
    <row r="39" spans="2:58" ht="30.75" customHeight="1">
      <c r="B39" s="10" t="str">
        <f t="shared" si="3"/>
        <v/>
      </c>
      <c r="C39" s="8"/>
      <c r="D39" s="8"/>
      <c r="E39" s="8"/>
      <c r="F39" s="281"/>
      <c r="G39" s="9"/>
      <c r="H39" s="9"/>
      <c r="I39" s="9"/>
      <c r="J39" s="9"/>
      <c r="K39" s="9"/>
      <c r="L39" s="305"/>
      <c r="M39" s="305"/>
      <c r="N39" s="11" t="str">
        <f t="shared" si="7"/>
        <v/>
      </c>
      <c r="O39" s="11" t="str">
        <f t="shared" si="8"/>
        <v/>
      </c>
      <c r="P39" s="158"/>
      <c r="Q39" s="11"/>
      <c r="R39" s="11"/>
      <c r="S39" s="11"/>
      <c r="T39" s="11"/>
      <c r="U39" s="11"/>
      <c r="V39" s="11"/>
      <c r="W39" s="11"/>
      <c r="X39" s="11"/>
      <c r="Y39" s="11" t="str">
        <f t="shared" si="9"/>
        <v/>
      </c>
      <c r="Z39" s="11" t="str">
        <f t="shared" si="10"/>
        <v/>
      </c>
      <c r="AA39" s="172">
        <f t="shared" si="11"/>
        <v>0</v>
      </c>
      <c r="AB39" s="172" t="str">
        <f t="shared" si="12"/>
        <v/>
      </c>
      <c r="AC39" s="172" t="str">
        <f t="shared" si="12"/>
        <v/>
      </c>
      <c r="AD39" s="171">
        <f t="shared" si="4"/>
        <v>0</v>
      </c>
      <c r="AE39" s="171">
        <f t="shared" si="4"/>
        <v>0</v>
      </c>
      <c r="AF39" s="171">
        <f t="shared" si="4"/>
        <v>0</v>
      </c>
      <c r="AG39" s="171">
        <f t="shared" si="4"/>
        <v>0</v>
      </c>
      <c r="AH39" s="171">
        <f t="shared" si="4"/>
        <v>0</v>
      </c>
      <c r="AI39" s="171">
        <f t="shared" si="4"/>
        <v>0</v>
      </c>
      <c r="AJ39" s="171">
        <f t="shared" si="4"/>
        <v>0</v>
      </c>
      <c r="AK39" s="171"/>
      <c r="AL39" s="171"/>
      <c r="AM39" s="171">
        <f t="shared" si="5"/>
        <v>0</v>
      </c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BB39" s="172" t="str">
        <f t="shared" si="6"/>
        <v/>
      </c>
      <c r="BC39" s="172" t="str">
        <f t="shared" si="6"/>
        <v/>
      </c>
      <c r="BD39" s="172" t="str">
        <f t="shared" si="6"/>
        <v/>
      </c>
      <c r="BE39" s="172" t="str">
        <f t="shared" si="6"/>
        <v/>
      </c>
      <c r="BF39" s="172" t="str">
        <f t="shared" si="6"/>
        <v/>
      </c>
    </row>
    <row r="40" spans="2:58" ht="30.75" customHeight="1">
      <c r="B40" s="10" t="str">
        <f t="shared" si="3"/>
        <v/>
      </c>
      <c r="C40" s="8"/>
      <c r="D40" s="8"/>
      <c r="E40" s="8"/>
      <c r="F40" s="281"/>
      <c r="G40" s="9"/>
      <c r="H40" s="9"/>
      <c r="I40" s="9"/>
      <c r="J40" s="9"/>
      <c r="K40" s="9"/>
      <c r="L40" s="305"/>
      <c r="M40" s="305"/>
      <c r="N40" s="11" t="str">
        <f t="shared" si="7"/>
        <v/>
      </c>
      <c r="O40" s="11" t="str">
        <f t="shared" si="8"/>
        <v/>
      </c>
      <c r="P40" s="354"/>
      <c r="Q40" s="11"/>
      <c r="R40" s="11"/>
      <c r="S40" s="11"/>
      <c r="T40" s="11"/>
      <c r="U40" s="11"/>
      <c r="V40" s="11"/>
      <c r="W40" s="11"/>
      <c r="X40" s="11"/>
      <c r="Y40" s="11" t="str">
        <f t="shared" si="9"/>
        <v/>
      </c>
      <c r="Z40" s="11" t="str">
        <f t="shared" si="10"/>
        <v/>
      </c>
      <c r="AA40" s="172">
        <f t="shared" si="11"/>
        <v>0</v>
      </c>
      <c r="AB40" s="172" t="str">
        <f t="shared" si="12"/>
        <v/>
      </c>
      <c r="AC40" s="172" t="str">
        <f t="shared" si="12"/>
        <v/>
      </c>
      <c r="AD40" s="171">
        <f t="shared" si="4"/>
        <v>0</v>
      </c>
      <c r="AE40" s="171">
        <f t="shared" si="4"/>
        <v>0</v>
      </c>
      <c r="AF40" s="171">
        <f t="shared" si="4"/>
        <v>0</v>
      </c>
      <c r="AG40" s="171">
        <f t="shared" si="4"/>
        <v>0</v>
      </c>
      <c r="AH40" s="171">
        <f t="shared" si="4"/>
        <v>0</v>
      </c>
      <c r="AI40" s="171">
        <f t="shared" si="4"/>
        <v>0</v>
      </c>
      <c r="AJ40" s="171">
        <f t="shared" si="4"/>
        <v>0</v>
      </c>
      <c r="AK40" s="171"/>
      <c r="AL40" s="171"/>
      <c r="AM40" s="171">
        <f t="shared" si="5"/>
        <v>0</v>
      </c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BB40" s="172" t="str">
        <f t="shared" si="6"/>
        <v/>
      </c>
      <c r="BC40" s="172" t="str">
        <f t="shared" si="6"/>
        <v/>
      </c>
      <c r="BD40" s="172" t="str">
        <f t="shared" si="6"/>
        <v/>
      </c>
      <c r="BE40" s="172" t="str">
        <f t="shared" si="6"/>
        <v/>
      </c>
      <c r="BF40" s="172" t="str">
        <f t="shared" si="6"/>
        <v/>
      </c>
    </row>
    <row r="41" spans="2:58" ht="30.75" customHeight="1">
      <c r="B41" s="10" t="str">
        <f t="shared" si="3"/>
        <v/>
      </c>
      <c r="C41" s="8"/>
      <c r="D41" s="8"/>
      <c r="E41" s="8"/>
      <c r="F41" s="281"/>
      <c r="G41" s="9"/>
      <c r="H41" s="9"/>
      <c r="I41" s="9"/>
      <c r="J41" s="9"/>
      <c r="K41" s="9"/>
      <c r="L41" s="305"/>
      <c r="M41" s="305"/>
      <c r="N41" s="11" t="str">
        <f t="shared" si="7"/>
        <v/>
      </c>
      <c r="O41" s="11" t="str">
        <f t="shared" si="8"/>
        <v/>
      </c>
      <c r="P41" s="158"/>
      <c r="Q41" s="11"/>
      <c r="R41" s="11"/>
      <c r="S41" s="11"/>
      <c r="T41" s="11"/>
      <c r="U41" s="11"/>
      <c r="V41" s="11"/>
      <c r="W41" s="11"/>
      <c r="X41" s="11"/>
      <c r="Y41" s="11" t="str">
        <f t="shared" si="9"/>
        <v/>
      </c>
      <c r="Z41" s="11" t="str">
        <f t="shared" si="10"/>
        <v/>
      </c>
      <c r="AA41" s="172">
        <f t="shared" si="11"/>
        <v>0</v>
      </c>
      <c r="AB41" s="172" t="str">
        <f t="shared" si="12"/>
        <v/>
      </c>
      <c r="AC41" s="172" t="str">
        <f t="shared" si="12"/>
        <v/>
      </c>
      <c r="AD41" s="171">
        <f t="shared" si="4"/>
        <v>0</v>
      </c>
      <c r="AE41" s="171">
        <f t="shared" si="4"/>
        <v>0</v>
      </c>
      <c r="AF41" s="171">
        <f t="shared" si="4"/>
        <v>0</v>
      </c>
      <c r="AG41" s="171">
        <f t="shared" si="4"/>
        <v>0</v>
      </c>
      <c r="AH41" s="171">
        <f t="shared" si="4"/>
        <v>0</v>
      </c>
      <c r="AI41" s="171">
        <f t="shared" si="4"/>
        <v>0</v>
      </c>
      <c r="AJ41" s="171">
        <f t="shared" si="4"/>
        <v>0</v>
      </c>
      <c r="AK41" s="171"/>
      <c r="AL41" s="171"/>
      <c r="AM41" s="171">
        <f t="shared" si="5"/>
        <v>0</v>
      </c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BB41" s="172" t="str">
        <f t="shared" si="6"/>
        <v/>
      </c>
      <c r="BC41" s="172" t="str">
        <f t="shared" si="6"/>
        <v/>
      </c>
      <c r="BD41" s="172" t="str">
        <f t="shared" si="6"/>
        <v/>
      </c>
      <c r="BE41" s="172" t="str">
        <f t="shared" si="6"/>
        <v/>
      </c>
      <c r="BF41" s="172" t="str">
        <f t="shared" si="6"/>
        <v/>
      </c>
    </row>
    <row r="42" spans="2:58">
      <c r="B42" s="10" t="str">
        <f t="shared" si="3"/>
        <v/>
      </c>
      <c r="C42" s="8"/>
      <c r="D42" s="8"/>
      <c r="E42" s="8"/>
      <c r="F42" s="281"/>
      <c r="G42" s="9"/>
      <c r="H42" s="9"/>
      <c r="I42" s="9"/>
      <c r="J42" s="9"/>
      <c r="K42" s="9"/>
      <c r="L42" s="305"/>
      <c r="M42" s="305"/>
      <c r="N42" s="11" t="str">
        <f t="shared" si="7"/>
        <v/>
      </c>
      <c r="O42" s="11" t="str">
        <f t="shared" si="8"/>
        <v/>
      </c>
      <c r="P42" s="158"/>
      <c r="Q42" s="11"/>
      <c r="R42" s="11"/>
      <c r="S42" s="11"/>
      <c r="T42" s="11"/>
      <c r="U42" s="11"/>
      <c r="V42" s="11"/>
      <c r="W42" s="11"/>
      <c r="X42" s="11"/>
      <c r="Y42" s="11" t="str">
        <f t="shared" si="9"/>
        <v/>
      </c>
      <c r="Z42" s="11" t="str">
        <f t="shared" si="10"/>
        <v/>
      </c>
      <c r="AA42" s="172">
        <f t="shared" si="11"/>
        <v>0</v>
      </c>
      <c r="AB42" s="172" t="str">
        <f t="shared" si="12"/>
        <v/>
      </c>
      <c r="AC42" s="172" t="str">
        <f t="shared" si="12"/>
        <v/>
      </c>
      <c r="AD42" s="171">
        <f t="shared" si="4"/>
        <v>0</v>
      </c>
      <c r="AE42" s="171">
        <f t="shared" si="4"/>
        <v>0</v>
      </c>
      <c r="AF42" s="171">
        <f t="shared" si="4"/>
        <v>0</v>
      </c>
      <c r="AG42" s="171">
        <f t="shared" si="4"/>
        <v>0</v>
      </c>
      <c r="AH42" s="171">
        <f t="shared" si="4"/>
        <v>0</v>
      </c>
      <c r="AI42" s="171">
        <f t="shared" si="4"/>
        <v>0</v>
      </c>
      <c r="AJ42" s="171">
        <f t="shared" si="4"/>
        <v>0</v>
      </c>
      <c r="AK42" s="171"/>
      <c r="AL42" s="171"/>
      <c r="AM42" s="171">
        <f t="shared" si="5"/>
        <v>0</v>
      </c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BB42" s="172" t="str">
        <f t="shared" si="6"/>
        <v/>
      </c>
      <c r="BC42" s="172" t="str">
        <f t="shared" si="6"/>
        <v/>
      </c>
      <c r="BD42" s="172" t="str">
        <f t="shared" si="6"/>
        <v/>
      </c>
      <c r="BE42" s="172" t="str">
        <f t="shared" si="6"/>
        <v/>
      </c>
      <c r="BF42" s="172" t="str">
        <f t="shared" si="6"/>
        <v/>
      </c>
    </row>
    <row r="43" spans="2:58">
      <c r="B43" s="10" t="str">
        <f t="shared" si="3"/>
        <v/>
      </c>
      <c r="C43" s="8"/>
      <c r="D43" s="8"/>
      <c r="E43" s="8"/>
      <c r="F43" s="281"/>
      <c r="G43" s="9"/>
      <c r="H43" s="9"/>
      <c r="I43" s="9"/>
      <c r="J43" s="9"/>
      <c r="K43" s="9"/>
      <c r="L43" s="305"/>
      <c r="M43" s="305"/>
      <c r="N43" s="11" t="str">
        <f t="shared" si="7"/>
        <v/>
      </c>
      <c r="O43" s="11" t="str">
        <f t="shared" si="8"/>
        <v/>
      </c>
      <c r="P43" s="158"/>
      <c r="Q43" s="11"/>
      <c r="R43" s="11"/>
      <c r="S43" s="11"/>
      <c r="T43" s="11"/>
      <c r="U43" s="11"/>
      <c r="V43" s="11"/>
      <c r="W43" s="11"/>
      <c r="X43" s="11"/>
      <c r="Y43" s="11" t="str">
        <f t="shared" si="9"/>
        <v/>
      </c>
      <c r="Z43" s="11" t="str">
        <f t="shared" si="10"/>
        <v/>
      </c>
      <c r="AA43" s="172">
        <f t="shared" si="11"/>
        <v>0</v>
      </c>
      <c r="AB43" s="172" t="str">
        <f t="shared" si="12"/>
        <v/>
      </c>
      <c r="AC43" s="172" t="str">
        <f t="shared" si="12"/>
        <v/>
      </c>
      <c r="AD43" s="171">
        <f t="shared" si="4"/>
        <v>0</v>
      </c>
      <c r="AE43" s="171">
        <f t="shared" si="4"/>
        <v>0</v>
      </c>
      <c r="AF43" s="171">
        <f t="shared" si="4"/>
        <v>0</v>
      </c>
      <c r="AG43" s="171">
        <f t="shared" si="4"/>
        <v>0</v>
      </c>
      <c r="AH43" s="171">
        <f t="shared" si="4"/>
        <v>0</v>
      </c>
      <c r="AI43" s="171">
        <f t="shared" si="4"/>
        <v>0</v>
      </c>
      <c r="AJ43" s="171">
        <f t="shared" si="4"/>
        <v>0</v>
      </c>
      <c r="AK43" s="171"/>
      <c r="AL43" s="171"/>
      <c r="AM43" s="171">
        <f t="shared" si="5"/>
        <v>0</v>
      </c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BB43" s="172" t="str">
        <f t="shared" si="6"/>
        <v/>
      </c>
      <c r="BC43" s="172" t="str">
        <f t="shared" si="6"/>
        <v/>
      </c>
      <c r="BD43" s="172" t="str">
        <f t="shared" si="6"/>
        <v/>
      </c>
      <c r="BE43" s="172" t="str">
        <f t="shared" si="6"/>
        <v/>
      </c>
      <c r="BF43" s="172" t="str">
        <f t="shared" si="6"/>
        <v/>
      </c>
    </row>
    <row r="44" spans="2:58" ht="16.5" thickBot="1">
      <c r="B44" s="10" t="str">
        <f t="shared" si="3"/>
        <v/>
      </c>
      <c r="C44" s="8"/>
      <c r="D44" s="8"/>
      <c r="E44" s="8"/>
      <c r="F44" s="281"/>
      <c r="G44" s="9"/>
      <c r="H44" s="9"/>
      <c r="I44" s="9"/>
      <c r="J44" s="9"/>
      <c r="K44" s="9"/>
      <c r="L44" s="305"/>
      <c r="M44" s="305"/>
      <c r="N44" s="11" t="str">
        <f t="shared" si="7"/>
        <v/>
      </c>
      <c r="O44" s="11" t="str">
        <f t="shared" si="8"/>
        <v/>
      </c>
      <c r="P44" s="158"/>
      <c r="Q44" s="11"/>
      <c r="R44" s="11"/>
      <c r="S44" s="11"/>
      <c r="T44" s="11"/>
      <c r="U44" s="11"/>
      <c r="V44" s="11"/>
      <c r="W44" s="11"/>
      <c r="X44" s="11"/>
      <c r="Y44" s="11" t="str">
        <f t="shared" si="9"/>
        <v/>
      </c>
      <c r="Z44" s="11" t="str">
        <f t="shared" si="10"/>
        <v/>
      </c>
      <c r="AA44" s="172">
        <f t="shared" si="11"/>
        <v>0</v>
      </c>
      <c r="AB44" s="172" t="str">
        <f t="shared" si="12"/>
        <v/>
      </c>
      <c r="AC44" s="172" t="str">
        <f t="shared" si="12"/>
        <v/>
      </c>
      <c r="AD44" s="171">
        <f t="shared" si="4"/>
        <v>0</v>
      </c>
      <c r="AE44" s="171">
        <f t="shared" si="4"/>
        <v>0</v>
      </c>
      <c r="AF44" s="171">
        <f t="shared" si="4"/>
        <v>0</v>
      </c>
      <c r="AG44" s="171">
        <f t="shared" si="4"/>
        <v>0</v>
      </c>
      <c r="AH44" s="171">
        <f t="shared" si="4"/>
        <v>0</v>
      </c>
      <c r="AI44" s="171">
        <f t="shared" si="4"/>
        <v>0</v>
      </c>
      <c r="AJ44" s="171">
        <f t="shared" si="4"/>
        <v>0</v>
      </c>
      <c r="AK44" s="171"/>
      <c r="AL44" s="171"/>
      <c r="AM44" s="171">
        <f t="shared" si="5"/>
        <v>0</v>
      </c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1"/>
      <c r="BB44" s="172" t="str">
        <f t="shared" si="6"/>
        <v/>
      </c>
      <c r="BC44" s="172" t="str">
        <f t="shared" si="6"/>
        <v/>
      </c>
      <c r="BD44" s="172" t="str">
        <f t="shared" si="6"/>
        <v/>
      </c>
      <c r="BE44" s="172" t="str">
        <f t="shared" si="6"/>
        <v/>
      </c>
      <c r="BF44" s="172" t="str">
        <f t="shared" si="6"/>
        <v/>
      </c>
    </row>
    <row r="45" spans="2:58" hidden="1">
      <c r="B45" s="10" t="str">
        <f t="shared" si="3"/>
        <v/>
      </c>
      <c r="C45" s="8"/>
      <c r="D45" s="8"/>
      <c r="E45" s="8"/>
      <c r="F45" s="281"/>
      <c r="G45" s="9"/>
      <c r="H45" s="9"/>
      <c r="I45" s="9"/>
      <c r="J45" s="9"/>
      <c r="K45" s="9"/>
      <c r="L45" s="305"/>
      <c r="M45" s="305"/>
      <c r="N45" s="11" t="str">
        <f t="shared" si="7"/>
        <v/>
      </c>
      <c r="O45" s="11" t="str">
        <f t="shared" si="8"/>
        <v/>
      </c>
      <c r="P45" s="158"/>
      <c r="Q45" s="11"/>
      <c r="R45" s="11"/>
      <c r="S45" s="11"/>
      <c r="T45" s="11"/>
      <c r="U45" s="11"/>
      <c r="V45" s="11"/>
      <c r="W45" s="11"/>
      <c r="X45" s="11"/>
      <c r="Y45" s="11" t="str">
        <f t="shared" si="9"/>
        <v/>
      </c>
      <c r="Z45" s="11" t="str">
        <f t="shared" si="10"/>
        <v/>
      </c>
      <c r="AA45" s="172">
        <f t="shared" si="11"/>
        <v>0</v>
      </c>
      <c r="AB45" s="172" t="str">
        <f t="shared" si="12"/>
        <v/>
      </c>
      <c r="AC45" s="172" t="str">
        <f t="shared" si="12"/>
        <v/>
      </c>
      <c r="AD45" s="171">
        <f t="shared" si="4"/>
        <v>0</v>
      </c>
      <c r="AE45" s="171">
        <f t="shared" si="4"/>
        <v>0</v>
      </c>
      <c r="AF45" s="171">
        <f t="shared" si="4"/>
        <v>0</v>
      </c>
      <c r="AG45" s="171">
        <f t="shared" si="4"/>
        <v>0</v>
      </c>
      <c r="AH45" s="171">
        <f t="shared" si="4"/>
        <v>0</v>
      </c>
      <c r="AI45" s="171">
        <f t="shared" si="4"/>
        <v>0</v>
      </c>
      <c r="AJ45" s="171">
        <f t="shared" si="4"/>
        <v>0</v>
      </c>
      <c r="AK45" s="171"/>
      <c r="AL45" s="171"/>
      <c r="AM45" s="171">
        <f t="shared" si="5"/>
        <v>0</v>
      </c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1"/>
      <c r="BB45" s="172" t="str">
        <f t="shared" si="6"/>
        <v/>
      </c>
      <c r="BC45" s="172" t="str">
        <f t="shared" si="6"/>
        <v/>
      </c>
      <c r="BD45" s="172" t="str">
        <f t="shared" si="6"/>
        <v/>
      </c>
      <c r="BE45" s="172" t="str">
        <f t="shared" si="6"/>
        <v/>
      </c>
      <c r="BF45" s="172" t="str">
        <f t="shared" si="6"/>
        <v/>
      </c>
    </row>
    <row r="46" spans="2:58" hidden="1">
      <c r="B46" s="10" t="str">
        <f t="shared" si="3"/>
        <v/>
      </c>
      <c r="C46" s="8"/>
      <c r="D46" s="8"/>
      <c r="E46" s="8"/>
      <c r="F46" s="281"/>
      <c r="G46" s="9"/>
      <c r="H46" s="9"/>
      <c r="I46" s="9"/>
      <c r="J46" s="9"/>
      <c r="K46" s="9"/>
      <c r="L46" s="305"/>
      <c r="M46" s="305"/>
      <c r="N46" s="11" t="str">
        <f t="shared" si="7"/>
        <v/>
      </c>
      <c r="O46" s="11" t="str">
        <f t="shared" si="8"/>
        <v/>
      </c>
      <c r="P46" s="158"/>
      <c r="Q46" s="11"/>
      <c r="R46" s="11"/>
      <c r="S46" s="11"/>
      <c r="T46" s="11"/>
      <c r="U46" s="11"/>
      <c r="V46" s="11"/>
      <c r="W46" s="11"/>
      <c r="X46" s="11"/>
      <c r="Y46" s="11" t="str">
        <f t="shared" si="9"/>
        <v/>
      </c>
      <c r="Z46" s="11" t="str">
        <f t="shared" si="10"/>
        <v/>
      </c>
      <c r="AA46" s="172">
        <f t="shared" si="11"/>
        <v>0</v>
      </c>
      <c r="AB46" s="172" t="str">
        <f t="shared" si="12"/>
        <v/>
      </c>
      <c r="AC46" s="172" t="str">
        <f t="shared" si="12"/>
        <v/>
      </c>
      <c r="AD46" s="171">
        <f t="shared" si="4"/>
        <v>0</v>
      </c>
      <c r="AE46" s="171">
        <f t="shared" si="4"/>
        <v>0</v>
      </c>
      <c r="AF46" s="171">
        <f t="shared" si="4"/>
        <v>0</v>
      </c>
      <c r="AG46" s="171">
        <f t="shared" si="4"/>
        <v>0</v>
      </c>
      <c r="AH46" s="171">
        <f t="shared" si="4"/>
        <v>0</v>
      </c>
      <c r="AI46" s="171">
        <f t="shared" si="4"/>
        <v>0</v>
      </c>
      <c r="AJ46" s="171">
        <f t="shared" si="4"/>
        <v>0</v>
      </c>
      <c r="AK46" s="171"/>
      <c r="AL46" s="171"/>
      <c r="AM46" s="171">
        <f t="shared" si="5"/>
        <v>0</v>
      </c>
      <c r="AN46" s="171"/>
      <c r="AO46" s="171"/>
      <c r="AP46" s="171"/>
      <c r="AQ46" s="171"/>
      <c r="AR46" s="171"/>
      <c r="AS46" s="171"/>
      <c r="AT46" s="171"/>
      <c r="AU46" s="171"/>
      <c r="AV46" s="171"/>
      <c r="AW46" s="171"/>
      <c r="AX46" s="171"/>
      <c r="AY46" s="171"/>
      <c r="BB46" s="172" t="str">
        <f t="shared" si="6"/>
        <v/>
      </c>
      <c r="BC46" s="172" t="str">
        <f t="shared" si="6"/>
        <v/>
      </c>
      <c r="BD46" s="172" t="str">
        <f t="shared" si="6"/>
        <v/>
      </c>
      <c r="BE46" s="172" t="str">
        <f t="shared" si="6"/>
        <v/>
      </c>
      <c r="BF46" s="172" t="str">
        <f t="shared" si="6"/>
        <v/>
      </c>
    </row>
    <row r="47" spans="2:58" hidden="1">
      <c r="B47" s="10" t="str">
        <f t="shared" si="3"/>
        <v/>
      </c>
      <c r="C47" s="8"/>
      <c r="D47" s="8"/>
      <c r="E47" s="8"/>
      <c r="F47" s="281"/>
      <c r="G47" s="9"/>
      <c r="H47" s="9"/>
      <c r="I47" s="9"/>
      <c r="J47" s="9"/>
      <c r="K47" s="9"/>
      <c r="L47" s="305"/>
      <c r="M47" s="305"/>
      <c r="N47" s="11" t="str">
        <f t="shared" si="7"/>
        <v/>
      </c>
      <c r="O47" s="11" t="str">
        <f t="shared" si="8"/>
        <v/>
      </c>
      <c r="P47" s="158"/>
      <c r="Q47" s="11"/>
      <c r="R47" s="11"/>
      <c r="S47" s="11"/>
      <c r="T47" s="11"/>
      <c r="U47" s="11"/>
      <c r="V47" s="11"/>
      <c r="W47" s="11"/>
      <c r="X47" s="11"/>
      <c r="Y47" s="11" t="str">
        <f t="shared" si="9"/>
        <v/>
      </c>
      <c r="Z47" s="11" t="str">
        <f t="shared" si="10"/>
        <v/>
      </c>
      <c r="AA47" s="172">
        <f t="shared" si="11"/>
        <v>0</v>
      </c>
      <c r="AB47" s="172" t="str">
        <f t="shared" si="12"/>
        <v/>
      </c>
      <c r="AC47" s="172" t="str">
        <f t="shared" si="12"/>
        <v/>
      </c>
      <c r="AD47" s="171">
        <f t="shared" si="4"/>
        <v>0</v>
      </c>
      <c r="AE47" s="171">
        <f t="shared" si="4"/>
        <v>0</v>
      </c>
      <c r="AF47" s="171">
        <f t="shared" si="4"/>
        <v>0</v>
      </c>
      <c r="AG47" s="171">
        <f t="shared" si="4"/>
        <v>0</v>
      </c>
      <c r="AH47" s="171">
        <f t="shared" si="4"/>
        <v>0</v>
      </c>
      <c r="AI47" s="171">
        <f t="shared" si="4"/>
        <v>0</v>
      </c>
      <c r="AJ47" s="171">
        <f t="shared" si="4"/>
        <v>0</v>
      </c>
      <c r="AK47" s="171"/>
      <c r="AL47" s="171"/>
      <c r="AM47" s="171">
        <f t="shared" si="5"/>
        <v>0</v>
      </c>
      <c r="AN47" s="171"/>
      <c r="AO47" s="171"/>
      <c r="AP47" s="171"/>
      <c r="AQ47" s="171"/>
      <c r="AR47" s="171"/>
      <c r="AS47" s="171"/>
      <c r="AT47" s="171"/>
      <c r="AU47" s="171"/>
      <c r="AV47" s="171"/>
      <c r="AW47" s="171"/>
      <c r="AX47" s="171"/>
      <c r="AY47" s="171"/>
      <c r="BB47" s="172" t="str">
        <f t="shared" ref="BB47:BF62" si="13">IF($F47="","",BB$30)</f>
        <v/>
      </c>
      <c r="BC47" s="172" t="str">
        <f t="shared" si="13"/>
        <v/>
      </c>
      <c r="BD47" s="172" t="str">
        <f t="shared" si="13"/>
        <v/>
      </c>
      <c r="BE47" s="172" t="str">
        <f t="shared" si="13"/>
        <v/>
      </c>
      <c r="BF47" s="172" t="str">
        <f t="shared" si="13"/>
        <v/>
      </c>
    </row>
    <row r="48" spans="2:58" hidden="1">
      <c r="B48" s="10" t="str">
        <f t="shared" si="3"/>
        <v/>
      </c>
      <c r="C48" s="8"/>
      <c r="D48" s="8"/>
      <c r="E48" s="8"/>
      <c r="F48" s="281"/>
      <c r="G48" s="9"/>
      <c r="H48" s="9"/>
      <c r="I48" s="9"/>
      <c r="J48" s="9"/>
      <c r="K48" s="9"/>
      <c r="L48" s="305"/>
      <c r="M48" s="305"/>
      <c r="N48" s="11" t="str">
        <f t="shared" si="7"/>
        <v/>
      </c>
      <c r="O48" s="11" t="str">
        <f t="shared" si="8"/>
        <v/>
      </c>
      <c r="P48" s="158"/>
      <c r="Q48" s="11"/>
      <c r="R48" s="11"/>
      <c r="S48" s="11"/>
      <c r="T48" s="11"/>
      <c r="U48" s="11"/>
      <c r="V48" s="11"/>
      <c r="W48" s="11"/>
      <c r="X48" s="11"/>
      <c r="Y48" s="11" t="str">
        <f t="shared" si="9"/>
        <v/>
      </c>
      <c r="Z48" s="11" t="str">
        <f t="shared" si="10"/>
        <v/>
      </c>
      <c r="AA48" s="172">
        <f t="shared" si="11"/>
        <v>0</v>
      </c>
      <c r="AB48" s="172" t="str">
        <f t="shared" si="12"/>
        <v/>
      </c>
      <c r="AC48" s="172" t="str">
        <f t="shared" si="12"/>
        <v/>
      </c>
      <c r="AD48" s="171">
        <f t="shared" si="4"/>
        <v>0</v>
      </c>
      <c r="AE48" s="171">
        <f t="shared" si="4"/>
        <v>0</v>
      </c>
      <c r="AF48" s="171">
        <f t="shared" si="4"/>
        <v>0</v>
      </c>
      <c r="AG48" s="171">
        <f t="shared" si="4"/>
        <v>0</v>
      </c>
      <c r="AH48" s="171">
        <f t="shared" si="4"/>
        <v>0</v>
      </c>
      <c r="AI48" s="171">
        <f t="shared" si="4"/>
        <v>0</v>
      </c>
      <c r="AJ48" s="171">
        <f t="shared" si="4"/>
        <v>0</v>
      </c>
      <c r="AK48" s="171"/>
      <c r="AL48" s="171"/>
      <c r="AM48" s="171">
        <f t="shared" si="5"/>
        <v>0</v>
      </c>
      <c r="AN48" s="171"/>
      <c r="AO48" s="171"/>
      <c r="AP48" s="171"/>
      <c r="AQ48" s="171"/>
      <c r="AR48" s="171"/>
      <c r="AS48" s="171"/>
      <c r="AT48" s="171"/>
      <c r="AU48" s="171"/>
      <c r="AV48" s="171"/>
      <c r="AW48" s="171"/>
      <c r="AX48" s="171"/>
      <c r="AY48" s="171"/>
      <c r="BB48" s="172" t="str">
        <f t="shared" si="13"/>
        <v/>
      </c>
      <c r="BC48" s="172" t="str">
        <f t="shared" si="13"/>
        <v/>
      </c>
      <c r="BD48" s="172" t="str">
        <f t="shared" si="13"/>
        <v/>
      </c>
      <c r="BE48" s="172" t="str">
        <f t="shared" si="13"/>
        <v/>
      </c>
      <c r="BF48" s="172" t="str">
        <f t="shared" si="13"/>
        <v/>
      </c>
    </row>
    <row r="49" spans="2:58" hidden="1">
      <c r="B49" s="10" t="str">
        <f t="shared" si="3"/>
        <v/>
      </c>
      <c r="C49" s="8"/>
      <c r="D49" s="8"/>
      <c r="E49" s="8"/>
      <c r="F49" s="281"/>
      <c r="G49" s="9"/>
      <c r="H49" s="9"/>
      <c r="I49" s="9"/>
      <c r="J49" s="9"/>
      <c r="K49" s="9"/>
      <c r="L49" s="305"/>
      <c r="M49" s="305"/>
      <c r="N49" s="11" t="str">
        <f t="shared" si="7"/>
        <v/>
      </c>
      <c r="O49" s="11" t="str">
        <f t="shared" si="8"/>
        <v/>
      </c>
      <c r="P49" s="158"/>
      <c r="Q49" s="11"/>
      <c r="R49" s="11"/>
      <c r="S49" s="11"/>
      <c r="T49" s="11"/>
      <c r="U49" s="11"/>
      <c r="V49" s="11"/>
      <c r="W49" s="11"/>
      <c r="X49" s="11"/>
      <c r="Y49" s="11" t="str">
        <f t="shared" si="9"/>
        <v/>
      </c>
      <c r="Z49" s="11" t="str">
        <f t="shared" si="10"/>
        <v/>
      </c>
      <c r="AA49" s="172">
        <f t="shared" si="11"/>
        <v>0</v>
      </c>
      <c r="AB49" s="172" t="str">
        <f t="shared" si="12"/>
        <v/>
      </c>
      <c r="AC49" s="172" t="str">
        <f t="shared" si="12"/>
        <v/>
      </c>
      <c r="AD49" s="171">
        <f t="shared" si="4"/>
        <v>0</v>
      </c>
      <c r="AE49" s="171">
        <f t="shared" si="4"/>
        <v>0</v>
      </c>
      <c r="AF49" s="171">
        <f t="shared" si="4"/>
        <v>0</v>
      </c>
      <c r="AG49" s="171">
        <f t="shared" si="4"/>
        <v>0</v>
      </c>
      <c r="AH49" s="171">
        <f t="shared" si="4"/>
        <v>0</v>
      </c>
      <c r="AI49" s="171">
        <f t="shared" si="4"/>
        <v>0</v>
      </c>
      <c r="AJ49" s="171">
        <f t="shared" si="4"/>
        <v>0</v>
      </c>
      <c r="AK49" s="171"/>
      <c r="AL49" s="171"/>
      <c r="AM49" s="171">
        <f t="shared" si="5"/>
        <v>0</v>
      </c>
      <c r="AN49" s="171"/>
      <c r="AO49" s="171"/>
      <c r="AP49" s="171"/>
      <c r="AQ49" s="171"/>
      <c r="AR49" s="171"/>
      <c r="AS49" s="171"/>
      <c r="AT49" s="171"/>
      <c r="AU49" s="171"/>
      <c r="AV49" s="171"/>
      <c r="AW49" s="171"/>
      <c r="AX49" s="171"/>
      <c r="AY49" s="171"/>
      <c r="BB49" s="172" t="str">
        <f t="shared" si="13"/>
        <v/>
      </c>
      <c r="BC49" s="172" t="str">
        <f t="shared" si="13"/>
        <v/>
      </c>
      <c r="BD49" s="172" t="str">
        <f t="shared" si="13"/>
        <v/>
      </c>
      <c r="BE49" s="172" t="str">
        <f t="shared" si="13"/>
        <v/>
      </c>
      <c r="BF49" s="172" t="str">
        <f t="shared" si="13"/>
        <v/>
      </c>
    </row>
    <row r="50" spans="2:58" hidden="1">
      <c r="B50" s="10" t="str">
        <f t="shared" si="3"/>
        <v/>
      </c>
      <c r="C50" s="8"/>
      <c r="D50" s="8"/>
      <c r="E50" s="8"/>
      <c r="F50" s="281"/>
      <c r="G50" s="9"/>
      <c r="H50" s="9"/>
      <c r="I50" s="9"/>
      <c r="J50" s="9"/>
      <c r="K50" s="9"/>
      <c r="L50" s="305"/>
      <c r="M50" s="305"/>
      <c r="N50" s="11" t="str">
        <f t="shared" si="7"/>
        <v/>
      </c>
      <c r="O50" s="11" t="str">
        <f t="shared" si="8"/>
        <v/>
      </c>
      <c r="P50" s="158"/>
      <c r="Q50" s="11"/>
      <c r="R50" s="11"/>
      <c r="S50" s="11"/>
      <c r="T50" s="11"/>
      <c r="U50" s="11"/>
      <c r="V50" s="11"/>
      <c r="W50" s="11"/>
      <c r="X50" s="11"/>
      <c r="Y50" s="11" t="str">
        <f t="shared" si="9"/>
        <v/>
      </c>
      <c r="Z50" s="11" t="str">
        <f t="shared" si="10"/>
        <v/>
      </c>
      <c r="AA50" s="172">
        <f t="shared" si="11"/>
        <v>0</v>
      </c>
      <c r="AB50" s="172" t="str">
        <f t="shared" si="12"/>
        <v/>
      </c>
      <c r="AC50" s="172" t="str">
        <f t="shared" si="12"/>
        <v/>
      </c>
      <c r="AD50" s="171">
        <f t="shared" si="4"/>
        <v>0</v>
      </c>
      <c r="AE50" s="171">
        <f t="shared" si="4"/>
        <v>0</v>
      </c>
      <c r="AF50" s="171">
        <f t="shared" si="4"/>
        <v>0</v>
      </c>
      <c r="AG50" s="171">
        <f t="shared" si="4"/>
        <v>0</v>
      </c>
      <c r="AH50" s="171">
        <f t="shared" si="4"/>
        <v>0</v>
      </c>
      <c r="AI50" s="171">
        <f t="shared" si="4"/>
        <v>0</v>
      </c>
      <c r="AJ50" s="171">
        <f t="shared" si="4"/>
        <v>0</v>
      </c>
      <c r="AK50" s="171"/>
      <c r="AL50" s="171"/>
      <c r="AM50" s="171">
        <f t="shared" si="5"/>
        <v>0</v>
      </c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BB50" s="172" t="str">
        <f t="shared" si="13"/>
        <v/>
      </c>
      <c r="BC50" s="172" t="str">
        <f t="shared" si="13"/>
        <v/>
      </c>
      <c r="BD50" s="172" t="str">
        <f t="shared" si="13"/>
        <v/>
      </c>
      <c r="BE50" s="172" t="str">
        <f t="shared" si="13"/>
        <v/>
      </c>
      <c r="BF50" s="172" t="str">
        <f t="shared" si="13"/>
        <v/>
      </c>
    </row>
    <row r="51" spans="2:58" hidden="1">
      <c r="B51" s="10" t="str">
        <f t="shared" si="3"/>
        <v/>
      </c>
      <c r="C51" s="8"/>
      <c r="D51" s="8"/>
      <c r="E51" s="8"/>
      <c r="F51" s="281"/>
      <c r="G51" s="9"/>
      <c r="H51" s="9"/>
      <c r="I51" s="9"/>
      <c r="J51" s="9"/>
      <c r="K51" s="9"/>
      <c r="L51" s="305"/>
      <c r="M51" s="305"/>
      <c r="N51" s="11" t="str">
        <f t="shared" si="7"/>
        <v/>
      </c>
      <c r="O51" s="11" t="str">
        <f t="shared" si="8"/>
        <v/>
      </c>
      <c r="P51" s="158"/>
      <c r="Q51" s="11"/>
      <c r="R51" s="11"/>
      <c r="S51" s="11"/>
      <c r="T51" s="11"/>
      <c r="U51" s="11"/>
      <c r="V51" s="11"/>
      <c r="W51" s="11"/>
      <c r="X51" s="11"/>
      <c r="Y51" s="11" t="str">
        <f t="shared" si="9"/>
        <v/>
      </c>
      <c r="Z51" s="11" t="str">
        <f t="shared" si="10"/>
        <v/>
      </c>
      <c r="AA51" s="172">
        <f t="shared" si="11"/>
        <v>0</v>
      </c>
      <c r="AB51" s="172" t="str">
        <f t="shared" si="12"/>
        <v/>
      </c>
      <c r="AC51" s="172" t="str">
        <f t="shared" si="12"/>
        <v/>
      </c>
      <c r="AD51" s="171">
        <f t="shared" si="4"/>
        <v>0</v>
      </c>
      <c r="AE51" s="171">
        <f t="shared" si="4"/>
        <v>0</v>
      </c>
      <c r="AF51" s="171">
        <f t="shared" si="4"/>
        <v>0</v>
      </c>
      <c r="AG51" s="171">
        <f t="shared" si="4"/>
        <v>0</v>
      </c>
      <c r="AH51" s="171">
        <f t="shared" si="4"/>
        <v>0</v>
      </c>
      <c r="AI51" s="171">
        <f t="shared" si="4"/>
        <v>0</v>
      </c>
      <c r="AJ51" s="171">
        <f t="shared" si="4"/>
        <v>0</v>
      </c>
      <c r="AK51" s="171"/>
      <c r="AL51" s="171"/>
      <c r="AM51" s="171">
        <f t="shared" si="5"/>
        <v>0</v>
      </c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BB51" s="172" t="str">
        <f t="shared" si="13"/>
        <v/>
      </c>
      <c r="BC51" s="172" t="str">
        <f t="shared" si="13"/>
        <v/>
      </c>
      <c r="BD51" s="172" t="str">
        <f t="shared" si="13"/>
        <v/>
      </c>
      <c r="BE51" s="172" t="str">
        <f t="shared" si="13"/>
        <v/>
      </c>
      <c r="BF51" s="172" t="str">
        <f t="shared" si="13"/>
        <v/>
      </c>
    </row>
    <row r="52" spans="2:58" hidden="1">
      <c r="B52" s="10" t="str">
        <f t="shared" si="3"/>
        <v/>
      </c>
      <c r="C52" s="8"/>
      <c r="D52" s="8"/>
      <c r="E52" s="8"/>
      <c r="F52" s="281"/>
      <c r="G52" s="9"/>
      <c r="H52" s="9"/>
      <c r="I52" s="9"/>
      <c r="J52" s="9"/>
      <c r="K52" s="9"/>
      <c r="L52" s="305"/>
      <c r="M52" s="305"/>
      <c r="N52" s="11" t="str">
        <f t="shared" si="7"/>
        <v/>
      </c>
      <c r="O52" s="11" t="str">
        <f t="shared" si="8"/>
        <v/>
      </c>
      <c r="P52" s="158"/>
      <c r="Q52" s="11"/>
      <c r="R52" s="11"/>
      <c r="S52" s="11"/>
      <c r="T52" s="11"/>
      <c r="U52" s="11"/>
      <c r="V52" s="11"/>
      <c r="W52" s="11"/>
      <c r="X52" s="11"/>
      <c r="Y52" s="11" t="str">
        <f t="shared" si="9"/>
        <v/>
      </c>
      <c r="Z52" s="11" t="str">
        <f t="shared" si="10"/>
        <v/>
      </c>
      <c r="AA52" s="172">
        <f t="shared" si="11"/>
        <v>0</v>
      </c>
      <c r="AB52" s="172" t="str">
        <f t="shared" si="12"/>
        <v/>
      </c>
      <c r="AC52" s="172" t="str">
        <f t="shared" si="12"/>
        <v/>
      </c>
      <c r="AD52" s="171">
        <f t="shared" si="4"/>
        <v>0</v>
      </c>
      <c r="AE52" s="171">
        <f t="shared" si="4"/>
        <v>0</v>
      </c>
      <c r="AF52" s="171">
        <f t="shared" si="4"/>
        <v>0</v>
      </c>
      <c r="AG52" s="171">
        <f t="shared" si="4"/>
        <v>0</v>
      </c>
      <c r="AH52" s="171">
        <f t="shared" si="4"/>
        <v>0</v>
      </c>
      <c r="AI52" s="171">
        <f t="shared" si="4"/>
        <v>0</v>
      </c>
      <c r="AJ52" s="171">
        <f t="shared" si="4"/>
        <v>0</v>
      </c>
      <c r="AK52" s="171"/>
      <c r="AL52" s="171"/>
      <c r="AM52" s="171">
        <f t="shared" si="5"/>
        <v>0</v>
      </c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1"/>
      <c r="BB52" s="172" t="str">
        <f t="shared" si="13"/>
        <v/>
      </c>
      <c r="BC52" s="172" t="str">
        <f t="shared" si="13"/>
        <v/>
      </c>
      <c r="BD52" s="172" t="str">
        <f t="shared" si="13"/>
        <v/>
      </c>
      <c r="BE52" s="172" t="str">
        <f t="shared" si="13"/>
        <v/>
      </c>
      <c r="BF52" s="172" t="str">
        <f t="shared" si="13"/>
        <v/>
      </c>
    </row>
    <row r="53" spans="2:58" hidden="1">
      <c r="B53" s="10" t="str">
        <f t="shared" si="3"/>
        <v/>
      </c>
      <c r="C53" s="8"/>
      <c r="D53" s="8"/>
      <c r="E53" s="8"/>
      <c r="F53" s="281"/>
      <c r="G53" s="9"/>
      <c r="H53" s="9"/>
      <c r="I53" s="9"/>
      <c r="J53" s="9"/>
      <c r="K53" s="9"/>
      <c r="L53" s="305"/>
      <c r="M53" s="305"/>
      <c r="N53" s="11" t="str">
        <f t="shared" si="7"/>
        <v/>
      </c>
      <c r="O53" s="11" t="str">
        <f t="shared" si="8"/>
        <v/>
      </c>
      <c r="P53" s="158"/>
      <c r="Q53" s="11"/>
      <c r="R53" s="11"/>
      <c r="S53" s="11"/>
      <c r="T53" s="11"/>
      <c r="U53" s="11"/>
      <c r="V53" s="11"/>
      <c r="W53" s="11"/>
      <c r="X53" s="11"/>
      <c r="Y53" s="11" t="str">
        <f t="shared" si="9"/>
        <v/>
      </c>
      <c r="Z53" s="11" t="str">
        <f t="shared" si="10"/>
        <v/>
      </c>
      <c r="AA53" s="172">
        <f t="shared" si="11"/>
        <v>0</v>
      </c>
      <c r="AB53" s="172" t="str">
        <f t="shared" si="12"/>
        <v/>
      </c>
      <c r="AC53" s="172" t="str">
        <f t="shared" si="12"/>
        <v/>
      </c>
      <c r="AD53" s="171">
        <f t="shared" si="4"/>
        <v>0</v>
      </c>
      <c r="AE53" s="171">
        <f t="shared" si="4"/>
        <v>0</v>
      </c>
      <c r="AF53" s="171">
        <f t="shared" si="4"/>
        <v>0</v>
      </c>
      <c r="AG53" s="171">
        <f t="shared" si="4"/>
        <v>0</v>
      </c>
      <c r="AH53" s="171">
        <f t="shared" si="4"/>
        <v>0</v>
      </c>
      <c r="AI53" s="171">
        <f t="shared" si="4"/>
        <v>0</v>
      </c>
      <c r="AJ53" s="171">
        <f t="shared" si="4"/>
        <v>0</v>
      </c>
      <c r="AK53" s="171"/>
      <c r="AL53" s="171"/>
      <c r="AM53" s="171">
        <f t="shared" si="5"/>
        <v>0</v>
      </c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BB53" s="172" t="str">
        <f t="shared" si="13"/>
        <v/>
      </c>
      <c r="BC53" s="172" t="str">
        <f t="shared" si="13"/>
        <v/>
      </c>
      <c r="BD53" s="172" t="str">
        <f t="shared" si="13"/>
        <v/>
      </c>
      <c r="BE53" s="172" t="str">
        <f t="shared" si="13"/>
        <v/>
      </c>
      <c r="BF53" s="172" t="str">
        <f t="shared" si="13"/>
        <v/>
      </c>
    </row>
    <row r="54" spans="2:58" hidden="1">
      <c r="B54" s="10" t="str">
        <f t="shared" si="3"/>
        <v/>
      </c>
      <c r="C54" s="8"/>
      <c r="D54" s="8"/>
      <c r="E54" s="8"/>
      <c r="F54" s="281"/>
      <c r="G54" s="9"/>
      <c r="H54" s="9"/>
      <c r="I54" s="9"/>
      <c r="J54" s="9"/>
      <c r="K54" s="9"/>
      <c r="L54" s="305"/>
      <c r="M54" s="305"/>
      <c r="N54" s="11" t="str">
        <f t="shared" si="7"/>
        <v/>
      </c>
      <c r="O54" s="11" t="str">
        <f t="shared" si="8"/>
        <v/>
      </c>
      <c r="P54" s="158"/>
      <c r="Q54" s="11"/>
      <c r="R54" s="11"/>
      <c r="S54" s="11"/>
      <c r="T54" s="11"/>
      <c r="U54" s="11"/>
      <c r="V54" s="11"/>
      <c r="W54" s="11"/>
      <c r="X54" s="11"/>
      <c r="Y54" s="11" t="str">
        <f t="shared" si="9"/>
        <v/>
      </c>
      <c r="Z54" s="11" t="str">
        <f t="shared" si="10"/>
        <v/>
      </c>
      <c r="AA54" s="172">
        <f t="shared" si="11"/>
        <v>0</v>
      </c>
      <c r="AB54" s="172" t="str">
        <f t="shared" si="12"/>
        <v/>
      </c>
      <c r="AC54" s="172" t="str">
        <f t="shared" si="12"/>
        <v/>
      </c>
      <c r="AD54" s="171">
        <f t="shared" si="4"/>
        <v>0</v>
      </c>
      <c r="AE54" s="171">
        <f t="shared" si="4"/>
        <v>0</v>
      </c>
      <c r="AF54" s="171">
        <f t="shared" si="4"/>
        <v>0</v>
      </c>
      <c r="AG54" s="171">
        <f t="shared" si="4"/>
        <v>0</v>
      </c>
      <c r="AH54" s="171">
        <f t="shared" si="4"/>
        <v>0</v>
      </c>
      <c r="AI54" s="171">
        <f t="shared" si="4"/>
        <v>0</v>
      </c>
      <c r="AJ54" s="171">
        <f t="shared" si="4"/>
        <v>0</v>
      </c>
      <c r="AK54" s="171"/>
      <c r="AL54" s="171"/>
      <c r="AM54" s="171">
        <f t="shared" si="5"/>
        <v>0</v>
      </c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BB54" s="172" t="str">
        <f t="shared" si="13"/>
        <v/>
      </c>
      <c r="BC54" s="172" t="str">
        <f t="shared" si="13"/>
        <v/>
      </c>
      <c r="BD54" s="172" t="str">
        <f t="shared" si="13"/>
        <v/>
      </c>
      <c r="BE54" s="172" t="str">
        <f t="shared" si="13"/>
        <v/>
      </c>
      <c r="BF54" s="172" t="str">
        <f t="shared" si="13"/>
        <v/>
      </c>
    </row>
    <row r="55" spans="2:58" hidden="1">
      <c r="B55" s="10" t="str">
        <f t="shared" si="3"/>
        <v/>
      </c>
      <c r="C55" s="8"/>
      <c r="D55" s="8"/>
      <c r="E55" s="8"/>
      <c r="F55" s="281"/>
      <c r="G55" s="9"/>
      <c r="H55" s="9"/>
      <c r="I55" s="9"/>
      <c r="J55" s="9"/>
      <c r="K55" s="9"/>
      <c r="L55" s="305"/>
      <c r="M55" s="305"/>
      <c r="N55" s="11" t="str">
        <f t="shared" si="7"/>
        <v/>
      </c>
      <c r="O55" s="11" t="str">
        <f t="shared" si="8"/>
        <v/>
      </c>
      <c r="P55" s="158"/>
      <c r="Q55" s="11"/>
      <c r="R55" s="11"/>
      <c r="S55" s="11"/>
      <c r="T55" s="11"/>
      <c r="U55" s="11"/>
      <c r="V55" s="11"/>
      <c r="W55" s="11"/>
      <c r="X55" s="11"/>
      <c r="Y55" s="11" t="str">
        <f t="shared" si="9"/>
        <v/>
      </c>
      <c r="Z55" s="11" t="str">
        <f t="shared" si="10"/>
        <v/>
      </c>
      <c r="AA55" s="172">
        <f t="shared" si="11"/>
        <v>0</v>
      </c>
      <c r="AB55" s="172" t="str">
        <f t="shared" si="12"/>
        <v/>
      </c>
      <c r="AC55" s="172" t="str">
        <f t="shared" si="12"/>
        <v/>
      </c>
      <c r="AD55" s="171">
        <f t="shared" si="4"/>
        <v>0</v>
      </c>
      <c r="AE55" s="171">
        <f t="shared" si="4"/>
        <v>0</v>
      </c>
      <c r="AF55" s="171">
        <f t="shared" si="4"/>
        <v>0</v>
      </c>
      <c r="AG55" s="171">
        <f t="shared" si="4"/>
        <v>0</v>
      </c>
      <c r="AH55" s="171">
        <f t="shared" si="4"/>
        <v>0</v>
      </c>
      <c r="AI55" s="171">
        <f t="shared" si="4"/>
        <v>0</v>
      </c>
      <c r="AJ55" s="171">
        <f t="shared" si="4"/>
        <v>0</v>
      </c>
      <c r="AK55" s="171"/>
      <c r="AL55" s="171"/>
      <c r="AM55" s="171">
        <f t="shared" si="5"/>
        <v>0</v>
      </c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BB55" s="172" t="str">
        <f t="shared" si="13"/>
        <v/>
      </c>
      <c r="BC55" s="172" t="str">
        <f t="shared" si="13"/>
        <v/>
      </c>
      <c r="BD55" s="172" t="str">
        <f t="shared" si="13"/>
        <v/>
      </c>
      <c r="BE55" s="172" t="str">
        <f t="shared" si="13"/>
        <v/>
      </c>
      <c r="BF55" s="172" t="str">
        <f t="shared" si="13"/>
        <v/>
      </c>
    </row>
    <row r="56" spans="2:58" hidden="1">
      <c r="B56" s="10" t="str">
        <f t="shared" si="3"/>
        <v/>
      </c>
      <c r="C56" s="8"/>
      <c r="D56" s="8"/>
      <c r="E56" s="8"/>
      <c r="F56" s="281"/>
      <c r="G56" s="9"/>
      <c r="H56" s="9"/>
      <c r="I56" s="9"/>
      <c r="J56" s="9"/>
      <c r="K56" s="9"/>
      <c r="L56" s="305"/>
      <c r="M56" s="305"/>
      <c r="N56" s="11" t="str">
        <f t="shared" si="7"/>
        <v/>
      </c>
      <c r="O56" s="11" t="str">
        <f t="shared" si="8"/>
        <v/>
      </c>
      <c r="P56" s="158"/>
      <c r="Q56" s="11"/>
      <c r="R56" s="11"/>
      <c r="S56" s="11"/>
      <c r="T56" s="11"/>
      <c r="U56" s="11"/>
      <c r="V56" s="11"/>
      <c r="W56" s="11"/>
      <c r="X56" s="11"/>
      <c r="Y56" s="11" t="str">
        <f t="shared" si="9"/>
        <v/>
      </c>
      <c r="Z56" s="11" t="str">
        <f t="shared" si="10"/>
        <v/>
      </c>
      <c r="AA56" s="172">
        <f t="shared" si="11"/>
        <v>0</v>
      </c>
      <c r="AB56" s="172" t="str">
        <f t="shared" si="12"/>
        <v/>
      </c>
      <c r="AC56" s="172" t="str">
        <f t="shared" si="12"/>
        <v/>
      </c>
      <c r="AD56" s="171">
        <f t="shared" si="4"/>
        <v>0</v>
      </c>
      <c r="AE56" s="171">
        <f t="shared" si="4"/>
        <v>0</v>
      </c>
      <c r="AF56" s="171">
        <f t="shared" si="4"/>
        <v>0</v>
      </c>
      <c r="AG56" s="171">
        <f t="shared" si="4"/>
        <v>0</v>
      </c>
      <c r="AH56" s="171">
        <f t="shared" si="4"/>
        <v>0</v>
      </c>
      <c r="AI56" s="171">
        <f t="shared" si="4"/>
        <v>0</v>
      </c>
      <c r="AJ56" s="171">
        <f t="shared" si="4"/>
        <v>0</v>
      </c>
      <c r="AK56" s="171"/>
      <c r="AL56" s="171"/>
      <c r="AM56" s="171">
        <f t="shared" si="5"/>
        <v>0</v>
      </c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BB56" s="172" t="str">
        <f t="shared" si="13"/>
        <v/>
      </c>
      <c r="BC56" s="172" t="str">
        <f t="shared" si="13"/>
        <v/>
      </c>
      <c r="BD56" s="172" t="str">
        <f t="shared" si="13"/>
        <v/>
      </c>
      <c r="BE56" s="172" t="str">
        <f t="shared" si="13"/>
        <v/>
      </c>
      <c r="BF56" s="172" t="str">
        <f t="shared" si="13"/>
        <v/>
      </c>
    </row>
    <row r="57" spans="2:58" hidden="1">
      <c r="B57" s="10" t="str">
        <f t="shared" si="3"/>
        <v/>
      </c>
      <c r="C57" s="8"/>
      <c r="D57" s="8"/>
      <c r="E57" s="8"/>
      <c r="F57" s="281"/>
      <c r="G57" s="9"/>
      <c r="H57" s="9"/>
      <c r="I57" s="9"/>
      <c r="J57" s="9"/>
      <c r="K57" s="9"/>
      <c r="L57" s="305"/>
      <c r="M57" s="305"/>
      <c r="N57" s="11" t="str">
        <f t="shared" si="7"/>
        <v/>
      </c>
      <c r="O57" s="11" t="str">
        <f t="shared" si="8"/>
        <v/>
      </c>
      <c r="P57" s="158"/>
      <c r="Q57" s="11"/>
      <c r="R57" s="11"/>
      <c r="S57" s="11"/>
      <c r="T57" s="11"/>
      <c r="U57" s="11"/>
      <c r="V57" s="11"/>
      <c r="W57" s="11"/>
      <c r="X57" s="11"/>
      <c r="Y57" s="11" t="str">
        <f t="shared" si="9"/>
        <v/>
      </c>
      <c r="Z57" s="11" t="str">
        <f t="shared" si="10"/>
        <v/>
      </c>
      <c r="AA57" s="172">
        <f t="shared" si="11"/>
        <v>0</v>
      </c>
      <c r="AB57" s="172" t="str">
        <f t="shared" si="12"/>
        <v/>
      </c>
      <c r="AC57" s="172" t="str">
        <f t="shared" si="12"/>
        <v/>
      </c>
      <c r="AD57" s="171">
        <f t="shared" si="4"/>
        <v>0</v>
      </c>
      <c r="AE57" s="171">
        <f t="shared" si="4"/>
        <v>0</v>
      </c>
      <c r="AF57" s="171">
        <f t="shared" si="4"/>
        <v>0</v>
      </c>
      <c r="AG57" s="171">
        <f t="shared" si="4"/>
        <v>0</v>
      </c>
      <c r="AH57" s="171">
        <f t="shared" si="4"/>
        <v>0</v>
      </c>
      <c r="AI57" s="171">
        <f t="shared" si="4"/>
        <v>0</v>
      </c>
      <c r="AJ57" s="171">
        <f t="shared" si="4"/>
        <v>0</v>
      </c>
      <c r="AK57" s="171"/>
      <c r="AL57" s="171"/>
      <c r="AM57" s="171">
        <f t="shared" si="5"/>
        <v>0</v>
      </c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BB57" s="172" t="str">
        <f t="shared" si="13"/>
        <v/>
      </c>
      <c r="BC57" s="172" t="str">
        <f t="shared" si="13"/>
        <v/>
      </c>
      <c r="BD57" s="172" t="str">
        <f t="shared" si="13"/>
        <v/>
      </c>
      <c r="BE57" s="172" t="str">
        <f t="shared" si="13"/>
        <v/>
      </c>
      <c r="BF57" s="172" t="str">
        <f t="shared" si="13"/>
        <v/>
      </c>
    </row>
    <row r="58" spans="2:58" hidden="1">
      <c r="B58" s="10" t="str">
        <f t="shared" si="3"/>
        <v/>
      </c>
      <c r="C58" s="8"/>
      <c r="D58" s="8"/>
      <c r="E58" s="8"/>
      <c r="F58" s="281"/>
      <c r="G58" s="9"/>
      <c r="H58" s="9"/>
      <c r="I58" s="9"/>
      <c r="J58" s="9"/>
      <c r="K58" s="9"/>
      <c r="L58" s="305"/>
      <c r="M58" s="305"/>
      <c r="N58" s="11" t="str">
        <f t="shared" si="7"/>
        <v/>
      </c>
      <c r="O58" s="11" t="str">
        <f t="shared" si="8"/>
        <v/>
      </c>
      <c r="P58" s="158"/>
      <c r="Q58" s="11"/>
      <c r="R58" s="11"/>
      <c r="S58" s="11"/>
      <c r="T58" s="11"/>
      <c r="U58" s="11"/>
      <c r="V58" s="11"/>
      <c r="W58" s="11"/>
      <c r="X58" s="11"/>
      <c r="Y58" s="11" t="str">
        <f t="shared" si="9"/>
        <v/>
      </c>
      <c r="Z58" s="11" t="str">
        <f t="shared" si="10"/>
        <v/>
      </c>
      <c r="AA58" s="172">
        <f t="shared" si="11"/>
        <v>0</v>
      </c>
      <c r="AB58" s="172" t="str">
        <f t="shared" si="12"/>
        <v/>
      </c>
      <c r="AC58" s="172" t="str">
        <f t="shared" si="12"/>
        <v/>
      </c>
      <c r="AD58" s="171">
        <f t="shared" si="4"/>
        <v>0</v>
      </c>
      <c r="AE58" s="171">
        <f t="shared" si="4"/>
        <v>0</v>
      </c>
      <c r="AF58" s="171">
        <f t="shared" si="4"/>
        <v>0</v>
      </c>
      <c r="AG58" s="171">
        <f t="shared" si="4"/>
        <v>0</v>
      </c>
      <c r="AH58" s="171">
        <f t="shared" si="4"/>
        <v>0</v>
      </c>
      <c r="AI58" s="171">
        <f t="shared" si="4"/>
        <v>0</v>
      </c>
      <c r="AJ58" s="171">
        <f t="shared" si="4"/>
        <v>0</v>
      </c>
      <c r="AK58" s="171"/>
      <c r="AL58" s="171"/>
      <c r="AM58" s="171">
        <f t="shared" si="5"/>
        <v>0</v>
      </c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171"/>
      <c r="BB58" s="172" t="str">
        <f t="shared" si="13"/>
        <v/>
      </c>
      <c r="BC58" s="172" t="str">
        <f t="shared" si="13"/>
        <v/>
      </c>
      <c r="BD58" s="172" t="str">
        <f t="shared" si="13"/>
        <v/>
      </c>
      <c r="BE58" s="172" t="str">
        <f t="shared" si="13"/>
        <v/>
      </c>
      <c r="BF58" s="172" t="str">
        <f t="shared" si="13"/>
        <v/>
      </c>
    </row>
    <row r="59" spans="2:58" hidden="1">
      <c r="B59" s="10" t="str">
        <f t="shared" si="3"/>
        <v/>
      </c>
      <c r="C59" s="8"/>
      <c r="D59" s="8"/>
      <c r="E59" s="8"/>
      <c r="F59" s="281"/>
      <c r="G59" s="9"/>
      <c r="H59" s="9"/>
      <c r="I59" s="9"/>
      <c r="J59" s="9"/>
      <c r="K59" s="9"/>
      <c r="L59" s="305"/>
      <c r="M59" s="305"/>
      <c r="N59" s="11" t="str">
        <f t="shared" si="7"/>
        <v/>
      </c>
      <c r="O59" s="11" t="str">
        <f t="shared" si="8"/>
        <v/>
      </c>
      <c r="P59" s="158"/>
      <c r="Q59" s="11"/>
      <c r="R59" s="11"/>
      <c r="S59" s="11"/>
      <c r="T59" s="11"/>
      <c r="U59" s="11"/>
      <c r="V59" s="11"/>
      <c r="W59" s="11"/>
      <c r="X59" s="11"/>
      <c r="Y59" s="11" t="str">
        <f t="shared" si="9"/>
        <v/>
      </c>
      <c r="Z59" s="11" t="str">
        <f t="shared" si="10"/>
        <v/>
      </c>
      <c r="AA59" s="172">
        <f t="shared" si="11"/>
        <v>0</v>
      </c>
      <c r="AB59" s="172" t="str">
        <f t="shared" si="12"/>
        <v/>
      </c>
      <c r="AC59" s="172" t="str">
        <f t="shared" si="12"/>
        <v/>
      </c>
      <c r="AD59" s="171">
        <f t="shared" si="4"/>
        <v>0</v>
      </c>
      <c r="AE59" s="171">
        <f t="shared" si="4"/>
        <v>0</v>
      </c>
      <c r="AF59" s="171">
        <f t="shared" si="4"/>
        <v>0</v>
      </c>
      <c r="AG59" s="171">
        <f t="shared" si="4"/>
        <v>0</v>
      </c>
      <c r="AH59" s="171">
        <f t="shared" si="4"/>
        <v>0</v>
      </c>
      <c r="AI59" s="171">
        <f t="shared" si="4"/>
        <v>0</v>
      </c>
      <c r="AJ59" s="171">
        <f t="shared" si="4"/>
        <v>0</v>
      </c>
      <c r="AK59" s="171"/>
      <c r="AL59" s="171"/>
      <c r="AM59" s="171">
        <f t="shared" si="5"/>
        <v>0</v>
      </c>
      <c r="AN59" s="171"/>
      <c r="AO59" s="171"/>
      <c r="AP59" s="171"/>
      <c r="AQ59" s="171"/>
      <c r="AR59" s="171"/>
      <c r="AS59" s="171"/>
      <c r="AT59" s="171"/>
      <c r="AU59" s="171"/>
      <c r="AV59" s="171"/>
      <c r="AW59" s="171"/>
      <c r="AX59" s="171"/>
      <c r="AY59" s="171"/>
      <c r="BB59" s="172" t="str">
        <f t="shared" si="13"/>
        <v/>
      </c>
      <c r="BC59" s="172" t="str">
        <f t="shared" si="13"/>
        <v/>
      </c>
      <c r="BD59" s="172" t="str">
        <f t="shared" si="13"/>
        <v/>
      </c>
      <c r="BE59" s="172" t="str">
        <f t="shared" si="13"/>
        <v/>
      </c>
      <c r="BF59" s="172" t="str">
        <f t="shared" si="13"/>
        <v/>
      </c>
    </row>
    <row r="60" spans="2:58" hidden="1">
      <c r="B60" s="10" t="str">
        <f t="shared" si="3"/>
        <v/>
      </c>
      <c r="C60" s="8"/>
      <c r="D60" s="8"/>
      <c r="E60" s="8"/>
      <c r="F60" s="281"/>
      <c r="G60" s="9"/>
      <c r="H60" s="9"/>
      <c r="I60" s="9"/>
      <c r="J60" s="9"/>
      <c r="K60" s="9"/>
      <c r="L60" s="305"/>
      <c r="M60" s="305"/>
      <c r="N60" s="11" t="str">
        <f t="shared" si="7"/>
        <v/>
      </c>
      <c r="O60" s="11" t="str">
        <f t="shared" si="8"/>
        <v/>
      </c>
      <c r="P60" s="158"/>
      <c r="Q60" s="11"/>
      <c r="R60" s="11"/>
      <c r="S60" s="11"/>
      <c r="T60" s="11"/>
      <c r="U60" s="11"/>
      <c r="V60" s="11"/>
      <c r="W60" s="11"/>
      <c r="X60" s="11"/>
      <c r="Y60" s="11" t="str">
        <f t="shared" si="9"/>
        <v/>
      </c>
      <c r="Z60" s="11" t="str">
        <f t="shared" si="10"/>
        <v/>
      </c>
      <c r="AA60" s="172">
        <f t="shared" si="11"/>
        <v>0</v>
      </c>
      <c r="AB60" s="172" t="str">
        <f t="shared" si="12"/>
        <v/>
      </c>
      <c r="AC60" s="172" t="str">
        <f t="shared" si="12"/>
        <v/>
      </c>
      <c r="AD60" s="171">
        <f t="shared" si="4"/>
        <v>0</v>
      </c>
      <c r="AE60" s="171">
        <f t="shared" si="4"/>
        <v>0</v>
      </c>
      <c r="AF60" s="171">
        <f t="shared" si="4"/>
        <v>0</v>
      </c>
      <c r="AG60" s="171">
        <f t="shared" si="4"/>
        <v>0</v>
      </c>
      <c r="AH60" s="171">
        <f t="shared" si="4"/>
        <v>0</v>
      </c>
      <c r="AI60" s="171">
        <f t="shared" si="4"/>
        <v>0</v>
      </c>
      <c r="AJ60" s="171">
        <f t="shared" si="4"/>
        <v>0</v>
      </c>
      <c r="AK60" s="171"/>
      <c r="AL60" s="171"/>
      <c r="AM60" s="171">
        <f t="shared" si="5"/>
        <v>0</v>
      </c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BB60" s="172" t="str">
        <f t="shared" si="13"/>
        <v/>
      </c>
      <c r="BC60" s="172" t="str">
        <f t="shared" si="13"/>
        <v/>
      </c>
      <c r="BD60" s="172" t="str">
        <f t="shared" si="13"/>
        <v/>
      </c>
      <c r="BE60" s="172" t="str">
        <f t="shared" si="13"/>
        <v/>
      </c>
      <c r="BF60" s="172" t="str">
        <f t="shared" si="13"/>
        <v/>
      </c>
    </row>
    <row r="61" spans="2:58" hidden="1">
      <c r="B61" s="10" t="str">
        <f t="shared" si="3"/>
        <v/>
      </c>
      <c r="C61" s="8"/>
      <c r="D61" s="8"/>
      <c r="E61" s="8"/>
      <c r="F61" s="281"/>
      <c r="G61" s="9"/>
      <c r="H61" s="9"/>
      <c r="I61" s="9"/>
      <c r="J61" s="9"/>
      <c r="K61" s="9"/>
      <c r="L61" s="305"/>
      <c r="M61" s="305"/>
      <c r="N61" s="11" t="str">
        <f t="shared" si="7"/>
        <v/>
      </c>
      <c r="O61" s="11" t="str">
        <f t="shared" si="8"/>
        <v/>
      </c>
      <c r="P61" s="158"/>
      <c r="Q61" s="11"/>
      <c r="R61" s="11"/>
      <c r="S61" s="11"/>
      <c r="T61" s="11"/>
      <c r="U61" s="11"/>
      <c r="V61" s="11"/>
      <c r="W61" s="11"/>
      <c r="X61" s="11"/>
      <c r="Y61" s="11" t="str">
        <f t="shared" si="9"/>
        <v/>
      </c>
      <c r="Z61" s="11" t="str">
        <f t="shared" si="10"/>
        <v/>
      </c>
      <c r="AA61" s="172">
        <f t="shared" si="11"/>
        <v>0</v>
      </c>
      <c r="AB61" s="172" t="str">
        <f t="shared" si="12"/>
        <v/>
      </c>
      <c r="AC61" s="172" t="str">
        <f t="shared" si="12"/>
        <v/>
      </c>
      <c r="AD61" s="171">
        <f t="shared" si="4"/>
        <v>0</v>
      </c>
      <c r="AE61" s="171">
        <f t="shared" si="4"/>
        <v>0</v>
      </c>
      <c r="AF61" s="171">
        <f t="shared" si="4"/>
        <v>0</v>
      </c>
      <c r="AG61" s="171">
        <f t="shared" si="4"/>
        <v>0</v>
      </c>
      <c r="AH61" s="171">
        <f t="shared" si="4"/>
        <v>0</v>
      </c>
      <c r="AI61" s="171">
        <f t="shared" si="4"/>
        <v>0</v>
      </c>
      <c r="AJ61" s="171">
        <f t="shared" si="4"/>
        <v>0</v>
      </c>
      <c r="AK61" s="171"/>
      <c r="AL61" s="171"/>
      <c r="AM61" s="171">
        <f t="shared" si="5"/>
        <v>0</v>
      </c>
      <c r="AN61" s="171"/>
      <c r="AO61" s="171"/>
      <c r="AP61" s="171"/>
      <c r="AQ61" s="171"/>
      <c r="AR61" s="171"/>
      <c r="AS61" s="171"/>
      <c r="AT61" s="171"/>
      <c r="AU61" s="171"/>
      <c r="AV61" s="171"/>
      <c r="AW61" s="171"/>
      <c r="AX61" s="171"/>
      <c r="AY61" s="171"/>
      <c r="BB61" s="172" t="str">
        <f t="shared" si="13"/>
        <v/>
      </c>
      <c r="BC61" s="172" t="str">
        <f t="shared" si="13"/>
        <v/>
      </c>
      <c r="BD61" s="172" t="str">
        <f t="shared" si="13"/>
        <v/>
      </c>
      <c r="BE61" s="172" t="str">
        <f t="shared" si="13"/>
        <v/>
      </c>
      <c r="BF61" s="172" t="str">
        <f t="shared" si="13"/>
        <v/>
      </c>
    </row>
    <row r="62" spans="2:58" hidden="1">
      <c r="B62" s="10" t="str">
        <f t="shared" si="3"/>
        <v/>
      </c>
      <c r="C62" s="8"/>
      <c r="D62" s="8"/>
      <c r="E62" s="8"/>
      <c r="F62" s="281"/>
      <c r="G62" s="9"/>
      <c r="H62" s="9"/>
      <c r="I62" s="9"/>
      <c r="J62" s="9"/>
      <c r="K62" s="9"/>
      <c r="L62" s="305"/>
      <c r="M62" s="305"/>
      <c r="N62" s="11" t="str">
        <f t="shared" si="7"/>
        <v/>
      </c>
      <c r="O62" s="11" t="str">
        <f t="shared" si="8"/>
        <v/>
      </c>
      <c r="P62" s="158"/>
      <c r="Q62" s="11"/>
      <c r="R62" s="11"/>
      <c r="S62" s="11"/>
      <c r="T62" s="11"/>
      <c r="U62" s="11"/>
      <c r="V62" s="11"/>
      <c r="W62" s="11"/>
      <c r="X62" s="11"/>
      <c r="Y62" s="11" t="str">
        <f t="shared" si="9"/>
        <v/>
      </c>
      <c r="Z62" s="11" t="str">
        <f t="shared" si="10"/>
        <v/>
      </c>
      <c r="AA62" s="172">
        <f t="shared" si="11"/>
        <v>0</v>
      </c>
      <c r="AB62" s="172" t="str">
        <f t="shared" si="12"/>
        <v/>
      </c>
      <c r="AC62" s="172" t="str">
        <f t="shared" si="12"/>
        <v/>
      </c>
      <c r="AD62" s="171">
        <f t="shared" si="4"/>
        <v>0</v>
      </c>
      <c r="AE62" s="171">
        <f t="shared" si="4"/>
        <v>0</v>
      </c>
      <c r="AF62" s="171">
        <f t="shared" si="4"/>
        <v>0</v>
      </c>
      <c r="AG62" s="171">
        <f t="shared" si="4"/>
        <v>0</v>
      </c>
      <c r="AH62" s="171">
        <f t="shared" si="4"/>
        <v>0</v>
      </c>
      <c r="AI62" s="171">
        <f t="shared" si="4"/>
        <v>0</v>
      </c>
      <c r="AJ62" s="171">
        <f t="shared" si="4"/>
        <v>0</v>
      </c>
      <c r="AK62" s="171"/>
      <c r="AL62" s="171"/>
      <c r="AM62" s="171">
        <f t="shared" si="5"/>
        <v>0</v>
      </c>
      <c r="AN62" s="171"/>
      <c r="AO62" s="171"/>
      <c r="AP62" s="171"/>
      <c r="AQ62" s="171"/>
      <c r="AR62" s="171"/>
      <c r="AS62" s="171"/>
      <c r="AT62" s="171"/>
      <c r="AU62" s="171"/>
      <c r="AV62" s="171"/>
      <c r="AW62" s="171"/>
      <c r="AX62" s="171"/>
      <c r="AY62" s="171"/>
      <c r="BB62" s="172" t="str">
        <f t="shared" si="13"/>
        <v/>
      </c>
      <c r="BC62" s="172" t="str">
        <f t="shared" si="13"/>
        <v/>
      </c>
      <c r="BD62" s="172" t="str">
        <f t="shared" si="13"/>
        <v/>
      </c>
      <c r="BE62" s="172" t="str">
        <f t="shared" si="13"/>
        <v/>
      </c>
      <c r="BF62" s="172" t="str">
        <f t="shared" si="13"/>
        <v/>
      </c>
    </row>
    <row r="63" spans="2:58" hidden="1">
      <c r="B63" s="10" t="str">
        <f t="shared" si="3"/>
        <v/>
      </c>
      <c r="C63" s="8"/>
      <c r="D63" s="8"/>
      <c r="E63" s="8"/>
      <c r="F63" s="281"/>
      <c r="G63" s="9"/>
      <c r="H63" s="9"/>
      <c r="I63" s="9"/>
      <c r="J63" s="9"/>
      <c r="K63" s="9"/>
      <c r="L63" s="305"/>
      <c r="M63" s="305"/>
      <c r="N63" s="11" t="str">
        <f t="shared" si="7"/>
        <v/>
      </c>
      <c r="O63" s="11" t="str">
        <f t="shared" si="8"/>
        <v/>
      </c>
      <c r="P63" s="158"/>
      <c r="Q63" s="11"/>
      <c r="R63" s="11"/>
      <c r="S63" s="11"/>
      <c r="T63" s="11"/>
      <c r="U63" s="11"/>
      <c r="V63" s="11"/>
      <c r="W63" s="11"/>
      <c r="X63" s="11"/>
      <c r="Y63" s="11" t="str">
        <f t="shared" si="9"/>
        <v/>
      </c>
      <c r="Z63" s="11" t="str">
        <f t="shared" si="10"/>
        <v/>
      </c>
      <c r="AA63" s="172">
        <f t="shared" si="11"/>
        <v>0</v>
      </c>
      <c r="AB63" s="172" t="str">
        <f t="shared" si="12"/>
        <v/>
      </c>
      <c r="AC63" s="172" t="str">
        <f t="shared" si="12"/>
        <v/>
      </c>
      <c r="AD63" s="171">
        <f t="shared" ref="AD63:AJ94" si="14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171">
        <f t="shared" si="14"/>
        <v>0</v>
      </c>
      <c r="AF63" s="171">
        <f t="shared" si="14"/>
        <v>0</v>
      </c>
      <c r="AG63" s="171">
        <f t="shared" si="14"/>
        <v>0</v>
      </c>
      <c r="AH63" s="171">
        <f t="shared" si="14"/>
        <v>0</v>
      </c>
      <c r="AI63" s="171">
        <f t="shared" si="14"/>
        <v>0</v>
      </c>
      <c r="AJ63" s="171">
        <f t="shared" si="14"/>
        <v>0</v>
      </c>
      <c r="AK63" s="171"/>
      <c r="AL63" s="171"/>
      <c r="AM63" s="171">
        <f t="shared" si="5"/>
        <v>0</v>
      </c>
      <c r="AN63" s="171"/>
      <c r="AO63" s="171"/>
      <c r="AP63" s="171"/>
      <c r="AQ63" s="171"/>
      <c r="AR63" s="171"/>
      <c r="AS63" s="171"/>
      <c r="AT63" s="171"/>
      <c r="AU63" s="171"/>
      <c r="AV63" s="171"/>
      <c r="AW63" s="171"/>
      <c r="AX63" s="171"/>
      <c r="AY63" s="171"/>
      <c r="BB63" s="172" t="str">
        <f t="shared" ref="BB63:BF78" si="15">IF($F63="","",BB$30)</f>
        <v/>
      </c>
      <c r="BC63" s="172" t="str">
        <f t="shared" si="15"/>
        <v/>
      </c>
      <c r="BD63" s="172" t="str">
        <f t="shared" si="15"/>
        <v/>
      </c>
      <c r="BE63" s="172" t="str">
        <f t="shared" si="15"/>
        <v/>
      </c>
      <c r="BF63" s="172" t="str">
        <f t="shared" si="15"/>
        <v/>
      </c>
    </row>
    <row r="64" spans="2:58" hidden="1">
      <c r="B64" s="10" t="str">
        <f t="shared" si="3"/>
        <v/>
      </c>
      <c r="C64" s="8"/>
      <c r="D64" s="8"/>
      <c r="E64" s="8"/>
      <c r="F64" s="281"/>
      <c r="G64" s="9"/>
      <c r="H64" s="9"/>
      <c r="I64" s="9"/>
      <c r="J64" s="9"/>
      <c r="K64" s="9"/>
      <c r="L64" s="305"/>
      <c r="M64" s="305"/>
      <c r="N64" s="11" t="str">
        <f t="shared" si="7"/>
        <v/>
      </c>
      <c r="O64" s="11" t="str">
        <f t="shared" si="8"/>
        <v/>
      </c>
      <c r="P64" s="158"/>
      <c r="Q64" s="11"/>
      <c r="R64" s="11"/>
      <c r="S64" s="11"/>
      <c r="T64" s="11"/>
      <c r="U64" s="11"/>
      <c r="V64" s="11"/>
      <c r="W64" s="11"/>
      <c r="X64" s="11"/>
      <c r="Y64" s="11" t="str">
        <f t="shared" si="9"/>
        <v/>
      </c>
      <c r="Z64" s="11" t="str">
        <f t="shared" si="10"/>
        <v/>
      </c>
      <c r="AA64" s="172">
        <f t="shared" si="11"/>
        <v>0</v>
      </c>
      <c r="AB64" s="172" t="str">
        <f t="shared" ref="AB64:AC91" si="16">IF($F64="","",AB$30)</f>
        <v/>
      </c>
      <c r="AC64" s="172" t="str">
        <f t="shared" si="16"/>
        <v/>
      </c>
      <c r="AD64" s="171">
        <f t="shared" si="14"/>
        <v>0</v>
      </c>
      <c r="AE64" s="171">
        <f t="shared" si="14"/>
        <v>0</v>
      </c>
      <c r="AF64" s="171">
        <f t="shared" si="14"/>
        <v>0</v>
      </c>
      <c r="AG64" s="171">
        <f t="shared" si="14"/>
        <v>0</v>
      </c>
      <c r="AH64" s="171">
        <f t="shared" si="14"/>
        <v>0</v>
      </c>
      <c r="AI64" s="171">
        <f t="shared" si="14"/>
        <v>0</v>
      </c>
      <c r="AJ64" s="171">
        <f t="shared" si="14"/>
        <v>0</v>
      </c>
      <c r="AK64" s="171"/>
      <c r="AL64" s="171"/>
      <c r="AM64" s="171">
        <f t="shared" si="5"/>
        <v>0</v>
      </c>
      <c r="AN64" s="171"/>
      <c r="AO64" s="171"/>
      <c r="AP64" s="171"/>
      <c r="AQ64" s="171"/>
      <c r="AR64" s="171"/>
      <c r="AS64" s="171"/>
      <c r="AT64" s="171"/>
      <c r="AU64" s="171"/>
      <c r="AV64" s="171"/>
      <c r="AW64" s="171"/>
      <c r="AX64" s="171"/>
      <c r="AY64" s="171"/>
      <c r="BB64" s="172" t="str">
        <f t="shared" si="15"/>
        <v/>
      </c>
      <c r="BC64" s="172" t="str">
        <f t="shared" si="15"/>
        <v/>
      </c>
      <c r="BD64" s="172" t="str">
        <f t="shared" si="15"/>
        <v/>
      </c>
      <c r="BE64" s="172" t="str">
        <f t="shared" si="15"/>
        <v/>
      </c>
      <c r="BF64" s="172" t="str">
        <f t="shared" si="15"/>
        <v/>
      </c>
    </row>
    <row r="65" spans="2:58" hidden="1">
      <c r="B65" s="10" t="str">
        <f t="shared" si="3"/>
        <v/>
      </c>
      <c r="C65" s="8"/>
      <c r="D65" s="8"/>
      <c r="E65" s="8"/>
      <c r="F65" s="281"/>
      <c r="G65" s="9"/>
      <c r="H65" s="9"/>
      <c r="I65" s="9"/>
      <c r="J65" s="9"/>
      <c r="K65" s="9"/>
      <c r="L65" s="305"/>
      <c r="M65" s="305"/>
      <c r="N65" s="11" t="str">
        <f t="shared" si="7"/>
        <v/>
      </c>
      <c r="O65" s="11" t="str">
        <f t="shared" si="8"/>
        <v/>
      </c>
      <c r="P65" s="158"/>
      <c r="Q65" s="11"/>
      <c r="R65" s="11"/>
      <c r="S65" s="11"/>
      <c r="T65" s="11"/>
      <c r="U65" s="11"/>
      <c r="V65" s="11"/>
      <c r="W65" s="11"/>
      <c r="X65" s="11"/>
      <c r="Y65" s="11" t="str">
        <f t="shared" si="9"/>
        <v/>
      </c>
      <c r="Z65" s="11" t="str">
        <f t="shared" si="10"/>
        <v/>
      </c>
      <c r="AA65" s="172">
        <f t="shared" si="11"/>
        <v>0</v>
      </c>
      <c r="AB65" s="172" t="str">
        <f t="shared" si="16"/>
        <v/>
      </c>
      <c r="AC65" s="172" t="str">
        <f t="shared" si="16"/>
        <v/>
      </c>
      <c r="AD65" s="171">
        <f t="shared" si="14"/>
        <v>0</v>
      </c>
      <c r="AE65" s="171">
        <f t="shared" si="14"/>
        <v>0</v>
      </c>
      <c r="AF65" s="171">
        <f t="shared" si="14"/>
        <v>0</v>
      </c>
      <c r="AG65" s="171">
        <f t="shared" si="14"/>
        <v>0</v>
      </c>
      <c r="AH65" s="171">
        <f t="shared" si="14"/>
        <v>0</v>
      </c>
      <c r="AI65" s="171">
        <f t="shared" si="14"/>
        <v>0</v>
      </c>
      <c r="AJ65" s="171">
        <f t="shared" si="14"/>
        <v>0</v>
      </c>
      <c r="AK65" s="171"/>
      <c r="AL65" s="171"/>
      <c r="AM65" s="171">
        <f t="shared" si="5"/>
        <v>0</v>
      </c>
      <c r="AN65" s="171"/>
      <c r="AO65" s="171"/>
      <c r="AP65" s="171"/>
      <c r="AQ65" s="171"/>
      <c r="AR65" s="171"/>
      <c r="AS65" s="171"/>
      <c r="AT65" s="171"/>
      <c r="AU65" s="171"/>
      <c r="AV65" s="171"/>
      <c r="AW65" s="171"/>
      <c r="AX65" s="171"/>
      <c r="AY65" s="171"/>
      <c r="BB65" s="172" t="str">
        <f t="shared" si="15"/>
        <v/>
      </c>
      <c r="BC65" s="172" t="str">
        <f t="shared" si="15"/>
        <v/>
      </c>
      <c r="BD65" s="172" t="str">
        <f t="shared" si="15"/>
        <v/>
      </c>
      <c r="BE65" s="172" t="str">
        <f t="shared" si="15"/>
        <v/>
      </c>
      <c r="BF65" s="172" t="str">
        <f t="shared" si="15"/>
        <v/>
      </c>
    </row>
    <row r="66" spans="2:58" hidden="1">
      <c r="B66" s="10" t="str">
        <f t="shared" si="3"/>
        <v/>
      </c>
      <c r="C66" s="8"/>
      <c r="D66" s="8"/>
      <c r="E66" s="8"/>
      <c r="F66" s="281"/>
      <c r="G66" s="9"/>
      <c r="H66" s="9"/>
      <c r="I66" s="9"/>
      <c r="J66" s="9"/>
      <c r="K66" s="9"/>
      <c r="L66" s="305"/>
      <c r="M66" s="305"/>
      <c r="N66" s="11" t="str">
        <f t="shared" si="7"/>
        <v/>
      </c>
      <c r="O66" s="11" t="str">
        <f t="shared" si="8"/>
        <v/>
      </c>
      <c r="P66" s="158"/>
      <c r="Q66" s="11"/>
      <c r="R66" s="11"/>
      <c r="S66" s="11"/>
      <c r="T66" s="11"/>
      <c r="U66" s="11"/>
      <c r="V66" s="11"/>
      <c r="W66" s="11"/>
      <c r="X66" s="11"/>
      <c r="Y66" s="11" t="str">
        <f t="shared" si="9"/>
        <v/>
      </c>
      <c r="Z66" s="11" t="str">
        <f t="shared" si="10"/>
        <v/>
      </c>
      <c r="AA66" s="172">
        <f t="shared" si="11"/>
        <v>0</v>
      </c>
      <c r="AB66" s="172" t="str">
        <f t="shared" si="16"/>
        <v/>
      </c>
      <c r="AC66" s="172" t="str">
        <f t="shared" si="16"/>
        <v/>
      </c>
      <c r="AD66" s="171">
        <f t="shared" si="14"/>
        <v>0</v>
      </c>
      <c r="AE66" s="171">
        <f t="shared" si="14"/>
        <v>0</v>
      </c>
      <c r="AF66" s="171">
        <f t="shared" si="14"/>
        <v>0</v>
      </c>
      <c r="AG66" s="171">
        <f t="shared" si="14"/>
        <v>0</v>
      </c>
      <c r="AH66" s="171">
        <f t="shared" si="14"/>
        <v>0</v>
      </c>
      <c r="AI66" s="171">
        <f t="shared" si="14"/>
        <v>0</v>
      </c>
      <c r="AJ66" s="171">
        <f t="shared" si="14"/>
        <v>0</v>
      </c>
      <c r="AK66" s="171"/>
      <c r="AL66" s="171"/>
      <c r="AM66" s="171">
        <f t="shared" si="5"/>
        <v>0</v>
      </c>
      <c r="AN66" s="171"/>
      <c r="AO66" s="171"/>
      <c r="AP66" s="171"/>
      <c r="AQ66" s="171"/>
      <c r="AR66" s="171"/>
      <c r="AS66" s="171"/>
      <c r="AT66" s="171"/>
      <c r="AU66" s="171"/>
      <c r="AV66" s="171"/>
      <c r="AW66" s="171"/>
      <c r="AX66" s="171"/>
      <c r="AY66" s="171"/>
      <c r="BB66" s="172" t="str">
        <f t="shared" si="15"/>
        <v/>
      </c>
      <c r="BC66" s="172" t="str">
        <f t="shared" si="15"/>
        <v/>
      </c>
      <c r="BD66" s="172" t="str">
        <f t="shared" si="15"/>
        <v/>
      </c>
      <c r="BE66" s="172" t="str">
        <f t="shared" si="15"/>
        <v/>
      </c>
      <c r="BF66" s="172" t="str">
        <f t="shared" si="15"/>
        <v/>
      </c>
    </row>
    <row r="67" spans="2:58" hidden="1">
      <c r="B67" s="10" t="str">
        <f t="shared" si="3"/>
        <v/>
      </c>
      <c r="C67" s="8"/>
      <c r="D67" s="8"/>
      <c r="E67" s="8"/>
      <c r="F67" s="281"/>
      <c r="G67" s="9"/>
      <c r="H67" s="9"/>
      <c r="I67" s="9"/>
      <c r="J67" s="9"/>
      <c r="K67" s="9"/>
      <c r="L67" s="305"/>
      <c r="M67" s="305"/>
      <c r="N67" s="11" t="str">
        <f t="shared" si="7"/>
        <v/>
      </c>
      <c r="O67" s="11" t="str">
        <f t="shared" si="8"/>
        <v/>
      </c>
      <c r="P67" s="158"/>
      <c r="Q67" s="11"/>
      <c r="R67" s="11"/>
      <c r="S67" s="11"/>
      <c r="T67" s="11"/>
      <c r="U67" s="11"/>
      <c r="V67" s="11"/>
      <c r="W67" s="11"/>
      <c r="X67" s="11"/>
      <c r="Y67" s="11" t="str">
        <f t="shared" si="9"/>
        <v/>
      </c>
      <c r="Z67" s="11" t="str">
        <f t="shared" si="10"/>
        <v/>
      </c>
      <c r="AA67" s="172">
        <f t="shared" si="11"/>
        <v>0</v>
      </c>
      <c r="AB67" s="172" t="str">
        <f t="shared" si="16"/>
        <v/>
      </c>
      <c r="AC67" s="172" t="str">
        <f t="shared" si="16"/>
        <v/>
      </c>
      <c r="AD67" s="171">
        <f t="shared" si="14"/>
        <v>0</v>
      </c>
      <c r="AE67" s="171">
        <f t="shared" si="14"/>
        <v>0</v>
      </c>
      <c r="AF67" s="171">
        <f t="shared" si="14"/>
        <v>0</v>
      </c>
      <c r="AG67" s="171">
        <f t="shared" si="14"/>
        <v>0</v>
      </c>
      <c r="AH67" s="171">
        <f t="shared" si="14"/>
        <v>0</v>
      </c>
      <c r="AI67" s="171">
        <f t="shared" si="14"/>
        <v>0</v>
      </c>
      <c r="AJ67" s="171">
        <f t="shared" si="14"/>
        <v>0</v>
      </c>
      <c r="AK67" s="171"/>
      <c r="AL67" s="171"/>
      <c r="AM67" s="171">
        <f t="shared" si="5"/>
        <v>0</v>
      </c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1"/>
      <c r="AY67" s="171"/>
      <c r="BB67" s="172" t="str">
        <f t="shared" si="15"/>
        <v/>
      </c>
      <c r="BC67" s="172" t="str">
        <f t="shared" si="15"/>
        <v/>
      </c>
      <c r="BD67" s="172" t="str">
        <f t="shared" si="15"/>
        <v/>
      </c>
      <c r="BE67" s="172" t="str">
        <f t="shared" si="15"/>
        <v/>
      </c>
      <c r="BF67" s="172" t="str">
        <f t="shared" si="15"/>
        <v/>
      </c>
    </row>
    <row r="68" spans="2:58" hidden="1">
      <c r="B68" s="10" t="str">
        <f t="shared" si="3"/>
        <v/>
      </c>
      <c r="C68" s="8"/>
      <c r="D68" s="8"/>
      <c r="E68" s="8"/>
      <c r="F68" s="281"/>
      <c r="G68" s="9"/>
      <c r="H68" s="9"/>
      <c r="I68" s="9"/>
      <c r="J68" s="9"/>
      <c r="K68" s="9"/>
      <c r="L68" s="305"/>
      <c r="M68" s="305"/>
      <c r="N68" s="11" t="str">
        <f t="shared" si="7"/>
        <v/>
      </c>
      <c r="O68" s="11" t="str">
        <f t="shared" si="8"/>
        <v/>
      </c>
      <c r="P68" s="158"/>
      <c r="Q68" s="11"/>
      <c r="R68" s="11"/>
      <c r="S68" s="11"/>
      <c r="T68" s="11"/>
      <c r="U68" s="11"/>
      <c r="V68" s="11"/>
      <c r="W68" s="11"/>
      <c r="X68" s="11"/>
      <c r="Y68" s="11" t="str">
        <f t="shared" si="9"/>
        <v/>
      </c>
      <c r="Z68" s="11" t="str">
        <f t="shared" si="10"/>
        <v/>
      </c>
      <c r="AA68" s="172">
        <f t="shared" si="11"/>
        <v>0</v>
      </c>
      <c r="AB68" s="172" t="str">
        <f t="shared" si="16"/>
        <v/>
      </c>
      <c r="AC68" s="172" t="str">
        <f t="shared" si="16"/>
        <v/>
      </c>
      <c r="AD68" s="171">
        <f t="shared" si="14"/>
        <v>0</v>
      </c>
      <c r="AE68" s="171">
        <f t="shared" si="14"/>
        <v>0</v>
      </c>
      <c r="AF68" s="171">
        <f t="shared" si="14"/>
        <v>0</v>
      </c>
      <c r="AG68" s="171">
        <f t="shared" si="14"/>
        <v>0</v>
      </c>
      <c r="AH68" s="171">
        <f t="shared" si="14"/>
        <v>0</v>
      </c>
      <c r="AI68" s="171">
        <f t="shared" si="14"/>
        <v>0</v>
      </c>
      <c r="AJ68" s="171">
        <f t="shared" si="14"/>
        <v>0</v>
      </c>
      <c r="AK68" s="171"/>
      <c r="AL68" s="171"/>
      <c r="AM68" s="171">
        <f t="shared" si="5"/>
        <v>0</v>
      </c>
      <c r="AN68" s="171"/>
      <c r="AO68" s="171"/>
      <c r="AP68" s="171"/>
      <c r="AQ68" s="171"/>
      <c r="AR68" s="171"/>
      <c r="AS68" s="171"/>
      <c r="AT68" s="171"/>
      <c r="AU68" s="171"/>
      <c r="AV68" s="171"/>
      <c r="AW68" s="171"/>
      <c r="AX68" s="171"/>
      <c r="AY68" s="171"/>
      <c r="BB68" s="172" t="str">
        <f t="shared" si="15"/>
        <v/>
      </c>
      <c r="BC68" s="172" t="str">
        <f t="shared" si="15"/>
        <v/>
      </c>
      <c r="BD68" s="172" t="str">
        <f t="shared" si="15"/>
        <v/>
      </c>
      <c r="BE68" s="172" t="str">
        <f t="shared" si="15"/>
        <v/>
      </c>
      <c r="BF68" s="172" t="str">
        <f t="shared" si="15"/>
        <v/>
      </c>
    </row>
    <row r="69" spans="2:58" hidden="1">
      <c r="B69" s="10" t="str">
        <f t="shared" si="3"/>
        <v/>
      </c>
      <c r="C69" s="8"/>
      <c r="D69" s="8"/>
      <c r="E69" s="8"/>
      <c r="F69" s="281"/>
      <c r="G69" s="9"/>
      <c r="H69" s="9"/>
      <c r="I69" s="9"/>
      <c r="J69" s="9"/>
      <c r="K69" s="9"/>
      <c r="L69" s="305"/>
      <c r="M69" s="305"/>
      <c r="N69" s="11" t="str">
        <f t="shared" si="7"/>
        <v/>
      </c>
      <c r="O69" s="11" t="str">
        <f t="shared" si="8"/>
        <v/>
      </c>
      <c r="P69" s="158"/>
      <c r="Q69" s="11"/>
      <c r="R69" s="11"/>
      <c r="S69" s="11"/>
      <c r="T69" s="11"/>
      <c r="U69" s="11"/>
      <c r="V69" s="11"/>
      <c r="W69" s="11"/>
      <c r="X69" s="11"/>
      <c r="Y69" s="11" t="str">
        <f t="shared" si="9"/>
        <v/>
      </c>
      <c r="Z69" s="11" t="str">
        <f t="shared" si="10"/>
        <v/>
      </c>
      <c r="AA69" s="172">
        <f t="shared" si="11"/>
        <v>0</v>
      </c>
      <c r="AB69" s="172" t="str">
        <f t="shared" si="16"/>
        <v/>
      </c>
      <c r="AC69" s="172" t="str">
        <f t="shared" si="16"/>
        <v/>
      </c>
      <c r="AD69" s="171">
        <f t="shared" si="14"/>
        <v>0</v>
      </c>
      <c r="AE69" s="171">
        <f t="shared" si="14"/>
        <v>0</v>
      </c>
      <c r="AF69" s="171">
        <f t="shared" si="14"/>
        <v>0</v>
      </c>
      <c r="AG69" s="171">
        <f t="shared" si="14"/>
        <v>0</v>
      </c>
      <c r="AH69" s="171">
        <f t="shared" si="14"/>
        <v>0</v>
      </c>
      <c r="AI69" s="171">
        <f t="shared" si="14"/>
        <v>0</v>
      </c>
      <c r="AJ69" s="171">
        <f t="shared" si="14"/>
        <v>0</v>
      </c>
      <c r="AK69" s="171"/>
      <c r="AL69" s="171"/>
      <c r="AM69" s="171">
        <f t="shared" si="5"/>
        <v>0</v>
      </c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1"/>
      <c r="BB69" s="172" t="str">
        <f t="shared" si="15"/>
        <v/>
      </c>
      <c r="BC69" s="172" t="str">
        <f t="shared" si="15"/>
        <v/>
      </c>
      <c r="BD69" s="172" t="str">
        <f t="shared" si="15"/>
        <v/>
      </c>
      <c r="BE69" s="172" t="str">
        <f t="shared" si="15"/>
        <v/>
      </c>
      <c r="BF69" s="172" t="str">
        <f t="shared" si="15"/>
        <v/>
      </c>
    </row>
    <row r="70" spans="2:58" hidden="1">
      <c r="B70" s="10" t="str">
        <f t="shared" si="3"/>
        <v/>
      </c>
      <c r="C70" s="8"/>
      <c r="D70" s="8"/>
      <c r="E70" s="8"/>
      <c r="F70" s="281"/>
      <c r="G70" s="9"/>
      <c r="H70" s="9"/>
      <c r="I70" s="9"/>
      <c r="J70" s="9"/>
      <c r="K70" s="9"/>
      <c r="L70" s="305"/>
      <c r="M70" s="305"/>
      <c r="N70" s="11" t="str">
        <f t="shared" si="7"/>
        <v/>
      </c>
      <c r="O70" s="11" t="str">
        <f t="shared" si="8"/>
        <v/>
      </c>
      <c r="P70" s="158"/>
      <c r="Q70" s="11"/>
      <c r="R70" s="11"/>
      <c r="S70" s="11"/>
      <c r="T70" s="11"/>
      <c r="U70" s="11"/>
      <c r="V70" s="11"/>
      <c r="W70" s="11"/>
      <c r="X70" s="11"/>
      <c r="Y70" s="11" t="str">
        <f t="shared" si="9"/>
        <v/>
      </c>
      <c r="Z70" s="11" t="str">
        <f t="shared" si="10"/>
        <v/>
      </c>
      <c r="AA70" s="172">
        <f t="shared" si="11"/>
        <v>0</v>
      </c>
      <c r="AB70" s="172" t="str">
        <f t="shared" si="16"/>
        <v/>
      </c>
      <c r="AC70" s="172" t="str">
        <f t="shared" si="16"/>
        <v/>
      </c>
      <c r="AD70" s="171">
        <f t="shared" si="14"/>
        <v>0</v>
      </c>
      <c r="AE70" s="171">
        <f t="shared" si="14"/>
        <v>0</v>
      </c>
      <c r="AF70" s="171">
        <f t="shared" si="14"/>
        <v>0</v>
      </c>
      <c r="AG70" s="171">
        <f t="shared" si="14"/>
        <v>0</v>
      </c>
      <c r="AH70" s="171">
        <f t="shared" si="14"/>
        <v>0</v>
      </c>
      <c r="AI70" s="171">
        <f t="shared" si="14"/>
        <v>0</v>
      </c>
      <c r="AJ70" s="171">
        <f t="shared" si="14"/>
        <v>0</v>
      </c>
      <c r="AK70" s="171"/>
      <c r="AL70" s="171"/>
      <c r="AM70" s="171">
        <f t="shared" si="5"/>
        <v>0</v>
      </c>
      <c r="AN70" s="171"/>
      <c r="AO70" s="171"/>
      <c r="AP70" s="171"/>
      <c r="AQ70" s="171"/>
      <c r="AR70" s="171"/>
      <c r="AS70" s="171"/>
      <c r="AT70" s="171"/>
      <c r="AU70" s="171"/>
      <c r="AV70" s="171"/>
      <c r="AW70" s="171"/>
      <c r="AX70" s="171"/>
      <c r="AY70" s="171"/>
      <c r="BB70" s="172" t="str">
        <f t="shared" si="15"/>
        <v/>
      </c>
      <c r="BC70" s="172" t="str">
        <f t="shared" si="15"/>
        <v/>
      </c>
      <c r="BD70" s="172" t="str">
        <f t="shared" si="15"/>
        <v/>
      </c>
      <c r="BE70" s="172" t="str">
        <f t="shared" si="15"/>
        <v/>
      </c>
      <c r="BF70" s="172" t="str">
        <f t="shared" si="15"/>
        <v/>
      </c>
    </row>
    <row r="71" spans="2:58" hidden="1">
      <c r="B71" s="10" t="str">
        <f t="shared" si="3"/>
        <v/>
      </c>
      <c r="C71" s="8"/>
      <c r="D71" s="8"/>
      <c r="E71" s="8"/>
      <c r="F71" s="281"/>
      <c r="G71" s="9"/>
      <c r="H71" s="9"/>
      <c r="I71" s="9"/>
      <c r="J71" s="9"/>
      <c r="K71" s="9"/>
      <c r="L71" s="305"/>
      <c r="M71" s="305"/>
      <c r="N71" s="11" t="str">
        <f t="shared" si="7"/>
        <v/>
      </c>
      <c r="O71" s="11" t="str">
        <f t="shared" si="8"/>
        <v/>
      </c>
      <c r="P71" s="158"/>
      <c r="Q71" s="11"/>
      <c r="R71" s="11"/>
      <c r="S71" s="11"/>
      <c r="T71" s="11"/>
      <c r="U71" s="11"/>
      <c r="V71" s="11"/>
      <c r="W71" s="11"/>
      <c r="X71" s="11"/>
      <c r="Y71" s="11" t="str">
        <f t="shared" si="9"/>
        <v/>
      </c>
      <c r="Z71" s="11" t="str">
        <f t="shared" si="10"/>
        <v/>
      </c>
      <c r="AA71" s="172">
        <f t="shared" si="11"/>
        <v>0</v>
      </c>
      <c r="AB71" s="172" t="str">
        <f t="shared" si="16"/>
        <v/>
      </c>
      <c r="AC71" s="172" t="str">
        <f t="shared" si="16"/>
        <v/>
      </c>
      <c r="AD71" s="171">
        <f t="shared" si="14"/>
        <v>0</v>
      </c>
      <c r="AE71" s="171">
        <f t="shared" si="14"/>
        <v>0</v>
      </c>
      <c r="AF71" s="171">
        <f t="shared" si="14"/>
        <v>0</v>
      </c>
      <c r="AG71" s="171">
        <f t="shared" si="14"/>
        <v>0</v>
      </c>
      <c r="AH71" s="171">
        <f t="shared" si="14"/>
        <v>0</v>
      </c>
      <c r="AI71" s="171">
        <f t="shared" si="14"/>
        <v>0</v>
      </c>
      <c r="AJ71" s="171">
        <f t="shared" si="14"/>
        <v>0</v>
      </c>
      <c r="AK71" s="171"/>
      <c r="AL71" s="171"/>
      <c r="AM71" s="171">
        <f t="shared" si="5"/>
        <v>0</v>
      </c>
      <c r="AN71" s="171"/>
      <c r="AO71" s="171"/>
      <c r="AP71" s="171"/>
      <c r="AQ71" s="171"/>
      <c r="AR71" s="171"/>
      <c r="AS71" s="171"/>
      <c r="AT71" s="171"/>
      <c r="AU71" s="171"/>
      <c r="AV71" s="171"/>
      <c r="AW71" s="171"/>
      <c r="AX71" s="171"/>
      <c r="AY71" s="171"/>
      <c r="BB71" s="172" t="str">
        <f t="shared" si="15"/>
        <v/>
      </c>
      <c r="BC71" s="172" t="str">
        <f t="shared" si="15"/>
        <v/>
      </c>
      <c r="BD71" s="172" t="str">
        <f t="shared" si="15"/>
        <v/>
      </c>
      <c r="BE71" s="172" t="str">
        <f t="shared" si="15"/>
        <v/>
      </c>
      <c r="BF71" s="172" t="str">
        <f t="shared" si="15"/>
        <v/>
      </c>
    </row>
    <row r="72" spans="2:58" hidden="1">
      <c r="B72" s="10" t="str">
        <f t="shared" si="3"/>
        <v/>
      </c>
      <c r="C72" s="8"/>
      <c r="D72" s="8"/>
      <c r="E72" s="8"/>
      <c r="F72" s="281"/>
      <c r="G72" s="9"/>
      <c r="H72" s="9"/>
      <c r="I72" s="9"/>
      <c r="J72" s="9"/>
      <c r="K72" s="9"/>
      <c r="L72" s="305"/>
      <c r="M72" s="305"/>
      <c r="N72" s="11" t="str">
        <f t="shared" si="7"/>
        <v/>
      </c>
      <c r="O72" s="11" t="str">
        <f t="shared" si="8"/>
        <v/>
      </c>
      <c r="P72" s="158"/>
      <c r="Q72" s="11"/>
      <c r="R72" s="11"/>
      <c r="S72" s="11"/>
      <c r="T72" s="11"/>
      <c r="U72" s="11"/>
      <c r="V72" s="11"/>
      <c r="W72" s="11"/>
      <c r="X72" s="11"/>
      <c r="Y72" s="11" t="str">
        <f t="shared" si="9"/>
        <v/>
      </c>
      <c r="Z72" s="11" t="str">
        <f t="shared" si="10"/>
        <v/>
      </c>
      <c r="AA72" s="172">
        <f t="shared" si="11"/>
        <v>0</v>
      </c>
      <c r="AB72" s="172" t="str">
        <f t="shared" si="16"/>
        <v/>
      </c>
      <c r="AC72" s="172" t="str">
        <f t="shared" si="16"/>
        <v/>
      </c>
      <c r="AD72" s="171">
        <f t="shared" si="14"/>
        <v>0</v>
      </c>
      <c r="AE72" s="171">
        <f t="shared" si="14"/>
        <v>0</v>
      </c>
      <c r="AF72" s="171">
        <f t="shared" si="14"/>
        <v>0</v>
      </c>
      <c r="AG72" s="171">
        <f t="shared" si="14"/>
        <v>0</v>
      </c>
      <c r="AH72" s="171">
        <f t="shared" si="14"/>
        <v>0</v>
      </c>
      <c r="AI72" s="171">
        <f t="shared" si="14"/>
        <v>0</v>
      </c>
      <c r="AJ72" s="171">
        <f t="shared" si="14"/>
        <v>0</v>
      </c>
      <c r="AK72" s="171"/>
      <c r="AL72" s="171"/>
      <c r="AM72" s="171">
        <f t="shared" si="5"/>
        <v>0</v>
      </c>
      <c r="AN72" s="171"/>
      <c r="AO72" s="171"/>
      <c r="AP72" s="171"/>
      <c r="AQ72" s="171"/>
      <c r="AR72" s="171"/>
      <c r="AS72" s="171"/>
      <c r="AT72" s="171"/>
      <c r="AU72" s="171"/>
      <c r="AV72" s="171"/>
      <c r="AW72" s="171"/>
      <c r="AX72" s="171"/>
      <c r="AY72" s="171"/>
      <c r="BB72" s="172" t="str">
        <f t="shared" si="15"/>
        <v/>
      </c>
      <c r="BC72" s="172" t="str">
        <f t="shared" si="15"/>
        <v/>
      </c>
      <c r="BD72" s="172" t="str">
        <f t="shared" si="15"/>
        <v/>
      </c>
      <c r="BE72" s="172" t="str">
        <f t="shared" si="15"/>
        <v/>
      </c>
      <c r="BF72" s="172" t="str">
        <f t="shared" si="15"/>
        <v/>
      </c>
    </row>
    <row r="73" spans="2:58" hidden="1">
      <c r="B73" s="10" t="str">
        <f t="shared" si="3"/>
        <v/>
      </c>
      <c r="C73" s="8"/>
      <c r="D73" s="8"/>
      <c r="E73" s="8"/>
      <c r="F73" s="281"/>
      <c r="G73" s="9"/>
      <c r="H73" s="9"/>
      <c r="I73" s="9"/>
      <c r="J73" s="9"/>
      <c r="K73" s="9"/>
      <c r="L73" s="305"/>
      <c r="M73" s="305"/>
      <c r="N73" s="11" t="str">
        <f t="shared" si="7"/>
        <v/>
      </c>
      <c r="O73" s="11" t="str">
        <f t="shared" si="8"/>
        <v/>
      </c>
      <c r="P73" s="158"/>
      <c r="Q73" s="11"/>
      <c r="R73" s="11"/>
      <c r="S73" s="11"/>
      <c r="T73" s="11"/>
      <c r="U73" s="11"/>
      <c r="V73" s="11"/>
      <c r="W73" s="11"/>
      <c r="X73" s="11"/>
      <c r="Y73" s="11" t="str">
        <f t="shared" si="9"/>
        <v/>
      </c>
      <c r="Z73" s="11" t="str">
        <f t="shared" si="10"/>
        <v/>
      </c>
      <c r="AA73" s="172">
        <f t="shared" si="11"/>
        <v>0</v>
      </c>
      <c r="AB73" s="172" t="str">
        <f t="shared" si="16"/>
        <v/>
      </c>
      <c r="AC73" s="172" t="str">
        <f t="shared" si="16"/>
        <v/>
      </c>
      <c r="AD73" s="171">
        <f t="shared" si="14"/>
        <v>0</v>
      </c>
      <c r="AE73" s="171">
        <f t="shared" si="14"/>
        <v>0</v>
      </c>
      <c r="AF73" s="171">
        <f t="shared" si="14"/>
        <v>0</v>
      </c>
      <c r="AG73" s="171">
        <f t="shared" si="14"/>
        <v>0</v>
      </c>
      <c r="AH73" s="171">
        <f t="shared" si="14"/>
        <v>0</v>
      </c>
      <c r="AI73" s="171">
        <f t="shared" si="14"/>
        <v>0</v>
      </c>
      <c r="AJ73" s="171">
        <f t="shared" si="14"/>
        <v>0</v>
      </c>
      <c r="AK73" s="171"/>
      <c r="AL73" s="171"/>
      <c r="AM73" s="171">
        <f t="shared" si="5"/>
        <v>0</v>
      </c>
      <c r="AN73" s="171"/>
      <c r="AO73" s="171"/>
      <c r="AP73" s="171"/>
      <c r="AQ73" s="171"/>
      <c r="AR73" s="171"/>
      <c r="AS73" s="171"/>
      <c r="AT73" s="171"/>
      <c r="AU73" s="171"/>
      <c r="AV73" s="171"/>
      <c r="AW73" s="171"/>
      <c r="AX73" s="171"/>
      <c r="AY73" s="171"/>
      <c r="BB73" s="172" t="str">
        <f t="shared" si="15"/>
        <v/>
      </c>
      <c r="BC73" s="172" t="str">
        <f t="shared" si="15"/>
        <v/>
      </c>
      <c r="BD73" s="172" t="str">
        <f t="shared" si="15"/>
        <v/>
      </c>
      <c r="BE73" s="172" t="str">
        <f t="shared" si="15"/>
        <v/>
      </c>
      <c r="BF73" s="172" t="str">
        <f t="shared" si="15"/>
        <v/>
      </c>
    </row>
    <row r="74" spans="2:58" hidden="1">
      <c r="B74" s="10" t="str">
        <f t="shared" si="3"/>
        <v/>
      </c>
      <c r="C74" s="8"/>
      <c r="D74" s="8"/>
      <c r="E74" s="8"/>
      <c r="F74" s="281"/>
      <c r="G74" s="9"/>
      <c r="H74" s="9"/>
      <c r="I74" s="9"/>
      <c r="J74" s="9"/>
      <c r="K74" s="9"/>
      <c r="L74" s="305"/>
      <c r="M74" s="305"/>
      <c r="N74" s="11" t="str">
        <f t="shared" si="7"/>
        <v/>
      </c>
      <c r="O74" s="11" t="str">
        <f t="shared" si="8"/>
        <v/>
      </c>
      <c r="P74" s="158"/>
      <c r="Q74" s="11"/>
      <c r="R74" s="11"/>
      <c r="S74" s="11"/>
      <c r="T74" s="11"/>
      <c r="U74" s="11"/>
      <c r="V74" s="11"/>
      <c r="W74" s="11"/>
      <c r="X74" s="11"/>
      <c r="Y74" s="11" t="str">
        <f t="shared" si="9"/>
        <v/>
      </c>
      <c r="Z74" s="11" t="str">
        <f t="shared" si="10"/>
        <v/>
      </c>
      <c r="AA74" s="172">
        <f t="shared" si="11"/>
        <v>0</v>
      </c>
      <c r="AB74" s="172" t="str">
        <f t="shared" si="16"/>
        <v/>
      </c>
      <c r="AC74" s="172" t="str">
        <f t="shared" si="16"/>
        <v/>
      </c>
      <c r="AD74" s="171">
        <f t="shared" si="14"/>
        <v>0</v>
      </c>
      <c r="AE74" s="171">
        <f t="shared" si="14"/>
        <v>0</v>
      </c>
      <c r="AF74" s="171">
        <f t="shared" si="14"/>
        <v>0</v>
      </c>
      <c r="AG74" s="171">
        <f t="shared" si="14"/>
        <v>0</v>
      </c>
      <c r="AH74" s="171">
        <f t="shared" si="14"/>
        <v>0</v>
      </c>
      <c r="AI74" s="171">
        <f t="shared" si="14"/>
        <v>0</v>
      </c>
      <c r="AJ74" s="171">
        <f t="shared" si="14"/>
        <v>0</v>
      </c>
      <c r="AK74" s="171"/>
      <c r="AL74" s="171"/>
      <c r="AM74" s="171">
        <f t="shared" si="5"/>
        <v>0</v>
      </c>
      <c r="AN74" s="171"/>
      <c r="AO74" s="171"/>
      <c r="AP74" s="171"/>
      <c r="AQ74" s="171"/>
      <c r="AR74" s="171"/>
      <c r="AS74" s="171"/>
      <c r="AT74" s="171"/>
      <c r="AU74" s="171"/>
      <c r="AV74" s="171"/>
      <c r="AW74" s="171"/>
      <c r="AX74" s="171"/>
      <c r="AY74" s="171"/>
      <c r="BB74" s="172" t="str">
        <f t="shared" si="15"/>
        <v/>
      </c>
      <c r="BC74" s="172" t="str">
        <f t="shared" si="15"/>
        <v/>
      </c>
      <c r="BD74" s="172" t="str">
        <f t="shared" si="15"/>
        <v/>
      </c>
      <c r="BE74" s="172" t="str">
        <f t="shared" si="15"/>
        <v/>
      </c>
      <c r="BF74" s="172" t="str">
        <f t="shared" si="15"/>
        <v/>
      </c>
    </row>
    <row r="75" spans="2:58" hidden="1">
      <c r="B75" s="10" t="str">
        <f t="shared" si="3"/>
        <v/>
      </c>
      <c r="C75" s="8"/>
      <c r="D75" s="8"/>
      <c r="E75" s="8"/>
      <c r="F75" s="281"/>
      <c r="G75" s="9"/>
      <c r="H75" s="9"/>
      <c r="I75" s="9"/>
      <c r="J75" s="9"/>
      <c r="K75" s="9"/>
      <c r="L75" s="305"/>
      <c r="M75" s="305"/>
      <c r="N75" s="11" t="str">
        <f t="shared" si="7"/>
        <v/>
      </c>
      <c r="O75" s="11" t="str">
        <f t="shared" si="8"/>
        <v/>
      </c>
      <c r="P75" s="158"/>
      <c r="Q75" s="11"/>
      <c r="R75" s="11"/>
      <c r="S75" s="11"/>
      <c r="T75" s="11"/>
      <c r="U75" s="11"/>
      <c r="V75" s="11"/>
      <c r="W75" s="11"/>
      <c r="X75" s="11"/>
      <c r="Y75" s="11" t="str">
        <f t="shared" si="9"/>
        <v/>
      </c>
      <c r="Z75" s="11" t="str">
        <f t="shared" si="10"/>
        <v/>
      </c>
      <c r="AA75" s="172">
        <f t="shared" si="11"/>
        <v>0</v>
      </c>
      <c r="AB75" s="172" t="str">
        <f t="shared" si="16"/>
        <v/>
      </c>
      <c r="AC75" s="172" t="str">
        <f t="shared" si="16"/>
        <v/>
      </c>
      <c r="AD75" s="171">
        <f t="shared" si="14"/>
        <v>0</v>
      </c>
      <c r="AE75" s="171">
        <f t="shared" si="14"/>
        <v>0</v>
      </c>
      <c r="AF75" s="171">
        <f t="shared" si="14"/>
        <v>0</v>
      </c>
      <c r="AG75" s="171">
        <f t="shared" si="14"/>
        <v>0</v>
      </c>
      <c r="AH75" s="171">
        <f t="shared" si="14"/>
        <v>0</v>
      </c>
      <c r="AI75" s="171">
        <f t="shared" si="14"/>
        <v>0</v>
      </c>
      <c r="AJ75" s="171">
        <f t="shared" si="14"/>
        <v>0</v>
      </c>
      <c r="AK75" s="171"/>
      <c r="AL75" s="171"/>
      <c r="AM75" s="171">
        <f t="shared" si="5"/>
        <v>0</v>
      </c>
      <c r="AN75" s="171"/>
      <c r="AO75" s="171"/>
      <c r="AP75" s="171"/>
      <c r="AQ75" s="171"/>
      <c r="AR75" s="171"/>
      <c r="AS75" s="171"/>
      <c r="AT75" s="171"/>
      <c r="AU75" s="171"/>
      <c r="AV75" s="171"/>
      <c r="AW75" s="171"/>
      <c r="AX75" s="171"/>
      <c r="AY75" s="171"/>
      <c r="BB75" s="172" t="str">
        <f t="shared" si="15"/>
        <v/>
      </c>
      <c r="BC75" s="172" t="str">
        <f t="shared" si="15"/>
        <v/>
      </c>
      <c r="BD75" s="172" t="str">
        <f t="shared" si="15"/>
        <v/>
      </c>
      <c r="BE75" s="172" t="str">
        <f t="shared" si="15"/>
        <v/>
      </c>
      <c r="BF75" s="172" t="str">
        <f t="shared" si="15"/>
        <v/>
      </c>
    </row>
    <row r="76" spans="2:58" hidden="1">
      <c r="B76" s="10" t="str">
        <f t="shared" si="3"/>
        <v/>
      </c>
      <c r="C76" s="8"/>
      <c r="D76" s="8"/>
      <c r="E76" s="8"/>
      <c r="F76" s="281"/>
      <c r="G76" s="9"/>
      <c r="H76" s="9"/>
      <c r="I76" s="9"/>
      <c r="J76" s="9"/>
      <c r="K76" s="9"/>
      <c r="L76" s="305"/>
      <c r="M76" s="305"/>
      <c r="N76" s="11" t="str">
        <f t="shared" si="7"/>
        <v/>
      </c>
      <c r="O76" s="11" t="str">
        <f t="shared" si="8"/>
        <v/>
      </c>
      <c r="P76" s="158"/>
      <c r="Q76" s="11"/>
      <c r="R76" s="11"/>
      <c r="S76" s="11"/>
      <c r="T76" s="11"/>
      <c r="U76" s="11"/>
      <c r="V76" s="11"/>
      <c r="W76" s="11"/>
      <c r="X76" s="11"/>
      <c r="Y76" s="11" t="str">
        <f t="shared" si="9"/>
        <v/>
      </c>
      <c r="Z76" s="11" t="str">
        <f t="shared" si="10"/>
        <v/>
      </c>
      <c r="AA76" s="172">
        <f t="shared" si="11"/>
        <v>0</v>
      </c>
      <c r="AB76" s="172" t="str">
        <f t="shared" si="16"/>
        <v/>
      </c>
      <c r="AC76" s="172" t="str">
        <f t="shared" si="16"/>
        <v/>
      </c>
      <c r="AD76" s="171">
        <f t="shared" si="14"/>
        <v>0</v>
      </c>
      <c r="AE76" s="171">
        <f t="shared" si="14"/>
        <v>0</v>
      </c>
      <c r="AF76" s="171">
        <f t="shared" si="14"/>
        <v>0</v>
      </c>
      <c r="AG76" s="171">
        <f t="shared" si="14"/>
        <v>0</v>
      </c>
      <c r="AH76" s="171">
        <f t="shared" si="14"/>
        <v>0</v>
      </c>
      <c r="AI76" s="171">
        <f t="shared" si="14"/>
        <v>0</v>
      </c>
      <c r="AJ76" s="171">
        <f t="shared" si="14"/>
        <v>0</v>
      </c>
      <c r="AK76" s="171"/>
      <c r="AL76" s="171"/>
      <c r="AM76" s="171">
        <f t="shared" si="5"/>
        <v>0</v>
      </c>
      <c r="AN76" s="171"/>
      <c r="AO76" s="171"/>
      <c r="AP76" s="171"/>
      <c r="AQ76" s="171"/>
      <c r="AR76" s="171"/>
      <c r="AS76" s="171"/>
      <c r="AT76" s="171"/>
      <c r="AU76" s="171"/>
      <c r="AV76" s="171"/>
      <c r="AW76" s="171"/>
      <c r="AX76" s="171"/>
      <c r="AY76" s="171"/>
      <c r="BB76" s="172" t="str">
        <f t="shared" si="15"/>
        <v/>
      </c>
      <c r="BC76" s="172" t="str">
        <f t="shared" si="15"/>
        <v/>
      </c>
      <c r="BD76" s="172" t="str">
        <f t="shared" si="15"/>
        <v/>
      </c>
      <c r="BE76" s="172" t="str">
        <f t="shared" si="15"/>
        <v/>
      </c>
      <c r="BF76" s="172" t="str">
        <f t="shared" si="15"/>
        <v/>
      </c>
    </row>
    <row r="77" spans="2:58" hidden="1">
      <c r="B77" s="10" t="str">
        <f t="shared" si="3"/>
        <v/>
      </c>
      <c r="C77" s="8"/>
      <c r="D77" s="8"/>
      <c r="E77" s="8"/>
      <c r="F77" s="281"/>
      <c r="G77" s="9"/>
      <c r="H77" s="9"/>
      <c r="I77" s="9"/>
      <c r="J77" s="9"/>
      <c r="K77" s="9"/>
      <c r="L77" s="305"/>
      <c r="M77" s="305"/>
      <c r="N77" s="11" t="str">
        <f t="shared" si="7"/>
        <v/>
      </c>
      <c r="O77" s="11" t="str">
        <f t="shared" si="8"/>
        <v/>
      </c>
      <c r="P77" s="158"/>
      <c r="Q77" s="11"/>
      <c r="R77" s="11"/>
      <c r="S77" s="11"/>
      <c r="T77" s="11"/>
      <c r="U77" s="11"/>
      <c r="V77" s="11"/>
      <c r="W77" s="11"/>
      <c r="X77" s="11"/>
      <c r="Y77" s="11" t="str">
        <f t="shared" si="9"/>
        <v/>
      </c>
      <c r="Z77" s="11" t="str">
        <f t="shared" si="10"/>
        <v/>
      </c>
      <c r="AA77" s="172">
        <f t="shared" si="11"/>
        <v>0</v>
      </c>
      <c r="AB77" s="172" t="str">
        <f t="shared" si="16"/>
        <v/>
      </c>
      <c r="AC77" s="172" t="str">
        <f t="shared" si="16"/>
        <v/>
      </c>
      <c r="AD77" s="171">
        <f t="shared" si="14"/>
        <v>0</v>
      </c>
      <c r="AE77" s="171">
        <f t="shared" si="14"/>
        <v>0</v>
      </c>
      <c r="AF77" s="171">
        <f t="shared" si="14"/>
        <v>0</v>
      </c>
      <c r="AG77" s="171">
        <f t="shared" si="14"/>
        <v>0</v>
      </c>
      <c r="AH77" s="171">
        <f t="shared" si="14"/>
        <v>0</v>
      </c>
      <c r="AI77" s="171">
        <f t="shared" si="14"/>
        <v>0</v>
      </c>
      <c r="AJ77" s="171">
        <f t="shared" si="14"/>
        <v>0</v>
      </c>
      <c r="AK77" s="171"/>
      <c r="AL77" s="171"/>
      <c r="AM77" s="171">
        <f t="shared" si="5"/>
        <v>0</v>
      </c>
      <c r="AN77" s="171"/>
      <c r="AO77" s="171"/>
      <c r="AP77" s="171"/>
      <c r="AQ77" s="171"/>
      <c r="AR77" s="171"/>
      <c r="AS77" s="171"/>
      <c r="AT77" s="171"/>
      <c r="AU77" s="171"/>
      <c r="AV77" s="171"/>
      <c r="AW77" s="171"/>
      <c r="AX77" s="171"/>
      <c r="AY77" s="171"/>
      <c r="BB77" s="172" t="str">
        <f t="shared" si="15"/>
        <v/>
      </c>
      <c r="BC77" s="172" t="str">
        <f t="shared" si="15"/>
        <v/>
      </c>
      <c r="BD77" s="172" t="str">
        <f t="shared" si="15"/>
        <v/>
      </c>
      <c r="BE77" s="172" t="str">
        <f t="shared" si="15"/>
        <v/>
      </c>
      <c r="BF77" s="172" t="str">
        <f t="shared" si="15"/>
        <v/>
      </c>
    </row>
    <row r="78" spans="2:58" hidden="1">
      <c r="B78" s="10" t="str">
        <f t="shared" si="3"/>
        <v/>
      </c>
      <c r="C78" s="8"/>
      <c r="D78" s="8"/>
      <c r="E78" s="8"/>
      <c r="F78" s="281"/>
      <c r="G78" s="9"/>
      <c r="H78" s="9"/>
      <c r="I78" s="9"/>
      <c r="J78" s="9"/>
      <c r="K78" s="9"/>
      <c r="L78" s="305"/>
      <c r="M78" s="305"/>
      <c r="N78" s="11" t="str">
        <f t="shared" si="7"/>
        <v/>
      </c>
      <c r="O78" s="11" t="str">
        <f t="shared" si="8"/>
        <v/>
      </c>
      <c r="P78" s="158"/>
      <c r="Q78" s="11"/>
      <c r="R78" s="11"/>
      <c r="S78" s="11"/>
      <c r="T78" s="11"/>
      <c r="U78" s="11"/>
      <c r="V78" s="11"/>
      <c r="W78" s="11"/>
      <c r="X78" s="11"/>
      <c r="Y78" s="11" t="str">
        <f t="shared" si="9"/>
        <v/>
      </c>
      <c r="Z78" s="11" t="str">
        <f t="shared" si="10"/>
        <v/>
      </c>
      <c r="AA78" s="172">
        <f t="shared" si="11"/>
        <v>0</v>
      </c>
      <c r="AB78" s="172" t="str">
        <f t="shared" si="16"/>
        <v/>
      </c>
      <c r="AC78" s="172" t="str">
        <f t="shared" si="16"/>
        <v/>
      </c>
      <c r="AD78" s="171">
        <f t="shared" si="14"/>
        <v>0</v>
      </c>
      <c r="AE78" s="171">
        <f t="shared" si="14"/>
        <v>0</v>
      </c>
      <c r="AF78" s="171">
        <f t="shared" si="14"/>
        <v>0</v>
      </c>
      <c r="AG78" s="171">
        <f t="shared" si="14"/>
        <v>0</v>
      </c>
      <c r="AH78" s="171">
        <f t="shared" si="14"/>
        <v>0</v>
      </c>
      <c r="AI78" s="171">
        <f t="shared" si="14"/>
        <v>0</v>
      </c>
      <c r="AJ78" s="171">
        <f t="shared" si="14"/>
        <v>0</v>
      </c>
      <c r="AK78" s="171"/>
      <c r="AL78" s="171"/>
      <c r="AM78" s="171">
        <f t="shared" si="5"/>
        <v>0</v>
      </c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BB78" s="172" t="str">
        <f t="shared" si="15"/>
        <v/>
      </c>
      <c r="BC78" s="172" t="str">
        <f t="shared" si="15"/>
        <v/>
      </c>
      <c r="BD78" s="172" t="str">
        <f t="shared" si="15"/>
        <v/>
      </c>
      <c r="BE78" s="172" t="str">
        <f t="shared" si="15"/>
        <v/>
      </c>
      <c r="BF78" s="172" t="str">
        <f t="shared" si="15"/>
        <v/>
      </c>
    </row>
    <row r="79" spans="2:58" hidden="1">
      <c r="B79" s="10" t="str">
        <f t="shared" si="3"/>
        <v/>
      </c>
      <c r="C79" s="8"/>
      <c r="D79" s="8"/>
      <c r="E79" s="8"/>
      <c r="F79" s="281"/>
      <c r="G79" s="9"/>
      <c r="H79" s="9"/>
      <c r="I79" s="9"/>
      <c r="J79" s="9"/>
      <c r="K79" s="9"/>
      <c r="L79" s="305"/>
      <c r="M79" s="305"/>
      <c r="N79" s="11" t="str">
        <f t="shared" si="7"/>
        <v/>
      </c>
      <c r="O79" s="11" t="str">
        <f t="shared" si="8"/>
        <v/>
      </c>
      <c r="P79" s="158"/>
      <c r="Q79" s="11"/>
      <c r="R79" s="11"/>
      <c r="S79" s="11"/>
      <c r="T79" s="11"/>
      <c r="U79" s="11"/>
      <c r="V79" s="11"/>
      <c r="W79" s="11"/>
      <c r="X79" s="11"/>
      <c r="Y79" s="11" t="str">
        <f t="shared" si="9"/>
        <v/>
      </c>
      <c r="Z79" s="11" t="str">
        <f t="shared" si="10"/>
        <v/>
      </c>
      <c r="AA79" s="172">
        <f t="shared" si="11"/>
        <v>0</v>
      </c>
      <c r="AB79" s="172" t="str">
        <f t="shared" si="16"/>
        <v/>
      </c>
      <c r="AC79" s="172" t="str">
        <f t="shared" si="16"/>
        <v/>
      </c>
      <c r="AD79" s="171">
        <f t="shared" si="14"/>
        <v>0</v>
      </c>
      <c r="AE79" s="171">
        <f t="shared" si="14"/>
        <v>0</v>
      </c>
      <c r="AF79" s="171">
        <f t="shared" si="14"/>
        <v>0</v>
      </c>
      <c r="AG79" s="171">
        <f t="shared" si="14"/>
        <v>0</v>
      </c>
      <c r="AH79" s="171">
        <f t="shared" si="14"/>
        <v>0</v>
      </c>
      <c r="AI79" s="171">
        <f t="shared" si="14"/>
        <v>0</v>
      </c>
      <c r="AJ79" s="171">
        <f t="shared" si="14"/>
        <v>0</v>
      </c>
      <c r="AK79" s="171"/>
      <c r="AL79" s="171"/>
      <c r="AM79" s="171">
        <f t="shared" si="5"/>
        <v>0</v>
      </c>
      <c r="AN79" s="171"/>
      <c r="AO79" s="171"/>
      <c r="AP79" s="171"/>
      <c r="AQ79" s="171"/>
      <c r="AR79" s="171"/>
      <c r="AS79" s="171"/>
      <c r="AT79" s="171"/>
      <c r="AU79" s="171"/>
      <c r="AV79" s="171"/>
      <c r="AW79" s="171"/>
      <c r="AX79" s="171"/>
      <c r="AY79" s="171"/>
      <c r="BB79" s="172" t="str">
        <f t="shared" ref="BB79:BF94" si="17">IF($F79="","",BB$30)</f>
        <v/>
      </c>
      <c r="BC79" s="172" t="str">
        <f t="shared" si="17"/>
        <v/>
      </c>
      <c r="BD79" s="172" t="str">
        <f t="shared" si="17"/>
        <v/>
      </c>
      <c r="BE79" s="172" t="str">
        <f t="shared" si="17"/>
        <v/>
      </c>
      <c r="BF79" s="172" t="str">
        <f t="shared" si="17"/>
        <v/>
      </c>
    </row>
    <row r="80" spans="2:58" hidden="1">
      <c r="B80" s="10" t="str">
        <f t="shared" si="3"/>
        <v/>
      </c>
      <c r="C80" s="8"/>
      <c r="D80" s="8"/>
      <c r="E80" s="8"/>
      <c r="F80" s="281"/>
      <c r="G80" s="9"/>
      <c r="H80" s="9"/>
      <c r="I80" s="9"/>
      <c r="J80" s="9"/>
      <c r="K80" s="9"/>
      <c r="L80" s="305"/>
      <c r="M80" s="305"/>
      <c r="N80" s="11" t="str">
        <f t="shared" si="7"/>
        <v/>
      </c>
      <c r="O80" s="11" t="str">
        <f t="shared" si="8"/>
        <v/>
      </c>
      <c r="P80" s="158"/>
      <c r="Q80" s="11"/>
      <c r="R80" s="11"/>
      <c r="S80" s="11"/>
      <c r="T80" s="11"/>
      <c r="U80" s="11"/>
      <c r="V80" s="11"/>
      <c r="W80" s="11"/>
      <c r="X80" s="11"/>
      <c r="Y80" s="11" t="str">
        <f t="shared" si="9"/>
        <v/>
      </c>
      <c r="Z80" s="11" t="str">
        <f t="shared" si="10"/>
        <v/>
      </c>
      <c r="AA80" s="172">
        <f t="shared" si="11"/>
        <v>0</v>
      </c>
      <c r="AB80" s="172" t="str">
        <f t="shared" si="16"/>
        <v/>
      </c>
      <c r="AC80" s="172" t="str">
        <f t="shared" si="16"/>
        <v/>
      </c>
      <c r="AD80" s="171">
        <f t="shared" si="14"/>
        <v>0</v>
      </c>
      <c r="AE80" s="171">
        <f t="shared" si="14"/>
        <v>0</v>
      </c>
      <c r="AF80" s="171">
        <f t="shared" si="14"/>
        <v>0</v>
      </c>
      <c r="AG80" s="171">
        <f t="shared" si="14"/>
        <v>0</v>
      </c>
      <c r="AH80" s="171">
        <f t="shared" si="14"/>
        <v>0</v>
      </c>
      <c r="AI80" s="171">
        <f t="shared" si="14"/>
        <v>0</v>
      </c>
      <c r="AJ80" s="171">
        <f t="shared" si="14"/>
        <v>0</v>
      </c>
      <c r="AK80" s="171"/>
      <c r="AL80" s="171"/>
      <c r="AM80" s="171">
        <f t="shared" si="5"/>
        <v>0</v>
      </c>
      <c r="AN80" s="171"/>
      <c r="AO80" s="171"/>
      <c r="AP80" s="171"/>
      <c r="AQ80" s="171"/>
      <c r="AR80" s="171"/>
      <c r="AS80" s="171"/>
      <c r="AT80" s="171"/>
      <c r="AU80" s="171"/>
      <c r="AV80" s="171"/>
      <c r="AW80" s="171"/>
      <c r="AX80" s="171"/>
      <c r="AY80" s="171"/>
      <c r="BB80" s="172" t="str">
        <f t="shared" si="17"/>
        <v/>
      </c>
      <c r="BC80" s="172" t="str">
        <f t="shared" si="17"/>
        <v/>
      </c>
      <c r="BD80" s="172" t="str">
        <f t="shared" si="17"/>
        <v/>
      </c>
      <c r="BE80" s="172" t="str">
        <f t="shared" si="17"/>
        <v/>
      </c>
      <c r="BF80" s="172" t="str">
        <f t="shared" si="17"/>
        <v/>
      </c>
    </row>
    <row r="81" spans="2:58" hidden="1">
      <c r="B81" s="10" t="str">
        <f t="shared" si="3"/>
        <v/>
      </c>
      <c r="C81" s="8"/>
      <c r="D81" s="8"/>
      <c r="E81" s="8"/>
      <c r="F81" s="281"/>
      <c r="G81" s="9"/>
      <c r="H81" s="9"/>
      <c r="I81" s="9"/>
      <c r="J81" s="9"/>
      <c r="K81" s="9"/>
      <c r="L81" s="305"/>
      <c r="M81" s="305"/>
      <c r="N81" s="11" t="str">
        <f t="shared" si="7"/>
        <v/>
      </c>
      <c r="O81" s="11" t="str">
        <f t="shared" si="8"/>
        <v/>
      </c>
      <c r="P81" s="158"/>
      <c r="Q81" s="11"/>
      <c r="R81" s="11"/>
      <c r="S81" s="11"/>
      <c r="T81" s="11"/>
      <c r="U81" s="11"/>
      <c r="V81" s="11"/>
      <c r="W81" s="11"/>
      <c r="X81" s="11"/>
      <c r="Y81" s="11" t="str">
        <f t="shared" si="9"/>
        <v/>
      </c>
      <c r="Z81" s="11" t="str">
        <f t="shared" si="10"/>
        <v/>
      </c>
      <c r="AA81" s="172">
        <f t="shared" si="11"/>
        <v>0</v>
      </c>
      <c r="AB81" s="172" t="str">
        <f t="shared" si="16"/>
        <v/>
      </c>
      <c r="AC81" s="172" t="str">
        <f t="shared" si="16"/>
        <v/>
      </c>
      <c r="AD81" s="171">
        <f t="shared" si="14"/>
        <v>0</v>
      </c>
      <c r="AE81" s="171">
        <f t="shared" si="14"/>
        <v>0</v>
      </c>
      <c r="AF81" s="171">
        <f t="shared" si="14"/>
        <v>0</v>
      </c>
      <c r="AG81" s="171">
        <f t="shared" si="14"/>
        <v>0</v>
      </c>
      <c r="AH81" s="171">
        <f t="shared" si="14"/>
        <v>0</v>
      </c>
      <c r="AI81" s="171">
        <f t="shared" si="14"/>
        <v>0</v>
      </c>
      <c r="AJ81" s="171">
        <f t="shared" si="14"/>
        <v>0</v>
      </c>
      <c r="AK81" s="171"/>
      <c r="AL81" s="171"/>
      <c r="AM81" s="171">
        <f t="shared" si="5"/>
        <v>0</v>
      </c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1"/>
      <c r="BB81" s="172" t="str">
        <f t="shared" si="17"/>
        <v/>
      </c>
      <c r="BC81" s="172" t="str">
        <f t="shared" si="17"/>
        <v/>
      </c>
      <c r="BD81" s="172" t="str">
        <f t="shared" si="17"/>
        <v/>
      </c>
      <c r="BE81" s="172" t="str">
        <f t="shared" si="17"/>
        <v/>
      </c>
      <c r="BF81" s="172" t="str">
        <f t="shared" si="17"/>
        <v/>
      </c>
    </row>
    <row r="82" spans="2:58" hidden="1">
      <c r="B82" s="10" t="str">
        <f t="shared" si="3"/>
        <v/>
      </c>
      <c r="C82" s="8"/>
      <c r="D82" s="8"/>
      <c r="E82" s="8"/>
      <c r="F82" s="281"/>
      <c r="G82" s="9"/>
      <c r="H82" s="9"/>
      <c r="I82" s="9"/>
      <c r="J82" s="9"/>
      <c r="K82" s="9"/>
      <c r="L82" s="305"/>
      <c r="M82" s="305"/>
      <c r="N82" s="11" t="str">
        <f t="shared" si="7"/>
        <v/>
      </c>
      <c r="O82" s="11" t="str">
        <f t="shared" si="8"/>
        <v/>
      </c>
      <c r="P82" s="158"/>
      <c r="Q82" s="11"/>
      <c r="R82" s="11"/>
      <c r="S82" s="11"/>
      <c r="T82" s="11"/>
      <c r="U82" s="11"/>
      <c r="V82" s="11"/>
      <c r="W82" s="11"/>
      <c r="X82" s="11"/>
      <c r="Y82" s="11" t="str">
        <f t="shared" si="9"/>
        <v/>
      </c>
      <c r="Z82" s="11" t="str">
        <f t="shared" si="10"/>
        <v/>
      </c>
      <c r="AA82" s="172">
        <f t="shared" si="11"/>
        <v>0</v>
      </c>
      <c r="AB82" s="172" t="str">
        <f t="shared" si="16"/>
        <v/>
      </c>
      <c r="AC82" s="172" t="str">
        <f t="shared" si="16"/>
        <v/>
      </c>
      <c r="AD82" s="171">
        <f t="shared" si="14"/>
        <v>0</v>
      </c>
      <c r="AE82" s="171">
        <f t="shared" si="14"/>
        <v>0</v>
      </c>
      <c r="AF82" s="171">
        <f t="shared" si="14"/>
        <v>0</v>
      </c>
      <c r="AG82" s="171">
        <f t="shared" si="14"/>
        <v>0</v>
      </c>
      <c r="AH82" s="171">
        <f t="shared" si="14"/>
        <v>0</v>
      </c>
      <c r="AI82" s="171">
        <f t="shared" si="14"/>
        <v>0</v>
      </c>
      <c r="AJ82" s="171">
        <f t="shared" si="14"/>
        <v>0</v>
      </c>
      <c r="AK82" s="171"/>
      <c r="AL82" s="171"/>
      <c r="AM82" s="171">
        <f t="shared" si="5"/>
        <v>0</v>
      </c>
      <c r="AN82" s="171"/>
      <c r="AO82" s="171"/>
      <c r="AP82" s="171"/>
      <c r="AQ82" s="171"/>
      <c r="AR82" s="171"/>
      <c r="AS82" s="171"/>
      <c r="AT82" s="171"/>
      <c r="AU82" s="171"/>
      <c r="AV82" s="171"/>
      <c r="AW82" s="171"/>
      <c r="AX82" s="171"/>
      <c r="AY82" s="171"/>
      <c r="BB82" s="172" t="str">
        <f t="shared" si="17"/>
        <v/>
      </c>
      <c r="BC82" s="172" t="str">
        <f t="shared" si="17"/>
        <v/>
      </c>
      <c r="BD82" s="172" t="str">
        <f t="shared" si="17"/>
        <v/>
      </c>
      <c r="BE82" s="172" t="str">
        <f t="shared" si="17"/>
        <v/>
      </c>
      <c r="BF82" s="172" t="str">
        <f t="shared" si="17"/>
        <v/>
      </c>
    </row>
    <row r="83" spans="2:58" hidden="1">
      <c r="B83" s="10" t="str">
        <f t="shared" si="3"/>
        <v/>
      </c>
      <c r="C83" s="8"/>
      <c r="D83" s="8"/>
      <c r="E83" s="8"/>
      <c r="F83" s="281"/>
      <c r="G83" s="9"/>
      <c r="H83" s="9"/>
      <c r="I83" s="9"/>
      <c r="J83" s="9"/>
      <c r="K83" s="9"/>
      <c r="L83" s="305"/>
      <c r="M83" s="305"/>
      <c r="N83" s="11" t="str">
        <f t="shared" si="7"/>
        <v/>
      </c>
      <c r="O83" s="11" t="str">
        <f t="shared" si="8"/>
        <v/>
      </c>
      <c r="P83" s="158"/>
      <c r="Q83" s="11"/>
      <c r="R83" s="11"/>
      <c r="S83" s="11"/>
      <c r="T83" s="11"/>
      <c r="U83" s="11"/>
      <c r="V83" s="11"/>
      <c r="W83" s="11"/>
      <c r="X83" s="11"/>
      <c r="Y83" s="11" t="str">
        <f t="shared" si="9"/>
        <v/>
      </c>
      <c r="Z83" s="11" t="str">
        <f t="shared" si="10"/>
        <v/>
      </c>
      <c r="AA83" s="172">
        <f t="shared" si="11"/>
        <v>0</v>
      </c>
      <c r="AB83" s="172" t="str">
        <f t="shared" si="16"/>
        <v/>
      </c>
      <c r="AC83" s="172" t="str">
        <f t="shared" si="16"/>
        <v/>
      </c>
      <c r="AD83" s="171">
        <f t="shared" si="14"/>
        <v>0</v>
      </c>
      <c r="AE83" s="171">
        <f t="shared" si="14"/>
        <v>0</v>
      </c>
      <c r="AF83" s="171">
        <f t="shared" si="14"/>
        <v>0</v>
      </c>
      <c r="AG83" s="171">
        <f t="shared" si="14"/>
        <v>0</v>
      </c>
      <c r="AH83" s="171">
        <f t="shared" si="14"/>
        <v>0</v>
      </c>
      <c r="AI83" s="171">
        <f t="shared" si="14"/>
        <v>0</v>
      </c>
      <c r="AJ83" s="171">
        <f t="shared" si="14"/>
        <v>0</v>
      </c>
      <c r="AK83" s="171"/>
      <c r="AL83" s="171"/>
      <c r="AM83" s="171">
        <f t="shared" si="5"/>
        <v>0</v>
      </c>
      <c r="AN83" s="171"/>
      <c r="AO83" s="171"/>
      <c r="AP83" s="171"/>
      <c r="AQ83" s="171"/>
      <c r="AR83" s="171"/>
      <c r="AS83" s="171"/>
      <c r="AT83" s="171"/>
      <c r="AU83" s="171"/>
      <c r="AV83" s="171"/>
      <c r="AW83" s="171"/>
      <c r="AX83" s="171"/>
      <c r="AY83" s="171"/>
      <c r="BB83" s="172" t="str">
        <f t="shared" si="17"/>
        <v/>
      </c>
      <c r="BC83" s="172" t="str">
        <f t="shared" si="17"/>
        <v/>
      </c>
      <c r="BD83" s="172" t="str">
        <f t="shared" si="17"/>
        <v/>
      </c>
      <c r="BE83" s="172" t="str">
        <f t="shared" si="17"/>
        <v/>
      </c>
      <c r="BF83" s="172" t="str">
        <f t="shared" si="17"/>
        <v/>
      </c>
    </row>
    <row r="84" spans="2:58" hidden="1">
      <c r="B84" s="10" t="str">
        <f t="shared" si="3"/>
        <v/>
      </c>
      <c r="C84" s="8"/>
      <c r="D84" s="8"/>
      <c r="E84" s="8"/>
      <c r="F84" s="281"/>
      <c r="G84" s="9"/>
      <c r="H84" s="9"/>
      <c r="I84" s="9"/>
      <c r="J84" s="9"/>
      <c r="K84" s="9"/>
      <c r="L84" s="305"/>
      <c r="M84" s="305"/>
      <c r="N84" s="11" t="str">
        <f t="shared" si="7"/>
        <v/>
      </c>
      <c r="O84" s="11" t="str">
        <f t="shared" si="8"/>
        <v/>
      </c>
      <c r="P84" s="158"/>
      <c r="Q84" s="11"/>
      <c r="R84" s="11"/>
      <c r="S84" s="11"/>
      <c r="T84" s="11"/>
      <c r="U84" s="11"/>
      <c r="V84" s="11"/>
      <c r="W84" s="11"/>
      <c r="X84" s="11"/>
      <c r="Y84" s="11" t="str">
        <f t="shared" si="9"/>
        <v/>
      </c>
      <c r="Z84" s="11" t="str">
        <f t="shared" si="10"/>
        <v/>
      </c>
      <c r="AA84" s="172">
        <f t="shared" si="11"/>
        <v>0</v>
      </c>
      <c r="AB84" s="172" t="str">
        <f t="shared" si="16"/>
        <v/>
      </c>
      <c r="AC84" s="172" t="str">
        <f t="shared" si="16"/>
        <v/>
      </c>
      <c r="AD84" s="171">
        <f t="shared" si="14"/>
        <v>0</v>
      </c>
      <c r="AE84" s="171">
        <f t="shared" si="14"/>
        <v>0</v>
      </c>
      <c r="AF84" s="171">
        <f t="shared" si="14"/>
        <v>0</v>
      </c>
      <c r="AG84" s="171">
        <f t="shared" si="14"/>
        <v>0</v>
      </c>
      <c r="AH84" s="171">
        <f t="shared" si="14"/>
        <v>0</v>
      </c>
      <c r="AI84" s="171">
        <f t="shared" si="14"/>
        <v>0</v>
      </c>
      <c r="AJ84" s="171">
        <f t="shared" si="14"/>
        <v>0</v>
      </c>
      <c r="AK84" s="171"/>
      <c r="AL84" s="171"/>
      <c r="AM84" s="171">
        <f t="shared" si="5"/>
        <v>0</v>
      </c>
      <c r="AN84" s="171"/>
      <c r="AO84" s="171"/>
      <c r="AP84" s="171"/>
      <c r="AQ84" s="171"/>
      <c r="AR84" s="171"/>
      <c r="AS84" s="171"/>
      <c r="AT84" s="171"/>
      <c r="AU84" s="171"/>
      <c r="AV84" s="171"/>
      <c r="AW84" s="171"/>
      <c r="AX84" s="171"/>
      <c r="AY84" s="171"/>
      <c r="BB84" s="172" t="str">
        <f t="shared" si="17"/>
        <v/>
      </c>
      <c r="BC84" s="172" t="str">
        <f t="shared" si="17"/>
        <v/>
      </c>
      <c r="BD84" s="172" t="str">
        <f t="shared" si="17"/>
        <v/>
      </c>
      <c r="BE84" s="172" t="str">
        <f t="shared" si="17"/>
        <v/>
      </c>
      <c r="BF84" s="172" t="str">
        <f t="shared" si="17"/>
        <v/>
      </c>
    </row>
    <row r="85" spans="2:58" hidden="1">
      <c r="B85" s="10" t="str">
        <f t="shared" si="3"/>
        <v/>
      </c>
      <c r="C85" s="8"/>
      <c r="D85" s="8"/>
      <c r="E85" s="8"/>
      <c r="F85" s="281"/>
      <c r="G85" s="9"/>
      <c r="H85" s="9"/>
      <c r="I85" s="9"/>
      <c r="J85" s="9"/>
      <c r="K85" s="9"/>
      <c r="L85" s="305"/>
      <c r="M85" s="305"/>
      <c r="N85" s="11" t="str">
        <f t="shared" si="7"/>
        <v/>
      </c>
      <c r="O85" s="11" t="str">
        <f t="shared" si="8"/>
        <v/>
      </c>
      <c r="P85" s="158"/>
      <c r="Q85" s="11"/>
      <c r="R85" s="11"/>
      <c r="S85" s="11"/>
      <c r="T85" s="11"/>
      <c r="U85" s="11"/>
      <c r="V85" s="11"/>
      <c r="W85" s="11"/>
      <c r="X85" s="11"/>
      <c r="Y85" s="11" t="str">
        <f t="shared" si="9"/>
        <v/>
      </c>
      <c r="Z85" s="11" t="str">
        <f t="shared" si="10"/>
        <v/>
      </c>
      <c r="AA85" s="172">
        <f t="shared" si="11"/>
        <v>0</v>
      </c>
      <c r="AB85" s="172" t="str">
        <f t="shared" si="16"/>
        <v/>
      </c>
      <c r="AC85" s="172" t="str">
        <f t="shared" si="16"/>
        <v/>
      </c>
      <c r="AD85" s="171">
        <f t="shared" si="14"/>
        <v>0</v>
      </c>
      <c r="AE85" s="171">
        <f t="shared" si="14"/>
        <v>0</v>
      </c>
      <c r="AF85" s="171">
        <f t="shared" si="14"/>
        <v>0</v>
      </c>
      <c r="AG85" s="171">
        <f t="shared" si="14"/>
        <v>0</v>
      </c>
      <c r="AH85" s="171">
        <f t="shared" si="14"/>
        <v>0</v>
      </c>
      <c r="AI85" s="171">
        <f t="shared" si="14"/>
        <v>0</v>
      </c>
      <c r="AJ85" s="171">
        <f t="shared" si="14"/>
        <v>0</v>
      </c>
      <c r="AK85" s="171"/>
      <c r="AL85" s="171"/>
      <c r="AM85" s="171">
        <f t="shared" si="5"/>
        <v>0</v>
      </c>
      <c r="AN85" s="171"/>
      <c r="AO85" s="171"/>
      <c r="AP85" s="171"/>
      <c r="AQ85" s="171"/>
      <c r="AR85" s="171"/>
      <c r="AS85" s="171"/>
      <c r="AT85" s="171"/>
      <c r="AU85" s="171"/>
      <c r="AV85" s="171"/>
      <c r="AW85" s="171"/>
      <c r="AX85" s="171"/>
      <c r="AY85" s="171"/>
      <c r="BB85" s="172" t="str">
        <f t="shared" si="17"/>
        <v/>
      </c>
      <c r="BC85" s="172" t="str">
        <f t="shared" si="17"/>
        <v/>
      </c>
      <c r="BD85" s="172" t="str">
        <f t="shared" si="17"/>
        <v/>
      </c>
      <c r="BE85" s="172" t="str">
        <f t="shared" si="17"/>
        <v/>
      </c>
      <c r="BF85" s="172" t="str">
        <f t="shared" si="17"/>
        <v/>
      </c>
    </row>
    <row r="86" spans="2:58" hidden="1">
      <c r="B86" s="10" t="str">
        <f t="shared" si="3"/>
        <v/>
      </c>
      <c r="C86" s="8"/>
      <c r="D86" s="8"/>
      <c r="E86" s="8"/>
      <c r="F86" s="281"/>
      <c r="G86" s="9"/>
      <c r="H86" s="9"/>
      <c r="I86" s="9"/>
      <c r="J86" s="9"/>
      <c r="K86" s="9"/>
      <c r="L86" s="305"/>
      <c r="M86" s="305"/>
      <c r="N86" s="11" t="str">
        <f t="shared" si="7"/>
        <v/>
      </c>
      <c r="O86" s="11" t="str">
        <f t="shared" si="8"/>
        <v/>
      </c>
      <c r="P86" s="158"/>
      <c r="Q86" s="11"/>
      <c r="R86" s="11"/>
      <c r="S86" s="11"/>
      <c r="T86" s="11"/>
      <c r="U86" s="11"/>
      <c r="V86" s="11"/>
      <c r="W86" s="11"/>
      <c r="X86" s="11"/>
      <c r="Y86" s="11" t="str">
        <f t="shared" si="9"/>
        <v/>
      </c>
      <c r="Z86" s="11" t="str">
        <f t="shared" si="10"/>
        <v/>
      </c>
      <c r="AA86" s="172">
        <f t="shared" si="11"/>
        <v>0</v>
      </c>
      <c r="AB86" s="172" t="str">
        <f t="shared" si="16"/>
        <v/>
      </c>
      <c r="AC86" s="172" t="str">
        <f t="shared" si="16"/>
        <v/>
      </c>
      <c r="AD86" s="171">
        <f t="shared" si="14"/>
        <v>0</v>
      </c>
      <c r="AE86" s="171">
        <f t="shared" si="14"/>
        <v>0</v>
      </c>
      <c r="AF86" s="171">
        <f t="shared" si="14"/>
        <v>0</v>
      </c>
      <c r="AG86" s="171">
        <f t="shared" si="14"/>
        <v>0</v>
      </c>
      <c r="AH86" s="171">
        <f t="shared" si="14"/>
        <v>0</v>
      </c>
      <c r="AI86" s="171">
        <f t="shared" si="14"/>
        <v>0</v>
      </c>
      <c r="AJ86" s="171">
        <f t="shared" si="14"/>
        <v>0</v>
      </c>
      <c r="AK86" s="171"/>
      <c r="AL86" s="171"/>
      <c r="AM86" s="171">
        <f t="shared" si="5"/>
        <v>0</v>
      </c>
      <c r="AN86" s="171"/>
      <c r="AO86" s="171"/>
      <c r="AP86" s="171"/>
      <c r="AQ86" s="171"/>
      <c r="AR86" s="171"/>
      <c r="AS86" s="171"/>
      <c r="AT86" s="171"/>
      <c r="AU86" s="171"/>
      <c r="AV86" s="171"/>
      <c r="AW86" s="171"/>
      <c r="AX86" s="171"/>
      <c r="AY86" s="171"/>
      <c r="BB86" s="172" t="str">
        <f t="shared" si="17"/>
        <v/>
      </c>
      <c r="BC86" s="172" t="str">
        <f t="shared" si="17"/>
        <v/>
      </c>
      <c r="BD86" s="172" t="str">
        <f t="shared" si="17"/>
        <v/>
      </c>
      <c r="BE86" s="172" t="str">
        <f t="shared" si="17"/>
        <v/>
      </c>
      <c r="BF86" s="172" t="str">
        <f t="shared" si="17"/>
        <v/>
      </c>
    </row>
    <row r="87" spans="2:58" hidden="1">
      <c r="B87" s="10" t="str">
        <f t="shared" si="3"/>
        <v/>
      </c>
      <c r="C87" s="8"/>
      <c r="D87" s="8"/>
      <c r="E87" s="8"/>
      <c r="F87" s="281"/>
      <c r="G87" s="9"/>
      <c r="H87" s="9"/>
      <c r="I87" s="9"/>
      <c r="J87" s="9"/>
      <c r="K87" s="9"/>
      <c r="L87" s="305"/>
      <c r="M87" s="305"/>
      <c r="N87" s="11" t="str">
        <f t="shared" si="7"/>
        <v/>
      </c>
      <c r="O87" s="11" t="str">
        <f t="shared" si="8"/>
        <v/>
      </c>
      <c r="P87" s="158"/>
      <c r="Q87" s="11"/>
      <c r="R87" s="11"/>
      <c r="S87" s="11"/>
      <c r="T87" s="11"/>
      <c r="U87" s="11"/>
      <c r="V87" s="11"/>
      <c r="W87" s="11"/>
      <c r="X87" s="11"/>
      <c r="Y87" s="11" t="str">
        <f t="shared" si="9"/>
        <v/>
      </c>
      <c r="Z87" s="11" t="str">
        <f t="shared" si="10"/>
        <v/>
      </c>
      <c r="AA87" s="172">
        <f t="shared" si="11"/>
        <v>0</v>
      </c>
      <c r="AB87" s="172" t="str">
        <f t="shared" si="16"/>
        <v/>
      </c>
      <c r="AC87" s="172" t="str">
        <f t="shared" si="16"/>
        <v/>
      </c>
      <c r="AD87" s="171">
        <f t="shared" si="14"/>
        <v>0</v>
      </c>
      <c r="AE87" s="171">
        <f t="shared" si="14"/>
        <v>0</v>
      </c>
      <c r="AF87" s="171">
        <f t="shared" si="14"/>
        <v>0</v>
      </c>
      <c r="AG87" s="171">
        <f t="shared" si="14"/>
        <v>0</v>
      </c>
      <c r="AH87" s="171">
        <f t="shared" si="14"/>
        <v>0</v>
      </c>
      <c r="AI87" s="171">
        <f t="shared" si="14"/>
        <v>0</v>
      </c>
      <c r="AJ87" s="171">
        <f t="shared" si="14"/>
        <v>0</v>
      </c>
      <c r="AK87" s="171"/>
      <c r="AL87" s="171"/>
      <c r="AM87" s="171">
        <f t="shared" si="5"/>
        <v>0</v>
      </c>
      <c r="AN87" s="171"/>
      <c r="AO87" s="171"/>
      <c r="AP87" s="171"/>
      <c r="AQ87" s="171"/>
      <c r="AR87" s="171"/>
      <c r="AS87" s="171"/>
      <c r="AT87" s="171"/>
      <c r="AU87" s="171"/>
      <c r="AV87" s="171"/>
      <c r="AW87" s="171"/>
      <c r="AX87" s="171"/>
      <c r="AY87" s="171"/>
      <c r="BB87" s="172" t="str">
        <f t="shared" si="17"/>
        <v/>
      </c>
      <c r="BC87" s="172" t="str">
        <f t="shared" si="17"/>
        <v/>
      </c>
      <c r="BD87" s="172" t="str">
        <f t="shared" si="17"/>
        <v/>
      </c>
      <c r="BE87" s="172" t="str">
        <f t="shared" si="17"/>
        <v/>
      </c>
      <c r="BF87" s="172" t="str">
        <f t="shared" si="17"/>
        <v/>
      </c>
    </row>
    <row r="88" spans="2:58" hidden="1">
      <c r="B88" s="10" t="str">
        <f t="shared" si="3"/>
        <v/>
      </c>
      <c r="C88" s="8"/>
      <c r="D88" s="8"/>
      <c r="E88" s="8"/>
      <c r="F88" s="281"/>
      <c r="G88" s="9"/>
      <c r="H88" s="9"/>
      <c r="I88" s="9"/>
      <c r="J88" s="9"/>
      <c r="K88" s="9"/>
      <c r="L88" s="305"/>
      <c r="M88" s="305"/>
      <c r="N88" s="11" t="str">
        <f t="shared" si="7"/>
        <v/>
      </c>
      <c r="O88" s="11" t="str">
        <f t="shared" si="8"/>
        <v/>
      </c>
      <c r="P88" s="158"/>
      <c r="Q88" s="11"/>
      <c r="R88" s="11"/>
      <c r="S88" s="11"/>
      <c r="T88" s="11"/>
      <c r="U88" s="11"/>
      <c r="V88" s="11"/>
      <c r="W88" s="11"/>
      <c r="X88" s="11"/>
      <c r="Y88" s="11" t="str">
        <f t="shared" si="9"/>
        <v/>
      </c>
      <c r="Z88" s="11" t="str">
        <f t="shared" si="10"/>
        <v/>
      </c>
      <c r="AA88" s="172">
        <f t="shared" si="11"/>
        <v>0</v>
      </c>
      <c r="AB88" s="172" t="str">
        <f t="shared" si="16"/>
        <v/>
      </c>
      <c r="AC88" s="172" t="str">
        <f t="shared" si="16"/>
        <v/>
      </c>
      <c r="AD88" s="171">
        <f t="shared" si="14"/>
        <v>0</v>
      </c>
      <c r="AE88" s="171">
        <f t="shared" si="14"/>
        <v>0</v>
      </c>
      <c r="AF88" s="171">
        <f t="shared" si="14"/>
        <v>0</v>
      </c>
      <c r="AG88" s="171">
        <f t="shared" si="14"/>
        <v>0</v>
      </c>
      <c r="AH88" s="171">
        <f t="shared" si="14"/>
        <v>0</v>
      </c>
      <c r="AI88" s="171">
        <f t="shared" si="14"/>
        <v>0</v>
      </c>
      <c r="AJ88" s="171">
        <f t="shared" si="14"/>
        <v>0</v>
      </c>
      <c r="AK88" s="171"/>
      <c r="AL88" s="171"/>
      <c r="AM88" s="171">
        <f t="shared" si="5"/>
        <v>0</v>
      </c>
      <c r="AN88" s="171"/>
      <c r="AO88" s="171"/>
      <c r="AP88" s="171"/>
      <c r="AQ88" s="171"/>
      <c r="AR88" s="171"/>
      <c r="AS88" s="171"/>
      <c r="AT88" s="171"/>
      <c r="AU88" s="171"/>
      <c r="AV88" s="171"/>
      <c r="AW88" s="171"/>
      <c r="AX88" s="171"/>
      <c r="AY88" s="171"/>
      <c r="BB88" s="172" t="str">
        <f t="shared" si="17"/>
        <v/>
      </c>
      <c r="BC88" s="172" t="str">
        <f t="shared" si="17"/>
        <v/>
      </c>
      <c r="BD88" s="172" t="str">
        <f t="shared" si="17"/>
        <v/>
      </c>
      <c r="BE88" s="172" t="str">
        <f t="shared" si="17"/>
        <v/>
      </c>
      <c r="BF88" s="172" t="str">
        <f t="shared" si="17"/>
        <v/>
      </c>
    </row>
    <row r="89" spans="2:58" hidden="1">
      <c r="B89" s="10" t="str">
        <f t="shared" si="3"/>
        <v/>
      </c>
      <c r="C89" s="8"/>
      <c r="D89" s="8"/>
      <c r="E89" s="8"/>
      <c r="F89" s="281"/>
      <c r="G89" s="9"/>
      <c r="H89" s="9"/>
      <c r="I89" s="9"/>
      <c r="J89" s="9"/>
      <c r="K89" s="9"/>
      <c r="L89" s="305"/>
      <c r="M89" s="305"/>
      <c r="N89" s="11" t="str">
        <f t="shared" si="7"/>
        <v/>
      </c>
      <c r="O89" s="11" t="str">
        <f t="shared" si="8"/>
        <v/>
      </c>
      <c r="P89" s="158"/>
      <c r="Q89" s="11"/>
      <c r="R89" s="11"/>
      <c r="S89" s="11"/>
      <c r="T89" s="11"/>
      <c r="U89" s="11"/>
      <c r="V89" s="11"/>
      <c r="W89" s="11"/>
      <c r="X89" s="11"/>
      <c r="Y89" s="11" t="str">
        <f t="shared" si="9"/>
        <v/>
      </c>
      <c r="Z89" s="11" t="str">
        <f t="shared" si="10"/>
        <v/>
      </c>
      <c r="AA89" s="172">
        <f t="shared" si="11"/>
        <v>0</v>
      </c>
      <c r="AB89" s="172" t="str">
        <f t="shared" si="16"/>
        <v/>
      </c>
      <c r="AC89" s="172" t="str">
        <f t="shared" si="16"/>
        <v/>
      </c>
      <c r="AD89" s="171">
        <f t="shared" si="14"/>
        <v>0</v>
      </c>
      <c r="AE89" s="171">
        <f t="shared" si="14"/>
        <v>0</v>
      </c>
      <c r="AF89" s="171">
        <f t="shared" si="14"/>
        <v>0</v>
      </c>
      <c r="AG89" s="171">
        <f t="shared" si="14"/>
        <v>0</v>
      </c>
      <c r="AH89" s="171">
        <f t="shared" si="14"/>
        <v>0</v>
      </c>
      <c r="AI89" s="171">
        <f t="shared" si="14"/>
        <v>0</v>
      </c>
      <c r="AJ89" s="171">
        <f t="shared" si="14"/>
        <v>0</v>
      </c>
      <c r="AK89" s="171"/>
      <c r="AL89" s="171"/>
      <c r="AM89" s="171">
        <f t="shared" si="5"/>
        <v>0</v>
      </c>
      <c r="AN89" s="171"/>
      <c r="AO89" s="171"/>
      <c r="AP89" s="171"/>
      <c r="AQ89" s="171"/>
      <c r="AR89" s="171"/>
      <c r="AS89" s="171"/>
      <c r="AT89" s="171"/>
      <c r="AU89" s="171"/>
      <c r="AV89" s="171"/>
      <c r="AW89" s="171"/>
      <c r="AX89" s="171"/>
      <c r="AY89" s="171"/>
      <c r="BB89" s="172" t="str">
        <f t="shared" si="17"/>
        <v/>
      </c>
      <c r="BC89" s="172" t="str">
        <f t="shared" si="17"/>
        <v/>
      </c>
      <c r="BD89" s="172" t="str">
        <f t="shared" si="17"/>
        <v/>
      </c>
      <c r="BE89" s="172" t="str">
        <f t="shared" si="17"/>
        <v/>
      </c>
      <c r="BF89" s="172" t="str">
        <f t="shared" si="17"/>
        <v/>
      </c>
    </row>
    <row r="90" spans="2:58" hidden="1">
      <c r="B90" s="10" t="str">
        <f t="shared" si="3"/>
        <v/>
      </c>
      <c r="C90" s="8"/>
      <c r="D90" s="8"/>
      <c r="E90" s="8"/>
      <c r="F90" s="281"/>
      <c r="G90" s="9"/>
      <c r="H90" s="9"/>
      <c r="I90" s="9"/>
      <c r="J90" s="9"/>
      <c r="K90" s="9"/>
      <c r="L90" s="305"/>
      <c r="M90" s="305"/>
      <c r="N90" s="11" t="str">
        <f t="shared" si="7"/>
        <v/>
      </c>
      <c r="O90" s="11" t="str">
        <f t="shared" si="8"/>
        <v/>
      </c>
      <c r="P90" s="158"/>
      <c r="Q90" s="11"/>
      <c r="R90" s="11"/>
      <c r="S90" s="11"/>
      <c r="T90" s="11"/>
      <c r="U90" s="11"/>
      <c r="V90" s="11"/>
      <c r="W90" s="11"/>
      <c r="X90" s="11"/>
      <c r="Y90" s="11" t="str">
        <f t="shared" si="9"/>
        <v/>
      </c>
      <c r="Z90" s="11" t="str">
        <f t="shared" si="10"/>
        <v/>
      </c>
      <c r="AA90" s="172">
        <f t="shared" si="11"/>
        <v>0</v>
      </c>
      <c r="AB90" s="172" t="str">
        <f t="shared" si="16"/>
        <v/>
      </c>
      <c r="AC90" s="172" t="str">
        <f t="shared" si="16"/>
        <v/>
      </c>
      <c r="AD90" s="171">
        <f t="shared" si="14"/>
        <v>0</v>
      </c>
      <c r="AE90" s="171">
        <f t="shared" si="14"/>
        <v>0</v>
      </c>
      <c r="AF90" s="171">
        <f t="shared" si="14"/>
        <v>0</v>
      </c>
      <c r="AG90" s="171">
        <f t="shared" si="14"/>
        <v>0</v>
      </c>
      <c r="AH90" s="171">
        <f t="shared" si="14"/>
        <v>0</v>
      </c>
      <c r="AI90" s="171">
        <f t="shared" si="14"/>
        <v>0</v>
      </c>
      <c r="AJ90" s="171">
        <f t="shared" si="14"/>
        <v>0</v>
      </c>
      <c r="AK90" s="171"/>
      <c r="AL90" s="171"/>
      <c r="AM90" s="171">
        <f t="shared" si="5"/>
        <v>0</v>
      </c>
      <c r="AN90" s="171"/>
      <c r="AO90" s="171"/>
      <c r="AP90" s="171"/>
      <c r="AQ90" s="171"/>
      <c r="AR90" s="171"/>
      <c r="AS90" s="171"/>
      <c r="AT90" s="171"/>
      <c r="AU90" s="171"/>
      <c r="AV90" s="171"/>
      <c r="AW90" s="171"/>
      <c r="AX90" s="171"/>
      <c r="AY90" s="171"/>
      <c r="BB90" s="172" t="str">
        <f t="shared" si="17"/>
        <v/>
      </c>
      <c r="BC90" s="172" t="str">
        <f t="shared" si="17"/>
        <v/>
      </c>
      <c r="BD90" s="172" t="str">
        <f t="shared" si="17"/>
        <v/>
      </c>
      <c r="BE90" s="172" t="str">
        <f t="shared" si="17"/>
        <v/>
      </c>
      <c r="BF90" s="172" t="str">
        <f t="shared" si="17"/>
        <v/>
      </c>
    </row>
    <row r="91" spans="2:58" hidden="1">
      <c r="B91" s="10" t="str">
        <f t="shared" si="3"/>
        <v/>
      </c>
      <c r="C91" s="8"/>
      <c r="D91" s="8"/>
      <c r="E91" s="8"/>
      <c r="F91" s="281"/>
      <c r="G91" s="9"/>
      <c r="H91" s="9"/>
      <c r="I91" s="9"/>
      <c r="J91" s="9"/>
      <c r="K91" s="9"/>
      <c r="L91" s="305"/>
      <c r="M91" s="305"/>
      <c r="N91" s="11" t="str">
        <f t="shared" si="7"/>
        <v/>
      </c>
      <c r="O91" s="11" t="str">
        <f t="shared" si="8"/>
        <v/>
      </c>
      <c r="P91" s="158"/>
      <c r="Q91" s="11"/>
      <c r="R91" s="11"/>
      <c r="S91" s="11"/>
      <c r="T91" s="11"/>
      <c r="U91" s="11"/>
      <c r="V91" s="11"/>
      <c r="W91" s="11"/>
      <c r="X91" s="11"/>
      <c r="Y91" s="11" t="str">
        <f t="shared" si="9"/>
        <v/>
      </c>
      <c r="Z91" s="11" t="str">
        <f t="shared" si="10"/>
        <v/>
      </c>
      <c r="AA91" s="172">
        <f t="shared" si="11"/>
        <v>0</v>
      </c>
      <c r="AB91" s="172" t="str">
        <f t="shared" si="16"/>
        <v/>
      </c>
      <c r="AC91" s="172" t="str">
        <f t="shared" si="16"/>
        <v/>
      </c>
      <c r="AD91" s="171">
        <f t="shared" si="14"/>
        <v>0</v>
      </c>
      <c r="AE91" s="171">
        <f t="shared" si="14"/>
        <v>0</v>
      </c>
      <c r="AF91" s="171">
        <f t="shared" si="14"/>
        <v>0</v>
      </c>
      <c r="AG91" s="171">
        <f t="shared" si="14"/>
        <v>0</v>
      </c>
      <c r="AH91" s="171">
        <f t="shared" si="14"/>
        <v>0</v>
      </c>
      <c r="AI91" s="171">
        <f t="shared" si="14"/>
        <v>0</v>
      </c>
      <c r="AJ91" s="171">
        <f t="shared" si="14"/>
        <v>0</v>
      </c>
      <c r="AK91" s="171"/>
      <c r="AL91" s="171"/>
      <c r="AM91" s="171">
        <f t="shared" si="5"/>
        <v>0</v>
      </c>
      <c r="AN91" s="171"/>
      <c r="AO91" s="171"/>
      <c r="AP91" s="171"/>
      <c r="AQ91" s="171"/>
      <c r="AR91" s="171"/>
      <c r="AS91" s="171"/>
      <c r="AT91" s="171"/>
      <c r="AU91" s="171"/>
      <c r="AV91" s="171"/>
      <c r="AW91" s="171"/>
      <c r="AX91" s="171"/>
      <c r="AY91" s="171"/>
      <c r="BB91" s="172" t="str">
        <f t="shared" si="17"/>
        <v/>
      </c>
      <c r="BC91" s="172" t="str">
        <f t="shared" si="17"/>
        <v/>
      </c>
      <c r="BD91" s="172" t="str">
        <f t="shared" si="17"/>
        <v/>
      </c>
      <c r="BE91" s="172" t="str">
        <f t="shared" si="17"/>
        <v/>
      </c>
      <c r="BF91" s="172" t="str">
        <f t="shared" si="17"/>
        <v/>
      </c>
    </row>
    <row r="92" spans="2:58" hidden="1">
      <c r="B92" s="10" t="str">
        <f t="shared" si="3"/>
        <v/>
      </c>
      <c r="C92" s="8"/>
      <c r="D92" s="8"/>
      <c r="E92" s="8"/>
      <c r="F92" s="281"/>
      <c r="G92" s="9"/>
      <c r="H92" s="9"/>
      <c r="I92" s="9"/>
      <c r="J92" s="9"/>
      <c r="K92" s="9"/>
      <c r="L92" s="305"/>
      <c r="M92" s="305"/>
      <c r="N92" s="11" t="str">
        <f t="shared" si="7"/>
        <v/>
      </c>
      <c r="O92" s="11" t="str">
        <f t="shared" si="8"/>
        <v/>
      </c>
      <c r="P92" s="158"/>
      <c r="Q92" s="11"/>
      <c r="R92" s="11"/>
      <c r="S92" s="11"/>
      <c r="T92" s="11"/>
      <c r="U92" s="11"/>
      <c r="V92" s="11"/>
      <c r="W92" s="11"/>
      <c r="X92" s="11"/>
      <c r="Y92" s="11" t="str">
        <f t="shared" si="9"/>
        <v/>
      </c>
      <c r="Z92" s="11" t="str">
        <f t="shared" si="10"/>
        <v/>
      </c>
      <c r="AA92" s="172">
        <f t="shared" si="11"/>
        <v>0</v>
      </c>
      <c r="AB92" s="172" t="str">
        <f t="shared" ref="AB92:AC130" si="18">IF($F92="","",AB$30)</f>
        <v/>
      </c>
      <c r="AC92" s="172" t="str">
        <f t="shared" si="18"/>
        <v/>
      </c>
      <c r="AD92" s="171">
        <f t="shared" si="14"/>
        <v>0</v>
      </c>
      <c r="AE92" s="171">
        <f t="shared" si="14"/>
        <v>0</v>
      </c>
      <c r="AF92" s="171">
        <f t="shared" si="14"/>
        <v>0</v>
      </c>
      <c r="AG92" s="171">
        <f t="shared" si="14"/>
        <v>0</v>
      </c>
      <c r="AH92" s="171">
        <f t="shared" si="14"/>
        <v>0</v>
      </c>
      <c r="AI92" s="171">
        <f t="shared" si="14"/>
        <v>0</v>
      </c>
      <c r="AJ92" s="171">
        <f t="shared" si="14"/>
        <v>0</v>
      </c>
      <c r="AK92" s="171"/>
      <c r="AL92" s="171"/>
      <c r="AM92" s="171">
        <f t="shared" si="5"/>
        <v>0</v>
      </c>
      <c r="AN92" s="171"/>
      <c r="AO92" s="171"/>
      <c r="AP92" s="171"/>
      <c r="AQ92" s="171"/>
      <c r="AR92" s="171"/>
      <c r="AS92" s="171"/>
      <c r="AT92" s="171"/>
      <c r="AU92" s="171"/>
      <c r="AV92" s="171"/>
      <c r="AW92" s="171"/>
      <c r="AX92" s="171"/>
      <c r="AY92" s="171"/>
      <c r="BB92" s="172" t="str">
        <f t="shared" si="17"/>
        <v/>
      </c>
      <c r="BC92" s="172" t="str">
        <f t="shared" si="17"/>
        <v/>
      </c>
      <c r="BD92" s="172" t="str">
        <f t="shared" si="17"/>
        <v/>
      </c>
      <c r="BE92" s="172" t="str">
        <f t="shared" si="17"/>
        <v/>
      </c>
      <c r="BF92" s="172" t="str">
        <f t="shared" si="17"/>
        <v/>
      </c>
    </row>
    <row r="93" spans="2:58" hidden="1">
      <c r="B93" s="10" t="str">
        <f t="shared" si="3"/>
        <v/>
      </c>
      <c r="C93" s="8"/>
      <c r="D93" s="8"/>
      <c r="E93" s="8"/>
      <c r="F93" s="281"/>
      <c r="G93" s="9"/>
      <c r="H93" s="9"/>
      <c r="I93" s="9"/>
      <c r="J93" s="9"/>
      <c r="K93" s="9"/>
      <c r="L93" s="305"/>
      <c r="M93" s="305"/>
      <c r="N93" s="11" t="str">
        <f t="shared" si="7"/>
        <v/>
      </c>
      <c r="O93" s="11" t="str">
        <f t="shared" si="8"/>
        <v/>
      </c>
      <c r="P93" s="158"/>
      <c r="Q93" s="11"/>
      <c r="R93" s="11"/>
      <c r="S93" s="11"/>
      <c r="T93" s="11"/>
      <c r="U93" s="11"/>
      <c r="V93" s="11"/>
      <c r="W93" s="11"/>
      <c r="X93" s="11"/>
      <c r="Y93" s="11" t="str">
        <f t="shared" si="9"/>
        <v/>
      </c>
      <c r="Z93" s="11" t="str">
        <f t="shared" si="10"/>
        <v/>
      </c>
      <c r="AA93" s="172">
        <f t="shared" si="11"/>
        <v>0</v>
      </c>
      <c r="AB93" s="172" t="str">
        <f t="shared" si="18"/>
        <v/>
      </c>
      <c r="AC93" s="172" t="str">
        <f t="shared" si="18"/>
        <v/>
      </c>
      <c r="AD93" s="171">
        <f t="shared" si="14"/>
        <v>0</v>
      </c>
      <c r="AE93" s="171">
        <f t="shared" si="14"/>
        <v>0</v>
      </c>
      <c r="AF93" s="171">
        <f t="shared" si="14"/>
        <v>0</v>
      </c>
      <c r="AG93" s="171">
        <f t="shared" si="14"/>
        <v>0</v>
      </c>
      <c r="AH93" s="171">
        <f t="shared" si="14"/>
        <v>0</v>
      </c>
      <c r="AI93" s="171">
        <f t="shared" si="14"/>
        <v>0</v>
      </c>
      <c r="AJ93" s="171">
        <f t="shared" si="14"/>
        <v>0</v>
      </c>
      <c r="AK93" s="171"/>
      <c r="AL93" s="171"/>
      <c r="AM93" s="171">
        <f t="shared" si="5"/>
        <v>0</v>
      </c>
      <c r="AN93" s="171"/>
      <c r="AO93" s="171"/>
      <c r="AP93" s="171"/>
      <c r="AQ93" s="171"/>
      <c r="AR93" s="171"/>
      <c r="AS93" s="171"/>
      <c r="AT93" s="171"/>
      <c r="AU93" s="171"/>
      <c r="AV93" s="171"/>
      <c r="AW93" s="171"/>
      <c r="AX93" s="171"/>
      <c r="AY93" s="171"/>
      <c r="BB93" s="172" t="str">
        <f t="shared" si="17"/>
        <v/>
      </c>
      <c r="BC93" s="172" t="str">
        <f t="shared" si="17"/>
        <v/>
      </c>
      <c r="BD93" s="172" t="str">
        <f t="shared" si="17"/>
        <v/>
      </c>
      <c r="BE93" s="172" t="str">
        <f t="shared" si="17"/>
        <v/>
      </c>
      <c r="BF93" s="172" t="str">
        <f t="shared" si="17"/>
        <v/>
      </c>
    </row>
    <row r="94" spans="2:58" hidden="1">
      <c r="B94" s="10" t="str">
        <f t="shared" si="3"/>
        <v/>
      </c>
      <c r="C94" s="8"/>
      <c r="D94" s="8"/>
      <c r="E94" s="8"/>
      <c r="F94" s="281"/>
      <c r="G94" s="9"/>
      <c r="H94" s="9"/>
      <c r="I94" s="9"/>
      <c r="J94" s="9"/>
      <c r="K94" s="9"/>
      <c r="L94" s="305"/>
      <c r="M94" s="305"/>
      <c r="N94" s="11" t="str">
        <f t="shared" si="7"/>
        <v/>
      </c>
      <c r="O94" s="11" t="str">
        <f t="shared" si="8"/>
        <v/>
      </c>
      <c r="P94" s="158"/>
      <c r="Q94" s="11"/>
      <c r="R94" s="11"/>
      <c r="S94" s="11"/>
      <c r="T94" s="11"/>
      <c r="U94" s="11"/>
      <c r="V94" s="11"/>
      <c r="W94" s="11"/>
      <c r="X94" s="11"/>
      <c r="Y94" s="11" t="str">
        <f t="shared" si="9"/>
        <v/>
      </c>
      <c r="Z94" s="11" t="str">
        <f t="shared" si="10"/>
        <v/>
      </c>
      <c r="AA94" s="172">
        <f t="shared" si="11"/>
        <v>0</v>
      </c>
      <c r="AB94" s="172" t="str">
        <f t="shared" si="18"/>
        <v/>
      </c>
      <c r="AC94" s="172" t="str">
        <f t="shared" si="18"/>
        <v/>
      </c>
      <c r="AD94" s="171">
        <f t="shared" si="14"/>
        <v>0</v>
      </c>
      <c r="AE94" s="171">
        <f t="shared" si="14"/>
        <v>0</v>
      </c>
      <c r="AF94" s="171">
        <f t="shared" si="14"/>
        <v>0</v>
      </c>
      <c r="AG94" s="171">
        <f t="shared" si="14"/>
        <v>0</v>
      </c>
      <c r="AH94" s="171">
        <f t="shared" si="14"/>
        <v>0</v>
      </c>
      <c r="AI94" s="171">
        <f t="shared" si="14"/>
        <v>0</v>
      </c>
      <c r="AJ94" s="171">
        <f t="shared" si="14"/>
        <v>0</v>
      </c>
      <c r="AK94" s="171"/>
      <c r="AL94" s="171"/>
      <c r="AM94" s="171">
        <f t="shared" si="5"/>
        <v>0</v>
      </c>
      <c r="AN94" s="171"/>
      <c r="AO94" s="171"/>
      <c r="AP94" s="171"/>
      <c r="AQ94" s="171"/>
      <c r="AR94" s="171"/>
      <c r="AS94" s="171"/>
      <c r="AT94" s="171"/>
      <c r="AU94" s="171"/>
      <c r="AV94" s="171"/>
      <c r="AW94" s="171"/>
      <c r="AX94" s="171"/>
      <c r="AY94" s="171"/>
      <c r="BB94" s="172" t="str">
        <f t="shared" si="17"/>
        <v/>
      </c>
      <c r="BC94" s="172" t="str">
        <f t="shared" si="17"/>
        <v/>
      </c>
      <c r="BD94" s="172" t="str">
        <f t="shared" si="17"/>
        <v/>
      </c>
      <c r="BE94" s="172" t="str">
        <f t="shared" si="17"/>
        <v/>
      </c>
      <c r="BF94" s="172" t="str">
        <f t="shared" si="17"/>
        <v/>
      </c>
    </row>
    <row r="95" spans="2:58" hidden="1">
      <c r="B95" s="10" t="str">
        <f t="shared" ref="B95:B130" si="19">IF(F95="","",ROW()-30)</f>
        <v/>
      </c>
      <c r="C95" s="8"/>
      <c r="D95" s="8"/>
      <c r="E95" s="8"/>
      <c r="F95" s="281"/>
      <c r="G95" s="9"/>
      <c r="H95" s="9"/>
      <c r="I95" s="9"/>
      <c r="J95" s="9"/>
      <c r="K95" s="9"/>
      <c r="L95" s="305"/>
      <c r="M95" s="305"/>
      <c r="N95" s="11" t="str">
        <f t="shared" si="7"/>
        <v/>
      </c>
      <c r="O95" s="11" t="str">
        <f t="shared" si="8"/>
        <v/>
      </c>
      <c r="P95" s="158"/>
      <c r="Q95" s="11"/>
      <c r="R95" s="11"/>
      <c r="S95" s="11"/>
      <c r="T95" s="11"/>
      <c r="U95" s="11"/>
      <c r="V95" s="11"/>
      <c r="W95" s="11"/>
      <c r="X95" s="11"/>
      <c r="Y95" s="11" t="str">
        <f t="shared" si="9"/>
        <v/>
      </c>
      <c r="Z95" s="11" t="str">
        <f t="shared" si="10"/>
        <v/>
      </c>
      <c r="AA95" s="172">
        <f t="shared" si="11"/>
        <v>0</v>
      </c>
      <c r="AB95" s="172" t="str">
        <f t="shared" si="18"/>
        <v/>
      </c>
      <c r="AC95" s="172" t="str">
        <f t="shared" si="18"/>
        <v/>
      </c>
      <c r="AD95" s="171">
        <f t="shared" ref="AD95:AJ130" si="20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171">
        <f t="shared" si="20"/>
        <v>0</v>
      </c>
      <c r="AF95" s="171">
        <f t="shared" si="20"/>
        <v>0</v>
      </c>
      <c r="AG95" s="171">
        <f t="shared" si="20"/>
        <v>0</v>
      </c>
      <c r="AH95" s="171">
        <f t="shared" si="20"/>
        <v>0</v>
      </c>
      <c r="AI95" s="171">
        <f t="shared" si="20"/>
        <v>0</v>
      </c>
      <c r="AJ95" s="171">
        <f t="shared" si="20"/>
        <v>0</v>
      </c>
      <c r="AK95" s="171"/>
      <c r="AL95" s="171"/>
      <c r="AM95" s="171">
        <f t="shared" ref="AM95:AM130" si="21">IF(P$30="",1,IF(P95="",0,IFERROR(CHOOSE(AM$28,IF(ISNA(MATCH(P95,$AB$30:$AC$30,0)),0,1),IF(ISNUMBER(P95),1,0),IF(P95=TRUNC(P95),1,0),IF(AND(P95*1=P95,P95&gt;=0),1,0),IF(AND(P95=TRUNC(P95),P95&gt;=0),1,0),IF(AND(P95*1=P95,P95&gt;0),1,0),IF(AND(P95=TRUNC(P95),P95&gt;0),1,0),1,IF(ISNA(HLOOKUP(P95,$AE$4:$AN$4,1,0)),0,1)),0)))</f>
        <v>0</v>
      </c>
      <c r="AN95" s="171"/>
      <c r="AO95" s="171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BB95" s="172" t="str">
        <f t="shared" ref="BB95:BF110" si="22">IF($F95="","",BB$30)</f>
        <v/>
      </c>
      <c r="BC95" s="172" t="str">
        <f t="shared" si="22"/>
        <v/>
      </c>
      <c r="BD95" s="172" t="str">
        <f t="shared" si="22"/>
        <v/>
      </c>
      <c r="BE95" s="172" t="str">
        <f t="shared" si="22"/>
        <v/>
      </c>
      <c r="BF95" s="172" t="str">
        <f t="shared" si="22"/>
        <v/>
      </c>
    </row>
    <row r="96" spans="2:58" hidden="1">
      <c r="B96" s="10" t="str">
        <f t="shared" si="19"/>
        <v/>
      </c>
      <c r="C96" s="8"/>
      <c r="D96" s="8"/>
      <c r="E96" s="8"/>
      <c r="F96" s="281"/>
      <c r="G96" s="9"/>
      <c r="H96" s="9"/>
      <c r="I96" s="9"/>
      <c r="J96" s="9"/>
      <c r="K96" s="9"/>
      <c r="L96" s="305"/>
      <c r="M96" s="305"/>
      <c r="N96" s="11" t="str">
        <f t="shared" ref="N96:N130" si="23">IF($F96="","",IFERROR(SUM(G96:J96),$AB$1))</f>
        <v/>
      </c>
      <c r="O96" s="11" t="str">
        <f t="shared" ref="O96:O130" si="24">IF($F96="","",IF($AA96&lt;&gt;1,$AB$1,IFERROR(IF(AND(L96=1,K96&gt;=$G$7,OR(SUM(G96:H96)&gt;=$G$4,AND(H96&gt;=($G$4-$G$6),I96&gt;=$G$6))),1,0),$AB$1)))</f>
        <v/>
      </c>
      <c r="P96" s="158"/>
      <c r="Q96" s="11"/>
      <c r="R96" s="11"/>
      <c r="S96" s="11"/>
      <c r="T96" s="11"/>
      <c r="U96" s="11"/>
      <c r="V96" s="11"/>
      <c r="W96" s="11"/>
      <c r="X96" s="11"/>
      <c r="Y96" s="11" t="str">
        <f t="shared" ref="Y96:Y130" si="25">IF($F96="","",IF($AA96&lt;&gt;1,$AB$1,IFERROR(O96*MIN($J$6,$J$4*N96),$AB$1)))</f>
        <v/>
      </c>
      <c r="Z96" s="11" t="str">
        <f t="shared" ref="Z96:Z130" si="26">IF($F96="","",IF($AA96&lt;&gt;1,$AB$1,IFERROR(O96*$M$4*$M$6^ROUNDDOWN(MIN($J$6,N96)/$L$6,0)*IF(M96=1,$O$6,1),$AB$1)))</f>
        <v/>
      </c>
      <c r="AA96" s="172">
        <f t="shared" ref="AA96:AA130" si="27">IF(SUM(AD96:AW96)=COUNT(AD96:AW96),1,0)</f>
        <v>0</v>
      </c>
      <c r="AB96" s="172" t="str">
        <f t="shared" si="18"/>
        <v/>
      </c>
      <c r="AC96" s="172" t="str">
        <f t="shared" si="18"/>
        <v/>
      </c>
      <c r="AD96" s="171">
        <f t="shared" si="20"/>
        <v>0</v>
      </c>
      <c r="AE96" s="171">
        <f t="shared" si="20"/>
        <v>0</v>
      </c>
      <c r="AF96" s="171">
        <f t="shared" si="20"/>
        <v>0</v>
      </c>
      <c r="AG96" s="171">
        <f t="shared" si="20"/>
        <v>0</v>
      </c>
      <c r="AH96" s="171">
        <f t="shared" si="20"/>
        <v>0</v>
      </c>
      <c r="AI96" s="171">
        <f t="shared" si="20"/>
        <v>0</v>
      </c>
      <c r="AJ96" s="171">
        <f t="shared" si="20"/>
        <v>0</v>
      </c>
      <c r="AK96" s="171"/>
      <c r="AL96" s="171"/>
      <c r="AM96" s="171">
        <f t="shared" si="21"/>
        <v>0</v>
      </c>
      <c r="AN96" s="171"/>
      <c r="AO96" s="171"/>
      <c r="AP96" s="171"/>
      <c r="AQ96" s="171"/>
      <c r="AR96" s="171"/>
      <c r="AS96" s="171"/>
      <c r="AT96" s="171"/>
      <c r="AU96" s="171"/>
      <c r="AV96" s="171"/>
      <c r="AW96" s="171"/>
      <c r="AX96" s="171"/>
      <c r="AY96" s="171"/>
      <c r="BB96" s="172" t="str">
        <f t="shared" si="22"/>
        <v/>
      </c>
      <c r="BC96" s="172" t="str">
        <f t="shared" si="22"/>
        <v/>
      </c>
      <c r="BD96" s="172" t="str">
        <f t="shared" si="22"/>
        <v/>
      </c>
      <c r="BE96" s="172" t="str">
        <f t="shared" si="22"/>
        <v/>
      </c>
      <c r="BF96" s="172" t="str">
        <f t="shared" si="22"/>
        <v/>
      </c>
    </row>
    <row r="97" spans="2:58" hidden="1">
      <c r="B97" s="10" t="str">
        <f t="shared" si="19"/>
        <v/>
      </c>
      <c r="C97" s="8"/>
      <c r="D97" s="8"/>
      <c r="E97" s="8"/>
      <c r="F97" s="281"/>
      <c r="G97" s="9"/>
      <c r="H97" s="9"/>
      <c r="I97" s="9"/>
      <c r="J97" s="9"/>
      <c r="K97" s="9"/>
      <c r="L97" s="305"/>
      <c r="M97" s="305"/>
      <c r="N97" s="11" t="str">
        <f t="shared" si="23"/>
        <v/>
      </c>
      <c r="O97" s="11" t="str">
        <f t="shared" si="24"/>
        <v/>
      </c>
      <c r="P97" s="158"/>
      <c r="Q97" s="11"/>
      <c r="R97" s="11"/>
      <c r="S97" s="11"/>
      <c r="T97" s="11"/>
      <c r="U97" s="11"/>
      <c r="V97" s="11"/>
      <c r="W97" s="11"/>
      <c r="X97" s="11"/>
      <c r="Y97" s="11" t="str">
        <f t="shared" si="25"/>
        <v/>
      </c>
      <c r="Z97" s="11" t="str">
        <f t="shared" si="26"/>
        <v/>
      </c>
      <c r="AA97" s="172">
        <f t="shared" si="27"/>
        <v>0</v>
      </c>
      <c r="AB97" s="172" t="str">
        <f t="shared" si="18"/>
        <v/>
      </c>
      <c r="AC97" s="172" t="str">
        <f t="shared" si="18"/>
        <v/>
      </c>
      <c r="AD97" s="171">
        <f t="shared" si="20"/>
        <v>0</v>
      </c>
      <c r="AE97" s="171">
        <f t="shared" si="20"/>
        <v>0</v>
      </c>
      <c r="AF97" s="171">
        <f t="shared" si="20"/>
        <v>0</v>
      </c>
      <c r="AG97" s="171">
        <f t="shared" si="20"/>
        <v>0</v>
      </c>
      <c r="AH97" s="171">
        <f t="shared" si="20"/>
        <v>0</v>
      </c>
      <c r="AI97" s="171">
        <f t="shared" si="20"/>
        <v>0</v>
      </c>
      <c r="AJ97" s="171">
        <f t="shared" si="20"/>
        <v>0</v>
      </c>
      <c r="AK97" s="171"/>
      <c r="AL97" s="171"/>
      <c r="AM97" s="171">
        <f t="shared" si="21"/>
        <v>0</v>
      </c>
      <c r="AN97" s="171"/>
      <c r="AO97" s="171"/>
      <c r="AP97" s="171"/>
      <c r="AQ97" s="171"/>
      <c r="AR97" s="171"/>
      <c r="AS97" s="171"/>
      <c r="AT97" s="171"/>
      <c r="AU97" s="171"/>
      <c r="AV97" s="171"/>
      <c r="AW97" s="171"/>
      <c r="AX97" s="171"/>
      <c r="AY97" s="171"/>
      <c r="BB97" s="172" t="str">
        <f t="shared" si="22"/>
        <v/>
      </c>
      <c r="BC97" s="172" t="str">
        <f t="shared" si="22"/>
        <v/>
      </c>
      <c r="BD97" s="172" t="str">
        <f t="shared" si="22"/>
        <v/>
      </c>
      <c r="BE97" s="172" t="str">
        <f t="shared" si="22"/>
        <v/>
      </c>
      <c r="BF97" s="172" t="str">
        <f t="shared" si="22"/>
        <v/>
      </c>
    </row>
    <row r="98" spans="2:58" hidden="1">
      <c r="B98" s="10" t="str">
        <f t="shared" si="19"/>
        <v/>
      </c>
      <c r="C98" s="8"/>
      <c r="D98" s="8"/>
      <c r="E98" s="8"/>
      <c r="F98" s="281"/>
      <c r="G98" s="9"/>
      <c r="H98" s="9"/>
      <c r="I98" s="9"/>
      <c r="J98" s="9"/>
      <c r="K98" s="9"/>
      <c r="L98" s="305"/>
      <c r="M98" s="305"/>
      <c r="N98" s="11" t="str">
        <f t="shared" si="23"/>
        <v/>
      </c>
      <c r="O98" s="11" t="str">
        <f t="shared" si="24"/>
        <v/>
      </c>
      <c r="P98" s="158"/>
      <c r="Q98" s="11"/>
      <c r="R98" s="11"/>
      <c r="S98" s="11"/>
      <c r="T98" s="11"/>
      <c r="U98" s="11"/>
      <c r="V98" s="11"/>
      <c r="W98" s="11"/>
      <c r="X98" s="11"/>
      <c r="Y98" s="11" t="str">
        <f t="shared" si="25"/>
        <v/>
      </c>
      <c r="Z98" s="11" t="str">
        <f t="shared" si="26"/>
        <v/>
      </c>
      <c r="AA98" s="172">
        <f t="shared" si="27"/>
        <v>0</v>
      </c>
      <c r="AB98" s="172" t="str">
        <f t="shared" si="18"/>
        <v/>
      </c>
      <c r="AC98" s="172" t="str">
        <f t="shared" si="18"/>
        <v/>
      </c>
      <c r="AD98" s="171">
        <f t="shared" si="20"/>
        <v>0</v>
      </c>
      <c r="AE98" s="171">
        <f t="shared" si="20"/>
        <v>0</v>
      </c>
      <c r="AF98" s="171">
        <f t="shared" si="20"/>
        <v>0</v>
      </c>
      <c r="AG98" s="171">
        <f t="shared" si="20"/>
        <v>0</v>
      </c>
      <c r="AH98" s="171">
        <f t="shared" si="20"/>
        <v>0</v>
      </c>
      <c r="AI98" s="171">
        <f t="shared" si="20"/>
        <v>0</v>
      </c>
      <c r="AJ98" s="171">
        <f t="shared" si="20"/>
        <v>0</v>
      </c>
      <c r="AK98" s="171"/>
      <c r="AL98" s="171"/>
      <c r="AM98" s="171">
        <f t="shared" si="21"/>
        <v>0</v>
      </c>
      <c r="AN98" s="171"/>
      <c r="AO98" s="171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BB98" s="172" t="str">
        <f t="shared" si="22"/>
        <v/>
      </c>
      <c r="BC98" s="172" t="str">
        <f t="shared" si="22"/>
        <v/>
      </c>
      <c r="BD98" s="172" t="str">
        <f t="shared" si="22"/>
        <v/>
      </c>
      <c r="BE98" s="172" t="str">
        <f t="shared" si="22"/>
        <v/>
      </c>
      <c r="BF98" s="172" t="str">
        <f t="shared" si="22"/>
        <v/>
      </c>
    </row>
    <row r="99" spans="2:58" hidden="1">
      <c r="B99" s="10" t="str">
        <f t="shared" si="19"/>
        <v/>
      </c>
      <c r="C99" s="8"/>
      <c r="D99" s="8"/>
      <c r="E99" s="8"/>
      <c r="F99" s="281"/>
      <c r="G99" s="9"/>
      <c r="H99" s="9"/>
      <c r="I99" s="9"/>
      <c r="J99" s="9"/>
      <c r="K99" s="9"/>
      <c r="L99" s="305"/>
      <c r="M99" s="305"/>
      <c r="N99" s="11" t="str">
        <f t="shared" si="23"/>
        <v/>
      </c>
      <c r="O99" s="11" t="str">
        <f t="shared" si="24"/>
        <v/>
      </c>
      <c r="P99" s="158"/>
      <c r="Q99" s="11"/>
      <c r="R99" s="11"/>
      <c r="S99" s="11"/>
      <c r="T99" s="11"/>
      <c r="U99" s="11"/>
      <c r="V99" s="11"/>
      <c r="W99" s="11"/>
      <c r="X99" s="11"/>
      <c r="Y99" s="11" t="str">
        <f t="shared" si="25"/>
        <v/>
      </c>
      <c r="Z99" s="11" t="str">
        <f t="shared" si="26"/>
        <v/>
      </c>
      <c r="AA99" s="172">
        <f t="shared" si="27"/>
        <v>0</v>
      </c>
      <c r="AB99" s="172" t="str">
        <f t="shared" si="18"/>
        <v/>
      </c>
      <c r="AC99" s="172" t="str">
        <f t="shared" si="18"/>
        <v/>
      </c>
      <c r="AD99" s="171">
        <f t="shared" si="20"/>
        <v>0</v>
      </c>
      <c r="AE99" s="171">
        <f t="shared" si="20"/>
        <v>0</v>
      </c>
      <c r="AF99" s="171">
        <f t="shared" si="20"/>
        <v>0</v>
      </c>
      <c r="AG99" s="171">
        <f t="shared" si="20"/>
        <v>0</v>
      </c>
      <c r="AH99" s="171">
        <f t="shared" si="20"/>
        <v>0</v>
      </c>
      <c r="AI99" s="171">
        <f t="shared" si="20"/>
        <v>0</v>
      </c>
      <c r="AJ99" s="171">
        <f t="shared" si="20"/>
        <v>0</v>
      </c>
      <c r="AK99" s="171"/>
      <c r="AL99" s="171"/>
      <c r="AM99" s="171">
        <f t="shared" si="21"/>
        <v>0</v>
      </c>
      <c r="AN99" s="171"/>
      <c r="AO99" s="171"/>
      <c r="AP99" s="171"/>
      <c r="AQ99" s="171"/>
      <c r="AR99" s="171"/>
      <c r="AS99" s="171"/>
      <c r="AT99" s="171"/>
      <c r="AU99" s="171"/>
      <c r="AV99" s="171"/>
      <c r="AW99" s="171"/>
      <c r="AX99" s="171"/>
      <c r="AY99" s="171"/>
      <c r="BB99" s="172" t="str">
        <f t="shared" si="22"/>
        <v/>
      </c>
      <c r="BC99" s="172" t="str">
        <f t="shared" si="22"/>
        <v/>
      </c>
      <c r="BD99" s="172" t="str">
        <f t="shared" si="22"/>
        <v/>
      </c>
      <c r="BE99" s="172" t="str">
        <f t="shared" si="22"/>
        <v/>
      </c>
      <c r="BF99" s="172" t="str">
        <f t="shared" si="22"/>
        <v/>
      </c>
    </row>
    <row r="100" spans="2:58" hidden="1">
      <c r="B100" s="10" t="str">
        <f t="shared" si="19"/>
        <v/>
      </c>
      <c r="C100" s="8"/>
      <c r="D100" s="8"/>
      <c r="E100" s="8"/>
      <c r="F100" s="281"/>
      <c r="G100" s="9"/>
      <c r="H100" s="9"/>
      <c r="I100" s="9"/>
      <c r="J100" s="9"/>
      <c r="K100" s="9"/>
      <c r="L100" s="305"/>
      <c r="M100" s="305"/>
      <c r="N100" s="11" t="str">
        <f t="shared" si="23"/>
        <v/>
      </c>
      <c r="O100" s="11" t="str">
        <f t="shared" si="24"/>
        <v/>
      </c>
      <c r="P100" s="158"/>
      <c r="Q100" s="11"/>
      <c r="R100" s="11"/>
      <c r="S100" s="11"/>
      <c r="T100" s="11"/>
      <c r="U100" s="11"/>
      <c r="V100" s="11"/>
      <c r="W100" s="11"/>
      <c r="X100" s="11"/>
      <c r="Y100" s="11" t="str">
        <f t="shared" si="25"/>
        <v/>
      </c>
      <c r="Z100" s="11" t="str">
        <f t="shared" si="26"/>
        <v/>
      </c>
      <c r="AA100" s="172">
        <f t="shared" si="27"/>
        <v>0</v>
      </c>
      <c r="AB100" s="172" t="str">
        <f t="shared" si="18"/>
        <v/>
      </c>
      <c r="AC100" s="172" t="str">
        <f t="shared" si="18"/>
        <v/>
      </c>
      <c r="AD100" s="171">
        <f t="shared" si="20"/>
        <v>0</v>
      </c>
      <c r="AE100" s="171">
        <f t="shared" si="20"/>
        <v>0</v>
      </c>
      <c r="AF100" s="171">
        <f t="shared" si="20"/>
        <v>0</v>
      </c>
      <c r="AG100" s="171">
        <f t="shared" si="20"/>
        <v>0</v>
      </c>
      <c r="AH100" s="171">
        <f t="shared" si="20"/>
        <v>0</v>
      </c>
      <c r="AI100" s="171">
        <f t="shared" si="20"/>
        <v>0</v>
      </c>
      <c r="AJ100" s="171">
        <f t="shared" si="20"/>
        <v>0</v>
      </c>
      <c r="AK100" s="171"/>
      <c r="AL100" s="171"/>
      <c r="AM100" s="171">
        <f t="shared" si="21"/>
        <v>0</v>
      </c>
      <c r="AN100" s="171"/>
      <c r="AO100" s="171"/>
      <c r="AP100" s="171"/>
      <c r="AQ100" s="171"/>
      <c r="AR100" s="171"/>
      <c r="AS100" s="171"/>
      <c r="AT100" s="171"/>
      <c r="AU100" s="171"/>
      <c r="AV100" s="171"/>
      <c r="AW100" s="171"/>
      <c r="AX100" s="171"/>
      <c r="AY100" s="171"/>
      <c r="BB100" s="172" t="str">
        <f t="shared" si="22"/>
        <v/>
      </c>
      <c r="BC100" s="172" t="str">
        <f t="shared" si="22"/>
        <v/>
      </c>
      <c r="BD100" s="172" t="str">
        <f t="shared" si="22"/>
        <v/>
      </c>
      <c r="BE100" s="172" t="str">
        <f t="shared" si="22"/>
        <v/>
      </c>
      <c r="BF100" s="172" t="str">
        <f t="shared" si="22"/>
        <v/>
      </c>
    </row>
    <row r="101" spans="2:58" hidden="1">
      <c r="B101" s="10" t="str">
        <f t="shared" si="19"/>
        <v/>
      </c>
      <c r="C101" s="8"/>
      <c r="D101" s="8"/>
      <c r="E101" s="8"/>
      <c r="F101" s="281"/>
      <c r="G101" s="9"/>
      <c r="H101" s="9"/>
      <c r="I101" s="9"/>
      <c r="J101" s="9"/>
      <c r="K101" s="9"/>
      <c r="L101" s="305"/>
      <c r="M101" s="305"/>
      <c r="N101" s="11" t="str">
        <f t="shared" si="23"/>
        <v/>
      </c>
      <c r="O101" s="11" t="str">
        <f t="shared" si="24"/>
        <v/>
      </c>
      <c r="P101" s="158"/>
      <c r="Q101" s="11"/>
      <c r="R101" s="11"/>
      <c r="S101" s="11"/>
      <c r="T101" s="11"/>
      <c r="U101" s="11"/>
      <c r="V101" s="11"/>
      <c r="W101" s="11"/>
      <c r="X101" s="11"/>
      <c r="Y101" s="11" t="str">
        <f t="shared" si="25"/>
        <v/>
      </c>
      <c r="Z101" s="11" t="str">
        <f t="shared" si="26"/>
        <v/>
      </c>
      <c r="AA101" s="172">
        <f t="shared" si="27"/>
        <v>0</v>
      </c>
      <c r="AB101" s="172" t="str">
        <f t="shared" si="18"/>
        <v/>
      </c>
      <c r="AC101" s="172" t="str">
        <f t="shared" si="18"/>
        <v/>
      </c>
      <c r="AD101" s="171">
        <f t="shared" si="20"/>
        <v>0</v>
      </c>
      <c r="AE101" s="171">
        <f t="shared" si="20"/>
        <v>0</v>
      </c>
      <c r="AF101" s="171">
        <f t="shared" si="20"/>
        <v>0</v>
      </c>
      <c r="AG101" s="171">
        <f t="shared" si="20"/>
        <v>0</v>
      </c>
      <c r="AH101" s="171">
        <f t="shared" si="20"/>
        <v>0</v>
      </c>
      <c r="AI101" s="171">
        <f t="shared" si="20"/>
        <v>0</v>
      </c>
      <c r="AJ101" s="171">
        <f t="shared" si="20"/>
        <v>0</v>
      </c>
      <c r="AK101" s="171"/>
      <c r="AL101" s="171"/>
      <c r="AM101" s="171">
        <f t="shared" si="21"/>
        <v>0</v>
      </c>
      <c r="AN101" s="171"/>
      <c r="AO101" s="171"/>
      <c r="AP101" s="171"/>
      <c r="AQ101" s="171"/>
      <c r="AR101" s="171"/>
      <c r="AS101" s="171"/>
      <c r="AT101" s="171"/>
      <c r="AU101" s="171"/>
      <c r="AV101" s="171"/>
      <c r="AW101" s="171"/>
      <c r="AX101" s="171"/>
      <c r="AY101" s="171"/>
      <c r="BB101" s="172" t="str">
        <f t="shared" si="22"/>
        <v/>
      </c>
      <c r="BC101" s="172" t="str">
        <f t="shared" si="22"/>
        <v/>
      </c>
      <c r="BD101" s="172" t="str">
        <f t="shared" si="22"/>
        <v/>
      </c>
      <c r="BE101" s="172" t="str">
        <f t="shared" si="22"/>
        <v/>
      </c>
      <c r="BF101" s="172" t="str">
        <f t="shared" si="22"/>
        <v/>
      </c>
    </row>
    <row r="102" spans="2:58" hidden="1">
      <c r="B102" s="10" t="str">
        <f t="shared" si="19"/>
        <v/>
      </c>
      <c r="C102" s="8"/>
      <c r="D102" s="8"/>
      <c r="E102" s="8"/>
      <c r="F102" s="281"/>
      <c r="G102" s="9"/>
      <c r="H102" s="9"/>
      <c r="I102" s="9"/>
      <c r="J102" s="9"/>
      <c r="K102" s="9"/>
      <c r="L102" s="305"/>
      <c r="M102" s="305"/>
      <c r="N102" s="11" t="str">
        <f t="shared" si="23"/>
        <v/>
      </c>
      <c r="O102" s="11" t="str">
        <f t="shared" si="24"/>
        <v/>
      </c>
      <c r="P102" s="158"/>
      <c r="Q102" s="11"/>
      <c r="R102" s="11"/>
      <c r="S102" s="11"/>
      <c r="T102" s="11"/>
      <c r="U102" s="11"/>
      <c r="V102" s="11"/>
      <c r="W102" s="11"/>
      <c r="X102" s="11"/>
      <c r="Y102" s="11" t="str">
        <f t="shared" si="25"/>
        <v/>
      </c>
      <c r="Z102" s="11" t="str">
        <f t="shared" si="26"/>
        <v/>
      </c>
      <c r="AA102" s="172">
        <f t="shared" si="27"/>
        <v>0</v>
      </c>
      <c r="AB102" s="172" t="str">
        <f t="shared" si="18"/>
        <v/>
      </c>
      <c r="AC102" s="172" t="str">
        <f t="shared" si="18"/>
        <v/>
      </c>
      <c r="AD102" s="171">
        <f t="shared" si="20"/>
        <v>0</v>
      </c>
      <c r="AE102" s="171">
        <f t="shared" si="20"/>
        <v>0</v>
      </c>
      <c r="AF102" s="171">
        <f t="shared" si="20"/>
        <v>0</v>
      </c>
      <c r="AG102" s="171">
        <f t="shared" si="20"/>
        <v>0</v>
      </c>
      <c r="AH102" s="171">
        <f t="shared" si="20"/>
        <v>0</v>
      </c>
      <c r="AI102" s="171">
        <f t="shared" si="20"/>
        <v>0</v>
      </c>
      <c r="AJ102" s="171">
        <f t="shared" si="20"/>
        <v>0</v>
      </c>
      <c r="AK102" s="171"/>
      <c r="AL102" s="171"/>
      <c r="AM102" s="171">
        <f t="shared" si="21"/>
        <v>0</v>
      </c>
      <c r="AN102" s="171"/>
      <c r="AO102" s="171"/>
      <c r="AP102" s="171"/>
      <c r="AQ102" s="171"/>
      <c r="AR102" s="171"/>
      <c r="AS102" s="171"/>
      <c r="AT102" s="171"/>
      <c r="AU102" s="171"/>
      <c r="AV102" s="171"/>
      <c r="AW102" s="171"/>
      <c r="AX102" s="171"/>
      <c r="AY102" s="171"/>
      <c r="BB102" s="172" t="str">
        <f t="shared" si="22"/>
        <v/>
      </c>
      <c r="BC102" s="172" t="str">
        <f t="shared" si="22"/>
        <v/>
      </c>
      <c r="BD102" s="172" t="str">
        <f t="shared" si="22"/>
        <v/>
      </c>
      <c r="BE102" s="172" t="str">
        <f t="shared" si="22"/>
        <v/>
      </c>
      <c r="BF102" s="172" t="str">
        <f t="shared" si="22"/>
        <v/>
      </c>
    </row>
    <row r="103" spans="2:58" hidden="1">
      <c r="B103" s="10" t="str">
        <f t="shared" si="19"/>
        <v/>
      </c>
      <c r="C103" s="8"/>
      <c r="D103" s="8"/>
      <c r="E103" s="8"/>
      <c r="F103" s="281"/>
      <c r="G103" s="9"/>
      <c r="H103" s="9"/>
      <c r="I103" s="9"/>
      <c r="J103" s="9"/>
      <c r="K103" s="9"/>
      <c r="L103" s="305"/>
      <c r="M103" s="305"/>
      <c r="N103" s="11" t="str">
        <f t="shared" si="23"/>
        <v/>
      </c>
      <c r="O103" s="11" t="str">
        <f t="shared" si="24"/>
        <v/>
      </c>
      <c r="P103" s="158"/>
      <c r="Q103" s="11"/>
      <c r="R103" s="11"/>
      <c r="S103" s="11"/>
      <c r="T103" s="11"/>
      <c r="U103" s="11"/>
      <c r="V103" s="11"/>
      <c r="W103" s="11"/>
      <c r="X103" s="11"/>
      <c r="Y103" s="11" t="str">
        <f t="shared" si="25"/>
        <v/>
      </c>
      <c r="Z103" s="11" t="str">
        <f t="shared" si="26"/>
        <v/>
      </c>
      <c r="AA103" s="172">
        <f t="shared" si="27"/>
        <v>0</v>
      </c>
      <c r="AB103" s="172" t="str">
        <f t="shared" si="18"/>
        <v/>
      </c>
      <c r="AC103" s="172" t="str">
        <f t="shared" si="18"/>
        <v/>
      </c>
      <c r="AD103" s="171">
        <f t="shared" si="20"/>
        <v>0</v>
      </c>
      <c r="AE103" s="171">
        <f t="shared" si="20"/>
        <v>0</v>
      </c>
      <c r="AF103" s="171">
        <f t="shared" si="20"/>
        <v>0</v>
      </c>
      <c r="AG103" s="171">
        <f t="shared" si="20"/>
        <v>0</v>
      </c>
      <c r="AH103" s="171">
        <f t="shared" si="20"/>
        <v>0</v>
      </c>
      <c r="AI103" s="171">
        <f t="shared" si="20"/>
        <v>0</v>
      </c>
      <c r="AJ103" s="171">
        <f t="shared" si="20"/>
        <v>0</v>
      </c>
      <c r="AK103" s="171"/>
      <c r="AL103" s="171"/>
      <c r="AM103" s="171">
        <f t="shared" si="21"/>
        <v>0</v>
      </c>
      <c r="AN103" s="171"/>
      <c r="AO103" s="171"/>
      <c r="AP103" s="171"/>
      <c r="AQ103" s="171"/>
      <c r="AR103" s="171"/>
      <c r="AS103" s="171"/>
      <c r="AT103" s="171"/>
      <c r="AU103" s="171"/>
      <c r="AV103" s="171"/>
      <c r="AW103" s="171"/>
      <c r="AX103" s="171"/>
      <c r="AY103" s="171"/>
      <c r="BB103" s="172" t="str">
        <f t="shared" si="22"/>
        <v/>
      </c>
      <c r="BC103" s="172" t="str">
        <f t="shared" si="22"/>
        <v/>
      </c>
      <c r="BD103" s="172" t="str">
        <f t="shared" si="22"/>
        <v/>
      </c>
      <c r="BE103" s="172" t="str">
        <f t="shared" si="22"/>
        <v/>
      </c>
      <c r="BF103" s="172" t="str">
        <f t="shared" si="22"/>
        <v/>
      </c>
    </row>
    <row r="104" spans="2:58" hidden="1">
      <c r="B104" s="10" t="str">
        <f t="shared" si="19"/>
        <v/>
      </c>
      <c r="C104" s="8"/>
      <c r="D104" s="8"/>
      <c r="E104" s="8"/>
      <c r="F104" s="281"/>
      <c r="G104" s="9"/>
      <c r="H104" s="9"/>
      <c r="I104" s="9"/>
      <c r="J104" s="9"/>
      <c r="K104" s="9"/>
      <c r="L104" s="305"/>
      <c r="M104" s="305"/>
      <c r="N104" s="11" t="str">
        <f t="shared" si="23"/>
        <v/>
      </c>
      <c r="O104" s="11" t="str">
        <f t="shared" si="24"/>
        <v/>
      </c>
      <c r="P104" s="158"/>
      <c r="Q104" s="11"/>
      <c r="R104" s="11"/>
      <c r="S104" s="11"/>
      <c r="T104" s="11"/>
      <c r="U104" s="11"/>
      <c r="V104" s="11"/>
      <c r="W104" s="11"/>
      <c r="X104" s="11"/>
      <c r="Y104" s="11" t="str">
        <f t="shared" si="25"/>
        <v/>
      </c>
      <c r="Z104" s="11" t="str">
        <f t="shared" si="26"/>
        <v/>
      </c>
      <c r="AA104" s="172">
        <f t="shared" si="27"/>
        <v>0</v>
      </c>
      <c r="AB104" s="172" t="str">
        <f t="shared" si="18"/>
        <v/>
      </c>
      <c r="AC104" s="172" t="str">
        <f t="shared" si="18"/>
        <v/>
      </c>
      <c r="AD104" s="171">
        <f t="shared" si="20"/>
        <v>0</v>
      </c>
      <c r="AE104" s="171">
        <f t="shared" si="20"/>
        <v>0</v>
      </c>
      <c r="AF104" s="171">
        <f t="shared" si="20"/>
        <v>0</v>
      </c>
      <c r="AG104" s="171">
        <f t="shared" si="20"/>
        <v>0</v>
      </c>
      <c r="AH104" s="171">
        <f t="shared" si="20"/>
        <v>0</v>
      </c>
      <c r="AI104" s="171">
        <f t="shared" si="20"/>
        <v>0</v>
      </c>
      <c r="AJ104" s="171">
        <f t="shared" si="20"/>
        <v>0</v>
      </c>
      <c r="AK104" s="171"/>
      <c r="AL104" s="171"/>
      <c r="AM104" s="171">
        <f t="shared" si="21"/>
        <v>0</v>
      </c>
      <c r="AN104" s="171"/>
      <c r="AO104" s="171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BB104" s="172" t="str">
        <f t="shared" si="22"/>
        <v/>
      </c>
      <c r="BC104" s="172" t="str">
        <f t="shared" si="22"/>
        <v/>
      </c>
      <c r="BD104" s="172" t="str">
        <f t="shared" si="22"/>
        <v/>
      </c>
      <c r="BE104" s="172" t="str">
        <f t="shared" si="22"/>
        <v/>
      </c>
      <c r="BF104" s="172" t="str">
        <f t="shared" si="22"/>
        <v/>
      </c>
    </row>
    <row r="105" spans="2:58" hidden="1">
      <c r="B105" s="10" t="str">
        <f t="shared" si="19"/>
        <v/>
      </c>
      <c r="C105" s="8"/>
      <c r="D105" s="8"/>
      <c r="E105" s="8"/>
      <c r="F105" s="281"/>
      <c r="G105" s="9"/>
      <c r="H105" s="9"/>
      <c r="I105" s="9"/>
      <c r="J105" s="9"/>
      <c r="K105" s="9"/>
      <c r="L105" s="305"/>
      <c r="M105" s="305"/>
      <c r="N105" s="11" t="str">
        <f t="shared" si="23"/>
        <v/>
      </c>
      <c r="O105" s="11" t="str">
        <f t="shared" si="24"/>
        <v/>
      </c>
      <c r="P105" s="158"/>
      <c r="Q105" s="11"/>
      <c r="R105" s="11"/>
      <c r="S105" s="11"/>
      <c r="T105" s="11"/>
      <c r="U105" s="11"/>
      <c r="V105" s="11"/>
      <c r="W105" s="11"/>
      <c r="X105" s="11"/>
      <c r="Y105" s="11" t="str">
        <f t="shared" si="25"/>
        <v/>
      </c>
      <c r="Z105" s="11" t="str">
        <f t="shared" si="26"/>
        <v/>
      </c>
      <c r="AA105" s="172">
        <f t="shared" si="27"/>
        <v>0</v>
      </c>
      <c r="AB105" s="172" t="str">
        <f t="shared" si="18"/>
        <v/>
      </c>
      <c r="AC105" s="172" t="str">
        <f t="shared" si="18"/>
        <v/>
      </c>
      <c r="AD105" s="171">
        <f t="shared" si="20"/>
        <v>0</v>
      </c>
      <c r="AE105" s="171">
        <f t="shared" si="20"/>
        <v>0</v>
      </c>
      <c r="AF105" s="171">
        <f t="shared" si="20"/>
        <v>0</v>
      </c>
      <c r="AG105" s="171">
        <f t="shared" si="20"/>
        <v>0</v>
      </c>
      <c r="AH105" s="171">
        <f t="shared" si="20"/>
        <v>0</v>
      </c>
      <c r="AI105" s="171">
        <f t="shared" si="20"/>
        <v>0</v>
      </c>
      <c r="AJ105" s="171">
        <f t="shared" si="20"/>
        <v>0</v>
      </c>
      <c r="AK105" s="171"/>
      <c r="AL105" s="171"/>
      <c r="AM105" s="171">
        <f t="shared" si="21"/>
        <v>0</v>
      </c>
      <c r="AN105" s="171"/>
      <c r="AO105" s="171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BB105" s="172" t="str">
        <f t="shared" si="22"/>
        <v/>
      </c>
      <c r="BC105" s="172" t="str">
        <f t="shared" si="22"/>
        <v/>
      </c>
      <c r="BD105" s="172" t="str">
        <f t="shared" si="22"/>
        <v/>
      </c>
      <c r="BE105" s="172" t="str">
        <f t="shared" si="22"/>
        <v/>
      </c>
      <c r="BF105" s="172" t="str">
        <f t="shared" si="22"/>
        <v/>
      </c>
    </row>
    <row r="106" spans="2:58" hidden="1">
      <c r="B106" s="10" t="str">
        <f t="shared" si="19"/>
        <v/>
      </c>
      <c r="C106" s="8"/>
      <c r="D106" s="8"/>
      <c r="E106" s="8"/>
      <c r="F106" s="281"/>
      <c r="G106" s="9"/>
      <c r="H106" s="9"/>
      <c r="I106" s="9"/>
      <c r="J106" s="9"/>
      <c r="K106" s="9"/>
      <c r="L106" s="305"/>
      <c r="M106" s="305"/>
      <c r="N106" s="11" t="str">
        <f t="shared" si="23"/>
        <v/>
      </c>
      <c r="O106" s="11" t="str">
        <f t="shared" si="24"/>
        <v/>
      </c>
      <c r="P106" s="158"/>
      <c r="Q106" s="11"/>
      <c r="R106" s="11"/>
      <c r="S106" s="11"/>
      <c r="T106" s="11"/>
      <c r="U106" s="11"/>
      <c r="V106" s="11"/>
      <c r="W106" s="11"/>
      <c r="X106" s="11"/>
      <c r="Y106" s="11" t="str">
        <f t="shared" si="25"/>
        <v/>
      </c>
      <c r="Z106" s="11" t="str">
        <f t="shared" si="26"/>
        <v/>
      </c>
      <c r="AA106" s="172">
        <f t="shared" si="27"/>
        <v>0</v>
      </c>
      <c r="AB106" s="172" t="str">
        <f t="shared" si="18"/>
        <v/>
      </c>
      <c r="AC106" s="172" t="str">
        <f t="shared" si="18"/>
        <v/>
      </c>
      <c r="AD106" s="171">
        <f t="shared" si="20"/>
        <v>0</v>
      </c>
      <c r="AE106" s="171">
        <f t="shared" si="20"/>
        <v>0</v>
      </c>
      <c r="AF106" s="171">
        <f t="shared" si="20"/>
        <v>0</v>
      </c>
      <c r="AG106" s="171">
        <f t="shared" si="20"/>
        <v>0</v>
      </c>
      <c r="AH106" s="171">
        <f t="shared" si="20"/>
        <v>0</v>
      </c>
      <c r="AI106" s="171">
        <f t="shared" si="20"/>
        <v>0</v>
      </c>
      <c r="AJ106" s="171">
        <f t="shared" si="20"/>
        <v>0</v>
      </c>
      <c r="AK106" s="171"/>
      <c r="AL106" s="171"/>
      <c r="AM106" s="171">
        <f t="shared" si="21"/>
        <v>0</v>
      </c>
      <c r="AN106" s="171"/>
      <c r="AO106" s="171"/>
      <c r="AP106" s="171"/>
      <c r="AQ106" s="171"/>
      <c r="AR106" s="171"/>
      <c r="AS106" s="171"/>
      <c r="AT106" s="171"/>
      <c r="AU106" s="171"/>
      <c r="AV106" s="171"/>
      <c r="AW106" s="171"/>
      <c r="AX106" s="171"/>
      <c r="AY106" s="171"/>
      <c r="BB106" s="172" t="str">
        <f t="shared" si="22"/>
        <v/>
      </c>
      <c r="BC106" s="172" t="str">
        <f t="shared" si="22"/>
        <v/>
      </c>
      <c r="BD106" s="172" t="str">
        <f t="shared" si="22"/>
        <v/>
      </c>
      <c r="BE106" s="172" t="str">
        <f t="shared" si="22"/>
        <v/>
      </c>
      <c r="BF106" s="172" t="str">
        <f t="shared" si="22"/>
        <v/>
      </c>
    </row>
    <row r="107" spans="2:58" hidden="1">
      <c r="B107" s="10" t="str">
        <f t="shared" si="19"/>
        <v/>
      </c>
      <c r="C107" s="8"/>
      <c r="D107" s="8"/>
      <c r="E107" s="8"/>
      <c r="F107" s="281"/>
      <c r="G107" s="9"/>
      <c r="H107" s="9"/>
      <c r="I107" s="9"/>
      <c r="J107" s="9"/>
      <c r="K107" s="9"/>
      <c r="L107" s="305"/>
      <c r="M107" s="305"/>
      <c r="N107" s="11" t="str">
        <f t="shared" si="23"/>
        <v/>
      </c>
      <c r="O107" s="11" t="str">
        <f t="shared" si="24"/>
        <v/>
      </c>
      <c r="P107" s="158"/>
      <c r="Q107" s="11"/>
      <c r="R107" s="11"/>
      <c r="S107" s="11"/>
      <c r="T107" s="11"/>
      <c r="U107" s="11"/>
      <c r="V107" s="11"/>
      <c r="W107" s="11"/>
      <c r="X107" s="11"/>
      <c r="Y107" s="11" t="str">
        <f t="shared" si="25"/>
        <v/>
      </c>
      <c r="Z107" s="11" t="str">
        <f t="shared" si="26"/>
        <v/>
      </c>
      <c r="AA107" s="172">
        <f t="shared" si="27"/>
        <v>0</v>
      </c>
      <c r="AB107" s="172" t="str">
        <f t="shared" si="18"/>
        <v/>
      </c>
      <c r="AC107" s="172" t="str">
        <f t="shared" si="18"/>
        <v/>
      </c>
      <c r="AD107" s="171">
        <f t="shared" si="20"/>
        <v>0</v>
      </c>
      <c r="AE107" s="171">
        <f t="shared" si="20"/>
        <v>0</v>
      </c>
      <c r="AF107" s="171">
        <f t="shared" si="20"/>
        <v>0</v>
      </c>
      <c r="AG107" s="171">
        <f t="shared" si="20"/>
        <v>0</v>
      </c>
      <c r="AH107" s="171">
        <f t="shared" si="20"/>
        <v>0</v>
      </c>
      <c r="AI107" s="171">
        <f t="shared" si="20"/>
        <v>0</v>
      </c>
      <c r="AJ107" s="171">
        <f t="shared" si="20"/>
        <v>0</v>
      </c>
      <c r="AK107" s="171"/>
      <c r="AL107" s="171"/>
      <c r="AM107" s="171">
        <f t="shared" si="21"/>
        <v>0</v>
      </c>
      <c r="AN107" s="171"/>
      <c r="AO107" s="171"/>
      <c r="AP107" s="171"/>
      <c r="AQ107" s="171"/>
      <c r="AR107" s="171"/>
      <c r="AS107" s="171"/>
      <c r="AT107" s="171"/>
      <c r="AU107" s="171"/>
      <c r="AV107" s="171"/>
      <c r="AW107" s="171"/>
      <c r="AX107" s="171"/>
      <c r="AY107" s="171"/>
      <c r="BB107" s="172" t="str">
        <f t="shared" si="22"/>
        <v/>
      </c>
      <c r="BC107" s="172" t="str">
        <f t="shared" si="22"/>
        <v/>
      </c>
      <c r="BD107" s="172" t="str">
        <f t="shared" si="22"/>
        <v/>
      </c>
      <c r="BE107" s="172" t="str">
        <f t="shared" si="22"/>
        <v/>
      </c>
      <c r="BF107" s="172" t="str">
        <f t="shared" si="22"/>
        <v/>
      </c>
    </row>
    <row r="108" spans="2:58" hidden="1">
      <c r="B108" s="10" t="str">
        <f t="shared" si="19"/>
        <v/>
      </c>
      <c r="C108" s="8"/>
      <c r="D108" s="8"/>
      <c r="E108" s="8"/>
      <c r="F108" s="281"/>
      <c r="G108" s="9"/>
      <c r="H108" s="9"/>
      <c r="I108" s="9"/>
      <c r="J108" s="9"/>
      <c r="K108" s="9"/>
      <c r="L108" s="305"/>
      <c r="M108" s="305"/>
      <c r="N108" s="11" t="str">
        <f t="shared" si="23"/>
        <v/>
      </c>
      <c r="O108" s="11" t="str">
        <f t="shared" si="24"/>
        <v/>
      </c>
      <c r="P108" s="158"/>
      <c r="Q108" s="11"/>
      <c r="R108" s="11"/>
      <c r="S108" s="11"/>
      <c r="T108" s="11"/>
      <c r="U108" s="11"/>
      <c r="V108" s="11"/>
      <c r="W108" s="11"/>
      <c r="X108" s="11"/>
      <c r="Y108" s="11" t="str">
        <f t="shared" si="25"/>
        <v/>
      </c>
      <c r="Z108" s="11" t="str">
        <f t="shared" si="26"/>
        <v/>
      </c>
      <c r="AA108" s="172">
        <f t="shared" si="27"/>
        <v>0</v>
      </c>
      <c r="AB108" s="172" t="str">
        <f t="shared" si="18"/>
        <v/>
      </c>
      <c r="AC108" s="172" t="str">
        <f t="shared" si="18"/>
        <v/>
      </c>
      <c r="AD108" s="171">
        <f t="shared" si="20"/>
        <v>0</v>
      </c>
      <c r="AE108" s="171">
        <f t="shared" si="20"/>
        <v>0</v>
      </c>
      <c r="AF108" s="171">
        <f t="shared" si="20"/>
        <v>0</v>
      </c>
      <c r="AG108" s="171">
        <f t="shared" si="20"/>
        <v>0</v>
      </c>
      <c r="AH108" s="171">
        <f t="shared" si="20"/>
        <v>0</v>
      </c>
      <c r="AI108" s="171">
        <f t="shared" si="20"/>
        <v>0</v>
      </c>
      <c r="AJ108" s="171">
        <f t="shared" si="20"/>
        <v>0</v>
      </c>
      <c r="AK108" s="171"/>
      <c r="AL108" s="171"/>
      <c r="AM108" s="171">
        <f t="shared" si="21"/>
        <v>0</v>
      </c>
      <c r="AN108" s="171"/>
      <c r="AO108" s="171"/>
      <c r="AP108" s="171"/>
      <c r="AQ108" s="171"/>
      <c r="AR108" s="171"/>
      <c r="AS108" s="171"/>
      <c r="AT108" s="171"/>
      <c r="AU108" s="171"/>
      <c r="AV108" s="171"/>
      <c r="AW108" s="171"/>
      <c r="AX108" s="171"/>
      <c r="AY108" s="171"/>
      <c r="BB108" s="172" t="str">
        <f t="shared" si="22"/>
        <v/>
      </c>
      <c r="BC108" s="172" t="str">
        <f t="shared" si="22"/>
        <v/>
      </c>
      <c r="BD108" s="172" t="str">
        <f t="shared" si="22"/>
        <v/>
      </c>
      <c r="BE108" s="172" t="str">
        <f t="shared" si="22"/>
        <v/>
      </c>
      <c r="BF108" s="172" t="str">
        <f t="shared" si="22"/>
        <v/>
      </c>
    </row>
    <row r="109" spans="2:58" hidden="1">
      <c r="B109" s="10" t="str">
        <f t="shared" si="19"/>
        <v/>
      </c>
      <c r="C109" s="8"/>
      <c r="D109" s="8"/>
      <c r="E109" s="8"/>
      <c r="F109" s="281"/>
      <c r="G109" s="9"/>
      <c r="H109" s="9"/>
      <c r="I109" s="9"/>
      <c r="J109" s="9"/>
      <c r="K109" s="9"/>
      <c r="L109" s="305"/>
      <c r="M109" s="305"/>
      <c r="N109" s="11" t="str">
        <f t="shared" si="23"/>
        <v/>
      </c>
      <c r="O109" s="11" t="str">
        <f t="shared" si="24"/>
        <v/>
      </c>
      <c r="P109" s="158"/>
      <c r="Q109" s="11"/>
      <c r="R109" s="11"/>
      <c r="S109" s="11"/>
      <c r="T109" s="11"/>
      <c r="U109" s="11"/>
      <c r="V109" s="11"/>
      <c r="W109" s="11"/>
      <c r="X109" s="11"/>
      <c r="Y109" s="11" t="str">
        <f t="shared" si="25"/>
        <v/>
      </c>
      <c r="Z109" s="11" t="str">
        <f t="shared" si="26"/>
        <v/>
      </c>
      <c r="AA109" s="172">
        <f t="shared" si="27"/>
        <v>0</v>
      </c>
      <c r="AB109" s="172" t="str">
        <f t="shared" si="18"/>
        <v/>
      </c>
      <c r="AC109" s="172" t="str">
        <f t="shared" si="18"/>
        <v/>
      </c>
      <c r="AD109" s="171">
        <f t="shared" si="20"/>
        <v>0</v>
      </c>
      <c r="AE109" s="171">
        <f t="shared" si="20"/>
        <v>0</v>
      </c>
      <c r="AF109" s="171">
        <f t="shared" si="20"/>
        <v>0</v>
      </c>
      <c r="AG109" s="171">
        <f t="shared" si="20"/>
        <v>0</v>
      </c>
      <c r="AH109" s="171">
        <f t="shared" si="20"/>
        <v>0</v>
      </c>
      <c r="AI109" s="171">
        <f t="shared" si="20"/>
        <v>0</v>
      </c>
      <c r="AJ109" s="171">
        <f t="shared" si="20"/>
        <v>0</v>
      </c>
      <c r="AK109" s="171"/>
      <c r="AL109" s="171"/>
      <c r="AM109" s="171">
        <f t="shared" si="21"/>
        <v>0</v>
      </c>
      <c r="AN109" s="171"/>
      <c r="AO109" s="171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BB109" s="172" t="str">
        <f t="shared" si="22"/>
        <v/>
      </c>
      <c r="BC109" s="172" t="str">
        <f t="shared" si="22"/>
        <v/>
      </c>
      <c r="BD109" s="172" t="str">
        <f t="shared" si="22"/>
        <v/>
      </c>
      <c r="BE109" s="172" t="str">
        <f t="shared" si="22"/>
        <v/>
      </c>
      <c r="BF109" s="172" t="str">
        <f t="shared" si="22"/>
        <v/>
      </c>
    </row>
    <row r="110" spans="2:58" hidden="1">
      <c r="B110" s="10" t="str">
        <f t="shared" si="19"/>
        <v/>
      </c>
      <c r="C110" s="8"/>
      <c r="D110" s="8"/>
      <c r="E110" s="8"/>
      <c r="F110" s="281"/>
      <c r="G110" s="9"/>
      <c r="H110" s="9"/>
      <c r="I110" s="9"/>
      <c r="J110" s="9"/>
      <c r="K110" s="9"/>
      <c r="L110" s="305"/>
      <c r="M110" s="305"/>
      <c r="N110" s="11" t="str">
        <f t="shared" si="23"/>
        <v/>
      </c>
      <c r="O110" s="11" t="str">
        <f t="shared" si="24"/>
        <v/>
      </c>
      <c r="P110" s="158"/>
      <c r="Q110" s="11"/>
      <c r="R110" s="11"/>
      <c r="S110" s="11"/>
      <c r="T110" s="11"/>
      <c r="U110" s="11"/>
      <c r="V110" s="11"/>
      <c r="W110" s="11"/>
      <c r="X110" s="11"/>
      <c r="Y110" s="11" t="str">
        <f t="shared" si="25"/>
        <v/>
      </c>
      <c r="Z110" s="11" t="str">
        <f t="shared" si="26"/>
        <v/>
      </c>
      <c r="AA110" s="172">
        <f t="shared" si="27"/>
        <v>0</v>
      </c>
      <c r="AB110" s="172" t="str">
        <f t="shared" si="18"/>
        <v/>
      </c>
      <c r="AC110" s="172" t="str">
        <f t="shared" si="18"/>
        <v/>
      </c>
      <c r="AD110" s="171">
        <f t="shared" si="20"/>
        <v>0</v>
      </c>
      <c r="AE110" s="171">
        <f t="shared" si="20"/>
        <v>0</v>
      </c>
      <c r="AF110" s="171">
        <f t="shared" si="20"/>
        <v>0</v>
      </c>
      <c r="AG110" s="171">
        <f t="shared" si="20"/>
        <v>0</v>
      </c>
      <c r="AH110" s="171">
        <f t="shared" si="20"/>
        <v>0</v>
      </c>
      <c r="AI110" s="171">
        <f t="shared" si="20"/>
        <v>0</v>
      </c>
      <c r="AJ110" s="171">
        <f t="shared" si="20"/>
        <v>0</v>
      </c>
      <c r="AK110" s="171"/>
      <c r="AL110" s="171"/>
      <c r="AM110" s="171">
        <f t="shared" si="21"/>
        <v>0</v>
      </c>
      <c r="AN110" s="171"/>
      <c r="AO110" s="171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BB110" s="172" t="str">
        <f t="shared" si="22"/>
        <v/>
      </c>
      <c r="BC110" s="172" t="str">
        <f t="shared" si="22"/>
        <v/>
      </c>
      <c r="BD110" s="172" t="str">
        <f t="shared" si="22"/>
        <v/>
      </c>
      <c r="BE110" s="172" t="str">
        <f t="shared" si="22"/>
        <v/>
      </c>
      <c r="BF110" s="172" t="str">
        <f t="shared" si="22"/>
        <v/>
      </c>
    </row>
    <row r="111" spans="2:58" hidden="1">
      <c r="B111" s="10" t="str">
        <f t="shared" si="19"/>
        <v/>
      </c>
      <c r="C111" s="8"/>
      <c r="D111" s="8"/>
      <c r="E111" s="8"/>
      <c r="F111" s="281"/>
      <c r="G111" s="9"/>
      <c r="H111" s="9"/>
      <c r="I111" s="9"/>
      <c r="J111" s="9"/>
      <c r="K111" s="9"/>
      <c r="L111" s="305"/>
      <c r="M111" s="305"/>
      <c r="N111" s="11" t="str">
        <f t="shared" si="23"/>
        <v/>
      </c>
      <c r="O111" s="11" t="str">
        <f t="shared" si="24"/>
        <v/>
      </c>
      <c r="P111" s="158"/>
      <c r="Q111" s="11"/>
      <c r="R111" s="11"/>
      <c r="S111" s="11"/>
      <c r="T111" s="11"/>
      <c r="U111" s="11"/>
      <c r="V111" s="11"/>
      <c r="W111" s="11"/>
      <c r="X111" s="11"/>
      <c r="Y111" s="11" t="str">
        <f t="shared" si="25"/>
        <v/>
      </c>
      <c r="Z111" s="11" t="str">
        <f t="shared" si="26"/>
        <v/>
      </c>
      <c r="AA111" s="172">
        <f t="shared" si="27"/>
        <v>0</v>
      </c>
      <c r="AB111" s="172" t="str">
        <f t="shared" si="18"/>
        <v/>
      </c>
      <c r="AC111" s="172" t="str">
        <f t="shared" si="18"/>
        <v/>
      </c>
      <c r="AD111" s="171">
        <f t="shared" si="20"/>
        <v>0</v>
      </c>
      <c r="AE111" s="171">
        <f t="shared" si="20"/>
        <v>0</v>
      </c>
      <c r="AF111" s="171">
        <f t="shared" si="20"/>
        <v>0</v>
      </c>
      <c r="AG111" s="171">
        <f t="shared" si="20"/>
        <v>0</v>
      </c>
      <c r="AH111" s="171">
        <f t="shared" si="20"/>
        <v>0</v>
      </c>
      <c r="AI111" s="171">
        <f t="shared" si="20"/>
        <v>0</v>
      </c>
      <c r="AJ111" s="171">
        <f t="shared" si="20"/>
        <v>0</v>
      </c>
      <c r="AK111" s="171"/>
      <c r="AL111" s="171"/>
      <c r="AM111" s="171">
        <f t="shared" si="21"/>
        <v>0</v>
      </c>
      <c r="AN111" s="171"/>
      <c r="AO111" s="171"/>
      <c r="AP111" s="171"/>
      <c r="AQ111" s="171"/>
      <c r="AR111" s="171"/>
      <c r="AS111" s="171"/>
      <c r="AT111" s="171"/>
      <c r="AU111" s="171"/>
      <c r="AV111" s="171"/>
      <c r="AW111" s="171"/>
      <c r="AX111" s="171"/>
      <c r="AY111" s="171"/>
      <c r="BB111" s="172" t="str">
        <f t="shared" ref="BB111:BF126" si="28">IF($F111="","",BB$30)</f>
        <v/>
      </c>
      <c r="BC111" s="172" t="str">
        <f t="shared" si="28"/>
        <v/>
      </c>
      <c r="BD111" s="172" t="str">
        <f t="shared" si="28"/>
        <v/>
      </c>
      <c r="BE111" s="172" t="str">
        <f t="shared" si="28"/>
        <v/>
      </c>
      <c r="BF111" s="172" t="str">
        <f t="shared" si="28"/>
        <v/>
      </c>
    </row>
    <row r="112" spans="2:58" hidden="1">
      <c r="B112" s="10" t="str">
        <f t="shared" si="19"/>
        <v/>
      </c>
      <c r="C112" s="8"/>
      <c r="D112" s="8"/>
      <c r="E112" s="8"/>
      <c r="F112" s="281"/>
      <c r="G112" s="9"/>
      <c r="H112" s="9"/>
      <c r="I112" s="9"/>
      <c r="J112" s="9"/>
      <c r="K112" s="9"/>
      <c r="L112" s="305"/>
      <c r="M112" s="305"/>
      <c r="N112" s="11" t="str">
        <f t="shared" si="23"/>
        <v/>
      </c>
      <c r="O112" s="11" t="str">
        <f t="shared" si="24"/>
        <v/>
      </c>
      <c r="P112" s="158"/>
      <c r="Q112" s="11"/>
      <c r="R112" s="11"/>
      <c r="S112" s="11"/>
      <c r="T112" s="11"/>
      <c r="U112" s="11"/>
      <c r="V112" s="11"/>
      <c r="W112" s="11"/>
      <c r="X112" s="11"/>
      <c r="Y112" s="11" t="str">
        <f t="shared" si="25"/>
        <v/>
      </c>
      <c r="Z112" s="11" t="str">
        <f t="shared" si="26"/>
        <v/>
      </c>
      <c r="AA112" s="172">
        <f t="shared" si="27"/>
        <v>0</v>
      </c>
      <c r="AB112" s="172" t="str">
        <f t="shared" si="18"/>
        <v/>
      </c>
      <c r="AC112" s="172" t="str">
        <f t="shared" si="18"/>
        <v/>
      </c>
      <c r="AD112" s="171">
        <f t="shared" si="20"/>
        <v>0</v>
      </c>
      <c r="AE112" s="171">
        <f t="shared" si="20"/>
        <v>0</v>
      </c>
      <c r="AF112" s="171">
        <f t="shared" si="20"/>
        <v>0</v>
      </c>
      <c r="AG112" s="171">
        <f t="shared" si="20"/>
        <v>0</v>
      </c>
      <c r="AH112" s="171">
        <f t="shared" si="20"/>
        <v>0</v>
      </c>
      <c r="AI112" s="171">
        <f t="shared" si="20"/>
        <v>0</v>
      </c>
      <c r="AJ112" s="171">
        <f t="shared" si="20"/>
        <v>0</v>
      </c>
      <c r="AK112" s="171"/>
      <c r="AL112" s="171"/>
      <c r="AM112" s="171">
        <f t="shared" si="21"/>
        <v>0</v>
      </c>
      <c r="AN112" s="171"/>
      <c r="AO112" s="171"/>
      <c r="AP112" s="171"/>
      <c r="AQ112" s="171"/>
      <c r="AR112" s="171"/>
      <c r="AS112" s="171"/>
      <c r="AT112" s="171"/>
      <c r="AU112" s="171"/>
      <c r="AV112" s="171"/>
      <c r="AW112" s="171"/>
      <c r="AX112" s="171"/>
      <c r="AY112" s="171"/>
      <c r="BB112" s="172" t="str">
        <f t="shared" si="28"/>
        <v/>
      </c>
      <c r="BC112" s="172" t="str">
        <f t="shared" si="28"/>
        <v/>
      </c>
      <c r="BD112" s="172" t="str">
        <f t="shared" si="28"/>
        <v/>
      </c>
      <c r="BE112" s="172" t="str">
        <f t="shared" si="28"/>
        <v/>
      </c>
      <c r="BF112" s="172" t="str">
        <f t="shared" si="28"/>
        <v/>
      </c>
    </row>
    <row r="113" spans="2:58" hidden="1">
      <c r="B113" s="10" t="str">
        <f t="shared" si="19"/>
        <v/>
      </c>
      <c r="C113" s="8"/>
      <c r="D113" s="8"/>
      <c r="E113" s="8"/>
      <c r="F113" s="281"/>
      <c r="G113" s="9"/>
      <c r="H113" s="9"/>
      <c r="I113" s="9"/>
      <c r="J113" s="9"/>
      <c r="K113" s="9"/>
      <c r="L113" s="305"/>
      <c r="M113" s="305"/>
      <c r="N113" s="11" t="str">
        <f t="shared" si="23"/>
        <v/>
      </c>
      <c r="O113" s="11" t="str">
        <f t="shared" si="24"/>
        <v/>
      </c>
      <c r="P113" s="158"/>
      <c r="Q113" s="11"/>
      <c r="R113" s="11"/>
      <c r="S113" s="11"/>
      <c r="T113" s="11"/>
      <c r="U113" s="11"/>
      <c r="V113" s="11"/>
      <c r="W113" s="11"/>
      <c r="X113" s="11"/>
      <c r="Y113" s="11" t="str">
        <f t="shared" si="25"/>
        <v/>
      </c>
      <c r="Z113" s="11" t="str">
        <f t="shared" si="26"/>
        <v/>
      </c>
      <c r="AA113" s="172">
        <f t="shared" si="27"/>
        <v>0</v>
      </c>
      <c r="AB113" s="172" t="str">
        <f t="shared" si="18"/>
        <v/>
      </c>
      <c r="AC113" s="172" t="str">
        <f t="shared" si="18"/>
        <v/>
      </c>
      <c r="AD113" s="171">
        <f t="shared" si="20"/>
        <v>0</v>
      </c>
      <c r="AE113" s="171">
        <f t="shared" si="20"/>
        <v>0</v>
      </c>
      <c r="AF113" s="171">
        <f t="shared" si="20"/>
        <v>0</v>
      </c>
      <c r="AG113" s="171">
        <f t="shared" si="20"/>
        <v>0</v>
      </c>
      <c r="AH113" s="171">
        <f t="shared" si="20"/>
        <v>0</v>
      </c>
      <c r="AI113" s="171">
        <f t="shared" si="20"/>
        <v>0</v>
      </c>
      <c r="AJ113" s="171">
        <f t="shared" si="20"/>
        <v>0</v>
      </c>
      <c r="AK113" s="171"/>
      <c r="AL113" s="171"/>
      <c r="AM113" s="171">
        <f t="shared" si="21"/>
        <v>0</v>
      </c>
      <c r="AN113" s="171"/>
      <c r="AO113" s="171"/>
      <c r="AP113" s="171"/>
      <c r="AQ113" s="171"/>
      <c r="AR113" s="171"/>
      <c r="AS113" s="171"/>
      <c r="AT113" s="171"/>
      <c r="AU113" s="171"/>
      <c r="AV113" s="171"/>
      <c r="AW113" s="171"/>
      <c r="AX113" s="171"/>
      <c r="AY113" s="171"/>
      <c r="BB113" s="172" t="str">
        <f t="shared" si="28"/>
        <v/>
      </c>
      <c r="BC113" s="172" t="str">
        <f t="shared" si="28"/>
        <v/>
      </c>
      <c r="BD113" s="172" t="str">
        <f t="shared" si="28"/>
        <v/>
      </c>
      <c r="BE113" s="172" t="str">
        <f t="shared" si="28"/>
        <v/>
      </c>
      <c r="BF113" s="172" t="str">
        <f t="shared" si="28"/>
        <v/>
      </c>
    </row>
    <row r="114" spans="2:58" hidden="1">
      <c r="B114" s="10" t="str">
        <f t="shared" si="19"/>
        <v/>
      </c>
      <c r="C114" s="8"/>
      <c r="D114" s="8"/>
      <c r="E114" s="8"/>
      <c r="F114" s="281"/>
      <c r="G114" s="9"/>
      <c r="H114" s="9"/>
      <c r="I114" s="9"/>
      <c r="J114" s="9"/>
      <c r="K114" s="9"/>
      <c r="L114" s="305"/>
      <c r="M114" s="305"/>
      <c r="N114" s="11" t="str">
        <f t="shared" si="23"/>
        <v/>
      </c>
      <c r="O114" s="11" t="str">
        <f t="shared" si="24"/>
        <v/>
      </c>
      <c r="P114" s="158"/>
      <c r="Q114" s="11"/>
      <c r="R114" s="11"/>
      <c r="S114" s="11"/>
      <c r="T114" s="11"/>
      <c r="U114" s="11"/>
      <c r="V114" s="11"/>
      <c r="W114" s="11"/>
      <c r="X114" s="11"/>
      <c r="Y114" s="11" t="str">
        <f t="shared" si="25"/>
        <v/>
      </c>
      <c r="Z114" s="11" t="str">
        <f t="shared" si="26"/>
        <v/>
      </c>
      <c r="AA114" s="172">
        <f t="shared" si="27"/>
        <v>0</v>
      </c>
      <c r="AB114" s="172" t="str">
        <f t="shared" si="18"/>
        <v/>
      </c>
      <c r="AC114" s="172" t="str">
        <f t="shared" si="18"/>
        <v/>
      </c>
      <c r="AD114" s="171">
        <f t="shared" si="20"/>
        <v>0</v>
      </c>
      <c r="AE114" s="171">
        <f t="shared" si="20"/>
        <v>0</v>
      </c>
      <c r="AF114" s="171">
        <f t="shared" si="20"/>
        <v>0</v>
      </c>
      <c r="AG114" s="171">
        <f t="shared" si="20"/>
        <v>0</v>
      </c>
      <c r="AH114" s="171">
        <f t="shared" si="20"/>
        <v>0</v>
      </c>
      <c r="AI114" s="171">
        <f t="shared" si="20"/>
        <v>0</v>
      </c>
      <c r="AJ114" s="171">
        <f t="shared" si="20"/>
        <v>0</v>
      </c>
      <c r="AK114" s="171"/>
      <c r="AL114" s="171"/>
      <c r="AM114" s="171">
        <f t="shared" si="21"/>
        <v>0</v>
      </c>
      <c r="AN114" s="171"/>
      <c r="AO114" s="171"/>
      <c r="AP114" s="171"/>
      <c r="AQ114" s="171"/>
      <c r="AR114" s="171"/>
      <c r="AS114" s="171"/>
      <c r="AT114" s="171"/>
      <c r="AU114" s="171"/>
      <c r="AV114" s="171"/>
      <c r="AW114" s="171"/>
      <c r="AX114" s="171"/>
      <c r="AY114" s="171"/>
      <c r="BB114" s="172" t="str">
        <f t="shared" si="28"/>
        <v/>
      </c>
      <c r="BC114" s="172" t="str">
        <f t="shared" si="28"/>
        <v/>
      </c>
      <c r="BD114" s="172" t="str">
        <f t="shared" si="28"/>
        <v/>
      </c>
      <c r="BE114" s="172" t="str">
        <f t="shared" si="28"/>
        <v/>
      </c>
      <c r="BF114" s="172" t="str">
        <f t="shared" si="28"/>
        <v/>
      </c>
    </row>
    <row r="115" spans="2:58" hidden="1">
      <c r="B115" s="10" t="str">
        <f t="shared" si="19"/>
        <v/>
      </c>
      <c r="C115" s="8"/>
      <c r="D115" s="8"/>
      <c r="E115" s="8"/>
      <c r="F115" s="281"/>
      <c r="G115" s="9"/>
      <c r="H115" s="9"/>
      <c r="I115" s="9"/>
      <c r="J115" s="9"/>
      <c r="K115" s="9"/>
      <c r="L115" s="305"/>
      <c r="M115" s="305"/>
      <c r="N115" s="11" t="str">
        <f t="shared" si="23"/>
        <v/>
      </c>
      <c r="O115" s="11" t="str">
        <f t="shared" si="24"/>
        <v/>
      </c>
      <c r="P115" s="158"/>
      <c r="Q115" s="11"/>
      <c r="R115" s="11"/>
      <c r="S115" s="11"/>
      <c r="T115" s="11"/>
      <c r="U115" s="11"/>
      <c r="V115" s="11"/>
      <c r="W115" s="11"/>
      <c r="X115" s="11"/>
      <c r="Y115" s="11" t="str">
        <f t="shared" si="25"/>
        <v/>
      </c>
      <c r="Z115" s="11" t="str">
        <f t="shared" si="26"/>
        <v/>
      </c>
      <c r="AA115" s="172">
        <f t="shared" si="27"/>
        <v>0</v>
      </c>
      <c r="AB115" s="172" t="str">
        <f t="shared" si="18"/>
        <v/>
      </c>
      <c r="AC115" s="172" t="str">
        <f t="shared" si="18"/>
        <v/>
      </c>
      <c r="AD115" s="171">
        <f t="shared" si="20"/>
        <v>0</v>
      </c>
      <c r="AE115" s="171">
        <f t="shared" si="20"/>
        <v>0</v>
      </c>
      <c r="AF115" s="171">
        <f t="shared" si="20"/>
        <v>0</v>
      </c>
      <c r="AG115" s="171">
        <f t="shared" si="20"/>
        <v>0</v>
      </c>
      <c r="AH115" s="171">
        <f t="shared" si="20"/>
        <v>0</v>
      </c>
      <c r="AI115" s="171">
        <f t="shared" si="20"/>
        <v>0</v>
      </c>
      <c r="AJ115" s="171">
        <f t="shared" si="20"/>
        <v>0</v>
      </c>
      <c r="AK115" s="171"/>
      <c r="AL115" s="171"/>
      <c r="AM115" s="171">
        <f t="shared" si="21"/>
        <v>0</v>
      </c>
      <c r="AN115" s="171"/>
      <c r="AO115" s="171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BB115" s="172" t="str">
        <f t="shared" si="28"/>
        <v/>
      </c>
      <c r="BC115" s="172" t="str">
        <f t="shared" si="28"/>
        <v/>
      </c>
      <c r="BD115" s="172" t="str">
        <f t="shared" si="28"/>
        <v/>
      </c>
      <c r="BE115" s="172" t="str">
        <f t="shared" si="28"/>
        <v/>
      </c>
      <c r="BF115" s="172" t="str">
        <f t="shared" si="28"/>
        <v/>
      </c>
    </row>
    <row r="116" spans="2:58" hidden="1">
      <c r="B116" s="10" t="str">
        <f t="shared" si="19"/>
        <v/>
      </c>
      <c r="C116" s="8"/>
      <c r="D116" s="8"/>
      <c r="E116" s="8"/>
      <c r="F116" s="281"/>
      <c r="G116" s="9"/>
      <c r="H116" s="9"/>
      <c r="I116" s="9"/>
      <c r="J116" s="9"/>
      <c r="K116" s="9"/>
      <c r="L116" s="305"/>
      <c r="M116" s="305"/>
      <c r="N116" s="11" t="str">
        <f t="shared" si="23"/>
        <v/>
      </c>
      <c r="O116" s="11" t="str">
        <f t="shared" si="24"/>
        <v/>
      </c>
      <c r="P116" s="158"/>
      <c r="Q116" s="11"/>
      <c r="R116" s="11"/>
      <c r="S116" s="11"/>
      <c r="T116" s="11"/>
      <c r="U116" s="11"/>
      <c r="V116" s="11"/>
      <c r="W116" s="11"/>
      <c r="X116" s="11"/>
      <c r="Y116" s="11" t="str">
        <f t="shared" si="25"/>
        <v/>
      </c>
      <c r="Z116" s="11" t="str">
        <f t="shared" si="26"/>
        <v/>
      </c>
      <c r="AA116" s="172">
        <f t="shared" si="27"/>
        <v>0</v>
      </c>
      <c r="AB116" s="172" t="str">
        <f t="shared" si="18"/>
        <v/>
      </c>
      <c r="AC116" s="172" t="str">
        <f t="shared" si="18"/>
        <v/>
      </c>
      <c r="AD116" s="171">
        <f t="shared" si="20"/>
        <v>0</v>
      </c>
      <c r="AE116" s="171">
        <f t="shared" si="20"/>
        <v>0</v>
      </c>
      <c r="AF116" s="171">
        <f t="shared" si="20"/>
        <v>0</v>
      </c>
      <c r="AG116" s="171">
        <f t="shared" si="20"/>
        <v>0</v>
      </c>
      <c r="AH116" s="171">
        <f t="shared" si="20"/>
        <v>0</v>
      </c>
      <c r="AI116" s="171">
        <f t="shared" si="20"/>
        <v>0</v>
      </c>
      <c r="AJ116" s="171">
        <f t="shared" si="20"/>
        <v>0</v>
      </c>
      <c r="AK116" s="171"/>
      <c r="AL116" s="171"/>
      <c r="AM116" s="171">
        <f t="shared" si="21"/>
        <v>0</v>
      </c>
      <c r="AN116" s="171"/>
      <c r="AO116" s="171"/>
      <c r="AP116" s="171"/>
      <c r="AQ116" s="171"/>
      <c r="AR116" s="171"/>
      <c r="AS116" s="171"/>
      <c r="AT116" s="171"/>
      <c r="AU116" s="171"/>
      <c r="AV116" s="171"/>
      <c r="AW116" s="171"/>
      <c r="AX116" s="171"/>
      <c r="AY116" s="171"/>
      <c r="BB116" s="172" t="str">
        <f t="shared" si="28"/>
        <v/>
      </c>
      <c r="BC116" s="172" t="str">
        <f t="shared" si="28"/>
        <v/>
      </c>
      <c r="BD116" s="172" t="str">
        <f t="shared" si="28"/>
        <v/>
      </c>
      <c r="BE116" s="172" t="str">
        <f t="shared" si="28"/>
        <v/>
      </c>
      <c r="BF116" s="172" t="str">
        <f t="shared" si="28"/>
        <v/>
      </c>
    </row>
    <row r="117" spans="2:58" hidden="1">
      <c r="B117" s="10" t="str">
        <f t="shared" si="19"/>
        <v/>
      </c>
      <c r="C117" s="8"/>
      <c r="D117" s="8"/>
      <c r="E117" s="8"/>
      <c r="F117" s="281"/>
      <c r="G117" s="9"/>
      <c r="H117" s="9"/>
      <c r="I117" s="9"/>
      <c r="J117" s="9"/>
      <c r="K117" s="9"/>
      <c r="L117" s="305"/>
      <c r="M117" s="305"/>
      <c r="N117" s="11" t="str">
        <f t="shared" si="23"/>
        <v/>
      </c>
      <c r="O117" s="11" t="str">
        <f t="shared" si="24"/>
        <v/>
      </c>
      <c r="P117" s="158"/>
      <c r="Q117" s="11"/>
      <c r="R117" s="11"/>
      <c r="S117" s="11"/>
      <c r="T117" s="11"/>
      <c r="U117" s="11"/>
      <c r="V117" s="11"/>
      <c r="W117" s="11"/>
      <c r="X117" s="11"/>
      <c r="Y117" s="11" t="str">
        <f t="shared" si="25"/>
        <v/>
      </c>
      <c r="Z117" s="11" t="str">
        <f t="shared" si="26"/>
        <v/>
      </c>
      <c r="AA117" s="172">
        <f t="shared" si="27"/>
        <v>0</v>
      </c>
      <c r="AB117" s="172" t="str">
        <f t="shared" si="18"/>
        <v/>
      </c>
      <c r="AC117" s="172" t="str">
        <f t="shared" si="18"/>
        <v/>
      </c>
      <c r="AD117" s="171">
        <f t="shared" si="20"/>
        <v>0</v>
      </c>
      <c r="AE117" s="171">
        <f t="shared" si="20"/>
        <v>0</v>
      </c>
      <c r="AF117" s="171">
        <f t="shared" si="20"/>
        <v>0</v>
      </c>
      <c r="AG117" s="171">
        <f t="shared" si="20"/>
        <v>0</v>
      </c>
      <c r="AH117" s="171">
        <f t="shared" si="20"/>
        <v>0</v>
      </c>
      <c r="AI117" s="171">
        <f t="shared" si="20"/>
        <v>0</v>
      </c>
      <c r="AJ117" s="171">
        <f t="shared" si="20"/>
        <v>0</v>
      </c>
      <c r="AK117" s="171"/>
      <c r="AL117" s="171"/>
      <c r="AM117" s="171">
        <f t="shared" si="21"/>
        <v>0</v>
      </c>
      <c r="AN117" s="171"/>
      <c r="AO117" s="17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BB117" s="172" t="str">
        <f t="shared" si="28"/>
        <v/>
      </c>
      <c r="BC117" s="172" t="str">
        <f t="shared" si="28"/>
        <v/>
      </c>
      <c r="BD117" s="172" t="str">
        <f t="shared" si="28"/>
        <v/>
      </c>
      <c r="BE117" s="172" t="str">
        <f t="shared" si="28"/>
        <v/>
      </c>
      <c r="BF117" s="172" t="str">
        <f t="shared" si="28"/>
        <v/>
      </c>
    </row>
    <row r="118" spans="2:58" hidden="1">
      <c r="B118" s="10" t="str">
        <f t="shared" si="19"/>
        <v/>
      </c>
      <c r="C118" s="8"/>
      <c r="D118" s="8"/>
      <c r="E118" s="8"/>
      <c r="F118" s="281"/>
      <c r="G118" s="9"/>
      <c r="H118" s="9"/>
      <c r="I118" s="9"/>
      <c r="J118" s="9"/>
      <c r="K118" s="9"/>
      <c r="L118" s="305"/>
      <c r="M118" s="305"/>
      <c r="N118" s="11" t="str">
        <f t="shared" si="23"/>
        <v/>
      </c>
      <c r="O118" s="11" t="str">
        <f t="shared" si="24"/>
        <v/>
      </c>
      <c r="P118" s="158"/>
      <c r="Q118" s="11"/>
      <c r="R118" s="11"/>
      <c r="S118" s="11"/>
      <c r="T118" s="11"/>
      <c r="U118" s="11"/>
      <c r="V118" s="11"/>
      <c r="W118" s="11"/>
      <c r="X118" s="11"/>
      <c r="Y118" s="11" t="str">
        <f t="shared" si="25"/>
        <v/>
      </c>
      <c r="Z118" s="11" t="str">
        <f t="shared" si="26"/>
        <v/>
      </c>
      <c r="AA118" s="172">
        <f t="shared" si="27"/>
        <v>0</v>
      </c>
      <c r="AB118" s="172" t="str">
        <f t="shared" si="18"/>
        <v/>
      </c>
      <c r="AC118" s="172" t="str">
        <f t="shared" si="18"/>
        <v/>
      </c>
      <c r="AD118" s="171">
        <f t="shared" si="20"/>
        <v>0</v>
      </c>
      <c r="AE118" s="171">
        <f t="shared" si="20"/>
        <v>0</v>
      </c>
      <c r="AF118" s="171">
        <f t="shared" si="20"/>
        <v>0</v>
      </c>
      <c r="AG118" s="171">
        <f t="shared" si="20"/>
        <v>0</v>
      </c>
      <c r="AH118" s="171">
        <f t="shared" si="20"/>
        <v>0</v>
      </c>
      <c r="AI118" s="171">
        <f t="shared" si="20"/>
        <v>0</v>
      </c>
      <c r="AJ118" s="171">
        <f t="shared" si="20"/>
        <v>0</v>
      </c>
      <c r="AK118" s="171"/>
      <c r="AL118" s="171"/>
      <c r="AM118" s="171">
        <f t="shared" si="21"/>
        <v>0</v>
      </c>
      <c r="AN118" s="171"/>
      <c r="AO118" s="171"/>
      <c r="AP118" s="171"/>
      <c r="AQ118" s="171"/>
      <c r="AR118" s="171"/>
      <c r="AS118" s="171"/>
      <c r="AT118" s="171"/>
      <c r="AU118" s="171"/>
      <c r="AV118" s="171"/>
      <c r="AW118" s="171"/>
      <c r="AX118" s="171"/>
      <c r="AY118" s="171"/>
      <c r="BB118" s="172" t="str">
        <f t="shared" si="28"/>
        <v/>
      </c>
      <c r="BC118" s="172" t="str">
        <f t="shared" si="28"/>
        <v/>
      </c>
      <c r="BD118" s="172" t="str">
        <f t="shared" si="28"/>
        <v/>
      </c>
      <c r="BE118" s="172" t="str">
        <f t="shared" si="28"/>
        <v/>
      </c>
      <c r="BF118" s="172" t="str">
        <f t="shared" si="28"/>
        <v/>
      </c>
    </row>
    <row r="119" spans="2:58" hidden="1">
      <c r="B119" s="10" t="str">
        <f t="shared" si="19"/>
        <v/>
      </c>
      <c r="C119" s="8"/>
      <c r="D119" s="8"/>
      <c r="E119" s="8"/>
      <c r="F119" s="281"/>
      <c r="G119" s="9"/>
      <c r="H119" s="9"/>
      <c r="I119" s="9"/>
      <c r="J119" s="9"/>
      <c r="K119" s="9"/>
      <c r="L119" s="305"/>
      <c r="M119" s="305"/>
      <c r="N119" s="11" t="str">
        <f t="shared" si="23"/>
        <v/>
      </c>
      <c r="O119" s="11" t="str">
        <f t="shared" si="24"/>
        <v/>
      </c>
      <c r="P119" s="158"/>
      <c r="Q119" s="11"/>
      <c r="R119" s="11"/>
      <c r="S119" s="11"/>
      <c r="T119" s="11"/>
      <c r="U119" s="11"/>
      <c r="V119" s="11"/>
      <c r="W119" s="11"/>
      <c r="X119" s="11"/>
      <c r="Y119" s="11" t="str">
        <f t="shared" si="25"/>
        <v/>
      </c>
      <c r="Z119" s="11" t="str">
        <f t="shared" si="26"/>
        <v/>
      </c>
      <c r="AA119" s="172">
        <f t="shared" si="27"/>
        <v>0</v>
      </c>
      <c r="AB119" s="172" t="str">
        <f t="shared" si="18"/>
        <v/>
      </c>
      <c r="AC119" s="172" t="str">
        <f t="shared" si="18"/>
        <v/>
      </c>
      <c r="AD119" s="171">
        <f t="shared" si="20"/>
        <v>0</v>
      </c>
      <c r="AE119" s="171">
        <f t="shared" si="20"/>
        <v>0</v>
      </c>
      <c r="AF119" s="171">
        <f t="shared" si="20"/>
        <v>0</v>
      </c>
      <c r="AG119" s="171">
        <f t="shared" si="20"/>
        <v>0</v>
      </c>
      <c r="AH119" s="171">
        <f t="shared" si="20"/>
        <v>0</v>
      </c>
      <c r="AI119" s="171">
        <f t="shared" si="20"/>
        <v>0</v>
      </c>
      <c r="AJ119" s="171">
        <f t="shared" si="20"/>
        <v>0</v>
      </c>
      <c r="AK119" s="171"/>
      <c r="AL119" s="171"/>
      <c r="AM119" s="171">
        <f t="shared" si="21"/>
        <v>0</v>
      </c>
      <c r="AN119" s="171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BB119" s="172" t="str">
        <f t="shared" si="28"/>
        <v/>
      </c>
      <c r="BC119" s="172" t="str">
        <f t="shared" si="28"/>
        <v/>
      </c>
      <c r="BD119" s="172" t="str">
        <f t="shared" si="28"/>
        <v/>
      </c>
      <c r="BE119" s="172" t="str">
        <f t="shared" si="28"/>
        <v/>
      </c>
      <c r="BF119" s="172" t="str">
        <f t="shared" si="28"/>
        <v/>
      </c>
    </row>
    <row r="120" spans="2:58" hidden="1">
      <c r="B120" s="10" t="str">
        <f t="shared" si="19"/>
        <v/>
      </c>
      <c r="C120" s="8"/>
      <c r="D120" s="8"/>
      <c r="E120" s="8"/>
      <c r="F120" s="281"/>
      <c r="G120" s="9"/>
      <c r="H120" s="9"/>
      <c r="I120" s="9"/>
      <c r="J120" s="9"/>
      <c r="K120" s="9"/>
      <c r="L120" s="305"/>
      <c r="M120" s="305"/>
      <c r="N120" s="11" t="str">
        <f t="shared" si="23"/>
        <v/>
      </c>
      <c r="O120" s="11" t="str">
        <f t="shared" si="24"/>
        <v/>
      </c>
      <c r="P120" s="158"/>
      <c r="Q120" s="11"/>
      <c r="R120" s="11"/>
      <c r="S120" s="11"/>
      <c r="T120" s="11"/>
      <c r="U120" s="11"/>
      <c r="V120" s="11"/>
      <c r="W120" s="11"/>
      <c r="X120" s="11"/>
      <c r="Y120" s="11" t="str">
        <f t="shared" si="25"/>
        <v/>
      </c>
      <c r="Z120" s="11" t="str">
        <f t="shared" si="26"/>
        <v/>
      </c>
      <c r="AA120" s="172">
        <f t="shared" si="27"/>
        <v>0</v>
      </c>
      <c r="AB120" s="172" t="str">
        <f t="shared" si="18"/>
        <v/>
      </c>
      <c r="AC120" s="172" t="str">
        <f t="shared" si="18"/>
        <v/>
      </c>
      <c r="AD120" s="171">
        <f t="shared" si="20"/>
        <v>0</v>
      </c>
      <c r="AE120" s="171">
        <f t="shared" si="20"/>
        <v>0</v>
      </c>
      <c r="AF120" s="171">
        <f t="shared" si="20"/>
        <v>0</v>
      </c>
      <c r="AG120" s="171">
        <f t="shared" si="20"/>
        <v>0</v>
      </c>
      <c r="AH120" s="171">
        <f t="shared" si="20"/>
        <v>0</v>
      </c>
      <c r="AI120" s="171">
        <f t="shared" si="20"/>
        <v>0</v>
      </c>
      <c r="AJ120" s="171">
        <f t="shared" si="20"/>
        <v>0</v>
      </c>
      <c r="AK120" s="171"/>
      <c r="AL120" s="171"/>
      <c r="AM120" s="171">
        <f t="shared" si="21"/>
        <v>0</v>
      </c>
      <c r="AN120" s="171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BB120" s="172" t="str">
        <f t="shared" si="28"/>
        <v/>
      </c>
      <c r="BC120" s="172" t="str">
        <f t="shared" si="28"/>
        <v/>
      </c>
      <c r="BD120" s="172" t="str">
        <f t="shared" si="28"/>
        <v/>
      </c>
      <c r="BE120" s="172" t="str">
        <f t="shared" si="28"/>
        <v/>
      </c>
      <c r="BF120" s="172" t="str">
        <f t="shared" si="28"/>
        <v/>
      </c>
    </row>
    <row r="121" spans="2:58" hidden="1">
      <c r="B121" s="10" t="str">
        <f t="shared" si="19"/>
        <v/>
      </c>
      <c r="C121" s="8"/>
      <c r="D121" s="8"/>
      <c r="E121" s="8"/>
      <c r="F121" s="281"/>
      <c r="G121" s="9"/>
      <c r="H121" s="9"/>
      <c r="I121" s="9"/>
      <c r="J121" s="9"/>
      <c r="K121" s="9"/>
      <c r="L121" s="305"/>
      <c r="M121" s="305"/>
      <c r="N121" s="11" t="str">
        <f t="shared" si="23"/>
        <v/>
      </c>
      <c r="O121" s="11" t="str">
        <f t="shared" si="24"/>
        <v/>
      </c>
      <c r="P121" s="158"/>
      <c r="Q121" s="11"/>
      <c r="R121" s="11"/>
      <c r="S121" s="11"/>
      <c r="T121" s="11"/>
      <c r="U121" s="11"/>
      <c r="V121" s="11"/>
      <c r="W121" s="11"/>
      <c r="X121" s="11"/>
      <c r="Y121" s="11" t="str">
        <f t="shared" si="25"/>
        <v/>
      </c>
      <c r="Z121" s="11" t="str">
        <f t="shared" si="26"/>
        <v/>
      </c>
      <c r="AA121" s="172">
        <f t="shared" si="27"/>
        <v>0</v>
      </c>
      <c r="AB121" s="172" t="str">
        <f t="shared" si="18"/>
        <v/>
      </c>
      <c r="AC121" s="172" t="str">
        <f t="shared" si="18"/>
        <v/>
      </c>
      <c r="AD121" s="171">
        <f t="shared" si="20"/>
        <v>0</v>
      </c>
      <c r="AE121" s="171">
        <f t="shared" si="20"/>
        <v>0</v>
      </c>
      <c r="AF121" s="171">
        <f t="shared" si="20"/>
        <v>0</v>
      </c>
      <c r="AG121" s="171">
        <f t="shared" si="20"/>
        <v>0</v>
      </c>
      <c r="AH121" s="171">
        <f t="shared" si="20"/>
        <v>0</v>
      </c>
      <c r="AI121" s="171">
        <f t="shared" si="20"/>
        <v>0</v>
      </c>
      <c r="AJ121" s="171">
        <f t="shared" si="20"/>
        <v>0</v>
      </c>
      <c r="AK121" s="171"/>
      <c r="AL121" s="171"/>
      <c r="AM121" s="171">
        <f t="shared" si="21"/>
        <v>0</v>
      </c>
      <c r="AN121" s="171"/>
      <c r="AO121" s="171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BB121" s="172" t="str">
        <f t="shared" si="28"/>
        <v/>
      </c>
      <c r="BC121" s="172" t="str">
        <f t="shared" si="28"/>
        <v/>
      </c>
      <c r="BD121" s="172" t="str">
        <f t="shared" si="28"/>
        <v/>
      </c>
      <c r="BE121" s="172" t="str">
        <f t="shared" si="28"/>
        <v/>
      </c>
      <c r="BF121" s="172" t="str">
        <f t="shared" si="28"/>
        <v/>
      </c>
    </row>
    <row r="122" spans="2:58" hidden="1">
      <c r="B122" s="10" t="str">
        <f t="shared" si="19"/>
        <v/>
      </c>
      <c r="C122" s="8"/>
      <c r="D122" s="8"/>
      <c r="E122" s="8"/>
      <c r="F122" s="281"/>
      <c r="G122" s="9"/>
      <c r="H122" s="9"/>
      <c r="I122" s="9"/>
      <c r="J122" s="9"/>
      <c r="K122" s="9"/>
      <c r="L122" s="305"/>
      <c r="M122" s="305"/>
      <c r="N122" s="11" t="str">
        <f t="shared" si="23"/>
        <v/>
      </c>
      <c r="O122" s="11" t="str">
        <f t="shared" si="24"/>
        <v/>
      </c>
      <c r="P122" s="158"/>
      <c r="Q122" s="11"/>
      <c r="R122" s="11"/>
      <c r="S122" s="11"/>
      <c r="T122" s="11"/>
      <c r="U122" s="11"/>
      <c r="V122" s="11"/>
      <c r="W122" s="11"/>
      <c r="X122" s="11"/>
      <c r="Y122" s="11" t="str">
        <f t="shared" si="25"/>
        <v/>
      </c>
      <c r="Z122" s="11" t="str">
        <f t="shared" si="26"/>
        <v/>
      </c>
      <c r="AA122" s="172">
        <f t="shared" si="27"/>
        <v>0</v>
      </c>
      <c r="AB122" s="172" t="str">
        <f t="shared" si="18"/>
        <v/>
      </c>
      <c r="AC122" s="172" t="str">
        <f t="shared" si="18"/>
        <v/>
      </c>
      <c r="AD122" s="171">
        <f t="shared" si="20"/>
        <v>0</v>
      </c>
      <c r="AE122" s="171">
        <f t="shared" si="20"/>
        <v>0</v>
      </c>
      <c r="AF122" s="171">
        <f t="shared" si="20"/>
        <v>0</v>
      </c>
      <c r="AG122" s="171">
        <f t="shared" si="20"/>
        <v>0</v>
      </c>
      <c r="AH122" s="171">
        <f t="shared" si="20"/>
        <v>0</v>
      </c>
      <c r="AI122" s="171">
        <f t="shared" si="20"/>
        <v>0</v>
      </c>
      <c r="AJ122" s="171">
        <f t="shared" si="20"/>
        <v>0</v>
      </c>
      <c r="AK122" s="171"/>
      <c r="AL122" s="171"/>
      <c r="AM122" s="171">
        <f t="shared" si="21"/>
        <v>0</v>
      </c>
      <c r="AN122" s="171"/>
      <c r="AO122" s="171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BB122" s="172" t="str">
        <f t="shared" si="28"/>
        <v/>
      </c>
      <c r="BC122" s="172" t="str">
        <f t="shared" si="28"/>
        <v/>
      </c>
      <c r="BD122" s="172" t="str">
        <f t="shared" si="28"/>
        <v/>
      </c>
      <c r="BE122" s="172" t="str">
        <f t="shared" si="28"/>
        <v/>
      </c>
      <c r="BF122" s="172" t="str">
        <f t="shared" si="28"/>
        <v/>
      </c>
    </row>
    <row r="123" spans="2:58" hidden="1">
      <c r="B123" s="10" t="str">
        <f t="shared" si="19"/>
        <v/>
      </c>
      <c r="C123" s="8"/>
      <c r="D123" s="8"/>
      <c r="E123" s="8"/>
      <c r="F123" s="281"/>
      <c r="G123" s="9"/>
      <c r="H123" s="9"/>
      <c r="I123" s="9"/>
      <c r="J123" s="9"/>
      <c r="K123" s="9"/>
      <c r="L123" s="305"/>
      <c r="M123" s="305"/>
      <c r="N123" s="11" t="str">
        <f t="shared" si="23"/>
        <v/>
      </c>
      <c r="O123" s="11" t="str">
        <f t="shared" si="24"/>
        <v/>
      </c>
      <c r="P123" s="158"/>
      <c r="Q123" s="11"/>
      <c r="R123" s="11"/>
      <c r="S123" s="11"/>
      <c r="T123" s="11"/>
      <c r="U123" s="11"/>
      <c r="V123" s="11"/>
      <c r="W123" s="11"/>
      <c r="X123" s="11"/>
      <c r="Y123" s="11" t="str">
        <f t="shared" si="25"/>
        <v/>
      </c>
      <c r="Z123" s="11" t="str">
        <f t="shared" si="26"/>
        <v/>
      </c>
      <c r="AA123" s="172">
        <f t="shared" si="27"/>
        <v>0</v>
      </c>
      <c r="AB123" s="172" t="str">
        <f t="shared" si="18"/>
        <v/>
      </c>
      <c r="AC123" s="172" t="str">
        <f t="shared" si="18"/>
        <v/>
      </c>
      <c r="AD123" s="171">
        <f t="shared" si="20"/>
        <v>0</v>
      </c>
      <c r="AE123" s="171">
        <f t="shared" si="20"/>
        <v>0</v>
      </c>
      <c r="AF123" s="171">
        <f t="shared" si="20"/>
        <v>0</v>
      </c>
      <c r="AG123" s="171">
        <f t="shared" si="20"/>
        <v>0</v>
      </c>
      <c r="AH123" s="171">
        <f t="shared" si="20"/>
        <v>0</v>
      </c>
      <c r="AI123" s="171">
        <f t="shared" si="20"/>
        <v>0</v>
      </c>
      <c r="AJ123" s="171">
        <f t="shared" si="20"/>
        <v>0</v>
      </c>
      <c r="AK123" s="171"/>
      <c r="AL123" s="171"/>
      <c r="AM123" s="171">
        <f t="shared" si="21"/>
        <v>0</v>
      </c>
      <c r="AN123" s="171"/>
      <c r="AO123" s="171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BB123" s="172" t="str">
        <f t="shared" si="28"/>
        <v/>
      </c>
      <c r="BC123" s="172" t="str">
        <f t="shared" si="28"/>
        <v/>
      </c>
      <c r="BD123" s="172" t="str">
        <f t="shared" si="28"/>
        <v/>
      </c>
      <c r="BE123" s="172" t="str">
        <f t="shared" si="28"/>
        <v/>
      </c>
      <c r="BF123" s="172" t="str">
        <f t="shared" si="28"/>
        <v/>
      </c>
    </row>
    <row r="124" spans="2:58" hidden="1">
      <c r="B124" s="10" t="str">
        <f t="shared" si="19"/>
        <v/>
      </c>
      <c r="C124" s="8"/>
      <c r="D124" s="8"/>
      <c r="E124" s="8"/>
      <c r="F124" s="281"/>
      <c r="G124" s="9"/>
      <c r="H124" s="9"/>
      <c r="I124" s="9"/>
      <c r="J124" s="9"/>
      <c r="K124" s="9"/>
      <c r="L124" s="305"/>
      <c r="M124" s="305"/>
      <c r="N124" s="11" t="str">
        <f t="shared" si="23"/>
        <v/>
      </c>
      <c r="O124" s="11" t="str">
        <f t="shared" si="24"/>
        <v/>
      </c>
      <c r="P124" s="158"/>
      <c r="Q124" s="11"/>
      <c r="R124" s="11"/>
      <c r="S124" s="11"/>
      <c r="T124" s="11"/>
      <c r="U124" s="11"/>
      <c r="V124" s="11"/>
      <c r="W124" s="11"/>
      <c r="X124" s="11"/>
      <c r="Y124" s="11" t="str">
        <f t="shared" si="25"/>
        <v/>
      </c>
      <c r="Z124" s="11" t="str">
        <f t="shared" si="26"/>
        <v/>
      </c>
      <c r="AA124" s="172">
        <f t="shared" si="27"/>
        <v>0</v>
      </c>
      <c r="AB124" s="172" t="str">
        <f t="shared" si="18"/>
        <v/>
      </c>
      <c r="AC124" s="172" t="str">
        <f t="shared" si="18"/>
        <v/>
      </c>
      <c r="AD124" s="171">
        <f t="shared" si="20"/>
        <v>0</v>
      </c>
      <c r="AE124" s="171">
        <f t="shared" si="20"/>
        <v>0</v>
      </c>
      <c r="AF124" s="171">
        <f t="shared" si="20"/>
        <v>0</v>
      </c>
      <c r="AG124" s="171">
        <f t="shared" si="20"/>
        <v>0</v>
      </c>
      <c r="AH124" s="171">
        <f t="shared" si="20"/>
        <v>0</v>
      </c>
      <c r="AI124" s="171">
        <f t="shared" si="20"/>
        <v>0</v>
      </c>
      <c r="AJ124" s="171">
        <f t="shared" si="20"/>
        <v>0</v>
      </c>
      <c r="AK124" s="171"/>
      <c r="AL124" s="171"/>
      <c r="AM124" s="171">
        <f t="shared" si="21"/>
        <v>0</v>
      </c>
      <c r="AN124" s="171"/>
      <c r="AO124" s="17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BB124" s="172" t="str">
        <f t="shared" si="28"/>
        <v/>
      </c>
      <c r="BC124" s="172" t="str">
        <f t="shared" si="28"/>
        <v/>
      </c>
      <c r="BD124" s="172" t="str">
        <f t="shared" si="28"/>
        <v/>
      </c>
      <c r="BE124" s="172" t="str">
        <f t="shared" si="28"/>
        <v/>
      </c>
      <c r="BF124" s="172" t="str">
        <f t="shared" si="28"/>
        <v/>
      </c>
    </row>
    <row r="125" spans="2:58" hidden="1">
      <c r="B125" s="10" t="str">
        <f t="shared" si="19"/>
        <v/>
      </c>
      <c r="C125" s="8"/>
      <c r="D125" s="8"/>
      <c r="E125" s="8"/>
      <c r="F125" s="281"/>
      <c r="G125" s="9"/>
      <c r="H125" s="9"/>
      <c r="I125" s="9"/>
      <c r="J125" s="9"/>
      <c r="K125" s="9"/>
      <c r="L125" s="305"/>
      <c r="M125" s="305"/>
      <c r="N125" s="11" t="str">
        <f t="shared" si="23"/>
        <v/>
      </c>
      <c r="O125" s="11" t="str">
        <f t="shared" si="24"/>
        <v/>
      </c>
      <c r="P125" s="158"/>
      <c r="Q125" s="11"/>
      <c r="R125" s="11"/>
      <c r="S125" s="11"/>
      <c r="T125" s="11"/>
      <c r="U125" s="11"/>
      <c r="V125" s="11"/>
      <c r="W125" s="11"/>
      <c r="X125" s="11"/>
      <c r="Y125" s="11" t="str">
        <f t="shared" si="25"/>
        <v/>
      </c>
      <c r="Z125" s="11" t="str">
        <f t="shared" si="26"/>
        <v/>
      </c>
      <c r="AA125" s="172">
        <f t="shared" si="27"/>
        <v>0</v>
      </c>
      <c r="AB125" s="172" t="str">
        <f t="shared" si="18"/>
        <v/>
      </c>
      <c r="AC125" s="172" t="str">
        <f t="shared" si="18"/>
        <v/>
      </c>
      <c r="AD125" s="171">
        <f t="shared" si="20"/>
        <v>0</v>
      </c>
      <c r="AE125" s="171">
        <f t="shared" si="20"/>
        <v>0</v>
      </c>
      <c r="AF125" s="171">
        <f t="shared" si="20"/>
        <v>0</v>
      </c>
      <c r="AG125" s="171">
        <f t="shared" si="20"/>
        <v>0</v>
      </c>
      <c r="AH125" s="171">
        <f t="shared" si="20"/>
        <v>0</v>
      </c>
      <c r="AI125" s="171">
        <f t="shared" si="20"/>
        <v>0</v>
      </c>
      <c r="AJ125" s="171">
        <f t="shared" si="20"/>
        <v>0</v>
      </c>
      <c r="AK125" s="171"/>
      <c r="AL125" s="171"/>
      <c r="AM125" s="171">
        <f t="shared" si="21"/>
        <v>0</v>
      </c>
      <c r="AN125" s="171"/>
      <c r="AO125" s="171"/>
      <c r="AP125" s="171"/>
      <c r="AQ125" s="171"/>
      <c r="AR125" s="171"/>
      <c r="AS125" s="171"/>
      <c r="AT125" s="171"/>
      <c r="AU125" s="171"/>
      <c r="AV125" s="171"/>
      <c r="AW125" s="171"/>
      <c r="AX125" s="171"/>
      <c r="AY125" s="171"/>
      <c r="BB125" s="172" t="str">
        <f t="shared" si="28"/>
        <v/>
      </c>
      <c r="BC125" s="172" t="str">
        <f t="shared" si="28"/>
        <v/>
      </c>
      <c r="BD125" s="172" t="str">
        <f t="shared" si="28"/>
        <v/>
      </c>
      <c r="BE125" s="172" t="str">
        <f t="shared" si="28"/>
        <v/>
      </c>
      <c r="BF125" s="172" t="str">
        <f t="shared" si="28"/>
        <v/>
      </c>
    </row>
    <row r="126" spans="2:58" hidden="1">
      <c r="B126" s="10" t="str">
        <f t="shared" si="19"/>
        <v/>
      </c>
      <c r="C126" s="8"/>
      <c r="D126" s="8"/>
      <c r="E126" s="8"/>
      <c r="F126" s="281"/>
      <c r="G126" s="9"/>
      <c r="H126" s="9"/>
      <c r="I126" s="9"/>
      <c r="J126" s="9"/>
      <c r="K126" s="9"/>
      <c r="L126" s="305"/>
      <c r="M126" s="305"/>
      <c r="N126" s="11" t="str">
        <f t="shared" si="23"/>
        <v/>
      </c>
      <c r="O126" s="11" t="str">
        <f t="shared" si="24"/>
        <v/>
      </c>
      <c r="P126" s="158"/>
      <c r="Q126" s="11"/>
      <c r="R126" s="11"/>
      <c r="S126" s="11"/>
      <c r="T126" s="11"/>
      <c r="U126" s="11"/>
      <c r="V126" s="11"/>
      <c r="W126" s="11"/>
      <c r="X126" s="11"/>
      <c r="Y126" s="11" t="str">
        <f t="shared" si="25"/>
        <v/>
      </c>
      <c r="Z126" s="11" t="str">
        <f t="shared" si="26"/>
        <v/>
      </c>
      <c r="AA126" s="172">
        <f t="shared" si="27"/>
        <v>0</v>
      </c>
      <c r="AB126" s="172" t="str">
        <f t="shared" si="18"/>
        <v/>
      </c>
      <c r="AC126" s="172" t="str">
        <f t="shared" si="18"/>
        <v/>
      </c>
      <c r="AD126" s="171">
        <f t="shared" si="20"/>
        <v>0</v>
      </c>
      <c r="AE126" s="171">
        <f t="shared" si="20"/>
        <v>0</v>
      </c>
      <c r="AF126" s="171">
        <f t="shared" si="20"/>
        <v>0</v>
      </c>
      <c r="AG126" s="171">
        <f t="shared" si="20"/>
        <v>0</v>
      </c>
      <c r="AH126" s="171">
        <f t="shared" si="20"/>
        <v>0</v>
      </c>
      <c r="AI126" s="171">
        <f t="shared" si="20"/>
        <v>0</v>
      </c>
      <c r="AJ126" s="171">
        <f t="shared" si="20"/>
        <v>0</v>
      </c>
      <c r="AK126" s="171"/>
      <c r="AL126" s="171"/>
      <c r="AM126" s="171">
        <f t="shared" si="21"/>
        <v>0</v>
      </c>
      <c r="AN126" s="171"/>
      <c r="AO126" s="171"/>
      <c r="AP126" s="171"/>
      <c r="AQ126" s="171"/>
      <c r="AR126" s="171"/>
      <c r="AS126" s="171"/>
      <c r="AT126" s="171"/>
      <c r="AU126" s="171"/>
      <c r="AV126" s="171"/>
      <c r="AW126" s="171"/>
      <c r="AX126" s="171"/>
      <c r="AY126" s="171"/>
      <c r="BB126" s="172" t="str">
        <f t="shared" si="28"/>
        <v/>
      </c>
      <c r="BC126" s="172" t="str">
        <f t="shared" si="28"/>
        <v/>
      </c>
      <c r="BD126" s="172" t="str">
        <f t="shared" si="28"/>
        <v/>
      </c>
      <c r="BE126" s="172" t="str">
        <f t="shared" si="28"/>
        <v/>
      </c>
      <c r="BF126" s="172" t="str">
        <f t="shared" si="28"/>
        <v/>
      </c>
    </row>
    <row r="127" spans="2:58" hidden="1">
      <c r="B127" s="10" t="str">
        <f t="shared" si="19"/>
        <v/>
      </c>
      <c r="C127" s="8"/>
      <c r="D127" s="8"/>
      <c r="E127" s="8"/>
      <c r="F127" s="281"/>
      <c r="G127" s="9"/>
      <c r="H127" s="9"/>
      <c r="I127" s="9"/>
      <c r="J127" s="9"/>
      <c r="K127" s="9"/>
      <c r="L127" s="305"/>
      <c r="M127" s="305"/>
      <c r="N127" s="11" t="str">
        <f t="shared" si="23"/>
        <v/>
      </c>
      <c r="O127" s="11" t="str">
        <f t="shared" si="24"/>
        <v/>
      </c>
      <c r="P127" s="158"/>
      <c r="Q127" s="11"/>
      <c r="R127" s="11"/>
      <c r="S127" s="11"/>
      <c r="T127" s="11"/>
      <c r="U127" s="11"/>
      <c r="V127" s="11"/>
      <c r="W127" s="11"/>
      <c r="X127" s="11"/>
      <c r="Y127" s="11" t="str">
        <f t="shared" si="25"/>
        <v/>
      </c>
      <c r="Z127" s="11" t="str">
        <f t="shared" si="26"/>
        <v/>
      </c>
      <c r="AA127" s="172">
        <f t="shared" si="27"/>
        <v>0</v>
      </c>
      <c r="AB127" s="172" t="str">
        <f t="shared" si="18"/>
        <v/>
      </c>
      <c r="AC127" s="172" t="str">
        <f t="shared" si="18"/>
        <v/>
      </c>
      <c r="AD127" s="171">
        <f t="shared" si="20"/>
        <v>0</v>
      </c>
      <c r="AE127" s="171">
        <f t="shared" si="20"/>
        <v>0</v>
      </c>
      <c r="AF127" s="171">
        <f t="shared" si="20"/>
        <v>0</v>
      </c>
      <c r="AG127" s="171">
        <f t="shared" si="20"/>
        <v>0</v>
      </c>
      <c r="AH127" s="171">
        <f t="shared" si="20"/>
        <v>0</v>
      </c>
      <c r="AI127" s="171">
        <f t="shared" si="20"/>
        <v>0</v>
      </c>
      <c r="AJ127" s="171">
        <f t="shared" si="20"/>
        <v>0</v>
      </c>
      <c r="AK127" s="171"/>
      <c r="AL127" s="171"/>
      <c r="AM127" s="171">
        <f t="shared" si="21"/>
        <v>0</v>
      </c>
      <c r="AN127" s="171"/>
      <c r="AO127" s="171"/>
      <c r="AP127" s="171"/>
      <c r="AQ127" s="171"/>
      <c r="AR127" s="171"/>
      <c r="AS127" s="171"/>
      <c r="AT127" s="171"/>
      <c r="AU127" s="171"/>
      <c r="AV127" s="171"/>
      <c r="AW127" s="171"/>
      <c r="AX127" s="171"/>
      <c r="AY127" s="171"/>
      <c r="BB127" s="172" t="str">
        <f t="shared" ref="BB127:BF130" si="29">IF($F127="","",BB$30)</f>
        <v/>
      </c>
      <c r="BC127" s="172" t="str">
        <f t="shared" si="29"/>
        <v/>
      </c>
      <c r="BD127" s="172" t="str">
        <f t="shared" si="29"/>
        <v/>
      </c>
      <c r="BE127" s="172" t="str">
        <f t="shared" si="29"/>
        <v/>
      </c>
      <c r="BF127" s="172" t="str">
        <f t="shared" si="29"/>
        <v/>
      </c>
    </row>
    <row r="128" spans="2:58" hidden="1">
      <c r="B128" s="10" t="str">
        <f t="shared" si="19"/>
        <v/>
      </c>
      <c r="C128" s="8"/>
      <c r="D128" s="8"/>
      <c r="E128" s="8"/>
      <c r="F128" s="281"/>
      <c r="G128" s="9"/>
      <c r="H128" s="9"/>
      <c r="I128" s="9"/>
      <c r="J128" s="9"/>
      <c r="K128" s="9"/>
      <c r="L128" s="305"/>
      <c r="M128" s="305"/>
      <c r="N128" s="11" t="str">
        <f t="shared" si="23"/>
        <v/>
      </c>
      <c r="O128" s="11" t="str">
        <f t="shared" si="24"/>
        <v/>
      </c>
      <c r="P128" s="158"/>
      <c r="Q128" s="11"/>
      <c r="R128" s="11"/>
      <c r="S128" s="11"/>
      <c r="T128" s="11"/>
      <c r="U128" s="11"/>
      <c r="V128" s="11"/>
      <c r="W128" s="11"/>
      <c r="X128" s="11"/>
      <c r="Y128" s="11" t="str">
        <f t="shared" si="25"/>
        <v/>
      </c>
      <c r="Z128" s="11" t="str">
        <f t="shared" si="26"/>
        <v/>
      </c>
      <c r="AA128" s="172">
        <f t="shared" si="27"/>
        <v>0</v>
      </c>
      <c r="AB128" s="172" t="str">
        <f t="shared" si="18"/>
        <v/>
      </c>
      <c r="AC128" s="172" t="str">
        <f t="shared" si="18"/>
        <v/>
      </c>
      <c r="AD128" s="171">
        <f t="shared" si="20"/>
        <v>0</v>
      </c>
      <c r="AE128" s="171">
        <f t="shared" si="20"/>
        <v>0</v>
      </c>
      <c r="AF128" s="171">
        <f t="shared" si="20"/>
        <v>0</v>
      </c>
      <c r="AG128" s="171">
        <f t="shared" si="20"/>
        <v>0</v>
      </c>
      <c r="AH128" s="171">
        <f t="shared" si="20"/>
        <v>0</v>
      </c>
      <c r="AI128" s="171">
        <f t="shared" si="20"/>
        <v>0</v>
      </c>
      <c r="AJ128" s="171">
        <f t="shared" si="20"/>
        <v>0</v>
      </c>
      <c r="AK128" s="171"/>
      <c r="AL128" s="171"/>
      <c r="AM128" s="171">
        <f t="shared" si="21"/>
        <v>0</v>
      </c>
      <c r="AN128" s="171"/>
      <c r="AO128" s="171"/>
      <c r="AP128" s="171"/>
      <c r="AQ128" s="171"/>
      <c r="AR128" s="171"/>
      <c r="AS128" s="171"/>
      <c r="AT128" s="171"/>
      <c r="AU128" s="171"/>
      <c r="AV128" s="171"/>
      <c r="AW128" s="171"/>
      <c r="AX128" s="171"/>
      <c r="AY128" s="171"/>
      <c r="BB128" s="172" t="str">
        <f t="shared" si="29"/>
        <v/>
      </c>
      <c r="BC128" s="172" t="str">
        <f t="shared" si="29"/>
        <v/>
      </c>
      <c r="BD128" s="172" t="str">
        <f t="shared" si="29"/>
        <v/>
      </c>
      <c r="BE128" s="172" t="str">
        <f t="shared" si="29"/>
        <v/>
      </c>
      <c r="BF128" s="172" t="str">
        <f t="shared" si="29"/>
        <v/>
      </c>
    </row>
    <row r="129" spans="1:58" hidden="1">
      <c r="B129" s="10" t="str">
        <f t="shared" si="19"/>
        <v/>
      </c>
      <c r="C129" s="8"/>
      <c r="D129" s="8"/>
      <c r="E129" s="8"/>
      <c r="F129" s="281"/>
      <c r="G129" s="9"/>
      <c r="H129" s="9"/>
      <c r="I129" s="9"/>
      <c r="J129" s="9"/>
      <c r="K129" s="9"/>
      <c r="L129" s="305"/>
      <c r="M129" s="305"/>
      <c r="N129" s="11" t="str">
        <f t="shared" si="23"/>
        <v/>
      </c>
      <c r="O129" s="11" t="str">
        <f t="shared" si="24"/>
        <v/>
      </c>
      <c r="P129" s="158"/>
      <c r="Q129" s="11"/>
      <c r="R129" s="11"/>
      <c r="S129" s="11"/>
      <c r="T129" s="11"/>
      <c r="U129" s="11"/>
      <c r="V129" s="11"/>
      <c r="W129" s="11"/>
      <c r="X129" s="11"/>
      <c r="Y129" s="11" t="str">
        <f t="shared" si="25"/>
        <v/>
      </c>
      <c r="Z129" s="11" t="str">
        <f t="shared" si="26"/>
        <v/>
      </c>
      <c r="AA129" s="172">
        <f t="shared" si="27"/>
        <v>0</v>
      </c>
      <c r="AB129" s="172" t="str">
        <f t="shared" si="18"/>
        <v/>
      </c>
      <c r="AC129" s="172" t="str">
        <f t="shared" si="18"/>
        <v/>
      </c>
      <c r="AD129" s="171">
        <f t="shared" si="20"/>
        <v>0</v>
      </c>
      <c r="AE129" s="171">
        <f t="shared" si="20"/>
        <v>0</v>
      </c>
      <c r="AF129" s="171">
        <f t="shared" si="20"/>
        <v>0</v>
      </c>
      <c r="AG129" s="171">
        <f t="shared" si="20"/>
        <v>0</v>
      </c>
      <c r="AH129" s="171">
        <f t="shared" si="20"/>
        <v>0</v>
      </c>
      <c r="AI129" s="171">
        <f t="shared" si="20"/>
        <v>0</v>
      </c>
      <c r="AJ129" s="171">
        <f t="shared" si="20"/>
        <v>0</v>
      </c>
      <c r="AK129" s="171"/>
      <c r="AL129" s="171"/>
      <c r="AM129" s="171">
        <f t="shared" si="21"/>
        <v>0</v>
      </c>
      <c r="AN129" s="171"/>
      <c r="AO129" s="17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BB129" s="172" t="str">
        <f t="shared" si="29"/>
        <v/>
      </c>
      <c r="BC129" s="172" t="str">
        <f t="shared" si="29"/>
        <v/>
      </c>
      <c r="BD129" s="172" t="str">
        <f t="shared" si="29"/>
        <v/>
      </c>
      <c r="BE129" s="172" t="str">
        <f t="shared" si="29"/>
        <v/>
      </c>
      <c r="BF129" s="172" t="str">
        <f t="shared" si="29"/>
        <v/>
      </c>
    </row>
    <row r="130" spans="1:58" ht="16.5" hidden="1" thickBot="1">
      <c r="B130" s="10" t="str">
        <f t="shared" si="19"/>
        <v/>
      </c>
      <c r="C130" s="8"/>
      <c r="D130" s="8"/>
      <c r="E130" s="8"/>
      <c r="F130" s="281"/>
      <c r="G130" s="9"/>
      <c r="H130" s="9"/>
      <c r="I130" s="9"/>
      <c r="J130" s="9"/>
      <c r="K130" s="9"/>
      <c r="L130" s="305"/>
      <c r="M130" s="305"/>
      <c r="N130" s="11" t="str">
        <f t="shared" si="23"/>
        <v/>
      </c>
      <c r="O130" s="11" t="str">
        <f t="shared" si="24"/>
        <v/>
      </c>
      <c r="P130" s="158"/>
      <c r="Q130" s="11"/>
      <c r="R130" s="11"/>
      <c r="S130" s="11"/>
      <c r="T130" s="11"/>
      <c r="U130" s="11"/>
      <c r="V130" s="11"/>
      <c r="W130" s="11"/>
      <c r="X130" s="11"/>
      <c r="Y130" s="11" t="str">
        <f t="shared" si="25"/>
        <v/>
      </c>
      <c r="Z130" s="11" t="str">
        <f t="shared" si="26"/>
        <v/>
      </c>
      <c r="AA130" s="172">
        <f t="shared" si="27"/>
        <v>0</v>
      </c>
      <c r="AB130" s="172" t="str">
        <f t="shared" si="18"/>
        <v/>
      </c>
      <c r="AC130" s="172" t="str">
        <f t="shared" si="18"/>
        <v/>
      </c>
      <c r="AD130" s="171">
        <f t="shared" si="20"/>
        <v>0</v>
      </c>
      <c r="AE130" s="171">
        <f t="shared" si="20"/>
        <v>0</v>
      </c>
      <c r="AF130" s="171">
        <f t="shared" si="20"/>
        <v>0</v>
      </c>
      <c r="AG130" s="171">
        <f t="shared" si="20"/>
        <v>0</v>
      </c>
      <c r="AH130" s="171">
        <f t="shared" si="20"/>
        <v>0</v>
      </c>
      <c r="AI130" s="171">
        <f t="shared" si="20"/>
        <v>0</v>
      </c>
      <c r="AJ130" s="171">
        <f t="shared" si="20"/>
        <v>0</v>
      </c>
      <c r="AK130" s="171"/>
      <c r="AL130" s="171"/>
      <c r="AM130" s="171">
        <f t="shared" si="21"/>
        <v>0</v>
      </c>
      <c r="AN130" s="171"/>
      <c r="AO130" s="17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BB130" s="172" t="str">
        <f t="shared" si="29"/>
        <v/>
      </c>
      <c r="BC130" s="172" t="str">
        <f t="shared" si="29"/>
        <v/>
      </c>
      <c r="BD130" s="172" t="str">
        <f t="shared" si="29"/>
        <v/>
      </c>
      <c r="BE130" s="172" t="str">
        <f t="shared" si="29"/>
        <v/>
      </c>
      <c r="BF130" s="172" t="str">
        <f t="shared" si="29"/>
        <v/>
      </c>
    </row>
    <row r="131" spans="1:58" ht="19.5" thickBot="1">
      <c r="B131" s="282" t="s">
        <v>49</v>
      </c>
      <c r="C131" s="283"/>
      <c r="D131" s="283"/>
      <c r="E131" s="283"/>
      <c r="F131" s="284"/>
      <c r="G131" s="12">
        <f>SUM(G31:G130)</f>
        <v>15</v>
      </c>
      <c r="H131" s="12">
        <f t="shared" ref="H131:Z131" si="30">SUM(H31:H130)</f>
        <v>213</v>
      </c>
      <c r="I131" s="12">
        <f t="shared" si="30"/>
        <v>147</v>
      </c>
      <c r="J131" s="12">
        <f t="shared" si="30"/>
        <v>4</v>
      </c>
      <c r="K131" s="12">
        <f t="shared" si="30"/>
        <v>670</v>
      </c>
      <c r="L131" s="12">
        <f t="shared" si="30"/>
        <v>4</v>
      </c>
      <c r="M131" s="12">
        <f t="shared" si="30"/>
        <v>0</v>
      </c>
      <c r="N131" s="12">
        <f t="shared" si="30"/>
        <v>379</v>
      </c>
      <c r="O131" s="12">
        <f t="shared" si="30"/>
        <v>4</v>
      </c>
      <c r="P131" s="12">
        <f t="shared" si="30"/>
        <v>0</v>
      </c>
      <c r="Q131" s="12">
        <f t="shared" si="30"/>
        <v>182</v>
      </c>
      <c r="R131" s="12">
        <f t="shared" si="30"/>
        <v>0</v>
      </c>
      <c r="S131" s="12"/>
      <c r="T131" s="12">
        <f t="shared" si="30"/>
        <v>0</v>
      </c>
      <c r="U131" s="12">
        <f t="shared" si="30"/>
        <v>0</v>
      </c>
      <c r="V131" s="12">
        <f t="shared" si="30"/>
        <v>0</v>
      </c>
      <c r="W131" s="12"/>
      <c r="X131" s="12"/>
      <c r="Y131" s="12">
        <f>SUM(Y31:Y130)</f>
        <v>270</v>
      </c>
      <c r="Z131" s="12">
        <f t="shared" si="30"/>
        <v>5.5899913313671883</v>
      </c>
    </row>
    <row r="132" spans="1:58">
      <c r="A132" s="172">
        <v>1.5133082866668701E-2</v>
      </c>
      <c r="B132" s="150"/>
      <c r="C132" s="172" t="s">
        <v>324</v>
      </c>
    </row>
  </sheetData>
  <sheetProtection algorithmName="SHA-512" hashValue="cHnacW9lcVGTnCWiwnC5tCiO0uRUE75rBM++a3KYqsRKF2eA7IUHkIfbeWXI1SAeI7+/4aVkWiXTg9nEgDYM2w==" saltValue="MJhLtPi9knPlh3O+kltLXA==" spinCount="100000" sheet="1" scenarios="1" formatColumns="0" formatRows="0"/>
  <mergeCells count="16">
    <mergeCell ref="W29:W30"/>
    <mergeCell ref="X29:X30"/>
    <mergeCell ref="Y29:Y30"/>
    <mergeCell ref="Z29:Z30"/>
    <mergeCell ref="Q29:Q30"/>
    <mergeCell ref="R29:R30"/>
    <mergeCell ref="S29:S30"/>
    <mergeCell ref="T29:T30"/>
    <mergeCell ref="U29:U30"/>
    <mergeCell ref="V29:V30"/>
    <mergeCell ref="O29:O30"/>
    <mergeCell ref="B29:B30"/>
    <mergeCell ref="C29:C30"/>
    <mergeCell ref="D29:D30"/>
    <mergeCell ref="E29:E30"/>
    <mergeCell ref="N29:N30"/>
  </mergeCells>
  <conditionalFormatting sqref="B31:E130 G31:G130 R31:Z130">
    <cfRule type="expression" dxfId="35" priority="5" stopIfTrue="1">
      <formula>AND($F31="",B31&lt;&gt;"")</formula>
    </cfRule>
  </conditionalFormatting>
  <conditionalFormatting sqref="B31:E130 G31:Z130">
    <cfRule type="expression" dxfId="34" priority="6">
      <formula>$F31=""</formula>
    </cfRule>
    <cfRule type="expression" dxfId="33" priority="7">
      <formula>B$30&lt;&gt;""</formula>
    </cfRule>
  </conditionalFormatting>
  <conditionalFormatting sqref="N31:O130">
    <cfRule type="expression" dxfId="32" priority="2" stopIfTrue="1">
      <formula>AND($F31="",N31&lt;&gt;"")</formula>
    </cfRule>
  </conditionalFormatting>
  <conditionalFormatting sqref="Q31">
    <cfRule type="expression" dxfId="31" priority="1" stopIfTrue="1">
      <formula>AND($F31="",Q31&lt;&gt;"")</formula>
    </cfRule>
  </conditionalFormatting>
  <dataValidations count="5">
    <dataValidation type="list" allowBlank="1" showInputMessage="1" showErrorMessage="1" errorTitle="נתון שגוי" error="ניתן להזין רק 0 או 1_x000d__x000a_0= התנאי אינו מתקיים_x000d__x000a_1= התנאי מתקיים" sqref="L31:M130" xr:uid="{00000000-0002-0000-1D00-000000000000}">
      <formula1>$AB31:$AC31</formula1>
    </dataValidation>
    <dataValidation type="whole" operator="greaterThanOrEqual" allowBlank="1" showInputMessage="1" showErrorMessage="1" errorTitle="נתון שגוי" error="ניתן להזין רק מספר שלם גדול או שווה ל-0" sqref="G31:K130" xr:uid="{00000000-0002-0000-1D00-000001000000}">
      <formula1>0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1D00-000002000000}">
      <formula1>$AB31:$AC31</formula1>
    </dataValidation>
    <dataValidation type="list" allowBlank="1" showInputMessage="1" showErrorMessage="1" sqref="G30:M30 P30" xr:uid="{00000000-0002-0000-1D00-000003000000}">
      <formula1>$AE$1:$BA$1</formula1>
    </dataValidation>
    <dataValidation type="list" allowBlank="1" showInputMessage="1" showErrorMessage="1" sqref="F30" xr:uid="{00000000-0002-0000-1D00-000004000000}">
      <formula1>$AF$1:$BA$1</formula1>
    </dataValidation>
  </dataValidations>
  <printOptions horizontalCentered="1"/>
  <pageMargins left="0.21" right="0.2" top="0.74803149606299213" bottom="0.56000000000000005" header="0.31496062992125984" footer="0.31496062992125984"/>
  <pageSetup paperSize="9" scale="54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8" operator="containsText" id="{EF7688F9-E7EE-40A7-A808-7F821E13EB4A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G31:Z130</xm:sqref>
        </x14:conditionalFormatting>
      </x14:conditionalFormatting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5">
    <tabColor rgb="FF00B0F0"/>
  </sheetPr>
  <dimension ref="A1:GR132"/>
  <sheetViews>
    <sheetView rightToLeft="1" view="pageBreakPreview" topLeftCell="B1" zoomScale="70" zoomScaleNormal="100" zoomScaleSheetLayoutView="70" workbookViewId="0">
      <selection activeCell="I38" sqref="I38"/>
    </sheetView>
  </sheetViews>
  <sheetFormatPr defaultColWidth="9.140625" defaultRowHeight="15.75"/>
  <cols>
    <col min="1" max="1" width="9.140625" style="172" hidden="1" customWidth="1"/>
    <col min="2" max="2" width="9" style="172" customWidth="1"/>
    <col min="3" max="5" width="10.42578125" style="172" hidden="1" customWidth="1"/>
    <col min="6" max="6" width="62.42578125" style="172" customWidth="1"/>
    <col min="7" max="7" width="14.42578125" style="172" customWidth="1"/>
    <col min="8" max="8" width="12" style="172" customWidth="1"/>
    <col min="9" max="9" width="21.140625" style="172" customWidth="1"/>
    <col min="10" max="10" width="17.5703125" style="172" customWidth="1"/>
    <col min="11" max="11" width="17.42578125" style="172" customWidth="1"/>
    <col min="12" max="12" width="21.42578125" style="172" customWidth="1"/>
    <col min="13" max="13" width="23.85546875" style="172" customWidth="1"/>
    <col min="14" max="14" width="23.5703125" style="172" customWidth="1"/>
    <col min="15" max="15" width="18.7109375" style="172" customWidth="1"/>
    <col min="16" max="16" width="16.85546875" style="172" customWidth="1"/>
    <col min="17" max="17" width="17.140625" style="172" hidden="1" customWidth="1"/>
    <col min="18" max="21" width="21.42578125" style="172" hidden="1" customWidth="1"/>
    <col min="22" max="22" width="15.42578125" style="172" hidden="1" customWidth="1"/>
    <col min="23" max="24" width="21.42578125" style="172" hidden="1" customWidth="1"/>
    <col min="25" max="25" width="21.42578125" style="172" customWidth="1"/>
    <col min="26" max="26" width="16.85546875" style="172" customWidth="1"/>
    <col min="27" max="29" width="9.140625" style="172" hidden="1" customWidth="1"/>
    <col min="30" max="30" width="11.85546875" style="172" hidden="1" customWidth="1"/>
    <col min="31" max="32" width="9.140625" style="172" hidden="1" customWidth="1"/>
    <col min="33" max="33" width="10.140625" style="172" hidden="1" customWidth="1"/>
    <col min="34" max="34" width="16.7109375" style="172" hidden="1" customWidth="1"/>
    <col min="35" max="35" width="8.85546875" style="172" hidden="1" customWidth="1"/>
    <col min="36" max="36" width="11.85546875" style="172" hidden="1" customWidth="1"/>
    <col min="37" max="37" width="17.7109375" style="172" hidden="1" customWidth="1"/>
    <col min="38" max="49" width="9.140625" style="172" hidden="1" customWidth="1"/>
    <col min="50" max="50" width="10.7109375" style="172" hidden="1" customWidth="1"/>
    <col min="51" max="200" width="9.140625" style="172" hidden="1" customWidth="1"/>
    <col min="201" max="16384" width="9.140625" style="172"/>
  </cols>
  <sheetData>
    <row r="1" spans="2:53" ht="34.5" customHeight="1" thickBot="1">
      <c r="B1" s="276" t="s">
        <v>130</v>
      </c>
      <c r="C1" s="277"/>
      <c r="D1" s="277"/>
      <c r="E1" s="277"/>
      <c r="F1" s="1" t="str">
        <f ca="1">MID(CELL("filename",AC2),FIND("]",CELL("filename",AC2),1)+1,99)</f>
        <v>יובל - האנסמבל הישראלי לחזנות ו</v>
      </c>
      <c r="Y1" s="177" t="s">
        <v>309</v>
      </c>
      <c r="Z1" s="2">
        <f ca="1">INDEX('תנאי סף'!$B$31:$B$130,MATCH(F1,'תנאי סף'!$F$31:$F$130,0))</f>
        <v>7</v>
      </c>
      <c r="AB1" s="172" t="s">
        <v>89</v>
      </c>
      <c r="AD1" s="188" t="s">
        <v>90</v>
      </c>
      <c r="AE1" s="189" t="s">
        <v>91</v>
      </c>
      <c r="AF1" s="189" t="s">
        <v>92</v>
      </c>
      <c r="AG1" s="189" t="s">
        <v>93</v>
      </c>
      <c r="AH1" s="189" t="s">
        <v>94</v>
      </c>
      <c r="AI1" s="189" t="s">
        <v>95</v>
      </c>
      <c r="AJ1" s="189" t="s">
        <v>96</v>
      </c>
      <c r="AK1" s="190" t="s">
        <v>97</v>
      </c>
      <c r="AL1" s="189" t="s">
        <v>98</v>
      </c>
      <c r="AM1" s="190" t="s">
        <v>99</v>
      </c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90"/>
    </row>
    <row r="2" spans="2:53" ht="20.25" customHeight="1">
      <c r="Y2" s="278" t="str">
        <f>'פרמטרים לקריטריונים'!$B$4</f>
        <v>שנת תקציב</v>
      </c>
      <c r="Z2" s="5">
        <f>'פרמטרים לקריטריונים'!$C$4</f>
        <v>2025</v>
      </c>
      <c r="AE2" s="172">
        <f>IF(ISNA(MATCH(G31,$AB$30:$AC$30,0)),0,1)</f>
        <v>0</v>
      </c>
      <c r="AF2" s="172">
        <f>IF(IFERROR(G31*1,"bad")="bad",0,1)</f>
        <v>1</v>
      </c>
      <c r="AG2" s="172">
        <f>IF(IFERROR(IF(G31=TRUNC(G31),1,"bad"),"bad")="bad",0,1)</f>
        <v>1</v>
      </c>
      <c r="AH2" s="172">
        <f>IF(AND(IF(IFERROR(G31*1,"bad")="bad",0,1)=1,G31&gt;=0),1,0)</f>
        <v>1</v>
      </c>
      <c r="AI2" s="172">
        <f>IF(AND(IF(IFERROR(IF(G31=TRUNC(G31),1,"bad"),"bad")="bad",0,1)=1,G31&gt;=0),1,0)</f>
        <v>1</v>
      </c>
      <c r="AJ2" s="172">
        <f>IF(AND(IF(IFERROR(G31*1,"bad")="bad",0,1)=1,G31&gt;0),1,0)</f>
        <v>1</v>
      </c>
      <c r="AK2" s="172">
        <f>IF(AND(IF(IFERROR(IF(G31=TRUNC(G31),1,"bad"),"bad")="bad",0,1)=1,G31&gt;0),1,0)</f>
        <v>1</v>
      </c>
      <c r="AL2" s="172">
        <v>1</v>
      </c>
      <c r="AM2" s="172">
        <f>IF(IFERROR(HLOOKUP(G31,$BB$30:$BL$30,1,0),"bad")="bad",0,1)</f>
        <v>0</v>
      </c>
    </row>
    <row r="3" spans="2:53" ht="19.5" thickBot="1">
      <c r="F3" s="343" t="str">
        <f>'פרמטרים לקריטריונים'!F61:G61</f>
        <v>סעיף</v>
      </c>
      <c r="G3" s="343" t="str">
        <f>'פרמטרים לקריטריונים'!G61:H61</f>
        <v>תנאי</v>
      </c>
      <c r="I3" s="343" t="str">
        <f>'פרמטרים לקריטריונים'!B61</f>
        <v>סעיף</v>
      </c>
      <c r="J3" s="343" t="str">
        <f>'פרמטרים לקריטריונים'!C61</f>
        <v>ניקוד</v>
      </c>
      <c r="L3" s="343" t="str">
        <f>'פרמטרים לקריטריונים'!B81</f>
        <v>סעיף</v>
      </c>
      <c r="M3" s="343" t="str">
        <f>'פרמטרים לקריטריונים'!C81</f>
        <v>ניקוד</v>
      </c>
      <c r="N3" s="343" t="str">
        <f>'פרמטרים לקריטריונים'!B85</f>
        <v>סעיף</v>
      </c>
      <c r="O3" s="343" t="str">
        <f>'פרמטרים לקריטריונים'!C85</f>
        <v>מקדם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2" t="s">
        <v>101</v>
      </c>
      <c r="AE3" s="172">
        <v>1</v>
      </c>
      <c r="AF3" s="172">
        <v>2</v>
      </c>
      <c r="AG3" s="172">
        <v>3</v>
      </c>
      <c r="AH3" s="172">
        <v>4</v>
      </c>
      <c r="AI3" s="172">
        <v>5</v>
      </c>
      <c r="AJ3" s="172">
        <v>6</v>
      </c>
      <c r="AK3" s="172">
        <v>7</v>
      </c>
      <c r="AL3" s="172">
        <v>8</v>
      </c>
      <c r="AM3" s="172">
        <v>9</v>
      </c>
    </row>
    <row r="4" spans="2:53" ht="32.25" thickBot="1">
      <c r="F4" s="346" t="str">
        <f>'פרמטרים לקריטריונים'!F62:G62</f>
        <v>מספר חזנים ופייטנים</v>
      </c>
      <c r="G4" s="391">
        <f>'פרמטרים לקריטריונים'!G62:H62</f>
        <v>4</v>
      </c>
      <c r="I4" s="346" t="str">
        <f>'פרמטרים לקריטריונים'!B62</f>
        <v>עבור כל מנצח, נגן, חזן או פייטן</v>
      </c>
      <c r="J4" s="391">
        <f>'פרמטרים לקריטריונים'!C62</f>
        <v>1</v>
      </c>
      <c r="L4" s="346" t="str">
        <f>'פרמטרים לקריטריונים'!B82</f>
        <v>עבור כל קונצרט</v>
      </c>
      <c r="M4" s="392">
        <f>'פרמטרים לקריטריונים'!C82</f>
        <v>1</v>
      </c>
      <c r="N4" s="346" t="str">
        <f>'פרמטרים לקריטריונים'!B86</f>
        <v>שיעור מקסימלי של ניקוד מקונצרטים בחו"ל</v>
      </c>
      <c r="O4" s="392">
        <f>'פרמטרים לקריטריונים'!C86</f>
        <v>0.1</v>
      </c>
      <c r="AD4" s="172" t="s">
        <v>105</v>
      </c>
      <c r="AE4" s="188" t="s">
        <v>76</v>
      </c>
      <c r="AF4" s="189" t="s">
        <v>77</v>
      </c>
      <c r="AG4" s="189" t="s">
        <v>78</v>
      </c>
      <c r="AH4" s="189" t="s">
        <v>79</v>
      </c>
      <c r="AI4" s="189" t="s">
        <v>80</v>
      </c>
      <c r="AJ4" s="189"/>
      <c r="AK4" s="189"/>
      <c r="AL4" s="189"/>
      <c r="AM4" s="189"/>
      <c r="AN4" s="190"/>
    </row>
    <row r="5" spans="2:53" ht="19.5" thickBot="1">
      <c r="F5" s="346" t="str">
        <f>'פרמטרים לקריטריונים'!F63:G63</f>
        <v>מספר חזנים</v>
      </c>
      <c r="G5" s="391">
        <f>'פרמטרים לקריטריונים'!G63:H63</f>
        <v>1</v>
      </c>
      <c r="I5" s="343" t="str">
        <f>'פרמטרים לקריטריונים'!B63</f>
        <v>סעיף</v>
      </c>
      <c r="J5" s="343" t="str">
        <f>'פרמטרים לקריטריונים'!C63</f>
        <v>הגבלה</v>
      </c>
      <c r="L5" s="343" t="str">
        <f>'פרמטרים לקריטריונים'!B83</f>
        <v>בעד כל מספר מבצעים</v>
      </c>
      <c r="M5" s="343" t="str">
        <f>'פרמטרים לקריטריונים'!C83</f>
        <v>מקדם</v>
      </c>
      <c r="N5" s="343" t="str">
        <f>'פרמטרים לקריטריונים'!B87</f>
        <v>סעיף</v>
      </c>
      <c r="O5" s="343" t="str">
        <f>'פרמטרים לקריטריונים'!C87</f>
        <v>מקדם</v>
      </c>
      <c r="Y5" s="279" t="s">
        <v>310</v>
      </c>
      <c r="Z5" s="280"/>
    </row>
    <row r="6" spans="2:53" ht="37.5">
      <c r="F6" s="346" t="str">
        <f>'פרמטרים לקריטריונים'!F64:G64</f>
        <v>מספר נגנים</v>
      </c>
      <c r="G6" s="391">
        <f>'פרמטרים לקריטריונים'!G64:H64</f>
        <v>3</v>
      </c>
      <c r="I6" s="346" t="str">
        <f>'פרמטרים לקריטריונים'!B64</f>
        <v>מספר מבצעים מקסימלי לקונצרט</v>
      </c>
      <c r="J6" s="391">
        <f>'פרמטרים לקריטריונים'!C64</f>
        <v>80</v>
      </c>
      <c r="L6" s="393">
        <f>'פרמטרים לקריטריונים'!B84</f>
        <v>10</v>
      </c>
      <c r="M6" s="392">
        <f>'פרמטרים לקריטריונים'!C84</f>
        <v>1.05</v>
      </c>
      <c r="N6" s="346" t="str">
        <f>'פרמטרים לקריטריונים'!B88</f>
        <v>קונצרט עבור גוף שלישי שהמשרד תמך בו</v>
      </c>
      <c r="O6" s="392">
        <f>'פרמטרים לקריטריונים'!C88</f>
        <v>0.5</v>
      </c>
      <c r="Y6" s="177" t="s">
        <v>311</v>
      </c>
      <c r="Z6" s="317">
        <f>Y131</f>
        <v>342</v>
      </c>
    </row>
    <row r="7" spans="2:53" ht="38.25" thickBot="1">
      <c r="F7" s="346" t="str">
        <f>'פרמטרים לקריטריונים'!F65:G65</f>
        <v>דקות שירה או נגינה</v>
      </c>
      <c r="G7" s="391">
        <f>'פרמטרים לקריטריונים'!G65:H65</f>
        <v>50</v>
      </c>
      <c r="Y7" s="315" t="s">
        <v>312</v>
      </c>
      <c r="Z7" s="316">
        <f>SUMPRODUCT(Z31:Z130,--(P31:P130=0))+MIN(SUMPRODUCT(Z31:Z130,--(P31:P130=1)),SUMPRODUCT(Z31:Z130,--(P31:P130=0))*O4/(1-O4))</f>
        <v>6.9300869719921874</v>
      </c>
    </row>
    <row r="9" spans="2:53" hidden="1"/>
    <row r="10" spans="2:53" hidden="1"/>
    <row r="11" spans="2:53" hidden="1"/>
    <row r="12" spans="2:53" hidden="1"/>
    <row r="13" spans="2:53" hidden="1"/>
    <row r="14" spans="2:53" hidden="1"/>
    <row r="15" spans="2:53" hidden="1"/>
    <row r="16" spans="2:53" hidden="1"/>
    <row r="17" spans="1:58" hidden="1"/>
    <row r="18" spans="1:58" hidden="1"/>
    <row r="19" spans="1:58" hidden="1"/>
    <row r="20" spans="1:58" hidden="1"/>
    <row r="21" spans="1:58" hidden="1"/>
    <row r="22" spans="1:58" hidden="1"/>
    <row r="23" spans="1:58" hidden="1"/>
    <row r="24" spans="1:58" hidden="1"/>
    <row r="25" spans="1:58" hidden="1"/>
    <row r="26" spans="1:58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58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8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171">
        <f t="shared" ref="AD28:AW28" si="0">MATCH(G$30,$AE$1:$AM$1,0)</f>
        <v>5</v>
      </c>
      <c r="AE28" s="171">
        <f t="shared" si="0"/>
        <v>5</v>
      </c>
      <c r="AF28" s="171">
        <f t="shared" si="0"/>
        <v>5</v>
      </c>
      <c r="AG28" s="171">
        <f t="shared" si="0"/>
        <v>5</v>
      </c>
      <c r="AH28" s="171">
        <f t="shared" si="0"/>
        <v>5</v>
      </c>
      <c r="AI28" s="171">
        <f t="shared" si="0"/>
        <v>1</v>
      </c>
      <c r="AJ28" s="171">
        <f t="shared" si="0"/>
        <v>1</v>
      </c>
      <c r="AK28" s="171" t="e">
        <f t="shared" si="0"/>
        <v>#N/A</v>
      </c>
      <c r="AL28" s="171" t="e">
        <f t="shared" si="0"/>
        <v>#N/A</v>
      </c>
      <c r="AM28" s="171">
        <f t="shared" si="0"/>
        <v>1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  <c r="AW28" s="171" t="e">
        <f t="shared" si="0"/>
        <v>#N/A</v>
      </c>
      <c r="AX28" s="171" t="e">
        <f>MATCH(#REF!,$AE$1:$AM$1,0)</f>
        <v>#REF!</v>
      </c>
      <c r="AY28" s="171"/>
    </row>
    <row r="29" spans="1:58" ht="79.5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218" t="s">
        <v>313</v>
      </c>
      <c r="G29" s="218" t="s">
        <v>56</v>
      </c>
      <c r="H29" s="218" t="s">
        <v>314</v>
      </c>
      <c r="I29" s="218" t="s">
        <v>58</v>
      </c>
      <c r="J29" s="218" t="s">
        <v>315</v>
      </c>
      <c r="K29" s="218" t="s">
        <v>316</v>
      </c>
      <c r="L29" s="218" t="s">
        <v>317</v>
      </c>
      <c r="M29" s="218" t="s">
        <v>318</v>
      </c>
      <c r="N29" s="429" t="s">
        <v>319</v>
      </c>
      <c r="O29" s="429" t="s">
        <v>320</v>
      </c>
      <c r="P29" s="218" t="s">
        <v>321</v>
      </c>
      <c r="Q29" s="433"/>
      <c r="R29" s="433"/>
      <c r="S29" s="433"/>
      <c r="T29" s="433"/>
      <c r="U29" s="433"/>
      <c r="V29" s="433"/>
      <c r="W29" s="433"/>
      <c r="X29" s="433"/>
      <c r="Y29" s="429" t="s">
        <v>322</v>
      </c>
      <c r="Z29" s="429" t="s">
        <v>323</v>
      </c>
      <c r="AA29" s="203" t="s">
        <v>161</v>
      </c>
      <c r="AD29" s="171" t="str">
        <f t="shared" ref="AD29:AW29" si="1">"בקרת "&amp;G29</f>
        <v>בקרת מספר חזנים</v>
      </c>
      <c r="AE29" s="171" t="str">
        <f t="shared" si="1"/>
        <v>בקרת מספר פייטנים</v>
      </c>
      <c r="AF29" s="171" t="str">
        <f t="shared" si="1"/>
        <v>בקרת מספר נגנים</v>
      </c>
      <c r="AG29" s="171" t="str">
        <f t="shared" si="1"/>
        <v>בקרת מספר מנצחים</v>
      </c>
      <c r="AH29" s="171" t="str">
        <f t="shared" si="1"/>
        <v>בקרת מספר דקות שירה או נגינה</v>
      </c>
      <c r="AI29" s="171" t="str">
        <f t="shared" si="1"/>
        <v>בקרת אינה מבוצעת במסגרת התפילות הקבועות בבית הכנסת או במסגרת בית ספרית</v>
      </c>
      <c r="AJ29" s="171" t="str">
        <f t="shared" si="1"/>
        <v>בקרת הקונצרנט בוצע עבור גוף שלישי שהמשרד תמך בו בשנת ההערכה ואשר המוסד קיבל ממנו תשלום בעבורם</v>
      </c>
      <c r="AK29" s="171" t="str">
        <f t="shared" si="1"/>
        <v>בקרת סה"כ מבצעים</v>
      </c>
      <c r="AL29" s="171" t="str">
        <f t="shared" si="1"/>
        <v>בקרת עובר תנאי סף לקונצרט</v>
      </c>
      <c r="AM29" s="171" t="str">
        <f t="shared" si="1"/>
        <v>בקרת הקונצרנט בוצע מחוץ לישראל</v>
      </c>
      <c r="AN29" s="171" t="str">
        <f t="shared" si="1"/>
        <v xml:space="preserve">בקרת </v>
      </c>
      <c r="AO29" s="171" t="str">
        <f t="shared" si="1"/>
        <v xml:space="preserve">בקרת </v>
      </c>
      <c r="AP29" s="171" t="str">
        <f t="shared" si="1"/>
        <v xml:space="preserve">בקרת </v>
      </c>
      <c r="AQ29" s="171" t="str">
        <f t="shared" si="1"/>
        <v xml:space="preserve">בקרת </v>
      </c>
      <c r="AR29" s="171" t="str">
        <f t="shared" si="1"/>
        <v xml:space="preserve">בקרת </v>
      </c>
      <c r="AS29" s="171" t="str">
        <f t="shared" si="1"/>
        <v xml:space="preserve">בקרת </v>
      </c>
      <c r="AT29" s="171" t="str">
        <f t="shared" si="1"/>
        <v xml:space="preserve">בקרת </v>
      </c>
      <c r="AU29" s="171" t="str">
        <f t="shared" si="1"/>
        <v xml:space="preserve">בקרת </v>
      </c>
      <c r="AV29" s="171" t="str">
        <f t="shared" si="1"/>
        <v>בקרת ניקוד מבצעים</v>
      </c>
      <c r="AW29" s="171" t="str">
        <f t="shared" si="1"/>
        <v>בקרת ניקוד מספר קונצרטים</v>
      </c>
      <c r="AX29" s="171"/>
      <c r="AY29" s="171"/>
      <c r="BB29" s="172" t="s">
        <v>105</v>
      </c>
    </row>
    <row r="30" spans="1:58" ht="42.75" customHeight="1" thickBot="1">
      <c r="A30" s="204"/>
      <c r="B30" s="432"/>
      <c r="C30" s="434"/>
      <c r="D30" s="434"/>
      <c r="E30" s="434"/>
      <c r="F30" s="219" t="s">
        <v>98</v>
      </c>
      <c r="G30" s="219" t="s">
        <v>95</v>
      </c>
      <c r="H30" s="219" t="s">
        <v>95</v>
      </c>
      <c r="I30" s="219" t="s">
        <v>95</v>
      </c>
      <c r="J30" s="219" t="s">
        <v>95</v>
      </c>
      <c r="K30" s="219" t="s">
        <v>95</v>
      </c>
      <c r="L30" s="219" t="s">
        <v>91</v>
      </c>
      <c r="M30" s="219" t="s">
        <v>91</v>
      </c>
      <c r="N30" s="430"/>
      <c r="O30" s="430"/>
      <c r="P30" s="219" t="s">
        <v>91</v>
      </c>
      <c r="Q30" s="522"/>
      <c r="R30" s="434"/>
      <c r="S30" s="434"/>
      <c r="T30" s="434"/>
      <c r="U30" s="434"/>
      <c r="V30" s="434"/>
      <c r="W30" s="434"/>
      <c r="X30" s="434"/>
      <c r="Y30" s="430"/>
      <c r="Z30" s="430"/>
      <c r="AB30" s="172">
        <v>0</v>
      </c>
      <c r="AC30" s="172">
        <v>1</v>
      </c>
      <c r="AD30" s="171" t="str">
        <f t="shared" ref="AD30:AW30" si="2">G30</f>
        <v>מספר שלם שאינו שלילי</v>
      </c>
      <c r="AE30" s="171" t="str">
        <f t="shared" si="2"/>
        <v>מספר שלם שאינו שלילי</v>
      </c>
      <c r="AF30" s="171" t="str">
        <f t="shared" si="2"/>
        <v>מספר שלם שאינו שלילי</v>
      </c>
      <c r="AG30" s="171" t="str">
        <f t="shared" si="2"/>
        <v>מספר שלם שאינו שלילי</v>
      </c>
      <c r="AH30" s="171" t="str">
        <f t="shared" si="2"/>
        <v>מספר שלם שאינו שלילי</v>
      </c>
      <c r="AI30" s="171" t="str">
        <f t="shared" si="2"/>
        <v>0/1</v>
      </c>
      <c r="AJ30" s="171" t="str">
        <f t="shared" si="2"/>
        <v>0/1</v>
      </c>
      <c r="AK30" s="171">
        <f t="shared" si="2"/>
        <v>0</v>
      </c>
      <c r="AL30" s="171">
        <f t="shared" si="2"/>
        <v>0</v>
      </c>
      <c r="AM30" s="171" t="str">
        <f t="shared" si="2"/>
        <v>0/1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AW30" s="171">
        <f t="shared" si="2"/>
        <v>0</v>
      </c>
      <c r="AX30" s="171"/>
      <c r="AY30" s="171"/>
      <c r="BB30" s="172" t="str">
        <f>AE$4</f>
        <v>א</v>
      </c>
      <c r="BC30" s="172" t="str">
        <f>AF$4</f>
        <v>ב</v>
      </c>
      <c r="BD30" s="172" t="str">
        <f>AG$4</f>
        <v>ג</v>
      </c>
      <c r="BE30" s="172" t="str">
        <f>AH$4</f>
        <v>ד</v>
      </c>
      <c r="BF30" s="172" t="str">
        <f>AI$4</f>
        <v>ה</v>
      </c>
    </row>
    <row r="31" spans="1:58" ht="24.75" customHeight="1">
      <c r="B31" s="10">
        <f t="shared" ref="B31:B94" si="3">IF(F31="","",ROW()-30)</f>
        <v>1</v>
      </c>
      <c r="C31" s="8"/>
      <c r="D31" s="8"/>
      <c r="E31" s="8"/>
      <c r="F31" s="281" t="s">
        <v>329</v>
      </c>
      <c r="G31" s="9">
        <v>64</v>
      </c>
      <c r="H31" s="137">
        <v>0</v>
      </c>
      <c r="I31" s="137">
        <v>46</v>
      </c>
      <c r="J31" s="137">
        <v>1</v>
      </c>
      <c r="K31" s="137">
        <v>140</v>
      </c>
      <c r="L31" s="158">
        <v>1</v>
      </c>
      <c r="M31" s="158">
        <v>0</v>
      </c>
      <c r="N31" s="11">
        <f>IF($F31="","",IFERROR(SUM(G31:J31),$AB$1))</f>
        <v>111</v>
      </c>
      <c r="O31" s="11">
        <f>IF($F31="","",IF($AA31&lt;&gt;1,$AB$1,IFERROR(IF(AND(L31=1,K31&gt;=$G$7,OR(SUM(G31:H31)&gt;=$G$4,AND(H31&gt;=($G$4-$G$6),I31&gt;=$G$6))),1,0),$AB$1)))</f>
        <v>1</v>
      </c>
      <c r="P31" s="158">
        <v>0</v>
      </c>
      <c r="Q31" s="11">
        <f>IF($F31="","",IFERROR(SUM(J31:M31),$AB$1))</f>
        <v>142</v>
      </c>
      <c r="R31" s="11"/>
      <c r="S31" s="11"/>
      <c r="T31" s="11"/>
      <c r="U31" s="11"/>
      <c r="V31" s="11"/>
      <c r="W31" s="11"/>
      <c r="X31" s="11"/>
      <c r="Y31" s="11">
        <f>IF($F31="","",IF($AA31&lt;&gt;1,$AB$1,IFERROR(O31*MIN($J$6,$J$4*N31),$AB$1)))</f>
        <v>80</v>
      </c>
      <c r="Z31" s="11">
        <f>IF($F31="","",IF($AA31&lt;&gt;1,$AB$1,IFERROR(O31*$M$4*$M$6^ROUNDDOWN(MIN($J$6,N31)/$L$6,0)*IF(M31=1,$O$6,1),$AB$1)))</f>
        <v>1.4774554437890626</v>
      </c>
      <c r="AA31" s="172">
        <f>IF(SUM(AD31:AW31)=COUNT(AD31:AW31),1,0)</f>
        <v>1</v>
      </c>
      <c r="AB31" s="172">
        <f>IF($F31="","",AB$30)</f>
        <v>0</v>
      </c>
      <c r="AC31" s="172">
        <f>IF($F31="","",AC$30)</f>
        <v>1</v>
      </c>
      <c r="AD31" s="171">
        <f t="shared" ref="AD31:AJ62" si="4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171">
        <f t="shared" si="4"/>
        <v>1</v>
      </c>
      <c r="AF31" s="171">
        <f t="shared" si="4"/>
        <v>1</v>
      </c>
      <c r="AG31" s="171">
        <f t="shared" si="4"/>
        <v>1</v>
      </c>
      <c r="AH31" s="171">
        <f t="shared" si="4"/>
        <v>1</v>
      </c>
      <c r="AI31" s="171">
        <f t="shared" si="4"/>
        <v>1</v>
      </c>
      <c r="AJ31" s="171">
        <f t="shared" si="4"/>
        <v>1</v>
      </c>
      <c r="AK31" s="171"/>
      <c r="AL31" s="171"/>
      <c r="AM31" s="171">
        <f t="shared" ref="AM31:AM94" si="5">IF(P$30="",1,IF(P31="",0,IFERROR(CHOOSE(AM$28,IF(ISNA(MATCH(P31,$AB$30:$AC$30,0)),0,1),IF(ISNUMBER(P31),1,0),IF(P31=TRUNC(P31),1,0),IF(AND(P31*1=P31,P31&gt;=0),1,0),IF(AND(P31=TRUNC(P31),P31&gt;=0),1,0),IF(AND(P31*1=P31,P31&gt;0),1,0),IF(AND(P31=TRUNC(P31),P31&gt;0),1,0),1,IF(ISNA(HLOOKUP(P31,$AE$4:$AN$4,1,0)),0,1)),0)))</f>
        <v>1</v>
      </c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BB31" s="172" t="str">
        <f t="shared" ref="BB31:BF46" si="6">IF($F31="","",BB$30)</f>
        <v>א</v>
      </c>
      <c r="BC31" s="172" t="str">
        <f t="shared" si="6"/>
        <v>ב</v>
      </c>
      <c r="BD31" s="172" t="str">
        <f t="shared" si="6"/>
        <v>ג</v>
      </c>
      <c r="BE31" s="172" t="str">
        <f t="shared" si="6"/>
        <v>ד</v>
      </c>
      <c r="BF31" s="172" t="str">
        <f t="shared" si="6"/>
        <v>ה</v>
      </c>
    </row>
    <row r="32" spans="1:58" ht="24.75" customHeight="1">
      <c r="B32" s="10">
        <f t="shared" si="3"/>
        <v>2</v>
      </c>
      <c r="C32" s="8"/>
      <c r="D32" s="8"/>
      <c r="E32" s="8"/>
      <c r="F32" s="281" t="s">
        <v>441</v>
      </c>
      <c r="G32" s="9">
        <v>62</v>
      </c>
      <c r="H32" s="9">
        <v>0</v>
      </c>
      <c r="I32" s="9">
        <v>46</v>
      </c>
      <c r="J32" s="9">
        <v>1</v>
      </c>
      <c r="K32" s="137">
        <v>140</v>
      </c>
      <c r="L32" s="305">
        <v>1</v>
      </c>
      <c r="M32" s="305">
        <v>0</v>
      </c>
      <c r="N32" s="11">
        <f t="shared" ref="N32:N95" si="7">IF($F32="","",IFERROR(SUM(G32:J32),$AB$1))</f>
        <v>109</v>
      </c>
      <c r="O32" s="11">
        <f t="shared" ref="O32:O95" si="8">IF($F32="","",IF($AA32&lt;&gt;1,$AB$1,IFERROR(IF(AND(L32=1,K32&gt;=$G$7,OR(SUM(G32:H32)&gt;=$G$4,AND(H32&gt;=($G$4-$G$6),I32&gt;=$G$6))),1,0),$AB$1)))</f>
        <v>1</v>
      </c>
      <c r="P32" s="158">
        <v>0</v>
      </c>
      <c r="Q32" s="11"/>
      <c r="R32" s="11"/>
      <c r="S32" s="11"/>
      <c r="T32" s="11"/>
      <c r="U32" s="11"/>
      <c r="V32" s="11"/>
      <c r="W32" s="11"/>
      <c r="X32" s="11"/>
      <c r="Y32" s="11">
        <f t="shared" ref="Y32:Y95" si="9">IF($F32="","",IF($AA32&lt;&gt;1,$AB$1,IFERROR(O32*MIN($J$6,$J$4*N32),$AB$1)))</f>
        <v>80</v>
      </c>
      <c r="Z32" s="11">
        <f t="shared" ref="Z32:Z95" si="10">IF($F32="","",IF($AA32&lt;&gt;1,$AB$1,IFERROR(O32*$M$4*$M$6^ROUNDDOWN(MIN($J$6,N32)/$L$6,0)*IF(M32=1,$O$6,1),$AB$1)))</f>
        <v>1.4774554437890626</v>
      </c>
      <c r="AA32" s="172">
        <f t="shared" ref="AA32:AA95" si="11">IF(SUM(AD32:AW32)=COUNT(AD32:AW32),1,0)</f>
        <v>1</v>
      </c>
      <c r="AB32" s="172">
        <f t="shared" ref="AB32:AC63" si="12">IF($F32="","",AB$30)</f>
        <v>0</v>
      </c>
      <c r="AC32" s="172">
        <f t="shared" si="12"/>
        <v>1</v>
      </c>
      <c r="AD32" s="171">
        <f t="shared" si="4"/>
        <v>1</v>
      </c>
      <c r="AE32" s="171">
        <f t="shared" si="4"/>
        <v>1</v>
      </c>
      <c r="AF32" s="171">
        <f t="shared" si="4"/>
        <v>1</v>
      </c>
      <c r="AG32" s="171">
        <f t="shared" si="4"/>
        <v>1</v>
      </c>
      <c r="AH32" s="171">
        <f t="shared" si="4"/>
        <v>1</v>
      </c>
      <c r="AI32" s="171">
        <f t="shared" si="4"/>
        <v>1</v>
      </c>
      <c r="AJ32" s="171">
        <f t="shared" si="4"/>
        <v>1</v>
      </c>
      <c r="AK32" s="171"/>
      <c r="AL32" s="171"/>
      <c r="AM32" s="171">
        <f t="shared" si="5"/>
        <v>1</v>
      </c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BB32" s="172" t="str">
        <f t="shared" si="6"/>
        <v>א</v>
      </c>
      <c r="BC32" s="172" t="str">
        <f t="shared" si="6"/>
        <v>ב</v>
      </c>
      <c r="BD32" s="172" t="str">
        <f t="shared" si="6"/>
        <v>ג</v>
      </c>
      <c r="BE32" s="172" t="str">
        <f t="shared" si="6"/>
        <v>ד</v>
      </c>
      <c r="BF32" s="172" t="str">
        <f t="shared" si="6"/>
        <v>ה</v>
      </c>
    </row>
    <row r="33" spans="2:58" ht="24.75" customHeight="1">
      <c r="B33" s="10">
        <f t="shared" si="3"/>
        <v>3</v>
      </c>
      <c r="C33" s="8"/>
      <c r="D33" s="8"/>
      <c r="E33" s="8"/>
      <c r="F33" s="281" t="s">
        <v>442</v>
      </c>
      <c r="G33" s="9">
        <v>4</v>
      </c>
      <c r="H33" s="9">
        <v>0</v>
      </c>
      <c r="I33" s="9">
        <v>32</v>
      </c>
      <c r="J33" s="9">
        <v>1</v>
      </c>
      <c r="K33" s="137">
        <v>90</v>
      </c>
      <c r="L33" s="305">
        <v>1</v>
      </c>
      <c r="M33" s="305">
        <v>0</v>
      </c>
      <c r="N33" s="11">
        <f t="shared" si="7"/>
        <v>37</v>
      </c>
      <c r="O33" s="11">
        <f t="shared" si="8"/>
        <v>1</v>
      </c>
      <c r="P33" s="158">
        <v>0</v>
      </c>
      <c r="Q33" s="11"/>
      <c r="R33" s="11"/>
      <c r="S33" s="11"/>
      <c r="T33" s="11"/>
      <c r="U33" s="11"/>
      <c r="V33" s="11"/>
      <c r="W33" s="11"/>
      <c r="X33" s="11"/>
      <c r="Y33" s="11">
        <f t="shared" si="9"/>
        <v>37</v>
      </c>
      <c r="Z33" s="11">
        <f t="shared" si="10"/>
        <v>1.1576250000000001</v>
      </c>
      <c r="AA33" s="172">
        <f t="shared" si="11"/>
        <v>1</v>
      </c>
      <c r="AB33" s="172">
        <f t="shared" si="12"/>
        <v>0</v>
      </c>
      <c r="AC33" s="172">
        <f t="shared" si="12"/>
        <v>1</v>
      </c>
      <c r="AD33" s="171">
        <f t="shared" si="4"/>
        <v>1</v>
      </c>
      <c r="AE33" s="171">
        <f t="shared" si="4"/>
        <v>1</v>
      </c>
      <c r="AF33" s="171">
        <f t="shared" si="4"/>
        <v>1</v>
      </c>
      <c r="AG33" s="171">
        <f t="shared" si="4"/>
        <v>1</v>
      </c>
      <c r="AH33" s="171">
        <f t="shared" si="4"/>
        <v>1</v>
      </c>
      <c r="AI33" s="171">
        <f t="shared" si="4"/>
        <v>1</v>
      </c>
      <c r="AJ33" s="171">
        <f t="shared" si="4"/>
        <v>1</v>
      </c>
      <c r="AK33" s="171"/>
      <c r="AL33" s="171"/>
      <c r="AM33" s="171">
        <f t="shared" si="5"/>
        <v>1</v>
      </c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BB33" s="172" t="str">
        <f t="shared" si="6"/>
        <v>א</v>
      </c>
      <c r="BC33" s="172" t="str">
        <f t="shared" si="6"/>
        <v>ב</v>
      </c>
      <c r="BD33" s="172" t="str">
        <f t="shared" si="6"/>
        <v>ג</v>
      </c>
      <c r="BE33" s="172" t="str">
        <f t="shared" si="6"/>
        <v>ד</v>
      </c>
      <c r="BF33" s="172" t="str">
        <f t="shared" si="6"/>
        <v>ה</v>
      </c>
    </row>
    <row r="34" spans="2:58" ht="24.75" customHeight="1">
      <c r="B34" s="10">
        <f t="shared" si="3"/>
        <v>4</v>
      </c>
      <c r="C34" s="8"/>
      <c r="D34" s="8"/>
      <c r="E34" s="8"/>
      <c r="F34" s="281" t="s">
        <v>443</v>
      </c>
      <c r="G34" s="9">
        <v>32</v>
      </c>
      <c r="H34" s="9">
        <v>0</v>
      </c>
      <c r="I34" s="9">
        <v>32</v>
      </c>
      <c r="J34" s="9">
        <v>1</v>
      </c>
      <c r="K34" s="137">
        <v>90</v>
      </c>
      <c r="L34" s="305">
        <v>1</v>
      </c>
      <c r="M34" s="305">
        <v>0</v>
      </c>
      <c r="N34" s="11">
        <f t="shared" si="7"/>
        <v>65</v>
      </c>
      <c r="O34" s="11">
        <f t="shared" si="8"/>
        <v>1</v>
      </c>
      <c r="P34" s="158">
        <v>0</v>
      </c>
      <c r="Q34" s="11"/>
      <c r="R34" s="11"/>
      <c r="S34" s="11"/>
      <c r="T34" s="11"/>
      <c r="U34" s="11"/>
      <c r="V34" s="11"/>
      <c r="W34" s="11"/>
      <c r="X34" s="11"/>
      <c r="Y34" s="11">
        <f t="shared" si="9"/>
        <v>65</v>
      </c>
      <c r="Z34" s="11">
        <f t="shared" si="10"/>
        <v>1.340095640625</v>
      </c>
      <c r="AA34" s="172">
        <f t="shared" si="11"/>
        <v>1</v>
      </c>
      <c r="AB34" s="172">
        <f t="shared" si="12"/>
        <v>0</v>
      </c>
      <c r="AC34" s="172">
        <f t="shared" si="12"/>
        <v>1</v>
      </c>
      <c r="AD34" s="171">
        <f t="shared" si="4"/>
        <v>1</v>
      </c>
      <c r="AE34" s="171">
        <f t="shared" si="4"/>
        <v>1</v>
      </c>
      <c r="AF34" s="171">
        <f t="shared" si="4"/>
        <v>1</v>
      </c>
      <c r="AG34" s="171">
        <f t="shared" si="4"/>
        <v>1</v>
      </c>
      <c r="AH34" s="171">
        <f t="shared" si="4"/>
        <v>1</v>
      </c>
      <c r="AI34" s="171">
        <f t="shared" si="4"/>
        <v>1</v>
      </c>
      <c r="AJ34" s="171">
        <f t="shared" si="4"/>
        <v>1</v>
      </c>
      <c r="AK34" s="171"/>
      <c r="AL34" s="171"/>
      <c r="AM34" s="171">
        <f t="shared" si="5"/>
        <v>1</v>
      </c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BB34" s="172" t="str">
        <f t="shared" si="6"/>
        <v>א</v>
      </c>
      <c r="BC34" s="172" t="str">
        <f t="shared" si="6"/>
        <v>ב</v>
      </c>
      <c r="BD34" s="172" t="str">
        <f t="shared" si="6"/>
        <v>ג</v>
      </c>
      <c r="BE34" s="172" t="str">
        <f t="shared" si="6"/>
        <v>ד</v>
      </c>
      <c r="BF34" s="172" t="str">
        <f t="shared" si="6"/>
        <v>ה</v>
      </c>
    </row>
    <row r="35" spans="2:58" ht="24.75" customHeight="1">
      <c r="B35" s="10">
        <f t="shared" si="3"/>
        <v>5</v>
      </c>
      <c r="C35" s="8"/>
      <c r="D35" s="8"/>
      <c r="E35" s="8"/>
      <c r="F35" s="281" t="s">
        <v>444</v>
      </c>
      <c r="G35" s="9">
        <v>64</v>
      </c>
      <c r="H35" s="9">
        <v>0</v>
      </c>
      <c r="I35" s="9">
        <v>46</v>
      </c>
      <c r="J35" s="9">
        <v>1</v>
      </c>
      <c r="K35" s="9">
        <v>140</v>
      </c>
      <c r="L35" s="305">
        <v>1</v>
      </c>
      <c r="M35" s="305">
        <v>0</v>
      </c>
      <c r="N35" s="11">
        <f t="shared" si="7"/>
        <v>111</v>
      </c>
      <c r="O35" s="11">
        <f t="shared" si="8"/>
        <v>1</v>
      </c>
      <c r="P35" s="158">
        <v>0</v>
      </c>
      <c r="Q35" s="11"/>
      <c r="R35" s="11"/>
      <c r="S35" s="11"/>
      <c r="T35" s="11"/>
      <c r="U35" s="11"/>
      <c r="V35" s="11"/>
      <c r="W35" s="11"/>
      <c r="X35" s="11"/>
      <c r="Y35" s="11">
        <f t="shared" si="9"/>
        <v>80</v>
      </c>
      <c r="Z35" s="11">
        <f t="shared" si="10"/>
        <v>1.4774554437890626</v>
      </c>
      <c r="AA35" s="172">
        <f t="shared" si="11"/>
        <v>1</v>
      </c>
      <c r="AB35" s="172">
        <f t="shared" si="12"/>
        <v>0</v>
      </c>
      <c r="AC35" s="172">
        <f t="shared" si="12"/>
        <v>1</v>
      </c>
      <c r="AD35" s="171">
        <f t="shared" si="4"/>
        <v>1</v>
      </c>
      <c r="AE35" s="171">
        <f t="shared" si="4"/>
        <v>1</v>
      </c>
      <c r="AF35" s="171">
        <f t="shared" si="4"/>
        <v>1</v>
      </c>
      <c r="AG35" s="171">
        <f t="shared" si="4"/>
        <v>1</v>
      </c>
      <c r="AH35" s="171">
        <f t="shared" si="4"/>
        <v>1</v>
      </c>
      <c r="AI35" s="171">
        <f t="shared" si="4"/>
        <v>1</v>
      </c>
      <c r="AJ35" s="171">
        <f t="shared" si="4"/>
        <v>1</v>
      </c>
      <c r="AK35" s="171"/>
      <c r="AL35" s="171"/>
      <c r="AM35" s="171">
        <f t="shared" si="5"/>
        <v>1</v>
      </c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BB35" s="172" t="str">
        <f t="shared" si="6"/>
        <v>א</v>
      </c>
      <c r="BC35" s="172" t="str">
        <f t="shared" si="6"/>
        <v>ב</v>
      </c>
      <c r="BD35" s="172" t="str">
        <f t="shared" si="6"/>
        <v>ג</v>
      </c>
      <c r="BE35" s="172" t="str">
        <f t="shared" si="6"/>
        <v>ד</v>
      </c>
      <c r="BF35" s="172" t="str">
        <f t="shared" si="6"/>
        <v>ה</v>
      </c>
    </row>
    <row r="36" spans="2:58" ht="24.75" customHeight="1">
      <c r="B36" s="10" t="str">
        <f t="shared" si="3"/>
        <v/>
      </c>
      <c r="C36" s="8"/>
      <c r="D36" s="8"/>
      <c r="E36" s="8"/>
      <c r="F36" s="281"/>
      <c r="G36" s="9"/>
      <c r="H36" s="9"/>
      <c r="I36" s="9"/>
      <c r="J36" s="9"/>
      <c r="K36" s="9"/>
      <c r="L36" s="305"/>
      <c r="M36" s="305"/>
      <c r="N36" s="11" t="str">
        <f t="shared" si="7"/>
        <v/>
      </c>
      <c r="O36" s="11" t="str">
        <f t="shared" si="8"/>
        <v/>
      </c>
      <c r="P36" s="158"/>
      <c r="Q36" s="11"/>
      <c r="R36" s="11"/>
      <c r="S36" s="11"/>
      <c r="T36" s="11"/>
      <c r="U36" s="11"/>
      <c r="V36" s="11"/>
      <c r="W36" s="11"/>
      <c r="X36" s="11"/>
      <c r="Y36" s="11" t="str">
        <f t="shared" si="9"/>
        <v/>
      </c>
      <c r="Z36" s="11" t="str">
        <f t="shared" si="10"/>
        <v/>
      </c>
      <c r="AA36" s="172">
        <f t="shared" si="11"/>
        <v>0</v>
      </c>
      <c r="AB36" s="172" t="str">
        <f t="shared" si="12"/>
        <v/>
      </c>
      <c r="AC36" s="172" t="str">
        <f t="shared" si="12"/>
        <v/>
      </c>
      <c r="AD36" s="171">
        <f t="shared" si="4"/>
        <v>0</v>
      </c>
      <c r="AE36" s="171">
        <f t="shared" si="4"/>
        <v>0</v>
      </c>
      <c r="AF36" s="171">
        <f t="shared" si="4"/>
        <v>0</v>
      </c>
      <c r="AG36" s="171">
        <f t="shared" si="4"/>
        <v>0</v>
      </c>
      <c r="AH36" s="171">
        <f t="shared" si="4"/>
        <v>0</v>
      </c>
      <c r="AI36" s="171">
        <f t="shared" si="4"/>
        <v>0</v>
      </c>
      <c r="AJ36" s="171">
        <f t="shared" si="4"/>
        <v>0</v>
      </c>
      <c r="AK36" s="171"/>
      <c r="AL36" s="171"/>
      <c r="AM36" s="171">
        <f t="shared" si="5"/>
        <v>0</v>
      </c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BB36" s="172" t="str">
        <f t="shared" si="6"/>
        <v/>
      </c>
      <c r="BC36" s="172" t="str">
        <f t="shared" si="6"/>
        <v/>
      </c>
      <c r="BD36" s="172" t="str">
        <f t="shared" si="6"/>
        <v/>
      </c>
      <c r="BE36" s="172" t="str">
        <f t="shared" si="6"/>
        <v/>
      </c>
      <c r="BF36" s="172" t="str">
        <f t="shared" si="6"/>
        <v/>
      </c>
    </row>
    <row r="37" spans="2:58">
      <c r="B37" s="10" t="str">
        <f t="shared" si="3"/>
        <v/>
      </c>
      <c r="C37" s="8"/>
      <c r="D37" s="8"/>
      <c r="E37" s="8"/>
      <c r="F37" s="281"/>
      <c r="G37" s="9"/>
      <c r="H37" s="9"/>
      <c r="I37" s="9"/>
      <c r="J37" s="9"/>
      <c r="K37" s="9"/>
      <c r="L37" s="305"/>
      <c r="M37" s="305"/>
      <c r="N37" s="11" t="str">
        <f t="shared" si="7"/>
        <v/>
      </c>
      <c r="O37" s="11" t="str">
        <f t="shared" si="8"/>
        <v/>
      </c>
      <c r="P37" s="158"/>
      <c r="Q37" s="11"/>
      <c r="R37" s="11"/>
      <c r="S37" s="11"/>
      <c r="T37" s="11"/>
      <c r="U37" s="11"/>
      <c r="V37" s="11"/>
      <c r="W37" s="11"/>
      <c r="X37" s="11"/>
      <c r="Y37" s="11" t="str">
        <f t="shared" si="9"/>
        <v/>
      </c>
      <c r="Z37" s="11" t="str">
        <f t="shared" si="10"/>
        <v/>
      </c>
      <c r="AA37" s="172">
        <f t="shared" si="11"/>
        <v>0</v>
      </c>
      <c r="AB37" s="172" t="str">
        <f t="shared" si="12"/>
        <v/>
      </c>
      <c r="AC37" s="172" t="str">
        <f t="shared" si="12"/>
        <v/>
      </c>
      <c r="AD37" s="171">
        <f t="shared" si="4"/>
        <v>0</v>
      </c>
      <c r="AE37" s="171">
        <f t="shared" si="4"/>
        <v>0</v>
      </c>
      <c r="AF37" s="171">
        <f t="shared" si="4"/>
        <v>0</v>
      </c>
      <c r="AG37" s="171">
        <f t="shared" si="4"/>
        <v>0</v>
      </c>
      <c r="AH37" s="171">
        <f t="shared" si="4"/>
        <v>0</v>
      </c>
      <c r="AI37" s="171">
        <f t="shared" si="4"/>
        <v>0</v>
      </c>
      <c r="AJ37" s="171">
        <f t="shared" si="4"/>
        <v>0</v>
      </c>
      <c r="AK37" s="171"/>
      <c r="AL37" s="171"/>
      <c r="AM37" s="171">
        <f t="shared" si="5"/>
        <v>0</v>
      </c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171"/>
      <c r="AY37" s="171"/>
      <c r="BB37" s="172" t="str">
        <f t="shared" si="6"/>
        <v/>
      </c>
      <c r="BC37" s="172" t="str">
        <f t="shared" si="6"/>
        <v/>
      </c>
      <c r="BD37" s="172" t="str">
        <f t="shared" si="6"/>
        <v/>
      </c>
      <c r="BE37" s="172" t="str">
        <f t="shared" si="6"/>
        <v/>
      </c>
      <c r="BF37" s="172" t="str">
        <f t="shared" si="6"/>
        <v/>
      </c>
    </row>
    <row r="38" spans="2:58">
      <c r="B38" s="10" t="str">
        <f t="shared" si="3"/>
        <v/>
      </c>
      <c r="C38" s="8"/>
      <c r="D38" s="8"/>
      <c r="E38" s="8"/>
      <c r="F38" s="281"/>
      <c r="G38" s="9"/>
      <c r="H38" s="9"/>
      <c r="I38" s="9"/>
      <c r="J38" s="9"/>
      <c r="K38" s="9"/>
      <c r="L38" s="305"/>
      <c r="M38" s="305"/>
      <c r="N38" s="11" t="str">
        <f t="shared" si="7"/>
        <v/>
      </c>
      <c r="O38" s="11" t="str">
        <f t="shared" si="8"/>
        <v/>
      </c>
      <c r="P38" s="158"/>
      <c r="Q38" s="11"/>
      <c r="R38" s="11"/>
      <c r="S38" s="11"/>
      <c r="T38" s="11"/>
      <c r="U38" s="11"/>
      <c r="V38" s="11"/>
      <c r="W38" s="11"/>
      <c r="X38" s="11"/>
      <c r="Y38" s="11" t="str">
        <f t="shared" si="9"/>
        <v/>
      </c>
      <c r="Z38" s="11" t="str">
        <f t="shared" si="10"/>
        <v/>
      </c>
      <c r="AA38" s="172">
        <f t="shared" si="11"/>
        <v>0</v>
      </c>
      <c r="AB38" s="172" t="str">
        <f t="shared" si="12"/>
        <v/>
      </c>
      <c r="AC38" s="172" t="str">
        <f t="shared" si="12"/>
        <v/>
      </c>
      <c r="AD38" s="171">
        <f t="shared" si="4"/>
        <v>0</v>
      </c>
      <c r="AE38" s="171">
        <f t="shared" si="4"/>
        <v>0</v>
      </c>
      <c r="AF38" s="171">
        <f t="shared" si="4"/>
        <v>0</v>
      </c>
      <c r="AG38" s="171">
        <f t="shared" si="4"/>
        <v>0</v>
      </c>
      <c r="AH38" s="171">
        <f t="shared" si="4"/>
        <v>0</v>
      </c>
      <c r="AI38" s="171">
        <f t="shared" si="4"/>
        <v>0</v>
      </c>
      <c r="AJ38" s="171">
        <f t="shared" si="4"/>
        <v>0</v>
      </c>
      <c r="AK38" s="171"/>
      <c r="AL38" s="171"/>
      <c r="AM38" s="171">
        <f t="shared" si="5"/>
        <v>0</v>
      </c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BB38" s="172" t="str">
        <f t="shared" si="6"/>
        <v/>
      </c>
      <c r="BC38" s="172" t="str">
        <f t="shared" si="6"/>
        <v/>
      </c>
      <c r="BD38" s="172" t="str">
        <f t="shared" si="6"/>
        <v/>
      </c>
      <c r="BE38" s="172" t="str">
        <f t="shared" si="6"/>
        <v/>
      </c>
      <c r="BF38" s="172" t="str">
        <f t="shared" si="6"/>
        <v/>
      </c>
    </row>
    <row r="39" spans="2:58">
      <c r="B39" s="10" t="str">
        <f t="shared" si="3"/>
        <v/>
      </c>
      <c r="C39" s="8"/>
      <c r="D39" s="8"/>
      <c r="E39" s="8"/>
      <c r="F39" s="281"/>
      <c r="G39" s="9"/>
      <c r="H39" s="9"/>
      <c r="I39" s="9"/>
      <c r="J39" s="9"/>
      <c r="K39" s="9"/>
      <c r="L39" s="305"/>
      <c r="M39" s="305"/>
      <c r="N39" s="11" t="str">
        <f t="shared" si="7"/>
        <v/>
      </c>
      <c r="O39" s="11" t="str">
        <f t="shared" si="8"/>
        <v/>
      </c>
      <c r="P39" s="158"/>
      <c r="Q39" s="11"/>
      <c r="R39" s="11"/>
      <c r="S39" s="11"/>
      <c r="T39" s="11"/>
      <c r="U39" s="11"/>
      <c r="V39" s="11"/>
      <c r="W39" s="11"/>
      <c r="X39" s="11"/>
      <c r="Y39" s="11" t="str">
        <f t="shared" si="9"/>
        <v/>
      </c>
      <c r="Z39" s="11" t="str">
        <f t="shared" si="10"/>
        <v/>
      </c>
      <c r="AA39" s="172">
        <f t="shared" si="11"/>
        <v>0</v>
      </c>
      <c r="AB39" s="172" t="str">
        <f t="shared" si="12"/>
        <v/>
      </c>
      <c r="AC39" s="172" t="str">
        <f t="shared" si="12"/>
        <v/>
      </c>
      <c r="AD39" s="171">
        <f t="shared" si="4"/>
        <v>0</v>
      </c>
      <c r="AE39" s="171">
        <f t="shared" si="4"/>
        <v>0</v>
      </c>
      <c r="AF39" s="171">
        <f t="shared" si="4"/>
        <v>0</v>
      </c>
      <c r="AG39" s="171">
        <f t="shared" si="4"/>
        <v>0</v>
      </c>
      <c r="AH39" s="171">
        <f t="shared" si="4"/>
        <v>0</v>
      </c>
      <c r="AI39" s="171">
        <f t="shared" si="4"/>
        <v>0</v>
      </c>
      <c r="AJ39" s="171">
        <f t="shared" si="4"/>
        <v>0</v>
      </c>
      <c r="AK39" s="171"/>
      <c r="AL39" s="171"/>
      <c r="AM39" s="171">
        <f t="shared" si="5"/>
        <v>0</v>
      </c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BB39" s="172" t="str">
        <f t="shared" si="6"/>
        <v/>
      </c>
      <c r="BC39" s="172" t="str">
        <f t="shared" si="6"/>
        <v/>
      </c>
      <c r="BD39" s="172" t="str">
        <f t="shared" si="6"/>
        <v/>
      </c>
      <c r="BE39" s="172" t="str">
        <f t="shared" si="6"/>
        <v/>
      </c>
      <c r="BF39" s="172" t="str">
        <f t="shared" si="6"/>
        <v/>
      </c>
    </row>
    <row r="40" spans="2:58">
      <c r="B40" s="10" t="str">
        <f t="shared" si="3"/>
        <v/>
      </c>
      <c r="C40" s="8"/>
      <c r="D40" s="8"/>
      <c r="E40" s="8"/>
      <c r="F40" s="281"/>
      <c r="G40" s="9"/>
      <c r="H40" s="352"/>
      <c r="I40" s="352"/>
      <c r="J40" s="352"/>
      <c r="K40" s="352"/>
      <c r="L40" s="394"/>
      <c r="M40" s="394"/>
      <c r="N40" s="11" t="str">
        <f t="shared" si="7"/>
        <v/>
      </c>
      <c r="O40" s="11" t="str">
        <f t="shared" si="8"/>
        <v/>
      </c>
      <c r="P40" s="354"/>
      <c r="Q40" s="11"/>
      <c r="R40" s="11"/>
      <c r="S40" s="11"/>
      <c r="T40" s="11"/>
      <c r="U40" s="11"/>
      <c r="V40" s="11"/>
      <c r="W40" s="11"/>
      <c r="X40" s="11"/>
      <c r="Y40" s="11" t="str">
        <f t="shared" si="9"/>
        <v/>
      </c>
      <c r="Z40" s="11" t="str">
        <f t="shared" si="10"/>
        <v/>
      </c>
      <c r="AA40" s="172">
        <f t="shared" si="11"/>
        <v>0</v>
      </c>
      <c r="AB40" s="172" t="str">
        <f t="shared" si="12"/>
        <v/>
      </c>
      <c r="AC40" s="172" t="str">
        <f t="shared" si="12"/>
        <v/>
      </c>
      <c r="AD40" s="171">
        <f t="shared" si="4"/>
        <v>0</v>
      </c>
      <c r="AE40" s="171">
        <f t="shared" si="4"/>
        <v>0</v>
      </c>
      <c r="AF40" s="171">
        <f t="shared" si="4"/>
        <v>0</v>
      </c>
      <c r="AG40" s="171">
        <f t="shared" si="4"/>
        <v>0</v>
      </c>
      <c r="AH40" s="171">
        <f t="shared" si="4"/>
        <v>0</v>
      </c>
      <c r="AI40" s="171">
        <f t="shared" si="4"/>
        <v>0</v>
      </c>
      <c r="AJ40" s="171">
        <f t="shared" si="4"/>
        <v>0</v>
      </c>
      <c r="AK40" s="171"/>
      <c r="AL40" s="171"/>
      <c r="AM40" s="171">
        <f t="shared" si="5"/>
        <v>0</v>
      </c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BB40" s="172" t="str">
        <f t="shared" si="6"/>
        <v/>
      </c>
      <c r="BC40" s="172" t="str">
        <f t="shared" si="6"/>
        <v/>
      </c>
      <c r="BD40" s="172" t="str">
        <f t="shared" si="6"/>
        <v/>
      </c>
      <c r="BE40" s="172" t="str">
        <f t="shared" si="6"/>
        <v/>
      </c>
      <c r="BF40" s="172" t="str">
        <f t="shared" si="6"/>
        <v/>
      </c>
    </row>
    <row r="41" spans="2:58">
      <c r="B41" s="10" t="str">
        <f t="shared" si="3"/>
        <v/>
      </c>
      <c r="C41" s="8"/>
      <c r="D41" s="8"/>
      <c r="E41" s="8"/>
      <c r="F41" s="281"/>
      <c r="G41" s="9"/>
      <c r="H41" s="9"/>
      <c r="I41" s="9"/>
      <c r="J41" s="9"/>
      <c r="K41" s="9"/>
      <c r="L41" s="305"/>
      <c r="M41" s="305"/>
      <c r="N41" s="11" t="str">
        <f t="shared" si="7"/>
        <v/>
      </c>
      <c r="O41" s="11" t="str">
        <f t="shared" si="8"/>
        <v/>
      </c>
      <c r="P41" s="158"/>
      <c r="Q41" s="11"/>
      <c r="R41" s="11"/>
      <c r="S41" s="11"/>
      <c r="T41" s="11"/>
      <c r="U41" s="11"/>
      <c r="V41" s="11"/>
      <c r="W41" s="11"/>
      <c r="X41" s="11"/>
      <c r="Y41" s="11" t="str">
        <f t="shared" si="9"/>
        <v/>
      </c>
      <c r="Z41" s="11" t="str">
        <f t="shared" si="10"/>
        <v/>
      </c>
      <c r="AA41" s="172">
        <f t="shared" si="11"/>
        <v>0</v>
      </c>
      <c r="AB41" s="172" t="str">
        <f t="shared" si="12"/>
        <v/>
      </c>
      <c r="AC41" s="172" t="str">
        <f t="shared" si="12"/>
        <v/>
      </c>
      <c r="AD41" s="171">
        <f t="shared" si="4"/>
        <v>0</v>
      </c>
      <c r="AE41" s="171">
        <f t="shared" si="4"/>
        <v>0</v>
      </c>
      <c r="AF41" s="171">
        <f t="shared" si="4"/>
        <v>0</v>
      </c>
      <c r="AG41" s="171">
        <f t="shared" si="4"/>
        <v>0</v>
      </c>
      <c r="AH41" s="171">
        <f t="shared" si="4"/>
        <v>0</v>
      </c>
      <c r="AI41" s="171">
        <f t="shared" si="4"/>
        <v>0</v>
      </c>
      <c r="AJ41" s="171">
        <f t="shared" si="4"/>
        <v>0</v>
      </c>
      <c r="AK41" s="171"/>
      <c r="AL41" s="171"/>
      <c r="AM41" s="171">
        <f t="shared" si="5"/>
        <v>0</v>
      </c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BB41" s="172" t="str">
        <f t="shared" si="6"/>
        <v/>
      </c>
      <c r="BC41" s="172" t="str">
        <f t="shared" si="6"/>
        <v/>
      </c>
      <c r="BD41" s="172" t="str">
        <f t="shared" si="6"/>
        <v/>
      </c>
      <c r="BE41" s="172" t="str">
        <f t="shared" si="6"/>
        <v/>
      </c>
      <c r="BF41" s="172" t="str">
        <f t="shared" si="6"/>
        <v/>
      </c>
    </row>
    <row r="42" spans="2:58">
      <c r="B42" s="10" t="str">
        <f t="shared" si="3"/>
        <v/>
      </c>
      <c r="C42" s="8"/>
      <c r="D42" s="8"/>
      <c r="E42" s="8"/>
      <c r="F42" s="281"/>
      <c r="G42" s="9"/>
      <c r="H42" s="9"/>
      <c r="I42" s="9"/>
      <c r="J42" s="9"/>
      <c r="K42" s="9"/>
      <c r="L42" s="305"/>
      <c r="M42" s="305"/>
      <c r="N42" s="11" t="str">
        <f t="shared" si="7"/>
        <v/>
      </c>
      <c r="O42" s="11" t="str">
        <f t="shared" si="8"/>
        <v/>
      </c>
      <c r="P42" s="158"/>
      <c r="Q42" s="11"/>
      <c r="R42" s="11"/>
      <c r="S42" s="11"/>
      <c r="T42" s="11"/>
      <c r="U42" s="11"/>
      <c r="V42" s="11"/>
      <c r="W42" s="11"/>
      <c r="X42" s="11"/>
      <c r="Y42" s="11" t="str">
        <f t="shared" si="9"/>
        <v/>
      </c>
      <c r="Z42" s="11" t="str">
        <f t="shared" si="10"/>
        <v/>
      </c>
      <c r="AA42" s="172">
        <f t="shared" si="11"/>
        <v>0</v>
      </c>
      <c r="AB42" s="172" t="str">
        <f t="shared" si="12"/>
        <v/>
      </c>
      <c r="AC42" s="172" t="str">
        <f t="shared" si="12"/>
        <v/>
      </c>
      <c r="AD42" s="171">
        <f t="shared" si="4"/>
        <v>0</v>
      </c>
      <c r="AE42" s="171">
        <f t="shared" si="4"/>
        <v>0</v>
      </c>
      <c r="AF42" s="171">
        <f t="shared" si="4"/>
        <v>0</v>
      </c>
      <c r="AG42" s="171">
        <f t="shared" si="4"/>
        <v>0</v>
      </c>
      <c r="AH42" s="171">
        <f t="shared" si="4"/>
        <v>0</v>
      </c>
      <c r="AI42" s="171">
        <f t="shared" si="4"/>
        <v>0</v>
      </c>
      <c r="AJ42" s="171">
        <f t="shared" si="4"/>
        <v>0</v>
      </c>
      <c r="AK42" s="171"/>
      <c r="AL42" s="171"/>
      <c r="AM42" s="171">
        <f t="shared" si="5"/>
        <v>0</v>
      </c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BB42" s="172" t="str">
        <f t="shared" si="6"/>
        <v/>
      </c>
      <c r="BC42" s="172" t="str">
        <f t="shared" si="6"/>
        <v/>
      </c>
      <c r="BD42" s="172" t="str">
        <f t="shared" si="6"/>
        <v/>
      </c>
      <c r="BE42" s="172" t="str">
        <f t="shared" si="6"/>
        <v/>
      </c>
      <c r="BF42" s="172" t="str">
        <f t="shared" si="6"/>
        <v/>
      </c>
    </row>
    <row r="43" spans="2:58">
      <c r="B43" s="10" t="str">
        <f t="shared" si="3"/>
        <v/>
      </c>
      <c r="C43" s="8"/>
      <c r="D43" s="8"/>
      <c r="E43" s="8"/>
      <c r="F43" s="281"/>
      <c r="G43" s="9"/>
      <c r="H43" s="9"/>
      <c r="I43" s="9"/>
      <c r="J43" s="9"/>
      <c r="K43" s="9"/>
      <c r="L43" s="305"/>
      <c r="M43" s="305"/>
      <c r="N43" s="11" t="str">
        <f t="shared" si="7"/>
        <v/>
      </c>
      <c r="O43" s="11" t="str">
        <f t="shared" si="8"/>
        <v/>
      </c>
      <c r="P43" s="158"/>
      <c r="Q43" s="11"/>
      <c r="R43" s="11"/>
      <c r="S43" s="11"/>
      <c r="T43" s="11"/>
      <c r="U43" s="11"/>
      <c r="V43" s="11"/>
      <c r="W43" s="11"/>
      <c r="X43" s="11"/>
      <c r="Y43" s="11" t="str">
        <f t="shared" si="9"/>
        <v/>
      </c>
      <c r="Z43" s="11" t="str">
        <f t="shared" si="10"/>
        <v/>
      </c>
      <c r="AA43" s="172">
        <f t="shared" si="11"/>
        <v>0</v>
      </c>
      <c r="AB43" s="172" t="str">
        <f t="shared" si="12"/>
        <v/>
      </c>
      <c r="AC43" s="172" t="str">
        <f t="shared" si="12"/>
        <v/>
      </c>
      <c r="AD43" s="171">
        <f t="shared" si="4"/>
        <v>0</v>
      </c>
      <c r="AE43" s="171">
        <f t="shared" si="4"/>
        <v>0</v>
      </c>
      <c r="AF43" s="171">
        <f t="shared" si="4"/>
        <v>0</v>
      </c>
      <c r="AG43" s="171">
        <f t="shared" si="4"/>
        <v>0</v>
      </c>
      <c r="AH43" s="171">
        <f t="shared" si="4"/>
        <v>0</v>
      </c>
      <c r="AI43" s="171">
        <f t="shared" si="4"/>
        <v>0</v>
      </c>
      <c r="AJ43" s="171">
        <f t="shared" si="4"/>
        <v>0</v>
      </c>
      <c r="AK43" s="171"/>
      <c r="AL43" s="171"/>
      <c r="AM43" s="171">
        <f t="shared" si="5"/>
        <v>0</v>
      </c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BB43" s="172" t="str">
        <f t="shared" si="6"/>
        <v/>
      </c>
      <c r="BC43" s="172" t="str">
        <f t="shared" si="6"/>
        <v/>
      </c>
      <c r="BD43" s="172" t="str">
        <f t="shared" si="6"/>
        <v/>
      </c>
      <c r="BE43" s="172" t="str">
        <f t="shared" si="6"/>
        <v/>
      </c>
      <c r="BF43" s="172" t="str">
        <f t="shared" si="6"/>
        <v/>
      </c>
    </row>
    <row r="44" spans="2:58" ht="16.5" thickBot="1">
      <c r="B44" s="10" t="str">
        <f t="shared" si="3"/>
        <v/>
      </c>
      <c r="C44" s="8"/>
      <c r="D44" s="8"/>
      <c r="E44" s="8"/>
      <c r="F44" s="281"/>
      <c r="G44" s="9"/>
      <c r="H44" s="9"/>
      <c r="I44" s="9"/>
      <c r="J44" s="9"/>
      <c r="K44" s="9"/>
      <c r="L44" s="305"/>
      <c r="M44" s="305"/>
      <c r="N44" s="11" t="str">
        <f t="shared" si="7"/>
        <v/>
      </c>
      <c r="O44" s="11" t="str">
        <f t="shared" si="8"/>
        <v/>
      </c>
      <c r="P44" s="158"/>
      <c r="Q44" s="11"/>
      <c r="R44" s="11"/>
      <c r="S44" s="11"/>
      <c r="T44" s="11"/>
      <c r="U44" s="11"/>
      <c r="V44" s="11"/>
      <c r="W44" s="11"/>
      <c r="X44" s="11"/>
      <c r="Y44" s="11" t="str">
        <f t="shared" si="9"/>
        <v/>
      </c>
      <c r="Z44" s="11" t="str">
        <f t="shared" si="10"/>
        <v/>
      </c>
      <c r="AA44" s="172">
        <f t="shared" si="11"/>
        <v>0</v>
      </c>
      <c r="AB44" s="172" t="str">
        <f t="shared" si="12"/>
        <v/>
      </c>
      <c r="AC44" s="172" t="str">
        <f t="shared" si="12"/>
        <v/>
      </c>
      <c r="AD44" s="171">
        <f t="shared" si="4"/>
        <v>0</v>
      </c>
      <c r="AE44" s="171">
        <f t="shared" si="4"/>
        <v>0</v>
      </c>
      <c r="AF44" s="171">
        <f t="shared" si="4"/>
        <v>0</v>
      </c>
      <c r="AG44" s="171">
        <f t="shared" si="4"/>
        <v>0</v>
      </c>
      <c r="AH44" s="171">
        <f t="shared" si="4"/>
        <v>0</v>
      </c>
      <c r="AI44" s="171">
        <f t="shared" si="4"/>
        <v>0</v>
      </c>
      <c r="AJ44" s="171">
        <f t="shared" si="4"/>
        <v>0</v>
      </c>
      <c r="AK44" s="171"/>
      <c r="AL44" s="171"/>
      <c r="AM44" s="171">
        <f t="shared" si="5"/>
        <v>0</v>
      </c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1"/>
      <c r="BB44" s="172" t="str">
        <f t="shared" si="6"/>
        <v/>
      </c>
      <c r="BC44" s="172" t="str">
        <f t="shared" si="6"/>
        <v/>
      </c>
      <c r="BD44" s="172" t="str">
        <f t="shared" si="6"/>
        <v/>
      </c>
      <c r="BE44" s="172" t="str">
        <f t="shared" si="6"/>
        <v/>
      </c>
      <c r="BF44" s="172" t="str">
        <f t="shared" si="6"/>
        <v/>
      </c>
    </row>
    <row r="45" spans="2:58" hidden="1">
      <c r="B45" s="10" t="str">
        <f t="shared" si="3"/>
        <v/>
      </c>
      <c r="C45" s="8"/>
      <c r="D45" s="8"/>
      <c r="E45" s="8"/>
      <c r="F45" s="281"/>
      <c r="G45" s="9"/>
      <c r="H45" s="9"/>
      <c r="I45" s="9"/>
      <c r="J45" s="9"/>
      <c r="K45" s="9"/>
      <c r="L45" s="305"/>
      <c r="M45" s="305"/>
      <c r="N45" s="11" t="str">
        <f t="shared" si="7"/>
        <v/>
      </c>
      <c r="O45" s="11" t="str">
        <f t="shared" si="8"/>
        <v/>
      </c>
      <c r="P45" s="158"/>
      <c r="Q45" s="11"/>
      <c r="R45" s="11"/>
      <c r="S45" s="11"/>
      <c r="T45" s="11"/>
      <c r="U45" s="11"/>
      <c r="V45" s="11"/>
      <c r="W45" s="11"/>
      <c r="X45" s="11"/>
      <c r="Y45" s="11" t="str">
        <f t="shared" si="9"/>
        <v/>
      </c>
      <c r="Z45" s="11" t="str">
        <f t="shared" si="10"/>
        <v/>
      </c>
      <c r="AA45" s="172">
        <f t="shared" si="11"/>
        <v>0</v>
      </c>
      <c r="AB45" s="172" t="str">
        <f t="shared" si="12"/>
        <v/>
      </c>
      <c r="AC45" s="172" t="str">
        <f t="shared" si="12"/>
        <v/>
      </c>
      <c r="AD45" s="171">
        <f t="shared" si="4"/>
        <v>0</v>
      </c>
      <c r="AE45" s="171">
        <f t="shared" si="4"/>
        <v>0</v>
      </c>
      <c r="AF45" s="171">
        <f t="shared" si="4"/>
        <v>0</v>
      </c>
      <c r="AG45" s="171">
        <f t="shared" si="4"/>
        <v>0</v>
      </c>
      <c r="AH45" s="171">
        <f t="shared" si="4"/>
        <v>0</v>
      </c>
      <c r="AI45" s="171">
        <f t="shared" si="4"/>
        <v>0</v>
      </c>
      <c r="AJ45" s="171">
        <f t="shared" si="4"/>
        <v>0</v>
      </c>
      <c r="AK45" s="171"/>
      <c r="AL45" s="171"/>
      <c r="AM45" s="171">
        <f t="shared" si="5"/>
        <v>0</v>
      </c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1"/>
      <c r="BB45" s="172" t="str">
        <f t="shared" si="6"/>
        <v/>
      </c>
      <c r="BC45" s="172" t="str">
        <f t="shared" si="6"/>
        <v/>
      </c>
      <c r="BD45" s="172" t="str">
        <f t="shared" si="6"/>
        <v/>
      </c>
      <c r="BE45" s="172" t="str">
        <f t="shared" si="6"/>
        <v/>
      </c>
      <c r="BF45" s="172" t="str">
        <f t="shared" si="6"/>
        <v/>
      </c>
    </row>
    <row r="46" spans="2:58" hidden="1">
      <c r="B46" s="10" t="str">
        <f t="shared" si="3"/>
        <v/>
      </c>
      <c r="C46" s="8"/>
      <c r="D46" s="8"/>
      <c r="E46" s="8"/>
      <c r="F46" s="281"/>
      <c r="G46" s="9"/>
      <c r="H46" s="9"/>
      <c r="I46" s="9"/>
      <c r="J46" s="9"/>
      <c r="K46" s="9"/>
      <c r="L46" s="305"/>
      <c r="M46" s="305"/>
      <c r="N46" s="11" t="str">
        <f t="shared" si="7"/>
        <v/>
      </c>
      <c r="O46" s="11" t="str">
        <f t="shared" si="8"/>
        <v/>
      </c>
      <c r="P46" s="158"/>
      <c r="Q46" s="11"/>
      <c r="R46" s="11"/>
      <c r="S46" s="11"/>
      <c r="T46" s="11"/>
      <c r="U46" s="11"/>
      <c r="V46" s="11"/>
      <c r="W46" s="11"/>
      <c r="X46" s="11"/>
      <c r="Y46" s="11" t="str">
        <f t="shared" si="9"/>
        <v/>
      </c>
      <c r="Z46" s="11" t="str">
        <f t="shared" si="10"/>
        <v/>
      </c>
      <c r="AA46" s="172">
        <f t="shared" si="11"/>
        <v>0</v>
      </c>
      <c r="AB46" s="172" t="str">
        <f t="shared" si="12"/>
        <v/>
      </c>
      <c r="AC46" s="172" t="str">
        <f t="shared" si="12"/>
        <v/>
      </c>
      <c r="AD46" s="171">
        <f t="shared" si="4"/>
        <v>0</v>
      </c>
      <c r="AE46" s="171">
        <f t="shared" si="4"/>
        <v>0</v>
      </c>
      <c r="AF46" s="171">
        <f t="shared" si="4"/>
        <v>0</v>
      </c>
      <c r="AG46" s="171">
        <f t="shared" si="4"/>
        <v>0</v>
      </c>
      <c r="AH46" s="171">
        <f t="shared" si="4"/>
        <v>0</v>
      </c>
      <c r="AI46" s="171">
        <f t="shared" si="4"/>
        <v>0</v>
      </c>
      <c r="AJ46" s="171">
        <f t="shared" si="4"/>
        <v>0</v>
      </c>
      <c r="AK46" s="171"/>
      <c r="AL46" s="171"/>
      <c r="AM46" s="171">
        <f t="shared" si="5"/>
        <v>0</v>
      </c>
      <c r="AN46" s="171"/>
      <c r="AO46" s="171"/>
      <c r="AP46" s="171"/>
      <c r="AQ46" s="171"/>
      <c r="AR46" s="171"/>
      <c r="AS46" s="171"/>
      <c r="AT46" s="171"/>
      <c r="AU46" s="171"/>
      <c r="AV46" s="171"/>
      <c r="AW46" s="171"/>
      <c r="AX46" s="171"/>
      <c r="AY46" s="171"/>
      <c r="BB46" s="172" t="str">
        <f t="shared" si="6"/>
        <v/>
      </c>
      <c r="BC46" s="172" t="str">
        <f t="shared" si="6"/>
        <v/>
      </c>
      <c r="BD46" s="172" t="str">
        <f t="shared" si="6"/>
        <v/>
      </c>
      <c r="BE46" s="172" t="str">
        <f t="shared" si="6"/>
        <v/>
      </c>
      <c r="BF46" s="172" t="str">
        <f t="shared" si="6"/>
        <v/>
      </c>
    </row>
    <row r="47" spans="2:58" hidden="1">
      <c r="B47" s="10" t="str">
        <f t="shared" si="3"/>
        <v/>
      </c>
      <c r="C47" s="8"/>
      <c r="D47" s="8"/>
      <c r="E47" s="8"/>
      <c r="F47" s="281"/>
      <c r="G47" s="9"/>
      <c r="H47" s="9"/>
      <c r="I47" s="9"/>
      <c r="J47" s="9"/>
      <c r="K47" s="9"/>
      <c r="L47" s="305"/>
      <c r="M47" s="305"/>
      <c r="N47" s="11" t="str">
        <f t="shared" si="7"/>
        <v/>
      </c>
      <c r="O47" s="11" t="str">
        <f t="shared" si="8"/>
        <v/>
      </c>
      <c r="P47" s="158"/>
      <c r="Q47" s="11"/>
      <c r="R47" s="11"/>
      <c r="S47" s="11"/>
      <c r="T47" s="11"/>
      <c r="U47" s="11"/>
      <c r="V47" s="11"/>
      <c r="W47" s="11"/>
      <c r="X47" s="11"/>
      <c r="Y47" s="11" t="str">
        <f t="shared" si="9"/>
        <v/>
      </c>
      <c r="Z47" s="11" t="str">
        <f t="shared" si="10"/>
        <v/>
      </c>
      <c r="AA47" s="172">
        <f t="shared" si="11"/>
        <v>0</v>
      </c>
      <c r="AB47" s="172" t="str">
        <f t="shared" si="12"/>
        <v/>
      </c>
      <c r="AC47" s="172" t="str">
        <f t="shared" si="12"/>
        <v/>
      </c>
      <c r="AD47" s="171">
        <f t="shared" si="4"/>
        <v>0</v>
      </c>
      <c r="AE47" s="171">
        <f t="shared" si="4"/>
        <v>0</v>
      </c>
      <c r="AF47" s="171">
        <f t="shared" si="4"/>
        <v>0</v>
      </c>
      <c r="AG47" s="171">
        <f t="shared" si="4"/>
        <v>0</v>
      </c>
      <c r="AH47" s="171">
        <f t="shared" si="4"/>
        <v>0</v>
      </c>
      <c r="AI47" s="171">
        <f t="shared" si="4"/>
        <v>0</v>
      </c>
      <c r="AJ47" s="171">
        <f t="shared" si="4"/>
        <v>0</v>
      </c>
      <c r="AK47" s="171"/>
      <c r="AL47" s="171"/>
      <c r="AM47" s="171">
        <f t="shared" si="5"/>
        <v>0</v>
      </c>
      <c r="AN47" s="171"/>
      <c r="AO47" s="171"/>
      <c r="AP47" s="171"/>
      <c r="AQ47" s="171"/>
      <c r="AR47" s="171"/>
      <c r="AS47" s="171"/>
      <c r="AT47" s="171"/>
      <c r="AU47" s="171"/>
      <c r="AV47" s="171"/>
      <c r="AW47" s="171"/>
      <c r="AX47" s="171"/>
      <c r="AY47" s="171"/>
      <c r="BB47" s="172" t="str">
        <f t="shared" ref="BB47:BF62" si="13">IF($F47="","",BB$30)</f>
        <v/>
      </c>
      <c r="BC47" s="172" t="str">
        <f t="shared" si="13"/>
        <v/>
      </c>
      <c r="BD47" s="172" t="str">
        <f t="shared" si="13"/>
        <v/>
      </c>
      <c r="BE47" s="172" t="str">
        <f t="shared" si="13"/>
        <v/>
      </c>
      <c r="BF47" s="172" t="str">
        <f t="shared" si="13"/>
        <v/>
      </c>
    </row>
    <row r="48" spans="2:58" hidden="1">
      <c r="B48" s="10" t="str">
        <f t="shared" si="3"/>
        <v/>
      </c>
      <c r="C48" s="8"/>
      <c r="D48" s="8"/>
      <c r="E48" s="8"/>
      <c r="F48" s="281"/>
      <c r="G48" s="9"/>
      <c r="H48" s="9"/>
      <c r="I48" s="9"/>
      <c r="J48" s="9"/>
      <c r="K48" s="9"/>
      <c r="L48" s="305"/>
      <c r="M48" s="305"/>
      <c r="N48" s="11" t="str">
        <f t="shared" si="7"/>
        <v/>
      </c>
      <c r="O48" s="11" t="str">
        <f t="shared" si="8"/>
        <v/>
      </c>
      <c r="P48" s="158"/>
      <c r="Q48" s="11"/>
      <c r="R48" s="11"/>
      <c r="S48" s="11"/>
      <c r="T48" s="11"/>
      <c r="U48" s="11"/>
      <c r="V48" s="11"/>
      <c r="W48" s="11"/>
      <c r="X48" s="11"/>
      <c r="Y48" s="11" t="str">
        <f t="shared" si="9"/>
        <v/>
      </c>
      <c r="Z48" s="11" t="str">
        <f t="shared" si="10"/>
        <v/>
      </c>
      <c r="AA48" s="172">
        <f t="shared" si="11"/>
        <v>0</v>
      </c>
      <c r="AB48" s="172" t="str">
        <f t="shared" si="12"/>
        <v/>
      </c>
      <c r="AC48" s="172" t="str">
        <f t="shared" si="12"/>
        <v/>
      </c>
      <c r="AD48" s="171">
        <f t="shared" si="4"/>
        <v>0</v>
      </c>
      <c r="AE48" s="171">
        <f t="shared" si="4"/>
        <v>0</v>
      </c>
      <c r="AF48" s="171">
        <f t="shared" si="4"/>
        <v>0</v>
      </c>
      <c r="AG48" s="171">
        <f t="shared" si="4"/>
        <v>0</v>
      </c>
      <c r="AH48" s="171">
        <f t="shared" si="4"/>
        <v>0</v>
      </c>
      <c r="AI48" s="171">
        <f t="shared" si="4"/>
        <v>0</v>
      </c>
      <c r="AJ48" s="171">
        <f t="shared" si="4"/>
        <v>0</v>
      </c>
      <c r="AK48" s="171"/>
      <c r="AL48" s="171"/>
      <c r="AM48" s="171">
        <f t="shared" si="5"/>
        <v>0</v>
      </c>
      <c r="AN48" s="171"/>
      <c r="AO48" s="171"/>
      <c r="AP48" s="171"/>
      <c r="AQ48" s="171"/>
      <c r="AR48" s="171"/>
      <c r="AS48" s="171"/>
      <c r="AT48" s="171"/>
      <c r="AU48" s="171"/>
      <c r="AV48" s="171"/>
      <c r="AW48" s="171"/>
      <c r="AX48" s="171"/>
      <c r="AY48" s="171"/>
      <c r="BB48" s="172" t="str">
        <f t="shared" si="13"/>
        <v/>
      </c>
      <c r="BC48" s="172" t="str">
        <f t="shared" si="13"/>
        <v/>
      </c>
      <c r="BD48" s="172" t="str">
        <f t="shared" si="13"/>
        <v/>
      </c>
      <c r="BE48" s="172" t="str">
        <f t="shared" si="13"/>
        <v/>
      </c>
      <c r="BF48" s="172" t="str">
        <f t="shared" si="13"/>
        <v/>
      </c>
    </row>
    <row r="49" spans="2:58" hidden="1">
      <c r="B49" s="10" t="str">
        <f t="shared" si="3"/>
        <v/>
      </c>
      <c r="C49" s="8"/>
      <c r="D49" s="8"/>
      <c r="E49" s="8"/>
      <c r="F49" s="281"/>
      <c r="G49" s="9"/>
      <c r="H49" s="9"/>
      <c r="I49" s="9"/>
      <c r="J49" s="9"/>
      <c r="K49" s="9"/>
      <c r="L49" s="305"/>
      <c r="M49" s="305"/>
      <c r="N49" s="11" t="str">
        <f t="shared" si="7"/>
        <v/>
      </c>
      <c r="O49" s="11" t="str">
        <f t="shared" si="8"/>
        <v/>
      </c>
      <c r="P49" s="158"/>
      <c r="Q49" s="11"/>
      <c r="R49" s="11"/>
      <c r="S49" s="11"/>
      <c r="T49" s="11"/>
      <c r="U49" s="11"/>
      <c r="V49" s="11"/>
      <c r="W49" s="11"/>
      <c r="X49" s="11"/>
      <c r="Y49" s="11" t="str">
        <f t="shared" si="9"/>
        <v/>
      </c>
      <c r="Z49" s="11" t="str">
        <f t="shared" si="10"/>
        <v/>
      </c>
      <c r="AA49" s="172">
        <f t="shared" si="11"/>
        <v>0</v>
      </c>
      <c r="AB49" s="172" t="str">
        <f t="shared" si="12"/>
        <v/>
      </c>
      <c r="AC49" s="172" t="str">
        <f t="shared" si="12"/>
        <v/>
      </c>
      <c r="AD49" s="171">
        <f t="shared" si="4"/>
        <v>0</v>
      </c>
      <c r="AE49" s="171">
        <f t="shared" si="4"/>
        <v>0</v>
      </c>
      <c r="AF49" s="171">
        <f t="shared" si="4"/>
        <v>0</v>
      </c>
      <c r="AG49" s="171">
        <f t="shared" si="4"/>
        <v>0</v>
      </c>
      <c r="AH49" s="171">
        <f t="shared" si="4"/>
        <v>0</v>
      </c>
      <c r="AI49" s="171">
        <f t="shared" si="4"/>
        <v>0</v>
      </c>
      <c r="AJ49" s="171">
        <f t="shared" si="4"/>
        <v>0</v>
      </c>
      <c r="AK49" s="171"/>
      <c r="AL49" s="171"/>
      <c r="AM49" s="171">
        <f t="shared" si="5"/>
        <v>0</v>
      </c>
      <c r="AN49" s="171"/>
      <c r="AO49" s="171"/>
      <c r="AP49" s="171"/>
      <c r="AQ49" s="171"/>
      <c r="AR49" s="171"/>
      <c r="AS49" s="171"/>
      <c r="AT49" s="171"/>
      <c r="AU49" s="171"/>
      <c r="AV49" s="171"/>
      <c r="AW49" s="171"/>
      <c r="AX49" s="171"/>
      <c r="AY49" s="171"/>
      <c r="BB49" s="172" t="str">
        <f t="shared" si="13"/>
        <v/>
      </c>
      <c r="BC49" s="172" t="str">
        <f t="shared" si="13"/>
        <v/>
      </c>
      <c r="BD49" s="172" t="str">
        <f t="shared" si="13"/>
        <v/>
      </c>
      <c r="BE49" s="172" t="str">
        <f t="shared" si="13"/>
        <v/>
      </c>
      <c r="BF49" s="172" t="str">
        <f t="shared" si="13"/>
        <v/>
      </c>
    </row>
    <row r="50" spans="2:58" hidden="1">
      <c r="B50" s="10" t="str">
        <f t="shared" si="3"/>
        <v/>
      </c>
      <c r="C50" s="8"/>
      <c r="D50" s="8"/>
      <c r="E50" s="8"/>
      <c r="F50" s="281"/>
      <c r="G50" s="9"/>
      <c r="H50" s="9"/>
      <c r="I50" s="9"/>
      <c r="J50" s="9"/>
      <c r="K50" s="9"/>
      <c r="L50" s="305"/>
      <c r="M50" s="305"/>
      <c r="N50" s="11" t="str">
        <f t="shared" si="7"/>
        <v/>
      </c>
      <c r="O50" s="11" t="str">
        <f t="shared" si="8"/>
        <v/>
      </c>
      <c r="P50" s="158"/>
      <c r="Q50" s="11"/>
      <c r="R50" s="11"/>
      <c r="S50" s="11"/>
      <c r="T50" s="11"/>
      <c r="U50" s="11"/>
      <c r="V50" s="11"/>
      <c r="W50" s="11"/>
      <c r="X50" s="11"/>
      <c r="Y50" s="11" t="str">
        <f t="shared" si="9"/>
        <v/>
      </c>
      <c r="Z50" s="11" t="str">
        <f t="shared" si="10"/>
        <v/>
      </c>
      <c r="AA50" s="172">
        <f t="shared" si="11"/>
        <v>0</v>
      </c>
      <c r="AB50" s="172" t="str">
        <f t="shared" si="12"/>
        <v/>
      </c>
      <c r="AC50" s="172" t="str">
        <f t="shared" si="12"/>
        <v/>
      </c>
      <c r="AD50" s="171">
        <f t="shared" si="4"/>
        <v>0</v>
      </c>
      <c r="AE50" s="171">
        <f t="shared" si="4"/>
        <v>0</v>
      </c>
      <c r="AF50" s="171">
        <f t="shared" si="4"/>
        <v>0</v>
      </c>
      <c r="AG50" s="171">
        <f t="shared" si="4"/>
        <v>0</v>
      </c>
      <c r="AH50" s="171">
        <f t="shared" si="4"/>
        <v>0</v>
      </c>
      <c r="AI50" s="171">
        <f t="shared" si="4"/>
        <v>0</v>
      </c>
      <c r="AJ50" s="171">
        <f t="shared" si="4"/>
        <v>0</v>
      </c>
      <c r="AK50" s="171"/>
      <c r="AL50" s="171"/>
      <c r="AM50" s="171">
        <f t="shared" si="5"/>
        <v>0</v>
      </c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BB50" s="172" t="str">
        <f t="shared" si="13"/>
        <v/>
      </c>
      <c r="BC50" s="172" t="str">
        <f t="shared" si="13"/>
        <v/>
      </c>
      <c r="BD50" s="172" t="str">
        <f t="shared" si="13"/>
        <v/>
      </c>
      <c r="BE50" s="172" t="str">
        <f t="shared" si="13"/>
        <v/>
      </c>
      <c r="BF50" s="172" t="str">
        <f t="shared" si="13"/>
        <v/>
      </c>
    </row>
    <row r="51" spans="2:58" hidden="1">
      <c r="B51" s="10" t="str">
        <f t="shared" si="3"/>
        <v/>
      </c>
      <c r="C51" s="8"/>
      <c r="D51" s="8"/>
      <c r="E51" s="8"/>
      <c r="F51" s="281"/>
      <c r="G51" s="9"/>
      <c r="H51" s="9"/>
      <c r="I51" s="9"/>
      <c r="J51" s="9"/>
      <c r="K51" s="9"/>
      <c r="L51" s="305"/>
      <c r="M51" s="305"/>
      <c r="N51" s="11" t="str">
        <f t="shared" si="7"/>
        <v/>
      </c>
      <c r="O51" s="11" t="str">
        <f t="shared" si="8"/>
        <v/>
      </c>
      <c r="P51" s="158"/>
      <c r="Q51" s="11"/>
      <c r="R51" s="11"/>
      <c r="S51" s="11"/>
      <c r="T51" s="11"/>
      <c r="U51" s="11"/>
      <c r="V51" s="11"/>
      <c r="W51" s="11"/>
      <c r="X51" s="11"/>
      <c r="Y51" s="11" t="str">
        <f t="shared" si="9"/>
        <v/>
      </c>
      <c r="Z51" s="11" t="str">
        <f t="shared" si="10"/>
        <v/>
      </c>
      <c r="AA51" s="172">
        <f t="shared" si="11"/>
        <v>0</v>
      </c>
      <c r="AB51" s="172" t="str">
        <f t="shared" si="12"/>
        <v/>
      </c>
      <c r="AC51" s="172" t="str">
        <f t="shared" si="12"/>
        <v/>
      </c>
      <c r="AD51" s="171">
        <f t="shared" si="4"/>
        <v>0</v>
      </c>
      <c r="AE51" s="171">
        <f t="shared" si="4"/>
        <v>0</v>
      </c>
      <c r="AF51" s="171">
        <f t="shared" si="4"/>
        <v>0</v>
      </c>
      <c r="AG51" s="171">
        <f t="shared" si="4"/>
        <v>0</v>
      </c>
      <c r="AH51" s="171">
        <f t="shared" si="4"/>
        <v>0</v>
      </c>
      <c r="AI51" s="171">
        <f t="shared" si="4"/>
        <v>0</v>
      </c>
      <c r="AJ51" s="171">
        <f t="shared" si="4"/>
        <v>0</v>
      </c>
      <c r="AK51" s="171"/>
      <c r="AL51" s="171"/>
      <c r="AM51" s="171">
        <f t="shared" si="5"/>
        <v>0</v>
      </c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BB51" s="172" t="str">
        <f t="shared" si="13"/>
        <v/>
      </c>
      <c r="BC51" s="172" t="str">
        <f t="shared" si="13"/>
        <v/>
      </c>
      <c r="BD51" s="172" t="str">
        <f t="shared" si="13"/>
        <v/>
      </c>
      <c r="BE51" s="172" t="str">
        <f t="shared" si="13"/>
        <v/>
      </c>
      <c r="BF51" s="172" t="str">
        <f t="shared" si="13"/>
        <v/>
      </c>
    </row>
    <row r="52" spans="2:58" hidden="1">
      <c r="B52" s="10" t="str">
        <f t="shared" si="3"/>
        <v/>
      </c>
      <c r="C52" s="8"/>
      <c r="D52" s="8"/>
      <c r="E52" s="8"/>
      <c r="F52" s="281"/>
      <c r="G52" s="9"/>
      <c r="H52" s="9"/>
      <c r="I52" s="9"/>
      <c r="J52" s="9"/>
      <c r="K52" s="9"/>
      <c r="L52" s="305"/>
      <c r="M52" s="305"/>
      <c r="N52" s="11" t="str">
        <f t="shared" si="7"/>
        <v/>
      </c>
      <c r="O52" s="11" t="str">
        <f t="shared" si="8"/>
        <v/>
      </c>
      <c r="P52" s="158"/>
      <c r="Q52" s="11"/>
      <c r="R52" s="11"/>
      <c r="S52" s="11"/>
      <c r="T52" s="11"/>
      <c r="U52" s="11"/>
      <c r="V52" s="11"/>
      <c r="W52" s="11"/>
      <c r="X52" s="11"/>
      <c r="Y52" s="11" t="str">
        <f t="shared" si="9"/>
        <v/>
      </c>
      <c r="Z52" s="11" t="str">
        <f t="shared" si="10"/>
        <v/>
      </c>
      <c r="AA52" s="172">
        <f t="shared" si="11"/>
        <v>0</v>
      </c>
      <c r="AB52" s="172" t="str">
        <f t="shared" si="12"/>
        <v/>
      </c>
      <c r="AC52" s="172" t="str">
        <f t="shared" si="12"/>
        <v/>
      </c>
      <c r="AD52" s="171">
        <f t="shared" si="4"/>
        <v>0</v>
      </c>
      <c r="AE52" s="171">
        <f t="shared" si="4"/>
        <v>0</v>
      </c>
      <c r="AF52" s="171">
        <f t="shared" si="4"/>
        <v>0</v>
      </c>
      <c r="AG52" s="171">
        <f t="shared" si="4"/>
        <v>0</v>
      </c>
      <c r="AH52" s="171">
        <f t="shared" si="4"/>
        <v>0</v>
      </c>
      <c r="AI52" s="171">
        <f t="shared" si="4"/>
        <v>0</v>
      </c>
      <c r="AJ52" s="171">
        <f t="shared" si="4"/>
        <v>0</v>
      </c>
      <c r="AK52" s="171"/>
      <c r="AL52" s="171"/>
      <c r="AM52" s="171">
        <f t="shared" si="5"/>
        <v>0</v>
      </c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1"/>
      <c r="BB52" s="172" t="str">
        <f t="shared" si="13"/>
        <v/>
      </c>
      <c r="BC52" s="172" t="str">
        <f t="shared" si="13"/>
        <v/>
      </c>
      <c r="BD52" s="172" t="str">
        <f t="shared" si="13"/>
        <v/>
      </c>
      <c r="BE52" s="172" t="str">
        <f t="shared" si="13"/>
        <v/>
      </c>
      <c r="BF52" s="172" t="str">
        <f t="shared" si="13"/>
        <v/>
      </c>
    </row>
    <row r="53" spans="2:58" hidden="1">
      <c r="B53" s="10" t="str">
        <f t="shared" si="3"/>
        <v/>
      </c>
      <c r="C53" s="8"/>
      <c r="D53" s="8"/>
      <c r="E53" s="8"/>
      <c r="F53" s="281"/>
      <c r="G53" s="9"/>
      <c r="H53" s="9"/>
      <c r="I53" s="9"/>
      <c r="J53" s="9"/>
      <c r="K53" s="9"/>
      <c r="L53" s="305"/>
      <c r="M53" s="305"/>
      <c r="N53" s="11" t="str">
        <f t="shared" si="7"/>
        <v/>
      </c>
      <c r="O53" s="11" t="str">
        <f t="shared" si="8"/>
        <v/>
      </c>
      <c r="P53" s="158"/>
      <c r="Q53" s="11"/>
      <c r="R53" s="11"/>
      <c r="S53" s="11"/>
      <c r="T53" s="11"/>
      <c r="U53" s="11"/>
      <c r="V53" s="11"/>
      <c r="W53" s="11"/>
      <c r="X53" s="11"/>
      <c r="Y53" s="11" t="str">
        <f t="shared" si="9"/>
        <v/>
      </c>
      <c r="Z53" s="11" t="str">
        <f t="shared" si="10"/>
        <v/>
      </c>
      <c r="AA53" s="172">
        <f t="shared" si="11"/>
        <v>0</v>
      </c>
      <c r="AB53" s="172" t="str">
        <f t="shared" si="12"/>
        <v/>
      </c>
      <c r="AC53" s="172" t="str">
        <f t="shared" si="12"/>
        <v/>
      </c>
      <c r="AD53" s="171">
        <f t="shared" si="4"/>
        <v>0</v>
      </c>
      <c r="AE53" s="171">
        <f t="shared" si="4"/>
        <v>0</v>
      </c>
      <c r="AF53" s="171">
        <f t="shared" si="4"/>
        <v>0</v>
      </c>
      <c r="AG53" s="171">
        <f t="shared" si="4"/>
        <v>0</v>
      </c>
      <c r="AH53" s="171">
        <f t="shared" si="4"/>
        <v>0</v>
      </c>
      <c r="AI53" s="171">
        <f t="shared" si="4"/>
        <v>0</v>
      </c>
      <c r="AJ53" s="171">
        <f t="shared" si="4"/>
        <v>0</v>
      </c>
      <c r="AK53" s="171"/>
      <c r="AL53" s="171"/>
      <c r="AM53" s="171">
        <f t="shared" si="5"/>
        <v>0</v>
      </c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BB53" s="172" t="str">
        <f t="shared" si="13"/>
        <v/>
      </c>
      <c r="BC53" s="172" t="str">
        <f t="shared" si="13"/>
        <v/>
      </c>
      <c r="BD53" s="172" t="str">
        <f t="shared" si="13"/>
        <v/>
      </c>
      <c r="BE53" s="172" t="str">
        <f t="shared" si="13"/>
        <v/>
      </c>
      <c r="BF53" s="172" t="str">
        <f t="shared" si="13"/>
        <v/>
      </c>
    </row>
    <row r="54" spans="2:58" hidden="1">
      <c r="B54" s="10" t="str">
        <f t="shared" si="3"/>
        <v/>
      </c>
      <c r="C54" s="8"/>
      <c r="D54" s="8"/>
      <c r="E54" s="8"/>
      <c r="F54" s="281"/>
      <c r="G54" s="9"/>
      <c r="H54" s="9"/>
      <c r="I54" s="9"/>
      <c r="J54" s="9"/>
      <c r="K54" s="9"/>
      <c r="L54" s="305"/>
      <c r="M54" s="305"/>
      <c r="N54" s="11" t="str">
        <f t="shared" si="7"/>
        <v/>
      </c>
      <c r="O54" s="11" t="str">
        <f t="shared" si="8"/>
        <v/>
      </c>
      <c r="P54" s="158"/>
      <c r="Q54" s="11"/>
      <c r="R54" s="11"/>
      <c r="S54" s="11"/>
      <c r="T54" s="11"/>
      <c r="U54" s="11"/>
      <c r="V54" s="11"/>
      <c r="W54" s="11"/>
      <c r="X54" s="11"/>
      <c r="Y54" s="11" t="str">
        <f t="shared" si="9"/>
        <v/>
      </c>
      <c r="Z54" s="11" t="str">
        <f t="shared" si="10"/>
        <v/>
      </c>
      <c r="AA54" s="172">
        <f t="shared" si="11"/>
        <v>0</v>
      </c>
      <c r="AB54" s="172" t="str">
        <f t="shared" si="12"/>
        <v/>
      </c>
      <c r="AC54" s="172" t="str">
        <f t="shared" si="12"/>
        <v/>
      </c>
      <c r="AD54" s="171">
        <f t="shared" si="4"/>
        <v>0</v>
      </c>
      <c r="AE54" s="171">
        <f t="shared" si="4"/>
        <v>0</v>
      </c>
      <c r="AF54" s="171">
        <f t="shared" si="4"/>
        <v>0</v>
      </c>
      <c r="AG54" s="171">
        <f t="shared" si="4"/>
        <v>0</v>
      </c>
      <c r="AH54" s="171">
        <f t="shared" si="4"/>
        <v>0</v>
      </c>
      <c r="AI54" s="171">
        <f t="shared" si="4"/>
        <v>0</v>
      </c>
      <c r="AJ54" s="171">
        <f t="shared" si="4"/>
        <v>0</v>
      </c>
      <c r="AK54" s="171"/>
      <c r="AL54" s="171"/>
      <c r="AM54" s="171">
        <f t="shared" si="5"/>
        <v>0</v>
      </c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BB54" s="172" t="str">
        <f t="shared" si="13"/>
        <v/>
      </c>
      <c r="BC54" s="172" t="str">
        <f t="shared" si="13"/>
        <v/>
      </c>
      <c r="BD54" s="172" t="str">
        <f t="shared" si="13"/>
        <v/>
      </c>
      <c r="BE54" s="172" t="str">
        <f t="shared" si="13"/>
        <v/>
      </c>
      <c r="BF54" s="172" t="str">
        <f t="shared" si="13"/>
        <v/>
      </c>
    </row>
    <row r="55" spans="2:58" hidden="1">
      <c r="B55" s="10" t="str">
        <f t="shared" si="3"/>
        <v/>
      </c>
      <c r="C55" s="8"/>
      <c r="D55" s="8"/>
      <c r="E55" s="8"/>
      <c r="F55" s="281"/>
      <c r="G55" s="9"/>
      <c r="H55" s="9"/>
      <c r="I55" s="9"/>
      <c r="J55" s="9"/>
      <c r="K55" s="9"/>
      <c r="L55" s="305"/>
      <c r="M55" s="305"/>
      <c r="N55" s="11" t="str">
        <f t="shared" si="7"/>
        <v/>
      </c>
      <c r="O55" s="11" t="str">
        <f t="shared" si="8"/>
        <v/>
      </c>
      <c r="P55" s="158"/>
      <c r="Q55" s="11"/>
      <c r="R55" s="11"/>
      <c r="S55" s="11"/>
      <c r="T55" s="11"/>
      <c r="U55" s="11"/>
      <c r="V55" s="11"/>
      <c r="W55" s="11"/>
      <c r="X55" s="11"/>
      <c r="Y55" s="11" t="str">
        <f t="shared" si="9"/>
        <v/>
      </c>
      <c r="Z55" s="11" t="str">
        <f t="shared" si="10"/>
        <v/>
      </c>
      <c r="AA55" s="172">
        <f t="shared" si="11"/>
        <v>0</v>
      </c>
      <c r="AB55" s="172" t="str">
        <f t="shared" si="12"/>
        <v/>
      </c>
      <c r="AC55" s="172" t="str">
        <f t="shared" si="12"/>
        <v/>
      </c>
      <c r="AD55" s="171">
        <f t="shared" si="4"/>
        <v>0</v>
      </c>
      <c r="AE55" s="171">
        <f t="shared" si="4"/>
        <v>0</v>
      </c>
      <c r="AF55" s="171">
        <f t="shared" si="4"/>
        <v>0</v>
      </c>
      <c r="AG55" s="171">
        <f t="shared" si="4"/>
        <v>0</v>
      </c>
      <c r="AH55" s="171">
        <f t="shared" si="4"/>
        <v>0</v>
      </c>
      <c r="AI55" s="171">
        <f t="shared" si="4"/>
        <v>0</v>
      </c>
      <c r="AJ55" s="171">
        <f t="shared" si="4"/>
        <v>0</v>
      </c>
      <c r="AK55" s="171"/>
      <c r="AL55" s="171"/>
      <c r="AM55" s="171">
        <f t="shared" si="5"/>
        <v>0</v>
      </c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BB55" s="172" t="str">
        <f t="shared" si="13"/>
        <v/>
      </c>
      <c r="BC55" s="172" t="str">
        <f t="shared" si="13"/>
        <v/>
      </c>
      <c r="BD55" s="172" t="str">
        <f t="shared" si="13"/>
        <v/>
      </c>
      <c r="BE55" s="172" t="str">
        <f t="shared" si="13"/>
        <v/>
      </c>
      <c r="BF55" s="172" t="str">
        <f t="shared" si="13"/>
        <v/>
      </c>
    </row>
    <row r="56" spans="2:58" hidden="1">
      <c r="B56" s="10" t="str">
        <f t="shared" si="3"/>
        <v/>
      </c>
      <c r="C56" s="8"/>
      <c r="D56" s="8"/>
      <c r="E56" s="8"/>
      <c r="F56" s="281"/>
      <c r="G56" s="9"/>
      <c r="H56" s="9"/>
      <c r="I56" s="9"/>
      <c r="J56" s="9"/>
      <c r="K56" s="9"/>
      <c r="L56" s="305"/>
      <c r="M56" s="305"/>
      <c r="N56" s="11" t="str">
        <f t="shared" si="7"/>
        <v/>
      </c>
      <c r="O56" s="11" t="str">
        <f t="shared" si="8"/>
        <v/>
      </c>
      <c r="P56" s="158"/>
      <c r="Q56" s="11"/>
      <c r="R56" s="11"/>
      <c r="S56" s="11"/>
      <c r="T56" s="11"/>
      <c r="U56" s="11"/>
      <c r="V56" s="11"/>
      <c r="W56" s="11"/>
      <c r="X56" s="11"/>
      <c r="Y56" s="11" t="str">
        <f t="shared" si="9"/>
        <v/>
      </c>
      <c r="Z56" s="11" t="str">
        <f t="shared" si="10"/>
        <v/>
      </c>
      <c r="AA56" s="172">
        <f t="shared" si="11"/>
        <v>0</v>
      </c>
      <c r="AB56" s="172" t="str">
        <f t="shared" si="12"/>
        <v/>
      </c>
      <c r="AC56" s="172" t="str">
        <f t="shared" si="12"/>
        <v/>
      </c>
      <c r="AD56" s="171">
        <f t="shared" si="4"/>
        <v>0</v>
      </c>
      <c r="AE56" s="171">
        <f t="shared" si="4"/>
        <v>0</v>
      </c>
      <c r="AF56" s="171">
        <f t="shared" si="4"/>
        <v>0</v>
      </c>
      <c r="AG56" s="171">
        <f t="shared" si="4"/>
        <v>0</v>
      </c>
      <c r="AH56" s="171">
        <f t="shared" si="4"/>
        <v>0</v>
      </c>
      <c r="AI56" s="171">
        <f t="shared" si="4"/>
        <v>0</v>
      </c>
      <c r="AJ56" s="171">
        <f t="shared" si="4"/>
        <v>0</v>
      </c>
      <c r="AK56" s="171"/>
      <c r="AL56" s="171"/>
      <c r="AM56" s="171">
        <f t="shared" si="5"/>
        <v>0</v>
      </c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BB56" s="172" t="str">
        <f t="shared" si="13"/>
        <v/>
      </c>
      <c r="BC56" s="172" t="str">
        <f t="shared" si="13"/>
        <v/>
      </c>
      <c r="BD56" s="172" t="str">
        <f t="shared" si="13"/>
        <v/>
      </c>
      <c r="BE56" s="172" t="str">
        <f t="shared" si="13"/>
        <v/>
      </c>
      <c r="BF56" s="172" t="str">
        <f t="shared" si="13"/>
        <v/>
      </c>
    </row>
    <row r="57" spans="2:58" hidden="1">
      <c r="B57" s="10" t="str">
        <f t="shared" si="3"/>
        <v/>
      </c>
      <c r="C57" s="8"/>
      <c r="D57" s="8"/>
      <c r="E57" s="8"/>
      <c r="F57" s="281"/>
      <c r="G57" s="9"/>
      <c r="H57" s="9"/>
      <c r="I57" s="9"/>
      <c r="J57" s="9"/>
      <c r="K57" s="9"/>
      <c r="L57" s="305"/>
      <c r="M57" s="305"/>
      <c r="N57" s="11" t="str">
        <f t="shared" si="7"/>
        <v/>
      </c>
      <c r="O57" s="11" t="str">
        <f t="shared" si="8"/>
        <v/>
      </c>
      <c r="P57" s="158"/>
      <c r="Q57" s="11"/>
      <c r="R57" s="11"/>
      <c r="S57" s="11"/>
      <c r="T57" s="11"/>
      <c r="U57" s="11"/>
      <c r="V57" s="11"/>
      <c r="W57" s="11"/>
      <c r="X57" s="11"/>
      <c r="Y57" s="11" t="str">
        <f t="shared" si="9"/>
        <v/>
      </c>
      <c r="Z57" s="11" t="str">
        <f t="shared" si="10"/>
        <v/>
      </c>
      <c r="AA57" s="172">
        <f t="shared" si="11"/>
        <v>0</v>
      </c>
      <c r="AB57" s="172" t="str">
        <f t="shared" si="12"/>
        <v/>
      </c>
      <c r="AC57" s="172" t="str">
        <f t="shared" si="12"/>
        <v/>
      </c>
      <c r="AD57" s="171">
        <f t="shared" si="4"/>
        <v>0</v>
      </c>
      <c r="AE57" s="171">
        <f t="shared" si="4"/>
        <v>0</v>
      </c>
      <c r="AF57" s="171">
        <f t="shared" si="4"/>
        <v>0</v>
      </c>
      <c r="AG57" s="171">
        <f t="shared" si="4"/>
        <v>0</v>
      </c>
      <c r="AH57" s="171">
        <f t="shared" si="4"/>
        <v>0</v>
      </c>
      <c r="AI57" s="171">
        <f t="shared" si="4"/>
        <v>0</v>
      </c>
      <c r="AJ57" s="171">
        <f t="shared" si="4"/>
        <v>0</v>
      </c>
      <c r="AK57" s="171"/>
      <c r="AL57" s="171"/>
      <c r="AM57" s="171">
        <f t="shared" si="5"/>
        <v>0</v>
      </c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BB57" s="172" t="str">
        <f t="shared" si="13"/>
        <v/>
      </c>
      <c r="BC57" s="172" t="str">
        <f t="shared" si="13"/>
        <v/>
      </c>
      <c r="BD57" s="172" t="str">
        <f t="shared" si="13"/>
        <v/>
      </c>
      <c r="BE57" s="172" t="str">
        <f t="shared" si="13"/>
        <v/>
      </c>
      <c r="BF57" s="172" t="str">
        <f t="shared" si="13"/>
        <v/>
      </c>
    </row>
    <row r="58" spans="2:58" hidden="1">
      <c r="B58" s="10" t="str">
        <f t="shared" si="3"/>
        <v/>
      </c>
      <c r="C58" s="8"/>
      <c r="D58" s="8"/>
      <c r="E58" s="8"/>
      <c r="F58" s="281"/>
      <c r="G58" s="9"/>
      <c r="H58" s="9"/>
      <c r="I58" s="9"/>
      <c r="J58" s="9"/>
      <c r="K58" s="9"/>
      <c r="L58" s="305"/>
      <c r="M58" s="305"/>
      <c r="N58" s="11" t="str">
        <f t="shared" si="7"/>
        <v/>
      </c>
      <c r="O58" s="11" t="str">
        <f t="shared" si="8"/>
        <v/>
      </c>
      <c r="P58" s="158"/>
      <c r="Q58" s="11"/>
      <c r="R58" s="11"/>
      <c r="S58" s="11"/>
      <c r="T58" s="11"/>
      <c r="U58" s="11"/>
      <c r="V58" s="11"/>
      <c r="W58" s="11"/>
      <c r="X58" s="11"/>
      <c r="Y58" s="11" t="str">
        <f t="shared" si="9"/>
        <v/>
      </c>
      <c r="Z58" s="11" t="str">
        <f t="shared" si="10"/>
        <v/>
      </c>
      <c r="AA58" s="172">
        <f t="shared" si="11"/>
        <v>0</v>
      </c>
      <c r="AB58" s="172" t="str">
        <f t="shared" si="12"/>
        <v/>
      </c>
      <c r="AC58" s="172" t="str">
        <f t="shared" si="12"/>
        <v/>
      </c>
      <c r="AD58" s="171">
        <f t="shared" si="4"/>
        <v>0</v>
      </c>
      <c r="AE58" s="171">
        <f t="shared" si="4"/>
        <v>0</v>
      </c>
      <c r="AF58" s="171">
        <f t="shared" si="4"/>
        <v>0</v>
      </c>
      <c r="AG58" s="171">
        <f t="shared" si="4"/>
        <v>0</v>
      </c>
      <c r="AH58" s="171">
        <f t="shared" si="4"/>
        <v>0</v>
      </c>
      <c r="AI58" s="171">
        <f t="shared" si="4"/>
        <v>0</v>
      </c>
      <c r="AJ58" s="171">
        <f t="shared" si="4"/>
        <v>0</v>
      </c>
      <c r="AK58" s="171"/>
      <c r="AL58" s="171"/>
      <c r="AM58" s="171">
        <f t="shared" si="5"/>
        <v>0</v>
      </c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171"/>
      <c r="BB58" s="172" t="str">
        <f t="shared" si="13"/>
        <v/>
      </c>
      <c r="BC58" s="172" t="str">
        <f t="shared" si="13"/>
        <v/>
      </c>
      <c r="BD58" s="172" t="str">
        <f t="shared" si="13"/>
        <v/>
      </c>
      <c r="BE58" s="172" t="str">
        <f t="shared" si="13"/>
        <v/>
      </c>
      <c r="BF58" s="172" t="str">
        <f t="shared" si="13"/>
        <v/>
      </c>
    </row>
    <row r="59" spans="2:58" hidden="1">
      <c r="B59" s="10" t="str">
        <f t="shared" si="3"/>
        <v/>
      </c>
      <c r="C59" s="8"/>
      <c r="D59" s="8"/>
      <c r="E59" s="8"/>
      <c r="F59" s="281"/>
      <c r="G59" s="9"/>
      <c r="H59" s="9"/>
      <c r="I59" s="9"/>
      <c r="J59" s="9"/>
      <c r="K59" s="9"/>
      <c r="L59" s="305"/>
      <c r="M59" s="305"/>
      <c r="N59" s="11" t="str">
        <f t="shared" si="7"/>
        <v/>
      </c>
      <c r="O59" s="11" t="str">
        <f t="shared" si="8"/>
        <v/>
      </c>
      <c r="P59" s="158"/>
      <c r="Q59" s="11"/>
      <c r="R59" s="11"/>
      <c r="S59" s="11"/>
      <c r="T59" s="11"/>
      <c r="U59" s="11"/>
      <c r="V59" s="11"/>
      <c r="W59" s="11"/>
      <c r="X59" s="11"/>
      <c r="Y59" s="11" t="str">
        <f t="shared" si="9"/>
        <v/>
      </c>
      <c r="Z59" s="11" t="str">
        <f t="shared" si="10"/>
        <v/>
      </c>
      <c r="AA59" s="172">
        <f t="shared" si="11"/>
        <v>0</v>
      </c>
      <c r="AB59" s="172" t="str">
        <f t="shared" si="12"/>
        <v/>
      </c>
      <c r="AC59" s="172" t="str">
        <f t="shared" si="12"/>
        <v/>
      </c>
      <c r="AD59" s="171">
        <f t="shared" si="4"/>
        <v>0</v>
      </c>
      <c r="AE59" s="171">
        <f t="shared" si="4"/>
        <v>0</v>
      </c>
      <c r="AF59" s="171">
        <f t="shared" si="4"/>
        <v>0</v>
      </c>
      <c r="AG59" s="171">
        <f t="shared" si="4"/>
        <v>0</v>
      </c>
      <c r="AH59" s="171">
        <f t="shared" si="4"/>
        <v>0</v>
      </c>
      <c r="AI59" s="171">
        <f t="shared" si="4"/>
        <v>0</v>
      </c>
      <c r="AJ59" s="171">
        <f t="shared" si="4"/>
        <v>0</v>
      </c>
      <c r="AK59" s="171"/>
      <c r="AL59" s="171"/>
      <c r="AM59" s="171">
        <f t="shared" si="5"/>
        <v>0</v>
      </c>
      <c r="AN59" s="171"/>
      <c r="AO59" s="171"/>
      <c r="AP59" s="171"/>
      <c r="AQ59" s="171"/>
      <c r="AR59" s="171"/>
      <c r="AS59" s="171"/>
      <c r="AT59" s="171"/>
      <c r="AU59" s="171"/>
      <c r="AV59" s="171"/>
      <c r="AW59" s="171"/>
      <c r="AX59" s="171"/>
      <c r="AY59" s="171"/>
      <c r="BB59" s="172" t="str">
        <f t="shared" si="13"/>
        <v/>
      </c>
      <c r="BC59" s="172" t="str">
        <f t="shared" si="13"/>
        <v/>
      </c>
      <c r="BD59" s="172" t="str">
        <f t="shared" si="13"/>
        <v/>
      </c>
      <c r="BE59" s="172" t="str">
        <f t="shared" si="13"/>
        <v/>
      </c>
      <c r="BF59" s="172" t="str">
        <f t="shared" si="13"/>
        <v/>
      </c>
    </row>
    <row r="60" spans="2:58" hidden="1">
      <c r="B60" s="10" t="str">
        <f t="shared" si="3"/>
        <v/>
      </c>
      <c r="C60" s="8"/>
      <c r="D60" s="8"/>
      <c r="E60" s="8"/>
      <c r="F60" s="281"/>
      <c r="G60" s="9"/>
      <c r="H60" s="9"/>
      <c r="I60" s="9"/>
      <c r="J60" s="9"/>
      <c r="K60" s="9"/>
      <c r="L60" s="305"/>
      <c r="M60" s="305"/>
      <c r="N60" s="11" t="str">
        <f t="shared" si="7"/>
        <v/>
      </c>
      <c r="O60" s="11" t="str">
        <f t="shared" si="8"/>
        <v/>
      </c>
      <c r="P60" s="158"/>
      <c r="Q60" s="11"/>
      <c r="R60" s="11"/>
      <c r="S60" s="11"/>
      <c r="T60" s="11"/>
      <c r="U60" s="11"/>
      <c r="V60" s="11"/>
      <c r="W60" s="11"/>
      <c r="X60" s="11"/>
      <c r="Y60" s="11" t="str">
        <f t="shared" si="9"/>
        <v/>
      </c>
      <c r="Z60" s="11" t="str">
        <f t="shared" si="10"/>
        <v/>
      </c>
      <c r="AA60" s="172">
        <f t="shared" si="11"/>
        <v>0</v>
      </c>
      <c r="AB60" s="172" t="str">
        <f t="shared" si="12"/>
        <v/>
      </c>
      <c r="AC60" s="172" t="str">
        <f t="shared" si="12"/>
        <v/>
      </c>
      <c r="AD60" s="171">
        <f t="shared" si="4"/>
        <v>0</v>
      </c>
      <c r="AE60" s="171">
        <f t="shared" si="4"/>
        <v>0</v>
      </c>
      <c r="AF60" s="171">
        <f t="shared" si="4"/>
        <v>0</v>
      </c>
      <c r="AG60" s="171">
        <f t="shared" si="4"/>
        <v>0</v>
      </c>
      <c r="AH60" s="171">
        <f t="shared" si="4"/>
        <v>0</v>
      </c>
      <c r="AI60" s="171">
        <f t="shared" si="4"/>
        <v>0</v>
      </c>
      <c r="AJ60" s="171">
        <f t="shared" si="4"/>
        <v>0</v>
      </c>
      <c r="AK60" s="171"/>
      <c r="AL60" s="171"/>
      <c r="AM60" s="171">
        <f t="shared" si="5"/>
        <v>0</v>
      </c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BB60" s="172" t="str">
        <f t="shared" si="13"/>
        <v/>
      </c>
      <c r="BC60" s="172" t="str">
        <f t="shared" si="13"/>
        <v/>
      </c>
      <c r="BD60" s="172" t="str">
        <f t="shared" si="13"/>
        <v/>
      </c>
      <c r="BE60" s="172" t="str">
        <f t="shared" si="13"/>
        <v/>
      </c>
      <c r="BF60" s="172" t="str">
        <f t="shared" si="13"/>
        <v/>
      </c>
    </row>
    <row r="61" spans="2:58" hidden="1">
      <c r="B61" s="10" t="str">
        <f t="shared" si="3"/>
        <v/>
      </c>
      <c r="C61" s="8"/>
      <c r="D61" s="8"/>
      <c r="E61" s="8"/>
      <c r="F61" s="281"/>
      <c r="G61" s="9"/>
      <c r="H61" s="9"/>
      <c r="I61" s="9"/>
      <c r="J61" s="9"/>
      <c r="K61" s="9"/>
      <c r="L61" s="305"/>
      <c r="M61" s="305"/>
      <c r="N61" s="11" t="str">
        <f t="shared" si="7"/>
        <v/>
      </c>
      <c r="O61" s="11" t="str">
        <f t="shared" si="8"/>
        <v/>
      </c>
      <c r="P61" s="158"/>
      <c r="Q61" s="11"/>
      <c r="R61" s="11"/>
      <c r="S61" s="11"/>
      <c r="T61" s="11"/>
      <c r="U61" s="11"/>
      <c r="V61" s="11"/>
      <c r="W61" s="11"/>
      <c r="X61" s="11"/>
      <c r="Y61" s="11" t="str">
        <f t="shared" si="9"/>
        <v/>
      </c>
      <c r="Z61" s="11" t="str">
        <f t="shared" si="10"/>
        <v/>
      </c>
      <c r="AA61" s="172">
        <f t="shared" si="11"/>
        <v>0</v>
      </c>
      <c r="AB61" s="172" t="str">
        <f t="shared" si="12"/>
        <v/>
      </c>
      <c r="AC61" s="172" t="str">
        <f t="shared" si="12"/>
        <v/>
      </c>
      <c r="AD61" s="171">
        <f t="shared" si="4"/>
        <v>0</v>
      </c>
      <c r="AE61" s="171">
        <f t="shared" si="4"/>
        <v>0</v>
      </c>
      <c r="AF61" s="171">
        <f t="shared" si="4"/>
        <v>0</v>
      </c>
      <c r="AG61" s="171">
        <f t="shared" si="4"/>
        <v>0</v>
      </c>
      <c r="AH61" s="171">
        <f t="shared" si="4"/>
        <v>0</v>
      </c>
      <c r="AI61" s="171">
        <f t="shared" si="4"/>
        <v>0</v>
      </c>
      <c r="AJ61" s="171">
        <f t="shared" si="4"/>
        <v>0</v>
      </c>
      <c r="AK61" s="171"/>
      <c r="AL61" s="171"/>
      <c r="AM61" s="171">
        <f t="shared" si="5"/>
        <v>0</v>
      </c>
      <c r="AN61" s="171"/>
      <c r="AO61" s="171"/>
      <c r="AP61" s="171"/>
      <c r="AQ61" s="171"/>
      <c r="AR61" s="171"/>
      <c r="AS61" s="171"/>
      <c r="AT61" s="171"/>
      <c r="AU61" s="171"/>
      <c r="AV61" s="171"/>
      <c r="AW61" s="171"/>
      <c r="AX61" s="171"/>
      <c r="AY61" s="171"/>
      <c r="BB61" s="172" t="str">
        <f t="shared" si="13"/>
        <v/>
      </c>
      <c r="BC61" s="172" t="str">
        <f t="shared" si="13"/>
        <v/>
      </c>
      <c r="BD61" s="172" t="str">
        <f t="shared" si="13"/>
        <v/>
      </c>
      <c r="BE61" s="172" t="str">
        <f t="shared" si="13"/>
        <v/>
      </c>
      <c r="BF61" s="172" t="str">
        <f t="shared" si="13"/>
        <v/>
      </c>
    </row>
    <row r="62" spans="2:58" hidden="1">
      <c r="B62" s="10" t="str">
        <f t="shared" si="3"/>
        <v/>
      </c>
      <c r="C62" s="8"/>
      <c r="D62" s="8"/>
      <c r="E62" s="8"/>
      <c r="F62" s="281"/>
      <c r="G62" s="9"/>
      <c r="H62" s="9"/>
      <c r="I62" s="9"/>
      <c r="J62" s="9"/>
      <c r="K62" s="9"/>
      <c r="L62" s="305"/>
      <c r="M62" s="305"/>
      <c r="N62" s="11" t="str">
        <f t="shared" si="7"/>
        <v/>
      </c>
      <c r="O62" s="11" t="str">
        <f t="shared" si="8"/>
        <v/>
      </c>
      <c r="P62" s="158"/>
      <c r="Q62" s="11"/>
      <c r="R62" s="11"/>
      <c r="S62" s="11"/>
      <c r="T62" s="11"/>
      <c r="U62" s="11"/>
      <c r="V62" s="11"/>
      <c r="W62" s="11"/>
      <c r="X62" s="11"/>
      <c r="Y62" s="11" t="str">
        <f t="shared" si="9"/>
        <v/>
      </c>
      <c r="Z62" s="11" t="str">
        <f t="shared" si="10"/>
        <v/>
      </c>
      <c r="AA62" s="172">
        <f t="shared" si="11"/>
        <v>0</v>
      </c>
      <c r="AB62" s="172" t="str">
        <f t="shared" si="12"/>
        <v/>
      </c>
      <c r="AC62" s="172" t="str">
        <f t="shared" si="12"/>
        <v/>
      </c>
      <c r="AD62" s="171">
        <f t="shared" si="4"/>
        <v>0</v>
      </c>
      <c r="AE62" s="171">
        <f t="shared" si="4"/>
        <v>0</v>
      </c>
      <c r="AF62" s="171">
        <f t="shared" si="4"/>
        <v>0</v>
      </c>
      <c r="AG62" s="171">
        <f t="shared" si="4"/>
        <v>0</v>
      </c>
      <c r="AH62" s="171">
        <f t="shared" si="4"/>
        <v>0</v>
      </c>
      <c r="AI62" s="171">
        <f t="shared" si="4"/>
        <v>0</v>
      </c>
      <c r="AJ62" s="171">
        <f t="shared" si="4"/>
        <v>0</v>
      </c>
      <c r="AK62" s="171"/>
      <c r="AL62" s="171"/>
      <c r="AM62" s="171">
        <f t="shared" si="5"/>
        <v>0</v>
      </c>
      <c r="AN62" s="171"/>
      <c r="AO62" s="171"/>
      <c r="AP62" s="171"/>
      <c r="AQ62" s="171"/>
      <c r="AR62" s="171"/>
      <c r="AS62" s="171"/>
      <c r="AT62" s="171"/>
      <c r="AU62" s="171"/>
      <c r="AV62" s="171"/>
      <c r="AW62" s="171"/>
      <c r="AX62" s="171"/>
      <c r="AY62" s="171"/>
      <c r="BB62" s="172" t="str">
        <f t="shared" si="13"/>
        <v/>
      </c>
      <c r="BC62" s="172" t="str">
        <f t="shared" si="13"/>
        <v/>
      </c>
      <c r="BD62" s="172" t="str">
        <f t="shared" si="13"/>
        <v/>
      </c>
      <c r="BE62" s="172" t="str">
        <f t="shared" si="13"/>
        <v/>
      </c>
      <c r="BF62" s="172" t="str">
        <f t="shared" si="13"/>
        <v/>
      </c>
    </row>
    <row r="63" spans="2:58" hidden="1">
      <c r="B63" s="10" t="str">
        <f t="shared" si="3"/>
        <v/>
      </c>
      <c r="C63" s="8"/>
      <c r="D63" s="8"/>
      <c r="E63" s="8"/>
      <c r="F63" s="281"/>
      <c r="G63" s="9"/>
      <c r="H63" s="9"/>
      <c r="I63" s="9"/>
      <c r="J63" s="9"/>
      <c r="K63" s="9"/>
      <c r="L63" s="305"/>
      <c r="M63" s="305"/>
      <c r="N63" s="11" t="str">
        <f t="shared" si="7"/>
        <v/>
      </c>
      <c r="O63" s="11" t="str">
        <f t="shared" si="8"/>
        <v/>
      </c>
      <c r="P63" s="158"/>
      <c r="Q63" s="11"/>
      <c r="R63" s="11"/>
      <c r="S63" s="11"/>
      <c r="T63" s="11"/>
      <c r="U63" s="11"/>
      <c r="V63" s="11"/>
      <c r="W63" s="11"/>
      <c r="X63" s="11"/>
      <c r="Y63" s="11" t="str">
        <f t="shared" si="9"/>
        <v/>
      </c>
      <c r="Z63" s="11" t="str">
        <f t="shared" si="10"/>
        <v/>
      </c>
      <c r="AA63" s="172">
        <f t="shared" si="11"/>
        <v>0</v>
      </c>
      <c r="AB63" s="172" t="str">
        <f t="shared" si="12"/>
        <v/>
      </c>
      <c r="AC63" s="172" t="str">
        <f t="shared" si="12"/>
        <v/>
      </c>
      <c r="AD63" s="171">
        <f t="shared" ref="AD63:AJ94" si="14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171">
        <f t="shared" si="14"/>
        <v>0</v>
      </c>
      <c r="AF63" s="171">
        <f t="shared" si="14"/>
        <v>0</v>
      </c>
      <c r="AG63" s="171">
        <f t="shared" si="14"/>
        <v>0</v>
      </c>
      <c r="AH63" s="171">
        <f t="shared" si="14"/>
        <v>0</v>
      </c>
      <c r="AI63" s="171">
        <f t="shared" si="14"/>
        <v>0</v>
      </c>
      <c r="AJ63" s="171">
        <f t="shared" si="14"/>
        <v>0</v>
      </c>
      <c r="AK63" s="171"/>
      <c r="AL63" s="171"/>
      <c r="AM63" s="171">
        <f t="shared" si="5"/>
        <v>0</v>
      </c>
      <c r="AN63" s="171"/>
      <c r="AO63" s="171"/>
      <c r="AP63" s="171"/>
      <c r="AQ63" s="171"/>
      <c r="AR63" s="171"/>
      <c r="AS63" s="171"/>
      <c r="AT63" s="171"/>
      <c r="AU63" s="171"/>
      <c r="AV63" s="171"/>
      <c r="AW63" s="171"/>
      <c r="AX63" s="171"/>
      <c r="AY63" s="171"/>
      <c r="BB63" s="172" t="str">
        <f t="shared" ref="BB63:BF78" si="15">IF($F63="","",BB$30)</f>
        <v/>
      </c>
      <c r="BC63" s="172" t="str">
        <f t="shared" si="15"/>
        <v/>
      </c>
      <c r="BD63" s="172" t="str">
        <f t="shared" si="15"/>
        <v/>
      </c>
      <c r="BE63" s="172" t="str">
        <f t="shared" si="15"/>
        <v/>
      </c>
      <c r="BF63" s="172" t="str">
        <f t="shared" si="15"/>
        <v/>
      </c>
    </row>
    <row r="64" spans="2:58" hidden="1">
      <c r="B64" s="10" t="str">
        <f t="shared" si="3"/>
        <v/>
      </c>
      <c r="C64" s="8"/>
      <c r="D64" s="8"/>
      <c r="E64" s="8"/>
      <c r="F64" s="281"/>
      <c r="G64" s="9"/>
      <c r="H64" s="9"/>
      <c r="I64" s="9"/>
      <c r="J64" s="9"/>
      <c r="K64" s="9"/>
      <c r="L64" s="305"/>
      <c r="M64" s="305"/>
      <c r="N64" s="11" t="str">
        <f t="shared" si="7"/>
        <v/>
      </c>
      <c r="O64" s="11" t="str">
        <f t="shared" si="8"/>
        <v/>
      </c>
      <c r="P64" s="158"/>
      <c r="Q64" s="11"/>
      <c r="R64" s="11"/>
      <c r="S64" s="11"/>
      <c r="T64" s="11"/>
      <c r="U64" s="11"/>
      <c r="V64" s="11"/>
      <c r="W64" s="11"/>
      <c r="X64" s="11"/>
      <c r="Y64" s="11" t="str">
        <f t="shared" si="9"/>
        <v/>
      </c>
      <c r="Z64" s="11" t="str">
        <f t="shared" si="10"/>
        <v/>
      </c>
      <c r="AA64" s="172">
        <f t="shared" si="11"/>
        <v>0</v>
      </c>
      <c r="AB64" s="172" t="str">
        <f t="shared" ref="AB64:AC91" si="16">IF($F64="","",AB$30)</f>
        <v/>
      </c>
      <c r="AC64" s="172" t="str">
        <f t="shared" si="16"/>
        <v/>
      </c>
      <c r="AD64" s="171">
        <f t="shared" si="14"/>
        <v>0</v>
      </c>
      <c r="AE64" s="171">
        <f t="shared" si="14"/>
        <v>0</v>
      </c>
      <c r="AF64" s="171">
        <f t="shared" si="14"/>
        <v>0</v>
      </c>
      <c r="AG64" s="171">
        <f t="shared" si="14"/>
        <v>0</v>
      </c>
      <c r="AH64" s="171">
        <f t="shared" si="14"/>
        <v>0</v>
      </c>
      <c r="AI64" s="171">
        <f t="shared" si="14"/>
        <v>0</v>
      </c>
      <c r="AJ64" s="171">
        <f t="shared" si="14"/>
        <v>0</v>
      </c>
      <c r="AK64" s="171"/>
      <c r="AL64" s="171"/>
      <c r="AM64" s="171">
        <f t="shared" si="5"/>
        <v>0</v>
      </c>
      <c r="AN64" s="171"/>
      <c r="AO64" s="171"/>
      <c r="AP64" s="171"/>
      <c r="AQ64" s="171"/>
      <c r="AR64" s="171"/>
      <c r="AS64" s="171"/>
      <c r="AT64" s="171"/>
      <c r="AU64" s="171"/>
      <c r="AV64" s="171"/>
      <c r="AW64" s="171"/>
      <c r="AX64" s="171"/>
      <c r="AY64" s="171"/>
      <c r="BB64" s="172" t="str">
        <f t="shared" si="15"/>
        <v/>
      </c>
      <c r="BC64" s="172" t="str">
        <f t="shared" si="15"/>
        <v/>
      </c>
      <c r="BD64" s="172" t="str">
        <f t="shared" si="15"/>
        <v/>
      </c>
      <c r="BE64" s="172" t="str">
        <f t="shared" si="15"/>
        <v/>
      </c>
      <c r="BF64" s="172" t="str">
        <f t="shared" si="15"/>
        <v/>
      </c>
    </row>
    <row r="65" spans="2:58" hidden="1">
      <c r="B65" s="10" t="str">
        <f t="shared" si="3"/>
        <v/>
      </c>
      <c r="C65" s="8"/>
      <c r="D65" s="8"/>
      <c r="E65" s="8"/>
      <c r="F65" s="281"/>
      <c r="G65" s="9"/>
      <c r="H65" s="9"/>
      <c r="I65" s="9"/>
      <c r="J65" s="9"/>
      <c r="K65" s="9"/>
      <c r="L65" s="305"/>
      <c r="M65" s="305"/>
      <c r="N65" s="11" t="str">
        <f t="shared" si="7"/>
        <v/>
      </c>
      <c r="O65" s="11" t="str">
        <f t="shared" si="8"/>
        <v/>
      </c>
      <c r="P65" s="158"/>
      <c r="Q65" s="11"/>
      <c r="R65" s="11"/>
      <c r="S65" s="11"/>
      <c r="T65" s="11"/>
      <c r="U65" s="11"/>
      <c r="V65" s="11"/>
      <c r="W65" s="11"/>
      <c r="X65" s="11"/>
      <c r="Y65" s="11" t="str">
        <f t="shared" si="9"/>
        <v/>
      </c>
      <c r="Z65" s="11" t="str">
        <f t="shared" si="10"/>
        <v/>
      </c>
      <c r="AA65" s="172">
        <f t="shared" si="11"/>
        <v>0</v>
      </c>
      <c r="AB65" s="172" t="str">
        <f t="shared" si="16"/>
        <v/>
      </c>
      <c r="AC65" s="172" t="str">
        <f t="shared" si="16"/>
        <v/>
      </c>
      <c r="AD65" s="171">
        <f t="shared" si="14"/>
        <v>0</v>
      </c>
      <c r="AE65" s="171">
        <f t="shared" si="14"/>
        <v>0</v>
      </c>
      <c r="AF65" s="171">
        <f t="shared" si="14"/>
        <v>0</v>
      </c>
      <c r="AG65" s="171">
        <f t="shared" si="14"/>
        <v>0</v>
      </c>
      <c r="AH65" s="171">
        <f t="shared" si="14"/>
        <v>0</v>
      </c>
      <c r="AI65" s="171">
        <f t="shared" si="14"/>
        <v>0</v>
      </c>
      <c r="AJ65" s="171">
        <f t="shared" si="14"/>
        <v>0</v>
      </c>
      <c r="AK65" s="171"/>
      <c r="AL65" s="171"/>
      <c r="AM65" s="171">
        <f t="shared" si="5"/>
        <v>0</v>
      </c>
      <c r="AN65" s="171"/>
      <c r="AO65" s="171"/>
      <c r="AP65" s="171"/>
      <c r="AQ65" s="171"/>
      <c r="AR65" s="171"/>
      <c r="AS65" s="171"/>
      <c r="AT65" s="171"/>
      <c r="AU65" s="171"/>
      <c r="AV65" s="171"/>
      <c r="AW65" s="171"/>
      <c r="AX65" s="171"/>
      <c r="AY65" s="171"/>
      <c r="BB65" s="172" t="str">
        <f t="shared" si="15"/>
        <v/>
      </c>
      <c r="BC65" s="172" t="str">
        <f t="shared" si="15"/>
        <v/>
      </c>
      <c r="BD65" s="172" t="str">
        <f t="shared" si="15"/>
        <v/>
      </c>
      <c r="BE65" s="172" t="str">
        <f t="shared" si="15"/>
        <v/>
      </c>
      <c r="BF65" s="172" t="str">
        <f t="shared" si="15"/>
        <v/>
      </c>
    </row>
    <row r="66" spans="2:58" hidden="1">
      <c r="B66" s="10" t="str">
        <f t="shared" si="3"/>
        <v/>
      </c>
      <c r="C66" s="8"/>
      <c r="D66" s="8"/>
      <c r="E66" s="8"/>
      <c r="F66" s="281"/>
      <c r="G66" s="9"/>
      <c r="H66" s="9"/>
      <c r="I66" s="9"/>
      <c r="J66" s="9"/>
      <c r="K66" s="9"/>
      <c r="L66" s="305"/>
      <c r="M66" s="305"/>
      <c r="N66" s="11" t="str">
        <f t="shared" si="7"/>
        <v/>
      </c>
      <c r="O66" s="11" t="str">
        <f t="shared" si="8"/>
        <v/>
      </c>
      <c r="P66" s="158"/>
      <c r="Q66" s="11"/>
      <c r="R66" s="11"/>
      <c r="S66" s="11"/>
      <c r="T66" s="11"/>
      <c r="U66" s="11"/>
      <c r="V66" s="11"/>
      <c r="W66" s="11"/>
      <c r="X66" s="11"/>
      <c r="Y66" s="11" t="str">
        <f t="shared" si="9"/>
        <v/>
      </c>
      <c r="Z66" s="11" t="str">
        <f t="shared" si="10"/>
        <v/>
      </c>
      <c r="AA66" s="172">
        <f t="shared" si="11"/>
        <v>0</v>
      </c>
      <c r="AB66" s="172" t="str">
        <f t="shared" si="16"/>
        <v/>
      </c>
      <c r="AC66" s="172" t="str">
        <f t="shared" si="16"/>
        <v/>
      </c>
      <c r="AD66" s="171">
        <f t="shared" si="14"/>
        <v>0</v>
      </c>
      <c r="AE66" s="171">
        <f t="shared" si="14"/>
        <v>0</v>
      </c>
      <c r="AF66" s="171">
        <f t="shared" si="14"/>
        <v>0</v>
      </c>
      <c r="AG66" s="171">
        <f t="shared" si="14"/>
        <v>0</v>
      </c>
      <c r="AH66" s="171">
        <f t="shared" si="14"/>
        <v>0</v>
      </c>
      <c r="AI66" s="171">
        <f t="shared" si="14"/>
        <v>0</v>
      </c>
      <c r="AJ66" s="171">
        <f t="shared" si="14"/>
        <v>0</v>
      </c>
      <c r="AK66" s="171"/>
      <c r="AL66" s="171"/>
      <c r="AM66" s="171">
        <f t="shared" si="5"/>
        <v>0</v>
      </c>
      <c r="AN66" s="171"/>
      <c r="AO66" s="171"/>
      <c r="AP66" s="171"/>
      <c r="AQ66" s="171"/>
      <c r="AR66" s="171"/>
      <c r="AS66" s="171"/>
      <c r="AT66" s="171"/>
      <c r="AU66" s="171"/>
      <c r="AV66" s="171"/>
      <c r="AW66" s="171"/>
      <c r="AX66" s="171"/>
      <c r="AY66" s="171"/>
      <c r="BB66" s="172" t="str">
        <f t="shared" si="15"/>
        <v/>
      </c>
      <c r="BC66" s="172" t="str">
        <f t="shared" si="15"/>
        <v/>
      </c>
      <c r="BD66" s="172" t="str">
        <f t="shared" si="15"/>
        <v/>
      </c>
      <c r="BE66" s="172" t="str">
        <f t="shared" si="15"/>
        <v/>
      </c>
      <c r="BF66" s="172" t="str">
        <f t="shared" si="15"/>
        <v/>
      </c>
    </row>
    <row r="67" spans="2:58" hidden="1">
      <c r="B67" s="10" t="str">
        <f t="shared" si="3"/>
        <v/>
      </c>
      <c r="C67" s="8"/>
      <c r="D67" s="8"/>
      <c r="E67" s="8"/>
      <c r="F67" s="281"/>
      <c r="G67" s="9"/>
      <c r="H67" s="9"/>
      <c r="I67" s="9"/>
      <c r="J67" s="9"/>
      <c r="K67" s="9"/>
      <c r="L67" s="305"/>
      <c r="M67" s="305"/>
      <c r="N67" s="11" t="str">
        <f t="shared" si="7"/>
        <v/>
      </c>
      <c r="O67" s="11" t="str">
        <f t="shared" si="8"/>
        <v/>
      </c>
      <c r="P67" s="158"/>
      <c r="Q67" s="11"/>
      <c r="R67" s="11"/>
      <c r="S67" s="11"/>
      <c r="T67" s="11"/>
      <c r="U67" s="11"/>
      <c r="V67" s="11"/>
      <c r="W67" s="11"/>
      <c r="X67" s="11"/>
      <c r="Y67" s="11" t="str">
        <f t="shared" si="9"/>
        <v/>
      </c>
      <c r="Z67" s="11" t="str">
        <f t="shared" si="10"/>
        <v/>
      </c>
      <c r="AA67" s="172">
        <f t="shared" si="11"/>
        <v>0</v>
      </c>
      <c r="AB67" s="172" t="str">
        <f t="shared" si="16"/>
        <v/>
      </c>
      <c r="AC67" s="172" t="str">
        <f t="shared" si="16"/>
        <v/>
      </c>
      <c r="AD67" s="171">
        <f t="shared" si="14"/>
        <v>0</v>
      </c>
      <c r="AE67" s="171">
        <f t="shared" si="14"/>
        <v>0</v>
      </c>
      <c r="AF67" s="171">
        <f t="shared" si="14"/>
        <v>0</v>
      </c>
      <c r="AG67" s="171">
        <f t="shared" si="14"/>
        <v>0</v>
      </c>
      <c r="AH67" s="171">
        <f t="shared" si="14"/>
        <v>0</v>
      </c>
      <c r="AI67" s="171">
        <f t="shared" si="14"/>
        <v>0</v>
      </c>
      <c r="AJ67" s="171">
        <f t="shared" si="14"/>
        <v>0</v>
      </c>
      <c r="AK67" s="171"/>
      <c r="AL67" s="171"/>
      <c r="AM67" s="171">
        <f t="shared" si="5"/>
        <v>0</v>
      </c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1"/>
      <c r="AY67" s="171"/>
      <c r="BB67" s="172" t="str">
        <f t="shared" si="15"/>
        <v/>
      </c>
      <c r="BC67" s="172" t="str">
        <f t="shared" si="15"/>
        <v/>
      </c>
      <c r="BD67" s="172" t="str">
        <f t="shared" si="15"/>
        <v/>
      </c>
      <c r="BE67" s="172" t="str">
        <f t="shared" si="15"/>
        <v/>
      </c>
      <c r="BF67" s="172" t="str">
        <f t="shared" si="15"/>
        <v/>
      </c>
    </row>
    <row r="68" spans="2:58" hidden="1">
      <c r="B68" s="10" t="str">
        <f t="shared" si="3"/>
        <v/>
      </c>
      <c r="C68" s="8"/>
      <c r="D68" s="8"/>
      <c r="E68" s="8"/>
      <c r="F68" s="281"/>
      <c r="G68" s="9"/>
      <c r="H68" s="9"/>
      <c r="I68" s="9"/>
      <c r="J68" s="9"/>
      <c r="K68" s="9"/>
      <c r="L68" s="305"/>
      <c r="M68" s="305"/>
      <c r="N68" s="11" t="str">
        <f t="shared" si="7"/>
        <v/>
      </c>
      <c r="O68" s="11" t="str">
        <f t="shared" si="8"/>
        <v/>
      </c>
      <c r="P68" s="158"/>
      <c r="Q68" s="11"/>
      <c r="R68" s="11"/>
      <c r="S68" s="11"/>
      <c r="T68" s="11"/>
      <c r="U68" s="11"/>
      <c r="V68" s="11"/>
      <c r="W68" s="11"/>
      <c r="X68" s="11"/>
      <c r="Y68" s="11" t="str">
        <f t="shared" si="9"/>
        <v/>
      </c>
      <c r="Z68" s="11" t="str">
        <f t="shared" si="10"/>
        <v/>
      </c>
      <c r="AA68" s="172">
        <f t="shared" si="11"/>
        <v>0</v>
      </c>
      <c r="AB68" s="172" t="str">
        <f t="shared" si="16"/>
        <v/>
      </c>
      <c r="AC68" s="172" t="str">
        <f t="shared" si="16"/>
        <v/>
      </c>
      <c r="AD68" s="171">
        <f t="shared" si="14"/>
        <v>0</v>
      </c>
      <c r="AE68" s="171">
        <f t="shared" si="14"/>
        <v>0</v>
      </c>
      <c r="AF68" s="171">
        <f t="shared" si="14"/>
        <v>0</v>
      </c>
      <c r="AG68" s="171">
        <f t="shared" si="14"/>
        <v>0</v>
      </c>
      <c r="AH68" s="171">
        <f t="shared" si="14"/>
        <v>0</v>
      </c>
      <c r="AI68" s="171">
        <f t="shared" si="14"/>
        <v>0</v>
      </c>
      <c r="AJ68" s="171">
        <f t="shared" si="14"/>
        <v>0</v>
      </c>
      <c r="AK68" s="171"/>
      <c r="AL68" s="171"/>
      <c r="AM68" s="171">
        <f t="shared" si="5"/>
        <v>0</v>
      </c>
      <c r="AN68" s="171"/>
      <c r="AO68" s="171"/>
      <c r="AP68" s="171"/>
      <c r="AQ68" s="171"/>
      <c r="AR68" s="171"/>
      <c r="AS68" s="171"/>
      <c r="AT68" s="171"/>
      <c r="AU68" s="171"/>
      <c r="AV68" s="171"/>
      <c r="AW68" s="171"/>
      <c r="AX68" s="171"/>
      <c r="AY68" s="171"/>
      <c r="BB68" s="172" t="str">
        <f t="shared" si="15"/>
        <v/>
      </c>
      <c r="BC68" s="172" t="str">
        <f t="shared" si="15"/>
        <v/>
      </c>
      <c r="BD68" s="172" t="str">
        <f t="shared" si="15"/>
        <v/>
      </c>
      <c r="BE68" s="172" t="str">
        <f t="shared" si="15"/>
        <v/>
      </c>
      <c r="BF68" s="172" t="str">
        <f t="shared" si="15"/>
        <v/>
      </c>
    </row>
    <row r="69" spans="2:58" hidden="1">
      <c r="B69" s="10" t="str">
        <f t="shared" si="3"/>
        <v/>
      </c>
      <c r="C69" s="8"/>
      <c r="D69" s="8"/>
      <c r="E69" s="8"/>
      <c r="F69" s="281"/>
      <c r="G69" s="9"/>
      <c r="H69" s="9"/>
      <c r="I69" s="9"/>
      <c r="J69" s="9"/>
      <c r="K69" s="9"/>
      <c r="L69" s="305"/>
      <c r="M69" s="305"/>
      <c r="N69" s="11" t="str">
        <f t="shared" si="7"/>
        <v/>
      </c>
      <c r="O69" s="11" t="str">
        <f t="shared" si="8"/>
        <v/>
      </c>
      <c r="P69" s="158"/>
      <c r="Q69" s="11"/>
      <c r="R69" s="11"/>
      <c r="S69" s="11"/>
      <c r="T69" s="11"/>
      <c r="U69" s="11"/>
      <c r="V69" s="11"/>
      <c r="W69" s="11"/>
      <c r="X69" s="11"/>
      <c r="Y69" s="11" t="str">
        <f t="shared" si="9"/>
        <v/>
      </c>
      <c r="Z69" s="11" t="str">
        <f t="shared" si="10"/>
        <v/>
      </c>
      <c r="AA69" s="172">
        <f t="shared" si="11"/>
        <v>0</v>
      </c>
      <c r="AB69" s="172" t="str">
        <f t="shared" si="16"/>
        <v/>
      </c>
      <c r="AC69" s="172" t="str">
        <f t="shared" si="16"/>
        <v/>
      </c>
      <c r="AD69" s="171">
        <f t="shared" si="14"/>
        <v>0</v>
      </c>
      <c r="AE69" s="171">
        <f t="shared" si="14"/>
        <v>0</v>
      </c>
      <c r="AF69" s="171">
        <f t="shared" si="14"/>
        <v>0</v>
      </c>
      <c r="AG69" s="171">
        <f t="shared" si="14"/>
        <v>0</v>
      </c>
      <c r="AH69" s="171">
        <f t="shared" si="14"/>
        <v>0</v>
      </c>
      <c r="AI69" s="171">
        <f t="shared" si="14"/>
        <v>0</v>
      </c>
      <c r="AJ69" s="171">
        <f t="shared" si="14"/>
        <v>0</v>
      </c>
      <c r="AK69" s="171"/>
      <c r="AL69" s="171"/>
      <c r="AM69" s="171">
        <f t="shared" si="5"/>
        <v>0</v>
      </c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1"/>
      <c r="BB69" s="172" t="str">
        <f t="shared" si="15"/>
        <v/>
      </c>
      <c r="BC69" s="172" t="str">
        <f t="shared" si="15"/>
        <v/>
      </c>
      <c r="BD69" s="172" t="str">
        <f t="shared" si="15"/>
        <v/>
      </c>
      <c r="BE69" s="172" t="str">
        <f t="shared" si="15"/>
        <v/>
      </c>
      <c r="BF69" s="172" t="str">
        <f t="shared" si="15"/>
        <v/>
      </c>
    </row>
    <row r="70" spans="2:58" hidden="1">
      <c r="B70" s="10" t="str">
        <f t="shared" si="3"/>
        <v/>
      </c>
      <c r="C70" s="8"/>
      <c r="D70" s="8"/>
      <c r="E70" s="8"/>
      <c r="F70" s="281"/>
      <c r="G70" s="9"/>
      <c r="H70" s="9"/>
      <c r="I70" s="9"/>
      <c r="J70" s="9"/>
      <c r="K70" s="9"/>
      <c r="L70" s="305"/>
      <c r="M70" s="305"/>
      <c r="N70" s="11" t="str">
        <f t="shared" si="7"/>
        <v/>
      </c>
      <c r="O70" s="11" t="str">
        <f t="shared" si="8"/>
        <v/>
      </c>
      <c r="P70" s="158"/>
      <c r="Q70" s="11"/>
      <c r="R70" s="11"/>
      <c r="S70" s="11"/>
      <c r="T70" s="11"/>
      <c r="U70" s="11"/>
      <c r="V70" s="11"/>
      <c r="W70" s="11"/>
      <c r="X70" s="11"/>
      <c r="Y70" s="11" t="str">
        <f t="shared" si="9"/>
        <v/>
      </c>
      <c r="Z70" s="11" t="str">
        <f t="shared" si="10"/>
        <v/>
      </c>
      <c r="AA70" s="172">
        <f t="shared" si="11"/>
        <v>0</v>
      </c>
      <c r="AB70" s="172" t="str">
        <f t="shared" si="16"/>
        <v/>
      </c>
      <c r="AC70" s="172" t="str">
        <f t="shared" si="16"/>
        <v/>
      </c>
      <c r="AD70" s="171">
        <f t="shared" si="14"/>
        <v>0</v>
      </c>
      <c r="AE70" s="171">
        <f t="shared" si="14"/>
        <v>0</v>
      </c>
      <c r="AF70" s="171">
        <f t="shared" si="14"/>
        <v>0</v>
      </c>
      <c r="AG70" s="171">
        <f t="shared" si="14"/>
        <v>0</v>
      </c>
      <c r="AH70" s="171">
        <f t="shared" si="14"/>
        <v>0</v>
      </c>
      <c r="AI70" s="171">
        <f t="shared" si="14"/>
        <v>0</v>
      </c>
      <c r="AJ70" s="171">
        <f t="shared" si="14"/>
        <v>0</v>
      </c>
      <c r="AK70" s="171"/>
      <c r="AL70" s="171"/>
      <c r="AM70" s="171">
        <f t="shared" si="5"/>
        <v>0</v>
      </c>
      <c r="AN70" s="171"/>
      <c r="AO70" s="171"/>
      <c r="AP70" s="171"/>
      <c r="AQ70" s="171"/>
      <c r="AR70" s="171"/>
      <c r="AS70" s="171"/>
      <c r="AT70" s="171"/>
      <c r="AU70" s="171"/>
      <c r="AV70" s="171"/>
      <c r="AW70" s="171"/>
      <c r="AX70" s="171"/>
      <c r="AY70" s="171"/>
      <c r="BB70" s="172" t="str">
        <f t="shared" si="15"/>
        <v/>
      </c>
      <c r="BC70" s="172" t="str">
        <f t="shared" si="15"/>
        <v/>
      </c>
      <c r="BD70" s="172" t="str">
        <f t="shared" si="15"/>
        <v/>
      </c>
      <c r="BE70" s="172" t="str">
        <f t="shared" si="15"/>
        <v/>
      </c>
      <c r="BF70" s="172" t="str">
        <f t="shared" si="15"/>
        <v/>
      </c>
    </row>
    <row r="71" spans="2:58" hidden="1">
      <c r="B71" s="10" t="str">
        <f t="shared" si="3"/>
        <v/>
      </c>
      <c r="C71" s="8"/>
      <c r="D71" s="8"/>
      <c r="E71" s="8"/>
      <c r="F71" s="281"/>
      <c r="G71" s="9"/>
      <c r="H71" s="9"/>
      <c r="I71" s="9"/>
      <c r="J71" s="9"/>
      <c r="K71" s="9"/>
      <c r="L71" s="305"/>
      <c r="M71" s="305"/>
      <c r="N71" s="11" t="str">
        <f t="shared" si="7"/>
        <v/>
      </c>
      <c r="O71" s="11" t="str">
        <f t="shared" si="8"/>
        <v/>
      </c>
      <c r="P71" s="158"/>
      <c r="Q71" s="11"/>
      <c r="R71" s="11"/>
      <c r="S71" s="11"/>
      <c r="T71" s="11"/>
      <c r="U71" s="11"/>
      <c r="V71" s="11"/>
      <c r="W71" s="11"/>
      <c r="X71" s="11"/>
      <c r="Y71" s="11" t="str">
        <f t="shared" si="9"/>
        <v/>
      </c>
      <c r="Z71" s="11" t="str">
        <f t="shared" si="10"/>
        <v/>
      </c>
      <c r="AA71" s="172">
        <f t="shared" si="11"/>
        <v>0</v>
      </c>
      <c r="AB71" s="172" t="str">
        <f t="shared" si="16"/>
        <v/>
      </c>
      <c r="AC71" s="172" t="str">
        <f t="shared" si="16"/>
        <v/>
      </c>
      <c r="AD71" s="171">
        <f t="shared" si="14"/>
        <v>0</v>
      </c>
      <c r="AE71" s="171">
        <f t="shared" si="14"/>
        <v>0</v>
      </c>
      <c r="AF71" s="171">
        <f t="shared" si="14"/>
        <v>0</v>
      </c>
      <c r="AG71" s="171">
        <f t="shared" si="14"/>
        <v>0</v>
      </c>
      <c r="AH71" s="171">
        <f t="shared" si="14"/>
        <v>0</v>
      </c>
      <c r="AI71" s="171">
        <f t="shared" si="14"/>
        <v>0</v>
      </c>
      <c r="AJ71" s="171">
        <f t="shared" si="14"/>
        <v>0</v>
      </c>
      <c r="AK71" s="171"/>
      <c r="AL71" s="171"/>
      <c r="AM71" s="171">
        <f t="shared" si="5"/>
        <v>0</v>
      </c>
      <c r="AN71" s="171"/>
      <c r="AO71" s="171"/>
      <c r="AP71" s="171"/>
      <c r="AQ71" s="171"/>
      <c r="AR71" s="171"/>
      <c r="AS71" s="171"/>
      <c r="AT71" s="171"/>
      <c r="AU71" s="171"/>
      <c r="AV71" s="171"/>
      <c r="AW71" s="171"/>
      <c r="AX71" s="171"/>
      <c r="AY71" s="171"/>
      <c r="BB71" s="172" t="str">
        <f t="shared" si="15"/>
        <v/>
      </c>
      <c r="BC71" s="172" t="str">
        <f t="shared" si="15"/>
        <v/>
      </c>
      <c r="BD71" s="172" t="str">
        <f t="shared" si="15"/>
        <v/>
      </c>
      <c r="BE71" s="172" t="str">
        <f t="shared" si="15"/>
        <v/>
      </c>
      <c r="BF71" s="172" t="str">
        <f t="shared" si="15"/>
        <v/>
      </c>
    </row>
    <row r="72" spans="2:58" hidden="1">
      <c r="B72" s="10" t="str">
        <f t="shared" si="3"/>
        <v/>
      </c>
      <c r="C72" s="8"/>
      <c r="D72" s="8"/>
      <c r="E72" s="8"/>
      <c r="F72" s="281"/>
      <c r="G72" s="9"/>
      <c r="H72" s="9"/>
      <c r="I72" s="9"/>
      <c r="J72" s="9"/>
      <c r="K72" s="9"/>
      <c r="L72" s="305"/>
      <c r="M72" s="305"/>
      <c r="N72" s="11" t="str">
        <f t="shared" si="7"/>
        <v/>
      </c>
      <c r="O72" s="11" t="str">
        <f t="shared" si="8"/>
        <v/>
      </c>
      <c r="P72" s="158"/>
      <c r="Q72" s="11"/>
      <c r="R72" s="11"/>
      <c r="S72" s="11"/>
      <c r="T72" s="11"/>
      <c r="U72" s="11"/>
      <c r="V72" s="11"/>
      <c r="W72" s="11"/>
      <c r="X72" s="11"/>
      <c r="Y72" s="11" t="str">
        <f t="shared" si="9"/>
        <v/>
      </c>
      <c r="Z72" s="11" t="str">
        <f t="shared" si="10"/>
        <v/>
      </c>
      <c r="AA72" s="172">
        <f t="shared" si="11"/>
        <v>0</v>
      </c>
      <c r="AB72" s="172" t="str">
        <f t="shared" si="16"/>
        <v/>
      </c>
      <c r="AC72" s="172" t="str">
        <f t="shared" si="16"/>
        <v/>
      </c>
      <c r="AD72" s="171">
        <f t="shared" si="14"/>
        <v>0</v>
      </c>
      <c r="AE72" s="171">
        <f t="shared" si="14"/>
        <v>0</v>
      </c>
      <c r="AF72" s="171">
        <f t="shared" si="14"/>
        <v>0</v>
      </c>
      <c r="AG72" s="171">
        <f t="shared" si="14"/>
        <v>0</v>
      </c>
      <c r="AH72" s="171">
        <f t="shared" si="14"/>
        <v>0</v>
      </c>
      <c r="AI72" s="171">
        <f t="shared" si="14"/>
        <v>0</v>
      </c>
      <c r="AJ72" s="171">
        <f t="shared" si="14"/>
        <v>0</v>
      </c>
      <c r="AK72" s="171"/>
      <c r="AL72" s="171"/>
      <c r="AM72" s="171">
        <f t="shared" si="5"/>
        <v>0</v>
      </c>
      <c r="AN72" s="171"/>
      <c r="AO72" s="171"/>
      <c r="AP72" s="171"/>
      <c r="AQ72" s="171"/>
      <c r="AR72" s="171"/>
      <c r="AS72" s="171"/>
      <c r="AT72" s="171"/>
      <c r="AU72" s="171"/>
      <c r="AV72" s="171"/>
      <c r="AW72" s="171"/>
      <c r="AX72" s="171"/>
      <c r="AY72" s="171"/>
      <c r="BB72" s="172" t="str">
        <f t="shared" si="15"/>
        <v/>
      </c>
      <c r="BC72" s="172" t="str">
        <f t="shared" si="15"/>
        <v/>
      </c>
      <c r="BD72" s="172" t="str">
        <f t="shared" si="15"/>
        <v/>
      </c>
      <c r="BE72" s="172" t="str">
        <f t="shared" si="15"/>
        <v/>
      </c>
      <c r="BF72" s="172" t="str">
        <f t="shared" si="15"/>
        <v/>
      </c>
    </row>
    <row r="73" spans="2:58" hidden="1">
      <c r="B73" s="10" t="str">
        <f t="shared" si="3"/>
        <v/>
      </c>
      <c r="C73" s="8"/>
      <c r="D73" s="8"/>
      <c r="E73" s="8"/>
      <c r="F73" s="281"/>
      <c r="G73" s="9"/>
      <c r="H73" s="9"/>
      <c r="I73" s="9"/>
      <c r="J73" s="9"/>
      <c r="K73" s="9"/>
      <c r="L73" s="305"/>
      <c r="M73" s="305"/>
      <c r="N73" s="11" t="str">
        <f t="shared" si="7"/>
        <v/>
      </c>
      <c r="O73" s="11" t="str">
        <f t="shared" si="8"/>
        <v/>
      </c>
      <c r="P73" s="158"/>
      <c r="Q73" s="11"/>
      <c r="R73" s="11"/>
      <c r="S73" s="11"/>
      <c r="T73" s="11"/>
      <c r="U73" s="11"/>
      <c r="V73" s="11"/>
      <c r="W73" s="11"/>
      <c r="X73" s="11"/>
      <c r="Y73" s="11" t="str">
        <f t="shared" si="9"/>
        <v/>
      </c>
      <c r="Z73" s="11" t="str">
        <f t="shared" si="10"/>
        <v/>
      </c>
      <c r="AA73" s="172">
        <f t="shared" si="11"/>
        <v>0</v>
      </c>
      <c r="AB73" s="172" t="str">
        <f t="shared" si="16"/>
        <v/>
      </c>
      <c r="AC73" s="172" t="str">
        <f t="shared" si="16"/>
        <v/>
      </c>
      <c r="AD73" s="171">
        <f t="shared" si="14"/>
        <v>0</v>
      </c>
      <c r="AE73" s="171">
        <f t="shared" si="14"/>
        <v>0</v>
      </c>
      <c r="AF73" s="171">
        <f t="shared" si="14"/>
        <v>0</v>
      </c>
      <c r="AG73" s="171">
        <f t="shared" si="14"/>
        <v>0</v>
      </c>
      <c r="AH73" s="171">
        <f t="shared" si="14"/>
        <v>0</v>
      </c>
      <c r="AI73" s="171">
        <f t="shared" si="14"/>
        <v>0</v>
      </c>
      <c r="AJ73" s="171">
        <f t="shared" si="14"/>
        <v>0</v>
      </c>
      <c r="AK73" s="171"/>
      <c r="AL73" s="171"/>
      <c r="AM73" s="171">
        <f t="shared" si="5"/>
        <v>0</v>
      </c>
      <c r="AN73" s="171"/>
      <c r="AO73" s="171"/>
      <c r="AP73" s="171"/>
      <c r="AQ73" s="171"/>
      <c r="AR73" s="171"/>
      <c r="AS73" s="171"/>
      <c r="AT73" s="171"/>
      <c r="AU73" s="171"/>
      <c r="AV73" s="171"/>
      <c r="AW73" s="171"/>
      <c r="AX73" s="171"/>
      <c r="AY73" s="171"/>
      <c r="BB73" s="172" t="str">
        <f t="shared" si="15"/>
        <v/>
      </c>
      <c r="BC73" s="172" t="str">
        <f t="shared" si="15"/>
        <v/>
      </c>
      <c r="BD73" s="172" t="str">
        <f t="shared" si="15"/>
        <v/>
      </c>
      <c r="BE73" s="172" t="str">
        <f t="shared" si="15"/>
        <v/>
      </c>
      <c r="BF73" s="172" t="str">
        <f t="shared" si="15"/>
        <v/>
      </c>
    </row>
    <row r="74" spans="2:58" hidden="1">
      <c r="B74" s="10" t="str">
        <f t="shared" si="3"/>
        <v/>
      </c>
      <c r="C74" s="8"/>
      <c r="D74" s="8"/>
      <c r="E74" s="8"/>
      <c r="F74" s="281"/>
      <c r="G74" s="9"/>
      <c r="H74" s="9"/>
      <c r="I74" s="9"/>
      <c r="J74" s="9"/>
      <c r="K74" s="9"/>
      <c r="L74" s="305"/>
      <c r="M74" s="305"/>
      <c r="N74" s="11" t="str">
        <f t="shared" si="7"/>
        <v/>
      </c>
      <c r="O74" s="11" t="str">
        <f t="shared" si="8"/>
        <v/>
      </c>
      <c r="P74" s="158"/>
      <c r="Q74" s="11"/>
      <c r="R74" s="11"/>
      <c r="S74" s="11"/>
      <c r="T74" s="11"/>
      <c r="U74" s="11"/>
      <c r="V74" s="11"/>
      <c r="W74" s="11"/>
      <c r="X74" s="11"/>
      <c r="Y74" s="11" t="str">
        <f t="shared" si="9"/>
        <v/>
      </c>
      <c r="Z74" s="11" t="str">
        <f t="shared" si="10"/>
        <v/>
      </c>
      <c r="AA74" s="172">
        <f t="shared" si="11"/>
        <v>0</v>
      </c>
      <c r="AB74" s="172" t="str">
        <f t="shared" si="16"/>
        <v/>
      </c>
      <c r="AC74" s="172" t="str">
        <f t="shared" si="16"/>
        <v/>
      </c>
      <c r="AD74" s="171">
        <f t="shared" si="14"/>
        <v>0</v>
      </c>
      <c r="AE74" s="171">
        <f t="shared" si="14"/>
        <v>0</v>
      </c>
      <c r="AF74" s="171">
        <f t="shared" si="14"/>
        <v>0</v>
      </c>
      <c r="AG74" s="171">
        <f t="shared" si="14"/>
        <v>0</v>
      </c>
      <c r="AH74" s="171">
        <f t="shared" si="14"/>
        <v>0</v>
      </c>
      <c r="AI74" s="171">
        <f t="shared" si="14"/>
        <v>0</v>
      </c>
      <c r="AJ74" s="171">
        <f t="shared" si="14"/>
        <v>0</v>
      </c>
      <c r="AK74" s="171"/>
      <c r="AL74" s="171"/>
      <c r="AM74" s="171">
        <f t="shared" si="5"/>
        <v>0</v>
      </c>
      <c r="AN74" s="171"/>
      <c r="AO74" s="171"/>
      <c r="AP74" s="171"/>
      <c r="AQ74" s="171"/>
      <c r="AR74" s="171"/>
      <c r="AS74" s="171"/>
      <c r="AT74" s="171"/>
      <c r="AU74" s="171"/>
      <c r="AV74" s="171"/>
      <c r="AW74" s="171"/>
      <c r="AX74" s="171"/>
      <c r="AY74" s="171"/>
      <c r="BB74" s="172" t="str">
        <f t="shared" si="15"/>
        <v/>
      </c>
      <c r="BC74" s="172" t="str">
        <f t="shared" si="15"/>
        <v/>
      </c>
      <c r="BD74" s="172" t="str">
        <f t="shared" si="15"/>
        <v/>
      </c>
      <c r="BE74" s="172" t="str">
        <f t="shared" si="15"/>
        <v/>
      </c>
      <c r="BF74" s="172" t="str">
        <f t="shared" si="15"/>
        <v/>
      </c>
    </row>
    <row r="75" spans="2:58" hidden="1">
      <c r="B75" s="10" t="str">
        <f t="shared" si="3"/>
        <v/>
      </c>
      <c r="C75" s="8"/>
      <c r="D75" s="8"/>
      <c r="E75" s="8"/>
      <c r="F75" s="281"/>
      <c r="G75" s="9"/>
      <c r="H75" s="9"/>
      <c r="I75" s="9"/>
      <c r="J75" s="9"/>
      <c r="K75" s="9"/>
      <c r="L75" s="305"/>
      <c r="M75" s="305"/>
      <c r="N75" s="11" t="str">
        <f t="shared" si="7"/>
        <v/>
      </c>
      <c r="O75" s="11" t="str">
        <f t="shared" si="8"/>
        <v/>
      </c>
      <c r="P75" s="158"/>
      <c r="Q75" s="11"/>
      <c r="R75" s="11"/>
      <c r="S75" s="11"/>
      <c r="T75" s="11"/>
      <c r="U75" s="11"/>
      <c r="V75" s="11"/>
      <c r="W75" s="11"/>
      <c r="X75" s="11"/>
      <c r="Y75" s="11" t="str">
        <f t="shared" si="9"/>
        <v/>
      </c>
      <c r="Z75" s="11" t="str">
        <f t="shared" si="10"/>
        <v/>
      </c>
      <c r="AA75" s="172">
        <f t="shared" si="11"/>
        <v>0</v>
      </c>
      <c r="AB75" s="172" t="str">
        <f t="shared" si="16"/>
        <v/>
      </c>
      <c r="AC75" s="172" t="str">
        <f t="shared" si="16"/>
        <v/>
      </c>
      <c r="AD75" s="171">
        <f t="shared" si="14"/>
        <v>0</v>
      </c>
      <c r="AE75" s="171">
        <f t="shared" si="14"/>
        <v>0</v>
      </c>
      <c r="AF75" s="171">
        <f t="shared" si="14"/>
        <v>0</v>
      </c>
      <c r="AG75" s="171">
        <f t="shared" si="14"/>
        <v>0</v>
      </c>
      <c r="AH75" s="171">
        <f t="shared" si="14"/>
        <v>0</v>
      </c>
      <c r="AI75" s="171">
        <f t="shared" si="14"/>
        <v>0</v>
      </c>
      <c r="AJ75" s="171">
        <f t="shared" si="14"/>
        <v>0</v>
      </c>
      <c r="AK75" s="171"/>
      <c r="AL75" s="171"/>
      <c r="AM75" s="171">
        <f t="shared" si="5"/>
        <v>0</v>
      </c>
      <c r="AN75" s="171"/>
      <c r="AO75" s="171"/>
      <c r="AP75" s="171"/>
      <c r="AQ75" s="171"/>
      <c r="AR75" s="171"/>
      <c r="AS75" s="171"/>
      <c r="AT75" s="171"/>
      <c r="AU75" s="171"/>
      <c r="AV75" s="171"/>
      <c r="AW75" s="171"/>
      <c r="AX75" s="171"/>
      <c r="AY75" s="171"/>
      <c r="BB75" s="172" t="str">
        <f t="shared" si="15"/>
        <v/>
      </c>
      <c r="BC75" s="172" t="str">
        <f t="shared" si="15"/>
        <v/>
      </c>
      <c r="BD75" s="172" t="str">
        <f t="shared" si="15"/>
        <v/>
      </c>
      <c r="BE75" s="172" t="str">
        <f t="shared" si="15"/>
        <v/>
      </c>
      <c r="BF75" s="172" t="str">
        <f t="shared" si="15"/>
        <v/>
      </c>
    </row>
    <row r="76" spans="2:58" hidden="1">
      <c r="B76" s="10" t="str">
        <f t="shared" si="3"/>
        <v/>
      </c>
      <c r="C76" s="8"/>
      <c r="D76" s="8"/>
      <c r="E76" s="8"/>
      <c r="F76" s="281"/>
      <c r="G76" s="9"/>
      <c r="H76" s="9"/>
      <c r="I76" s="9"/>
      <c r="J76" s="9"/>
      <c r="K76" s="9"/>
      <c r="L76" s="305"/>
      <c r="M76" s="305"/>
      <c r="N76" s="11" t="str">
        <f t="shared" si="7"/>
        <v/>
      </c>
      <c r="O76" s="11" t="str">
        <f t="shared" si="8"/>
        <v/>
      </c>
      <c r="P76" s="158"/>
      <c r="Q76" s="11"/>
      <c r="R76" s="11"/>
      <c r="S76" s="11"/>
      <c r="T76" s="11"/>
      <c r="U76" s="11"/>
      <c r="V76" s="11"/>
      <c r="W76" s="11"/>
      <c r="X76" s="11"/>
      <c r="Y76" s="11" t="str">
        <f t="shared" si="9"/>
        <v/>
      </c>
      <c r="Z76" s="11" t="str">
        <f t="shared" si="10"/>
        <v/>
      </c>
      <c r="AA76" s="172">
        <f t="shared" si="11"/>
        <v>0</v>
      </c>
      <c r="AB76" s="172" t="str">
        <f t="shared" si="16"/>
        <v/>
      </c>
      <c r="AC76" s="172" t="str">
        <f t="shared" si="16"/>
        <v/>
      </c>
      <c r="AD76" s="171">
        <f t="shared" si="14"/>
        <v>0</v>
      </c>
      <c r="AE76" s="171">
        <f t="shared" si="14"/>
        <v>0</v>
      </c>
      <c r="AF76" s="171">
        <f t="shared" si="14"/>
        <v>0</v>
      </c>
      <c r="AG76" s="171">
        <f t="shared" si="14"/>
        <v>0</v>
      </c>
      <c r="AH76" s="171">
        <f t="shared" si="14"/>
        <v>0</v>
      </c>
      <c r="AI76" s="171">
        <f t="shared" si="14"/>
        <v>0</v>
      </c>
      <c r="AJ76" s="171">
        <f t="shared" si="14"/>
        <v>0</v>
      </c>
      <c r="AK76" s="171"/>
      <c r="AL76" s="171"/>
      <c r="AM76" s="171">
        <f t="shared" si="5"/>
        <v>0</v>
      </c>
      <c r="AN76" s="171"/>
      <c r="AO76" s="171"/>
      <c r="AP76" s="171"/>
      <c r="AQ76" s="171"/>
      <c r="AR76" s="171"/>
      <c r="AS76" s="171"/>
      <c r="AT76" s="171"/>
      <c r="AU76" s="171"/>
      <c r="AV76" s="171"/>
      <c r="AW76" s="171"/>
      <c r="AX76" s="171"/>
      <c r="AY76" s="171"/>
      <c r="BB76" s="172" t="str">
        <f t="shared" si="15"/>
        <v/>
      </c>
      <c r="BC76" s="172" t="str">
        <f t="shared" si="15"/>
        <v/>
      </c>
      <c r="BD76" s="172" t="str">
        <f t="shared" si="15"/>
        <v/>
      </c>
      <c r="BE76" s="172" t="str">
        <f t="shared" si="15"/>
        <v/>
      </c>
      <c r="BF76" s="172" t="str">
        <f t="shared" si="15"/>
        <v/>
      </c>
    </row>
    <row r="77" spans="2:58" hidden="1">
      <c r="B77" s="10" t="str">
        <f t="shared" si="3"/>
        <v/>
      </c>
      <c r="C77" s="8"/>
      <c r="D77" s="8"/>
      <c r="E77" s="8"/>
      <c r="F77" s="281"/>
      <c r="G77" s="9"/>
      <c r="H77" s="9"/>
      <c r="I77" s="9"/>
      <c r="J77" s="9"/>
      <c r="K77" s="9"/>
      <c r="L77" s="305"/>
      <c r="M77" s="305"/>
      <c r="N77" s="11" t="str">
        <f t="shared" si="7"/>
        <v/>
      </c>
      <c r="O77" s="11" t="str">
        <f t="shared" si="8"/>
        <v/>
      </c>
      <c r="P77" s="158"/>
      <c r="Q77" s="11"/>
      <c r="R77" s="11"/>
      <c r="S77" s="11"/>
      <c r="T77" s="11"/>
      <c r="U77" s="11"/>
      <c r="V77" s="11"/>
      <c r="W77" s="11"/>
      <c r="X77" s="11"/>
      <c r="Y77" s="11" t="str">
        <f t="shared" si="9"/>
        <v/>
      </c>
      <c r="Z77" s="11" t="str">
        <f t="shared" si="10"/>
        <v/>
      </c>
      <c r="AA77" s="172">
        <f t="shared" si="11"/>
        <v>0</v>
      </c>
      <c r="AB77" s="172" t="str">
        <f t="shared" si="16"/>
        <v/>
      </c>
      <c r="AC77" s="172" t="str">
        <f t="shared" si="16"/>
        <v/>
      </c>
      <c r="AD77" s="171">
        <f t="shared" si="14"/>
        <v>0</v>
      </c>
      <c r="AE77" s="171">
        <f t="shared" si="14"/>
        <v>0</v>
      </c>
      <c r="AF77" s="171">
        <f t="shared" si="14"/>
        <v>0</v>
      </c>
      <c r="AG77" s="171">
        <f t="shared" si="14"/>
        <v>0</v>
      </c>
      <c r="AH77" s="171">
        <f t="shared" si="14"/>
        <v>0</v>
      </c>
      <c r="AI77" s="171">
        <f t="shared" si="14"/>
        <v>0</v>
      </c>
      <c r="AJ77" s="171">
        <f t="shared" si="14"/>
        <v>0</v>
      </c>
      <c r="AK77" s="171"/>
      <c r="AL77" s="171"/>
      <c r="AM77" s="171">
        <f t="shared" si="5"/>
        <v>0</v>
      </c>
      <c r="AN77" s="171"/>
      <c r="AO77" s="171"/>
      <c r="AP77" s="171"/>
      <c r="AQ77" s="171"/>
      <c r="AR77" s="171"/>
      <c r="AS77" s="171"/>
      <c r="AT77" s="171"/>
      <c r="AU77" s="171"/>
      <c r="AV77" s="171"/>
      <c r="AW77" s="171"/>
      <c r="AX77" s="171"/>
      <c r="AY77" s="171"/>
      <c r="BB77" s="172" t="str">
        <f t="shared" si="15"/>
        <v/>
      </c>
      <c r="BC77" s="172" t="str">
        <f t="shared" si="15"/>
        <v/>
      </c>
      <c r="BD77" s="172" t="str">
        <f t="shared" si="15"/>
        <v/>
      </c>
      <c r="BE77" s="172" t="str">
        <f t="shared" si="15"/>
        <v/>
      </c>
      <c r="BF77" s="172" t="str">
        <f t="shared" si="15"/>
        <v/>
      </c>
    </row>
    <row r="78" spans="2:58" hidden="1">
      <c r="B78" s="10" t="str">
        <f t="shared" si="3"/>
        <v/>
      </c>
      <c r="C78" s="8"/>
      <c r="D78" s="8"/>
      <c r="E78" s="8"/>
      <c r="F78" s="281"/>
      <c r="G78" s="9"/>
      <c r="H78" s="9"/>
      <c r="I78" s="9"/>
      <c r="J78" s="9"/>
      <c r="K78" s="9"/>
      <c r="L78" s="305"/>
      <c r="M78" s="305"/>
      <c r="N78" s="11" t="str">
        <f t="shared" si="7"/>
        <v/>
      </c>
      <c r="O78" s="11" t="str">
        <f t="shared" si="8"/>
        <v/>
      </c>
      <c r="P78" s="158"/>
      <c r="Q78" s="11"/>
      <c r="R78" s="11"/>
      <c r="S78" s="11"/>
      <c r="T78" s="11"/>
      <c r="U78" s="11"/>
      <c r="V78" s="11"/>
      <c r="W78" s="11"/>
      <c r="X78" s="11"/>
      <c r="Y78" s="11" t="str">
        <f t="shared" si="9"/>
        <v/>
      </c>
      <c r="Z78" s="11" t="str">
        <f t="shared" si="10"/>
        <v/>
      </c>
      <c r="AA78" s="172">
        <f t="shared" si="11"/>
        <v>0</v>
      </c>
      <c r="AB78" s="172" t="str">
        <f t="shared" si="16"/>
        <v/>
      </c>
      <c r="AC78" s="172" t="str">
        <f t="shared" si="16"/>
        <v/>
      </c>
      <c r="AD78" s="171">
        <f t="shared" si="14"/>
        <v>0</v>
      </c>
      <c r="AE78" s="171">
        <f t="shared" si="14"/>
        <v>0</v>
      </c>
      <c r="AF78" s="171">
        <f t="shared" si="14"/>
        <v>0</v>
      </c>
      <c r="AG78" s="171">
        <f t="shared" si="14"/>
        <v>0</v>
      </c>
      <c r="AH78" s="171">
        <f t="shared" si="14"/>
        <v>0</v>
      </c>
      <c r="AI78" s="171">
        <f t="shared" si="14"/>
        <v>0</v>
      </c>
      <c r="AJ78" s="171">
        <f t="shared" si="14"/>
        <v>0</v>
      </c>
      <c r="AK78" s="171"/>
      <c r="AL78" s="171"/>
      <c r="AM78" s="171">
        <f t="shared" si="5"/>
        <v>0</v>
      </c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BB78" s="172" t="str">
        <f t="shared" si="15"/>
        <v/>
      </c>
      <c r="BC78" s="172" t="str">
        <f t="shared" si="15"/>
        <v/>
      </c>
      <c r="BD78" s="172" t="str">
        <f t="shared" si="15"/>
        <v/>
      </c>
      <c r="BE78" s="172" t="str">
        <f t="shared" si="15"/>
        <v/>
      </c>
      <c r="BF78" s="172" t="str">
        <f t="shared" si="15"/>
        <v/>
      </c>
    </row>
    <row r="79" spans="2:58" hidden="1">
      <c r="B79" s="10" t="str">
        <f t="shared" si="3"/>
        <v/>
      </c>
      <c r="C79" s="8"/>
      <c r="D79" s="8"/>
      <c r="E79" s="8"/>
      <c r="F79" s="281"/>
      <c r="G79" s="9"/>
      <c r="H79" s="9"/>
      <c r="I79" s="9"/>
      <c r="J79" s="9"/>
      <c r="K79" s="9"/>
      <c r="L79" s="305"/>
      <c r="M79" s="305"/>
      <c r="N79" s="11" t="str">
        <f t="shared" si="7"/>
        <v/>
      </c>
      <c r="O79" s="11" t="str">
        <f t="shared" si="8"/>
        <v/>
      </c>
      <c r="P79" s="158"/>
      <c r="Q79" s="11"/>
      <c r="R79" s="11"/>
      <c r="S79" s="11"/>
      <c r="T79" s="11"/>
      <c r="U79" s="11"/>
      <c r="V79" s="11"/>
      <c r="W79" s="11"/>
      <c r="X79" s="11"/>
      <c r="Y79" s="11" t="str">
        <f t="shared" si="9"/>
        <v/>
      </c>
      <c r="Z79" s="11" t="str">
        <f t="shared" si="10"/>
        <v/>
      </c>
      <c r="AA79" s="172">
        <f t="shared" si="11"/>
        <v>0</v>
      </c>
      <c r="AB79" s="172" t="str">
        <f t="shared" si="16"/>
        <v/>
      </c>
      <c r="AC79" s="172" t="str">
        <f t="shared" si="16"/>
        <v/>
      </c>
      <c r="AD79" s="171">
        <f t="shared" si="14"/>
        <v>0</v>
      </c>
      <c r="AE79" s="171">
        <f t="shared" si="14"/>
        <v>0</v>
      </c>
      <c r="AF79" s="171">
        <f t="shared" si="14"/>
        <v>0</v>
      </c>
      <c r="AG79" s="171">
        <f t="shared" si="14"/>
        <v>0</v>
      </c>
      <c r="AH79" s="171">
        <f t="shared" si="14"/>
        <v>0</v>
      </c>
      <c r="AI79" s="171">
        <f t="shared" si="14"/>
        <v>0</v>
      </c>
      <c r="AJ79" s="171">
        <f t="shared" si="14"/>
        <v>0</v>
      </c>
      <c r="AK79" s="171"/>
      <c r="AL79" s="171"/>
      <c r="AM79" s="171">
        <f t="shared" si="5"/>
        <v>0</v>
      </c>
      <c r="AN79" s="171"/>
      <c r="AO79" s="171"/>
      <c r="AP79" s="171"/>
      <c r="AQ79" s="171"/>
      <c r="AR79" s="171"/>
      <c r="AS79" s="171"/>
      <c r="AT79" s="171"/>
      <c r="AU79" s="171"/>
      <c r="AV79" s="171"/>
      <c r="AW79" s="171"/>
      <c r="AX79" s="171"/>
      <c r="AY79" s="171"/>
      <c r="BB79" s="172" t="str">
        <f t="shared" ref="BB79:BF94" si="17">IF($F79="","",BB$30)</f>
        <v/>
      </c>
      <c r="BC79" s="172" t="str">
        <f t="shared" si="17"/>
        <v/>
      </c>
      <c r="BD79" s="172" t="str">
        <f t="shared" si="17"/>
        <v/>
      </c>
      <c r="BE79" s="172" t="str">
        <f t="shared" si="17"/>
        <v/>
      </c>
      <c r="BF79" s="172" t="str">
        <f t="shared" si="17"/>
        <v/>
      </c>
    </row>
    <row r="80" spans="2:58" hidden="1">
      <c r="B80" s="10" t="str">
        <f t="shared" si="3"/>
        <v/>
      </c>
      <c r="C80" s="8"/>
      <c r="D80" s="8"/>
      <c r="E80" s="8"/>
      <c r="F80" s="281"/>
      <c r="G80" s="9"/>
      <c r="H80" s="9"/>
      <c r="I80" s="9"/>
      <c r="J80" s="9"/>
      <c r="K80" s="9"/>
      <c r="L80" s="305"/>
      <c r="M80" s="305"/>
      <c r="N80" s="11" t="str">
        <f t="shared" si="7"/>
        <v/>
      </c>
      <c r="O80" s="11" t="str">
        <f t="shared" si="8"/>
        <v/>
      </c>
      <c r="P80" s="158"/>
      <c r="Q80" s="11"/>
      <c r="R80" s="11"/>
      <c r="S80" s="11"/>
      <c r="T80" s="11"/>
      <c r="U80" s="11"/>
      <c r="V80" s="11"/>
      <c r="W80" s="11"/>
      <c r="X80" s="11"/>
      <c r="Y80" s="11" t="str">
        <f t="shared" si="9"/>
        <v/>
      </c>
      <c r="Z80" s="11" t="str">
        <f t="shared" si="10"/>
        <v/>
      </c>
      <c r="AA80" s="172">
        <f t="shared" si="11"/>
        <v>0</v>
      </c>
      <c r="AB80" s="172" t="str">
        <f t="shared" si="16"/>
        <v/>
      </c>
      <c r="AC80" s="172" t="str">
        <f t="shared" si="16"/>
        <v/>
      </c>
      <c r="AD80" s="171">
        <f t="shared" si="14"/>
        <v>0</v>
      </c>
      <c r="AE80" s="171">
        <f t="shared" si="14"/>
        <v>0</v>
      </c>
      <c r="AF80" s="171">
        <f t="shared" si="14"/>
        <v>0</v>
      </c>
      <c r="AG80" s="171">
        <f t="shared" si="14"/>
        <v>0</v>
      </c>
      <c r="AH80" s="171">
        <f t="shared" si="14"/>
        <v>0</v>
      </c>
      <c r="AI80" s="171">
        <f t="shared" si="14"/>
        <v>0</v>
      </c>
      <c r="AJ80" s="171">
        <f t="shared" si="14"/>
        <v>0</v>
      </c>
      <c r="AK80" s="171"/>
      <c r="AL80" s="171"/>
      <c r="AM80" s="171">
        <f t="shared" si="5"/>
        <v>0</v>
      </c>
      <c r="AN80" s="171"/>
      <c r="AO80" s="171"/>
      <c r="AP80" s="171"/>
      <c r="AQ80" s="171"/>
      <c r="AR80" s="171"/>
      <c r="AS80" s="171"/>
      <c r="AT80" s="171"/>
      <c r="AU80" s="171"/>
      <c r="AV80" s="171"/>
      <c r="AW80" s="171"/>
      <c r="AX80" s="171"/>
      <c r="AY80" s="171"/>
      <c r="BB80" s="172" t="str">
        <f t="shared" si="17"/>
        <v/>
      </c>
      <c r="BC80" s="172" t="str">
        <f t="shared" si="17"/>
        <v/>
      </c>
      <c r="BD80" s="172" t="str">
        <f t="shared" si="17"/>
        <v/>
      </c>
      <c r="BE80" s="172" t="str">
        <f t="shared" si="17"/>
        <v/>
      </c>
      <c r="BF80" s="172" t="str">
        <f t="shared" si="17"/>
        <v/>
      </c>
    </row>
    <row r="81" spans="2:58" hidden="1">
      <c r="B81" s="10" t="str">
        <f t="shared" si="3"/>
        <v/>
      </c>
      <c r="C81" s="8"/>
      <c r="D81" s="8"/>
      <c r="E81" s="8"/>
      <c r="F81" s="281"/>
      <c r="G81" s="9"/>
      <c r="H81" s="9"/>
      <c r="I81" s="9"/>
      <c r="J81" s="9"/>
      <c r="K81" s="9"/>
      <c r="L81" s="305"/>
      <c r="M81" s="305"/>
      <c r="N81" s="11" t="str">
        <f t="shared" si="7"/>
        <v/>
      </c>
      <c r="O81" s="11" t="str">
        <f t="shared" si="8"/>
        <v/>
      </c>
      <c r="P81" s="158"/>
      <c r="Q81" s="11"/>
      <c r="R81" s="11"/>
      <c r="S81" s="11"/>
      <c r="T81" s="11"/>
      <c r="U81" s="11"/>
      <c r="V81" s="11"/>
      <c r="W81" s="11"/>
      <c r="X81" s="11"/>
      <c r="Y81" s="11" t="str">
        <f t="shared" si="9"/>
        <v/>
      </c>
      <c r="Z81" s="11" t="str">
        <f t="shared" si="10"/>
        <v/>
      </c>
      <c r="AA81" s="172">
        <f t="shared" si="11"/>
        <v>0</v>
      </c>
      <c r="AB81" s="172" t="str">
        <f t="shared" si="16"/>
        <v/>
      </c>
      <c r="AC81" s="172" t="str">
        <f t="shared" si="16"/>
        <v/>
      </c>
      <c r="AD81" s="171">
        <f t="shared" si="14"/>
        <v>0</v>
      </c>
      <c r="AE81" s="171">
        <f t="shared" si="14"/>
        <v>0</v>
      </c>
      <c r="AF81" s="171">
        <f t="shared" si="14"/>
        <v>0</v>
      </c>
      <c r="AG81" s="171">
        <f t="shared" si="14"/>
        <v>0</v>
      </c>
      <c r="AH81" s="171">
        <f t="shared" si="14"/>
        <v>0</v>
      </c>
      <c r="AI81" s="171">
        <f t="shared" si="14"/>
        <v>0</v>
      </c>
      <c r="AJ81" s="171">
        <f t="shared" si="14"/>
        <v>0</v>
      </c>
      <c r="AK81" s="171"/>
      <c r="AL81" s="171"/>
      <c r="AM81" s="171">
        <f t="shared" si="5"/>
        <v>0</v>
      </c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1"/>
      <c r="BB81" s="172" t="str">
        <f t="shared" si="17"/>
        <v/>
      </c>
      <c r="BC81" s="172" t="str">
        <f t="shared" si="17"/>
        <v/>
      </c>
      <c r="BD81" s="172" t="str">
        <f t="shared" si="17"/>
        <v/>
      </c>
      <c r="BE81" s="172" t="str">
        <f t="shared" si="17"/>
        <v/>
      </c>
      <c r="BF81" s="172" t="str">
        <f t="shared" si="17"/>
        <v/>
      </c>
    </row>
    <row r="82" spans="2:58" hidden="1">
      <c r="B82" s="10" t="str">
        <f t="shared" si="3"/>
        <v/>
      </c>
      <c r="C82" s="8"/>
      <c r="D82" s="8"/>
      <c r="E82" s="8"/>
      <c r="F82" s="281"/>
      <c r="G82" s="9"/>
      <c r="H82" s="9"/>
      <c r="I82" s="9"/>
      <c r="J82" s="9"/>
      <c r="K82" s="9"/>
      <c r="L82" s="305"/>
      <c r="M82" s="305"/>
      <c r="N82" s="11" t="str">
        <f t="shared" si="7"/>
        <v/>
      </c>
      <c r="O82" s="11" t="str">
        <f t="shared" si="8"/>
        <v/>
      </c>
      <c r="P82" s="158"/>
      <c r="Q82" s="11"/>
      <c r="R82" s="11"/>
      <c r="S82" s="11"/>
      <c r="T82" s="11"/>
      <c r="U82" s="11"/>
      <c r="V82" s="11"/>
      <c r="W82" s="11"/>
      <c r="X82" s="11"/>
      <c r="Y82" s="11" t="str">
        <f t="shared" si="9"/>
        <v/>
      </c>
      <c r="Z82" s="11" t="str">
        <f t="shared" si="10"/>
        <v/>
      </c>
      <c r="AA82" s="172">
        <f t="shared" si="11"/>
        <v>0</v>
      </c>
      <c r="AB82" s="172" t="str">
        <f t="shared" si="16"/>
        <v/>
      </c>
      <c r="AC82" s="172" t="str">
        <f t="shared" si="16"/>
        <v/>
      </c>
      <c r="AD82" s="171">
        <f t="shared" si="14"/>
        <v>0</v>
      </c>
      <c r="AE82" s="171">
        <f t="shared" si="14"/>
        <v>0</v>
      </c>
      <c r="AF82" s="171">
        <f t="shared" si="14"/>
        <v>0</v>
      </c>
      <c r="AG82" s="171">
        <f t="shared" si="14"/>
        <v>0</v>
      </c>
      <c r="AH82" s="171">
        <f t="shared" si="14"/>
        <v>0</v>
      </c>
      <c r="AI82" s="171">
        <f t="shared" si="14"/>
        <v>0</v>
      </c>
      <c r="AJ82" s="171">
        <f t="shared" si="14"/>
        <v>0</v>
      </c>
      <c r="AK82" s="171"/>
      <c r="AL82" s="171"/>
      <c r="AM82" s="171">
        <f t="shared" si="5"/>
        <v>0</v>
      </c>
      <c r="AN82" s="171"/>
      <c r="AO82" s="171"/>
      <c r="AP82" s="171"/>
      <c r="AQ82" s="171"/>
      <c r="AR82" s="171"/>
      <c r="AS82" s="171"/>
      <c r="AT82" s="171"/>
      <c r="AU82" s="171"/>
      <c r="AV82" s="171"/>
      <c r="AW82" s="171"/>
      <c r="AX82" s="171"/>
      <c r="AY82" s="171"/>
      <c r="BB82" s="172" t="str">
        <f t="shared" si="17"/>
        <v/>
      </c>
      <c r="BC82" s="172" t="str">
        <f t="shared" si="17"/>
        <v/>
      </c>
      <c r="BD82" s="172" t="str">
        <f t="shared" si="17"/>
        <v/>
      </c>
      <c r="BE82" s="172" t="str">
        <f t="shared" si="17"/>
        <v/>
      </c>
      <c r="BF82" s="172" t="str">
        <f t="shared" si="17"/>
        <v/>
      </c>
    </row>
    <row r="83" spans="2:58" hidden="1">
      <c r="B83" s="10" t="str">
        <f t="shared" si="3"/>
        <v/>
      </c>
      <c r="C83" s="8"/>
      <c r="D83" s="8"/>
      <c r="E83" s="8"/>
      <c r="F83" s="281"/>
      <c r="G83" s="9"/>
      <c r="H83" s="9"/>
      <c r="I83" s="9"/>
      <c r="J83" s="9"/>
      <c r="K83" s="9"/>
      <c r="L83" s="305"/>
      <c r="M83" s="305"/>
      <c r="N83" s="11" t="str">
        <f t="shared" si="7"/>
        <v/>
      </c>
      <c r="O83" s="11" t="str">
        <f t="shared" si="8"/>
        <v/>
      </c>
      <c r="P83" s="158"/>
      <c r="Q83" s="11"/>
      <c r="R83" s="11"/>
      <c r="S83" s="11"/>
      <c r="T83" s="11"/>
      <c r="U83" s="11"/>
      <c r="V83" s="11"/>
      <c r="W83" s="11"/>
      <c r="X83" s="11"/>
      <c r="Y83" s="11" t="str">
        <f t="shared" si="9"/>
        <v/>
      </c>
      <c r="Z83" s="11" t="str">
        <f t="shared" si="10"/>
        <v/>
      </c>
      <c r="AA83" s="172">
        <f t="shared" si="11"/>
        <v>0</v>
      </c>
      <c r="AB83" s="172" t="str">
        <f t="shared" si="16"/>
        <v/>
      </c>
      <c r="AC83" s="172" t="str">
        <f t="shared" si="16"/>
        <v/>
      </c>
      <c r="AD83" s="171">
        <f t="shared" si="14"/>
        <v>0</v>
      </c>
      <c r="AE83" s="171">
        <f t="shared" si="14"/>
        <v>0</v>
      </c>
      <c r="AF83" s="171">
        <f t="shared" si="14"/>
        <v>0</v>
      </c>
      <c r="AG83" s="171">
        <f t="shared" si="14"/>
        <v>0</v>
      </c>
      <c r="AH83" s="171">
        <f t="shared" si="14"/>
        <v>0</v>
      </c>
      <c r="AI83" s="171">
        <f t="shared" si="14"/>
        <v>0</v>
      </c>
      <c r="AJ83" s="171">
        <f t="shared" si="14"/>
        <v>0</v>
      </c>
      <c r="AK83" s="171"/>
      <c r="AL83" s="171"/>
      <c r="AM83" s="171">
        <f t="shared" si="5"/>
        <v>0</v>
      </c>
      <c r="AN83" s="171"/>
      <c r="AO83" s="171"/>
      <c r="AP83" s="171"/>
      <c r="AQ83" s="171"/>
      <c r="AR83" s="171"/>
      <c r="AS83" s="171"/>
      <c r="AT83" s="171"/>
      <c r="AU83" s="171"/>
      <c r="AV83" s="171"/>
      <c r="AW83" s="171"/>
      <c r="AX83" s="171"/>
      <c r="AY83" s="171"/>
      <c r="BB83" s="172" t="str">
        <f t="shared" si="17"/>
        <v/>
      </c>
      <c r="BC83" s="172" t="str">
        <f t="shared" si="17"/>
        <v/>
      </c>
      <c r="BD83" s="172" t="str">
        <f t="shared" si="17"/>
        <v/>
      </c>
      <c r="BE83" s="172" t="str">
        <f t="shared" si="17"/>
        <v/>
      </c>
      <c r="BF83" s="172" t="str">
        <f t="shared" si="17"/>
        <v/>
      </c>
    </row>
    <row r="84" spans="2:58" hidden="1">
      <c r="B84" s="10" t="str">
        <f t="shared" si="3"/>
        <v/>
      </c>
      <c r="C84" s="8"/>
      <c r="D84" s="8"/>
      <c r="E84" s="8"/>
      <c r="F84" s="281"/>
      <c r="G84" s="9"/>
      <c r="H84" s="9"/>
      <c r="I84" s="9"/>
      <c r="J84" s="9"/>
      <c r="K84" s="9"/>
      <c r="L84" s="305"/>
      <c r="M84" s="305"/>
      <c r="N84" s="11" t="str">
        <f t="shared" si="7"/>
        <v/>
      </c>
      <c r="O84" s="11" t="str">
        <f t="shared" si="8"/>
        <v/>
      </c>
      <c r="P84" s="158"/>
      <c r="Q84" s="11"/>
      <c r="R84" s="11"/>
      <c r="S84" s="11"/>
      <c r="T84" s="11"/>
      <c r="U84" s="11"/>
      <c r="V84" s="11"/>
      <c r="W84" s="11"/>
      <c r="X84" s="11"/>
      <c r="Y84" s="11" t="str">
        <f t="shared" si="9"/>
        <v/>
      </c>
      <c r="Z84" s="11" t="str">
        <f t="shared" si="10"/>
        <v/>
      </c>
      <c r="AA84" s="172">
        <f t="shared" si="11"/>
        <v>0</v>
      </c>
      <c r="AB84" s="172" t="str">
        <f t="shared" si="16"/>
        <v/>
      </c>
      <c r="AC84" s="172" t="str">
        <f t="shared" si="16"/>
        <v/>
      </c>
      <c r="AD84" s="171">
        <f t="shared" si="14"/>
        <v>0</v>
      </c>
      <c r="AE84" s="171">
        <f t="shared" si="14"/>
        <v>0</v>
      </c>
      <c r="AF84" s="171">
        <f t="shared" si="14"/>
        <v>0</v>
      </c>
      <c r="AG84" s="171">
        <f t="shared" si="14"/>
        <v>0</v>
      </c>
      <c r="AH84" s="171">
        <f t="shared" si="14"/>
        <v>0</v>
      </c>
      <c r="AI84" s="171">
        <f t="shared" si="14"/>
        <v>0</v>
      </c>
      <c r="AJ84" s="171">
        <f t="shared" si="14"/>
        <v>0</v>
      </c>
      <c r="AK84" s="171"/>
      <c r="AL84" s="171"/>
      <c r="AM84" s="171">
        <f t="shared" si="5"/>
        <v>0</v>
      </c>
      <c r="AN84" s="171"/>
      <c r="AO84" s="171"/>
      <c r="AP84" s="171"/>
      <c r="AQ84" s="171"/>
      <c r="AR84" s="171"/>
      <c r="AS84" s="171"/>
      <c r="AT84" s="171"/>
      <c r="AU84" s="171"/>
      <c r="AV84" s="171"/>
      <c r="AW84" s="171"/>
      <c r="AX84" s="171"/>
      <c r="AY84" s="171"/>
      <c r="BB84" s="172" t="str">
        <f t="shared" si="17"/>
        <v/>
      </c>
      <c r="BC84" s="172" t="str">
        <f t="shared" si="17"/>
        <v/>
      </c>
      <c r="BD84" s="172" t="str">
        <f t="shared" si="17"/>
        <v/>
      </c>
      <c r="BE84" s="172" t="str">
        <f t="shared" si="17"/>
        <v/>
      </c>
      <c r="BF84" s="172" t="str">
        <f t="shared" si="17"/>
        <v/>
      </c>
    </row>
    <row r="85" spans="2:58" hidden="1">
      <c r="B85" s="10" t="str">
        <f t="shared" si="3"/>
        <v/>
      </c>
      <c r="C85" s="8"/>
      <c r="D85" s="8"/>
      <c r="E85" s="8"/>
      <c r="F85" s="281"/>
      <c r="G85" s="9"/>
      <c r="H85" s="9"/>
      <c r="I85" s="9"/>
      <c r="J85" s="9"/>
      <c r="K85" s="9"/>
      <c r="L85" s="305"/>
      <c r="M85" s="305"/>
      <c r="N85" s="11" t="str">
        <f t="shared" si="7"/>
        <v/>
      </c>
      <c r="O85" s="11" t="str">
        <f t="shared" si="8"/>
        <v/>
      </c>
      <c r="P85" s="158"/>
      <c r="Q85" s="11"/>
      <c r="R85" s="11"/>
      <c r="S85" s="11"/>
      <c r="T85" s="11"/>
      <c r="U85" s="11"/>
      <c r="V85" s="11"/>
      <c r="W85" s="11"/>
      <c r="X85" s="11"/>
      <c r="Y85" s="11" t="str">
        <f t="shared" si="9"/>
        <v/>
      </c>
      <c r="Z85" s="11" t="str">
        <f t="shared" si="10"/>
        <v/>
      </c>
      <c r="AA85" s="172">
        <f t="shared" si="11"/>
        <v>0</v>
      </c>
      <c r="AB85" s="172" t="str">
        <f t="shared" si="16"/>
        <v/>
      </c>
      <c r="AC85" s="172" t="str">
        <f t="shared" si="16"/>
        <v/>
      </c>
      <c r="AD85" s="171">
        <f t="shared" si="14"/>
        <v>0</v>
      </c>
      <c r="AE85" s="171">
        <f t="shared" si="14"/>
        <v>0</v>
      </c>
      <c r="AF85" s="171">
        <f t="shared" si="14"/>
        <v>0</v>
      </c>
      <c r="AG85" s="171">
        <f t="shared" si="14"/>
        <v>0</v>
      </c>
      <c r="AH85" s="171">
        <f t="shared" si="14"/>
        <v>0</v>
      </c>
      <c r="AI85" s="171">
        <f t="shared" si="14"/>
        <v>0</v>
      </c>
      <c r="AJ85" s="171">
        <f t="shared" si="14"/>
        <v>0</v>
      </c>
      <c r="AK85" s="171"/>
      <c r="AL85" s="171"/>
      <c r="AM85" s="171">
        <f t="shared" si="5"/>
        <v>0</v>
      </c>
      <c r="AN85" s="171"/>
      <c r="AO85" s="171"/>
      <c r="AP85" s="171"/>
      <c r="AQ85" s="171"/>
      <c r="AR85" s="171"/>
      <c r="AS85" s="171"/>
      <c r="AT85" s="171"/>
      <c r="AU85" s="171"/>
      <c r="AV85" s="171"/>
      <c r="AW85" s="171"/>
      <c r="AX85" s="171"/>
      <c r="AY85" s="171"/>
      <c r="BB85" s="172" t="str">
        <f t="shared" si="17"/>
        <v/>
      </c>
      <c r="BC85" s="172" t="str">
        <f t="shared" si="17"/>
        <v/>
      </c>
      <c r="BD85" s="172" t="str">
        <f t="shared" si="17"/>
        <v/>
      </c>
      <c r="BE85" s="172" t="str">
        <f t="shared" si="17"/>
        <v/>
      </c>
      <c r="BF85" s="172" t="str">
        <f t="shared" si="17"/>
        <v/>
      </c>
    </row>
    <row r="86" spans="2:58" hidden="1">
      <c r="B86" s="10" t="str">
        <f t="shared" si="3"/>
        <v/>
      </c>
      <c r="C86" s="8"/>
      <c r="D86" s="8"/>
      <c r="E86" s="8"/>
      <c r="F86" s="281"/>
      <c r="G86" s="9"/>
      <c r="H86" s="9"/>
      <c r="I86" s="9"/>
      <c r="J86" s="9"/>
      <c r="K86" s="9"/>
      <c r="L86" s="305"/>
      <c r="M86" s="305"/>
      <c r="N86" s="11" t="str">
        <f t="shared" si="7"/>
        <v/>
      </c>
      <c r="O86" s="11" t="str">
        <f t="shared" si="8"/>
        <v/>
      </c>
      <c r="P86" s="158"/>
      <c r="Q86" s="11"/>
      <c r="R86" s="11"/>
      <c r="S86" s="11"/>
      <c r="T86" s="11"/>
      <c r="U86" s="11"/>
      <c r="V86" s="11"/>
      <c r="W86" s="11"/>
      <c r="X86" s="11"/>
      <c r="Y86" s="11" t="str">
        <f t="shared" si="9"/>
        <v/>
      </c>
      <c r="Z86" s="11" t="str">
        <f t="shared" si="10"/>
        <v/>
      </c>
      <c r="AA86" s="172">
        <f t="shared" si="11"/>
        <v>0</v>
      </c>
      <c r="AB86" s="172" t="str">
        <f t="shared" si="16"/>
        <v/>
      </c>
      <c r="AC86" s="172" t="str">
        <f t="shared" si="16"/>
        <v/>
      </c>
      <c r="AD86" s="171">
        <f t="shared" si="14"/>
        <v>0</v>
      </c>
      <c r="AE86" s="171">
        <f t="shared" si="14"/>
        <v>0</v>
      </c>
      <c r="AF86" s="171">
        <f t="shared" si="14"/>
        <v>0</v>
      </c>
      <c r="AG86" s="171">
        <f t="shared" si="14"/>
        <v>0</v>
      </c>
      <c r="AH86" s="171">
        <f t="shared" si="14"/>
        <v>0</v>
      </c>
      <c r="AI86" s="171">
        <f t="shared" si="14"/>
        <v>0</v>
      </c>
      <c r="AJ86" s="171">
        <f t="shared" si="14"/>
        <v>0</v>
      </c>
      <c r="AK86" s="171"/>
      <c r="AL86" s="171"/>
      <c r="AM86" s="171">
        <f t="shared" si="5"/>
        <v>0</v>
      </c>
      <c r="AN86" s="171"/>
      <c r="AO86" s="171"/>
      <c r="AP86" s="171"/>
      <c r="AQ86" s="171"/>
      <c r="AR86" s="171"/>
      <c r="AS86" s="171"/>
      <c r="AT86" s="171"/>
      <c r="AU86" s="171"/>
      <c r="AV86" s="171"/>
      <c r="AW86" s="171"/>
      <c r="AX86" s="171"/>
      <c r="AY86" s="171"/>
      <c r="BB86" s="172" t="str">
        <f t="shared" si="17"/>
        <v/>
      </c>
      <c r="BC86" s="172" t="str">
        <f t="shared" si="17"/>
        <v/>
      </c>
      <c r="BD86" s="172" t="str">
        <f t="shared" si="17"/>
        <v/>
      </c>
      <c r="BE86" s="172" t="str">
        <f t="shared" si="17"/>
        <v/>
      </c>
      <c r="BF86" s="172" t="str">
        <f t="shared" si="17"/>
        <v/>
      </c>
    </row>
    <row r="87" spans="2:58" hidden="1">
      <c r="B87" s="10" t="str">
        <f t="shared" si="3"/>
        <v/>
      </c>
      <c r="C87" s="8"/>
      <c r="D87" s="8"/>
      <c r="E87" s="8"/>
      <c r="F87" s="281"/>
      <c r="G87" s="9"/>
      <c r="H87" s="9"/>
      <c r="I87" s="9"/>
      <c r="J87" s="9"/>
      <c r="K87" s="9"/>
      <c r="L87" s="305"/>
      <c r="M87" s="305"/>
      <c r="N87" s="11" t="str">
        <f t="shared" si="7"/>
        <v/>
      </c>
      <c r="O87" s="11" t="str">
        <f t="shared" si="8"/>
        <v/>
      </c>
      <c r="P87" s="158"/>
      <c r="Q87" s="11"/>
      <c r="R87" s="11"/>
      <c r="S87" s="11"/>
      <c r="T87" s="11"/>
      <c r="U87" s="11"/>
      <c r="V87" s="11"/>
      <c r="W87" s="11"/>
      <c r="X87" s="11"/>
      <c r="Y87" s="11" t="str">
        <f t="shared" si="9"/>
        <v/>
      </c>
      <c r="Z87" s="11" t="str">
        <f t="shared" si="10"/>
        <v/>
      </c>
      <c r="AA87" s="172">
        <f t="shared" si="11"/>
        <v>0</v>
      </c>
      <c r="AB87" s="172" t="str">
        <f t="shared" si="16"/>
        <v/>
      </c>
      <c r="AC87" s="172" t="str">
        <f t="shared" si="16"/>
        <v/>
      </c>
      <c r="AD87" s="171">
        <f t="shared" si="14"/>
        <v>0</v>
      </c>
      <c r="AE87" s="171">
        <f t="shared" si="14"/>
        <v>0</v>
      </c>
      <c r="AF87" s="171">
        <f t="shared" si="14"/>
        <v>0</v>
      </c>
      <c r="AG87" s="171">
        <f t="shared" si="14"/>
        <v>0</v>
      </c>
      <c r="AH87" s="171">
        <f t="shared" si="14"/>
        <v>0</v>
      </c>
      <c r="AI87" s="171">
        <f t="shared" si="14"/>
        <v>0</v>
      </c>
      <c r="AJ87" s="171">
        <f t="shared" si="14"/>
        <v>0</v>
      </c>
      <c r="AK87" s="171"/>
      <c r="AL87" s="171"/>
      <c r="AM87" s="171">
        <f t="shared" si="5"/>
        <v>0</v>
      </c>
      <c r="AN87" s="171"/>
      <c r="AO87" s="171"/>
      <c r="AP87" s="171"/>
      <c r="AQ87" s="171"/>
      <c r="AR87" s="171"/>
      <c r="AS87" s="171"/>
      <c r="AT87" s="171"/>
      <c r="AU87" s="171"/>
      <c r="AV87" s="171"/>
      <c r="AW87" s="171"/>
      <c r="AX87" s="171"/>
      <c r="AY87" s="171"/>
      <c r="BB87" s="172" t="str">
        <f t="shared" si="17"/>
        <v/>
      </c>
      <c r="BC87" s="172" t="str">
        <f t="shared" si="17"/>
        <v/>
      </c>
      <c r="BD87" s="172" t="str">
        <f t="shared" si="17"/>
        <v/>
      </c>
      <c r="BE87" s="172" t="str">
        <f t="shared" si="17"/>
        <v/>
      </c>
      <c r="BF87" s="172" t="str">
        <f t="shared" si="17"/>
        <v/>
      </c>
    </row>
    <row r="88" spans="2:58" hidden="1">
      <c r="B88" s="10" t="str">
        <f t="shared" si="3"/>
        <v/>
      </c>
      <c r="C88" s="8"/>
      <c r="D88" s="8"/>
      <c r="E88" s="8"/>
      <c r="F88" s="281"/>
      <c r="G88" s="9"/>
      <c r="H88" s="9"/>
      <c r="I88" s="9"/>
      <c r="J88" s="9"/>
      <c r="K88" s="9"/>
      <c r="L88" s="305"/>
      <c r="M88" s="305"/>
      <c r="N88" s="11" t="str">
        <f t="shared" si="7"/>
        <v/>
      </c>
      <c r="O88" s="11" t="str">
        <f t="shared" si="8"/>
        <v/>
      </c>
      <c r="P88" s="158"/>
      <c r="Q88" s="11"/>
      <c r="R88" s="11"/>
      <c r="S88" s="11"/>
      <c r="T88" s="11"/>
      <c r="U88" s="11"/>
      <c r="V88" s="11"/>
      <c r="W88" s="11"/>
      <c r="X88" s="11"/>
      <c r="Y88" s="11" t="str">
        <f t="shared" si="9"/>
        <v/>
      </c>
      <c r="Z88" s="11" t="str">
        <f t="shared" si="10"/>
        <v/>
      </c>
      <c r="AA88" s="172">
        <f t="shared" si="11"/>
        <v>0</v>
      </c>
      <c r="AB88" s="172" t="str">
        <f t="shared" si="16"/>
        <v/>
      </c>
      <c r="AC88" s="172" t="str">
        <f t="shared" si="16"/>
        <v/>
      </c>
      <c r="AD88" s="171">
        <f t="shared" si="14"/>
        <v>0</v>
      </c>
      <c r="AE88" s="171">
        <f t="shared" si="14"/>
        <v>0</v>
      </c>
      <c r="AF88" s="171">
        <f t="shared" si="14"/>
        <v>0</v>
      </c>
      <c r="AG88" s="171">
        <f t="shared" si="14"/>
        <v>0</v>
      </c>
      <c r="AH88" s="171">
        <f t="shared" si="14"/>
        <v>0</v>
      </c>
      <c r="AI88" s="171">
        <f t="shared" si="14"/>
        <v>0</v>
      </c>
      <c r="AJ88" s="171">
        <f t="shared" si="14"/>
        <v>0</v>
      </c>
      <c r="AK88" s="171"/>
      <c r="AL88" s="171"/>
      <c r="AM88" s="171">
        <f t="shared" si="5"/>
        <v>0</v>
      </c>
      <c r="AN88" s="171"/>
      <c r="AO88" s="171"/>
      <c r="AP88" s="171"/>
      <c r="AQ88" s="171"/>
      <c r="AR88" s="171"/>
      <c r="AS88" s="171"/>
      <c r="AT88" s="171"/>
      <c r="AU88" s="171"/>
      <c r="AV88" s="171"/>
      <c r="AW88" s="171"/>
      <c r="AX88" s="171"/>
      <c r="AY88" s="171"/>
      <c r="BB88" s="172" t="str">
        <f t="shared" si="17"/>
        <v/>
      </c>
      <c r="BC88" s="172" t="str">
        <f t="shared" si="17"/>
        <v/>
      </c>
      <c r="BD88" s="172" t="str">
        <f t="shared" si="17"/>
        <v/>
      </c>
      <c r="BE88" s="172" t="str">
        <f t="shared" si="17"/>
        <v/>
      </c>
      <c r="BF88" s="172" t="str">
        <f t="shared" si="17"/>
        <v/>
      </c>
    </row>
    <row r="89" spans="2:58" hidden="1">
      <c r="B89" s="10" t="str">
        <f t="shared" si="3"/>
        <v/>
      </c>
      <c r="C89" s="8"/>
      <c r="D89" s="8"/>
      <c r="E89" s="8"/>
      <c r="F89" s="281"/>
      <c r="G89" s="9"/>
      <c r="H89" s="9"/>
      <c r="I89" s="9"/>
      <c r="J89" s="9"/>
      <c r="K89" s="9"/>
      <c r="L89" s="305"/>
      <c r="M89" s="305"/>
      <c r="N89" s="11" t="str">
        <f t="shared" si="7"/>
        <v/>
      </c>
      <c r="O89" s="11" t="str">
        <f t="shared" si="8"/>
        <v/>
      </c>
      <c r="P89" s="158"/>
      <c r="Q89" s="11"/>
      <c r="R89" s="11"/>
      <c r="S89" s="11"/>
      <c r="T89" s="11"/>
      <c r="U89" s="11"/>
      <c r="V89" s="11"/>
      <c r="W89" s="11"/>
      <c r="X89" s="11"/>
      <c r="Y89" s="11" t="str">
        <f t="shared" si="9"/>
        <v/>
      </c>
      <c r="Z89" s="11" t="str">
        <f t="shared" si="10"/>
        <v/>
      </c>
      <c r="AA89" s="172">
        <f t="shared" si="11"/>
        <v>0</v>
      </c>
      <c r="AB89" s="172" t="str">
        <f t="shared" si="16"/>
        <v/>
      </c>
      <c r="AC89" s="172" t="str">
        <f t="shared" si="16"/>
        <v/>
      </c>
      <c r="AD89" s="171">
        <f t="shared" si="14"/>
        <v>0</v>
      </c>
      <c r="AE89" s="171">
        <f t="shared" si="14"/>
        <v>0</v>
      </c>
      <c r="AF89" s="171">
        <f t="shared" si="14"/>
        <v>0</v>
      </c>
      <c r="AG89" s="171">
        <f t="shared" si="14"/>
        <v>0</v>
      </c>
      <c r="AH89" s="171">
        <f t="shared" si="14"/>
        <v>0</v>
      </c>
      <c r="AI89" s="171">
        <f t="shared" si="14"/>
        <v>0</v>
      </c>
      <c r="AJ89" s="171">
        <f t="shared" si="14"/>
        <v>0</v>
      </c>
      <c r="AK89" s="171"/>
      <c r="AL89" s="171"/>
      <c r="AM89" s="171">
        <f t="shared" si="5"/>
        <v>0</v>
      </c>
      <c r="AN89" s="171"/>
      <c r="AO89" s="171"/>
      <c r="AP89" s="171"/>
      <c r="AQ89" s="171"/>
      <c r="AR89" s="171"/>
      <c r="AS89" s="171"/>
      <c r="AT89" s="171"/>
      <c r="AU89" s="171"/>
      <c r="AV89" s="171"/>
      <c r="AW89" s="171"/>
      <c r="AX89" s="171"/>
      <c r="AY89" s="171"/>
      <c r="BB89" s="172" t="str">
        <f t="shared" si="17"/>
        <v/>
      </c>
      <c r="BC89" s="172" t="str">
        <f t="shared" si="17"/>
        <v/>
      </c>
      <c r="BD89" s="172" t="str">
        <f t="shared" si="17"/>
        <v/>
      </c>
      <c r="BE89" s="172" t="str">
        <f t="shared" si="17"/>
        <v/>
      </c>
      <c r="BF89" s="172" t="str">
        <f t="shared" si="17"/>
        <v/>
      </c>
    </row>
    <row r="90" spans="2:58" hidden="1">
      <c r="B90" s="10" t="str">
        <f t="shared" si="3"/>
        <v/>
      </c>
      <c r="C90" s="8"/>
      <c r="D90" s="8"/>
      <c r="E90" s="8"/>
      <c r="F90" s="281"/>
      <c r="G90" s="9"/>
      <c r="H90" s="9"/>
      <c r="I90" s="9"/>
      <c r="J90" s="9"/>
      <c r="K90" s="9"/>
      <c r="L90" s="305"/>
      <c r="M90" s="305"/>
      <c r="N90" s="11" t="str">
        <f t="shared" si="7"/>
        <v/>
      </c>
      <c r="O90" s="11" t="str">
        <f t="shared" si="8"/>
        <v/>
      </c>
      <c r="P90" s="158"/>
      <c r="Q90" s="11"/>
      <c r="R90" s="11"/>
      <c r="S90" s="11"/>
      <c r="T90" s="11"/>
      <c r="U90" s="11"/>
      <c r="V90" s="11"/>
      <c r="W90" s="11"/>
      <c r="X90" s="11"/>
      <c r="Y90" s="11" t="str">
        <f t="shared" si="9"/>
        <v/>
      </c>
      <c r="Z90" s="11" t="str">
        <f t="shared" si="10"/>
        <v/>
      </c>
      <c r="AA90" s="172">
        <f t="shared" si="11"/>
        <v>0</v>
      </c>
      <c r="AB90" s="172" t="str">
        <f t="shared" si="16"/>
        <v/>
      </c>
      <c r="AC90" s="172" t="str">
        <f t="shared" si="16"/>
        <v/>
      </c>
      <c r="AD90" s="171">
        <f t="shared" si="14"/>
        <v>0</v>
      </c>
      <c r="AE90" s="171">
        <f t="shared" si="14"/>
        <v>0</v>
      </c>
      <c r="AF90" s="171">
        <f t="shared" si="14"/>
        <v>0</v>
      </c>
      <c r="AG90" s="171">
        <f t="shared" si="14"/>
        <v>0</v>
      </c>
      <c r="AH90" s="171">
        <f t="shared" si="14"/>
        <v>0</v>
      </c>
      <c r="AI90" s="171">
        <f t="shared" si="14"/>
        <v>0</v>
      </c>
      <c r="AJ90" s="171">
        <f t="shared" si="14"/>
        <v>0</v>
      </c>
      <c r="AK90" s="171"/>
      <c r="AL90" s="171"/>
      <c r="AM90" s="171">
        <f t="shared" si="5"/>
        <v>0</v>
      </c>
      <c r="AN90" s="171"/>
      <c r="AO90" s="171"/>
      <c r="AP90" s="171"/>
      <c r="AQ90" s="171"/>
      <c r="AR90" s="171"/>
      <c r="AS90" s="171"/>
      <c r="AT90" s="171"/>
      <c r="AU90" s="171"/>
      <c r="AV90" s="171"/>
      <c r="AW90" s="171"/>
      <c r="AX90" s="171"/>
      <c r="AY90" s="171"/>
      <c r="BB90" s="172" t="str">
        <f t="shared" si="17"/>
        <v/>
      </c>
      <c r="BC90" s="172" t="str">
        <f t="shared" si="17"/>
        <v/>
      </c>
      <c r="BD90" s="172" t="str">
        <f t="shared" si="17"/>
        <v/>
      </c>
      <c r="BE90" s="172" t="str">
        <f t="shared" si="17"/>
        <v/>
      </c>
      <c r="BF90" s="172" t="str">
        <f t="shared" si="17"/>
        <v/>
      </c>
    </row>
    <row r="91" spans="2:58" hidden="1">
      <c r="B91" s="10" t="str">
        <f t="shared" si="3"/>
        <v/>
      </c>
      <c r="C91" s="8"/>
      <c r="D91" s="8"/>
      <c r="E91" s="8"/>
      <c r="F91" s="281"/>
      <c r="G91" s="9"/>
      <c r="H91" s="9"/>
      <c r="I91" s="9"/>
      <c r="J91" s="9"/>
      <c r="K91" s="9"/>
      <c r="L91" s="305"/>
      <c r="M91" s="305"/>
      <c r="N91" s="11" t="str">
        <f t="shared" si="7"/>
        <v/>
      </c>
      <c r="O91" s="11" t="str">
        <f t="shared" si="8"/>
        <v/>
      </c>
      <c r="P91" s="158"/>
      <c r="Q91" s="11"/>
      <c r="R91" s="11"/>
      <c r="S91" s="11"/>
      <c r="T91" s="11"/>
      <c r="U91" s="11"/>
      <c r="V91" s="11"/>
      <c r="W91" s="11"/>
      <c r="X91" s="11"/>
      <c r="Y91" s="11" t="str">
        <f t="shared" si="9"/>
        <v/>
      </c>
      <c r="Z91" s="11" t="str">
        <f t="shared" si="10"/>
        <v/>
      </c>
      <c r="AA91" s="172">
        <f t="shared" si="11"/>
        <v>0</v>
      </c>
      <c r="AB91" s="172" t="str">
        <f t="shared" si="16"/>
        <v/>
      </c>
      <c r="AC91" s="172" t="str">
        <f t="shared" si="16"/>
        <v/>
      </c>
      <c r="AD91" s="171">
        <f t="shared" si="14"/>
        <v>0</v>
      </c>
      <c r="AE91" s="171">
        <f t="shared" si="14"/>
        <v>0</v>
      </c>
      <c r="AF91" s="171">
        <f t="shared" si="14"/>
        <v>0</v>
      </c>
      <c r="AG91" s="171">
        <f t="shared" si="14"/>
        <v>0</v>
      </c>
      <c r="AH91" s="171">
        <f t="shared" si="14"/>
        <v>0</v>
      </c>
      <c r="AI91" s="171">
        <f t="shared" si="14"/>
        <v>0</v>
      </c>
      <c r="AJ91" s="171">
        <f t="shared" si="14"/>
        <v>0</v>
      </c>
      <c r="AK91" s="171"/>
      <c r="AL91" s="171"/>
      <c r="AM91" s="171">
        <f t="shared" si="5"/>
        <v>0</v>
      </c>
      <c r="AN91" s="171"/>
      <c r="AO91" s="171"/>
      <c r="AP91" s="171"/>
      <c r="AQ91" s="171"/>
      <c r="AR91" s="171"/>
      <c r="AS91" s="171"/>
      <c r="AT91" s="171"/>
      <c r="AU91" s="171"/>
      <c r="AV91" s="171"/>
      <c r="AW91" s="171"/>
      <c r="AX91" s="171"/>
      <c r="AY91" s="171"/>
      <c r="BB91" s="172" t="str">
        <f t="shared" si="17"/>
        <v/>
      </c>
      <c r="BC91" s="172" t="str">
        <f t="shared" si="17"/>
        <v/>
      </c>
      <c r="BD91" s="172" t="str">
        <f t="shared" si="17"/>
        <v/>
      </c>
      <c r="BE91" s="172" t="str">
        <f t="shared" si="17"/>
        <v/>
      </c>
      <c r="BF91" s="172" t="str">
        <f t="shared" si="17"/>
        <v/>
      </c>
    </row>
    <row r="92" spans="2:58" hidden="1">
      <c r="B92" s="10" t="str">
        <f t="shared" si="3"/>
        <v/>
      </c>
      <c r="C92" s="8"/>
      <c r="D92" s="8"/>
      <c r="E92" s="8"/>
      <c r="F92" s="281"/>
      <c r="G92" s="9"/>
      <c r="H92" s="9"/>
      <c r="I92" s="9"/>
      <c r="J92" s="9"/>
      <c r="K92" s="9"/>
      <c r="L92" s="305"/>
      <c r="M92" s="305"/>
      <c r="N92" s="11" t="str">
        <f t="shared" si="7"/>
        <v/>
      </c>
      <c r="O92" s="11" t="str">
        <f t="shared" si="8"/>
        <v/>
      </c>
      <c r="P92" s="158"/>
      <c r="Q92" s="11"/>
      <c r="R92" s="11"/>
      <c r="S92" s="11"/>
      <c r="T92" s="11"/>
      <c r="U92" s="11"/>
      <c r="V92" s="11"/>
      <c r="W92" s="11"/>
      <c r="X92" s="11"/>
      <c r="Y92" s="11" t="str">
        <f t="shared" si="9"/>
        <v/>
      </c>
      <c r="Z92" s="11" t="str">
        <f t="shared" si="10"/>
        <v/>
      </c>
      <c r="AA92" s="172">
        <f t="shared" si="11"/>
        <v>0</v>
      </c>
      <c r="AB92" s="172" t="str">
        <f t="shared" ref="AB92:AC130" si="18">IF($F92="","",AB$30)</f>
        <v/>
      </c>
      <c r="AC92" s="172" t="str">
        <f t="shared" si="18"/>
        <v/>
      </c>
      <c r="AD92" s="171">
        <f t="shared" si="14"/>
        <v>0</v>
      </c>
      <c r="AE92" s="171">
        <f t="shared" si="14"/>
        <v>0</v>
      </c>
      <c r="AF92" s="171">
        <f t="shared" si="14"/>
        <v>0</v>
      </c>
      <c r="AG92" s="171">
        <f t="shared" si="14"/>
        <v>0</v>
      </c>
      <c r="AH92" s="171">
        <f t="shared" si="14"/>
        <v>0</v>
      </c>
      <c r="AI92" s="171">
        <f t="shared" si="14"/>
        <v>0</v>
      </c>
      <c r="AJ92" s="171">
        <f t="shared" si="14"/>
        <v>0</v>
      </c>
      <c r="AK92" s="171"/>
      <c r="AL92" s="171"/>
      <c r="AM92" s="171">
        <f t="shared" si="5"/>
        <v>0</v>
      </c>
      <c r="AN92" s="171"/>
      <c r="AO92" s="171"/>
      <c r="AP92" s="171"/>
      <c r="AQ92" s="171"/>
      <c r="AR92" s="171"/>
      <c r="AS92" s="171"/>
      <c r="AT92" s="171"/>
      <c r="AU92" s="171"/>
      <c r="AV92" s="171"/>
      <c r="AW92" s="171"/>
      <c r="AX92" s="171"/>
      <c r="AY92" s="171"/>
      <c r="BB92" s="172" t="str">
        <f t="shared" si="17"/>
        <v/>
      </c>
      <c r="BC92" s="172" t="str">
        <f t="shared" si="17"/>
        <v/>
      </c>
      <c r="BD92" s="172" t="str">
        <f t="shared" si="17"/>
        <v/>
      </c>
      <c r="BE92" s="172" t="str">
        <f t="shared" si="17"/>
        <v/>
      </c>
      <c r="BF92" s="172" t="str">
        <f t="shared" si="17"/>
        <v/>
      </c>
    </row>
    <row r="93" spans="2:58" hidden="1">
      <c r="B93" s="10" t="str">
        <f t="shared" si="3"/>
        <v/>
      </c>
      <c r="C93" s="8"/>
      <c r="D93" s="8"/>
      <c r="E93" s="8"/>
      <c r="F93" s="281"/>
      <c r="G93" s="9"/>
      <c r="H93" s="9"/>
      <c r="I93" s="9"/>
      <c r="J93" s="9"/>
      <c r="K93" s="9"/>
      <c r="L93" s="305"/>
      <c r="M93" s="305"/>
      <c r="N93" s="11" t="str">
        <f t="shared" si="7"/>
        <v/>
      </c>
      <c r="O93" s="11" t="str">
        <f t="shared" si="8"/>
        <v/>
      </c>
      <c r="P93" s="158"/>
      <c r="Q93" s="11"/>
      <c r="R93" s="11"/>
      <c r="S93" s="11"/>
      <c r="T93" s="11"/>
      <c r="U93" s="11"/>
      <c r="V93" s="11"/>
      <c r="W93" s="11"/>
      <c r="X93" s="11"/>
      <c r="Y93" s="11" t="str">
        <f t="shared" si="9"/>
        <v/>
      </c>
      <c r="Z93" s="11" t="str">
        <f t="shared" si="10"/>
        <v/>
      </c>
      <c r="AA93" s="172">
        <f t="shared" si="11"/>
        <v>0</v>
      </c>
      <c r="AB93" s="172" t="str">
        <f t="shared" si="18"/>
        <v/>
      </c>
      <c r="AC93" s="172" t="str">
        <f t="shared" si="18"/>
        <v/>
      </c>
      <c r="AD93" s="171">
        <f t="shared" si="14"/>
        <v>0</v>
      </c>
      <c r="AE93" s="171">
        <f t="shared" si="14"/>
        <v>0</v>
      </c>
      <c r="AF93" s="171">
        <f t="shared" si="14"/>
        <v>0</v>
      </c>
      <c r="AG93" s="171">
        <f t="shared" si="14"/>
        <v>0</v>
      </c>
      <c r="AH93" s="171">
        <f t="shared" si="14"/>
        <v>0</v>
      </c>
      <c r="AI93" s="171">
        <f t="shared" si="14"/>
        <v>0</v>
      </c>
      <c r="AJ93" s="171">
        <f t="shared" si="14"/>
        <v>0</v>
      </c>
      <c r="AK93" s="171"/>
      <c r="AL93" s="171"/>
      <c r="AM93" s="171">
        <f t="shared" si="5"/>
        <v>0</v>
      </c>
      <c r="AN93" s="171"/>
      <c r="AO93" s="171"/>
      <c r="AP93" s="171"/>
      <c r="AQ93" s="171"/>
      <c r="AR93" s="171"/>
      <c r="AS93" s="171"/>
      <c r="AT93" s="171"/>
      <c r="AU93" s="171"/>
      <c r="AV93" s="171"/>
      <c r="AW93" s="171"/>
      <c r="AX93" s="171"/>
      <c r="AY93" s="171"/>
      <c r="BB93" s="172" t="str">
        <f t="shared" si="17"/>
        <v/>
      </c>
      <c r="BC93" s="172" t="str">
        <f t="shared" si="17"/>
        <v/>
      </c>
      <c r="BD93" s="172" t="str">
        <f t="shared" si="17"/>
        <v/>
      </c>
      <c r="BE93" s="172" t="str">
        <f t="shared" si="17"/>
        <v/>
      </c>
      <c r="BF93" s="172" t="str">
        <f t="shared" si="17"/>
        <v/>
      </c>
    </row>
    <row r="94" spans="2:58" hidden="1">
      <c r="B94" s="10" t="str">
        <f t="shared" si="3"/>
        <v/>
      </c>
      <c r="C94" s="8"/>
      <c r="D94" s="8"/>
      <c r="E94" s="8"/>
      <c r="F94" s="281"/>
      <c r="G94" s="9"/>
      <c r="H94" s="9"/>
      <c r="I94" s="9"/>
      <c r="J94" s="9"/>
      <c r="K94" s="9"/>
      <c r="L94" s="305"/>
      <c r="M94" s="305"/>
      <c r="N94" s="11" t="str">
        <f t="shared" si="7"/>
        <v/>
      </c>
      <c r="O94" s="11" t="str">
        <f t="shared" si="8"/>
        <v/>
      </c>
      <c r="P94" s="158"/>
      <c r="Q94" s="11"/>
      <c r="R94" s="11"/>
      <c r="S94" s="11"/>
      <c r="T94" s="11"/>
      <c r="U94" s="11"/>
      <c r="V94" s="11"/>
      <c r="W94" s="11"/>
      <c r="X94" s="11"/>
      <c r="Y94" s="11" t="str">
        <f t="shared" si="9"/>
        <v/>
      </c>
      <c r="Z94" s="11" t="str">
        <f t="shared" si="10"/>
        <v/>
      </c>
      <c r="AA94" s="172">
        <f t="shared" si="11"/>
        <v>0</v>
      </c>
      <c r="AB94" s="172" t="str">
        <f t="shared" si="18"/>
        <v/>
      </c>
      <c r="AC94" s="172" t="str">
        <f t="shared" si="18"/>
        <v/>
      </c>
      <c r="AD94" s="171">
        <f t="shared" si="14"/>
        <v>0</v>
      </c>
      <c r="AE94" s="171">
        <f t="shared" si="14"/>
        <v>0</v>
      </c>
      <c r="AF94" s="171">
        <f t="shared" si="14"/>
        <v>0</v>
      </c>
      <c r="AG94" s="171">
        <f t="shared" si="14"/>
        <v>0</v>
      </c>
      <c r="AH94" s="171">
        <f t="shared" si="14"/>
        <v>0</v>
      </c>
      <c r="AI94" s="171">
        <f t="shared" si="14"/>
        <v>0</v>
      </c>
      <c r="AJ94" s="171">
        <f t="shared" si="14"/>
        <v>0</v>
      </c>
      <c r="AK94" s="171"/>
      <c r="AL94" s="171"/>
      <c r="AM94" s="171">
        <f t="shared" si="5"/>
        <v>0</v>
      </c>
      <c r="AN94" s="171"/>
      <c r="AO94" s="171"/>
      <c r="AP94" s="171"/>
      <c r="AQ94" s="171"/>
      <c r="AR94" s="171"/>
      <c r="AS94" s="171"/>
      <c r="AT94" s="171"/>
      <c r="AU94" s="171"/>
      <c r="AV94" s="171"/>
      <c r="AW94" s="171"/>
      <c r="AX94" s="171"/>
      <c r="AY94" s="171"/>
      <c r="BB94" s="172" t="str">
        <f t="shared" si="17"/>
        <v/>
      </c>
      <c r="BC94" s="172" t="str">
        <f t="shared" si="17"/>
        <v/>
      </c>
      <c r="BD94" s="172" t="str">
        <f t="shared" si="17"/>
        <v/>
      </c>
      <c r="BE94" s="172" t="str">
        <f t="shared" si="17"/>
        <v/>
      </c>
      <c r="BF94" s="172" t="str">
        <f t="shared" si="17"/>
        <v/>
      </c>
    </row>
    <row r="95" spans="2:58" hidden="1">
      <c r="B95" s="10" t="str">
        <f t="shared" ref="B95:B130" si="19">IF(F95="","",ROW()-30)</f>
        <v/>
      </c>
      <c r="C95" s="8"/>
      <c r="D95" s="8"/>
      <c r="E95" s="8"/>
      <c r="F95" s="281"/>
      <c r="G95" s="9"/>
      <c r="H95" s="9"/>
      <c r="I95" s="9"/>
      <c r="J95" s="9"/>
      <c r="K95" s="9"/>
      <c r="L95" s="305"/>
      <c r="M95" s="305"/>
      <c r="N95" s="11" t="str">
        <f t="shared" si="7"/>
        <v/>
      </c>
      <c r="O95" s="11" t="str">
        <f t="shared" si="8"/>
        <v/>
      </c>
      <c r="P95" s="158"/>
      <c r="Q95" s="11"/>
      <c r="R95" s="11"/>
      <c r="S95" s="11"/>
      <c r="T95" s="11"/>
      <c r="U95" s="11"/>
      <c r="V95" s="11"/>
      <c r="W95" s="11"/>
      <c r="X95" s="11"/>
      <c r="Y95" s="11" t="str">
        <f t="shared" si="9"/>
        <v/>
      </c>
      <c r="Z95" s="11" t="str">
        <f t="shared" si="10"/>
        <v/>
      </c>
      <c r="AA95" s="172">
        <f t="shared" si="11"/>
        <v>0</v>
      </c>
      <c r="AB95" s="172" t="str">
        <f t="shared" si="18"/>
        <v/>
      </c>
      <c r="AC95" s="172" t="str">
        <f t="shared" si="18"/>
        <v/>
      </c>
      <c r="AD95" s="171">
        <f t="shared" ref="AD95:AJ130" si="20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171">
        <f t="shared" si="20"/>
        <v>0</v>
      </c>
      <c r="AF95" s="171">
        <f t="shared" si="20"/>
        <v>0</v>
      </c>
      <c r="AG95" s="171">
        <f t="shared" si="20"/>
        <v>0</v>
      </c>
      <c r="AH95" s="171">
        <f t="shared" si="20"/>
        <v>0</v>
      </c>
      <c r="AI95" s="171">
        <f t="shared" si="20"/>
        <v>0</v>
      </c>
      <c r="AJ95" s="171">
        <f t="shared" si="20"/>
        <v>0</v>
      </c>
      <c r="AK95" s="171"/>
      <c r="AL95" s="171"/>
      <c r="AM95" s="171">
        <f t="shared" ref="AM95:AM130" si="21">IF(P$30="",1,IF(P95="",0,IFERROR(CHOOSE(AM$28,IF(ISNA(MATCH(P95,$AB$30:$AC$30,0)),0,1),IF(ISNUMBER(P95),1,0),IF(P95=TRUNC(P95),1,0),IF(AND(P95*1=P95,P95&gt;=0),1,0),IF(AND(P95=TRUNC(P95),P95&gt;=0),1,0),IF(AND(P95*1=P95,P95&gt;0),1,0),IF(AND(P95=TRUNC(P95),P95&gt;0),1,0),1,IF(ISNA(HLOOKUP(P95,$AE$4:$AN$4,1,0)),0,1)),0)))</f>
        <v>0</v>
      </c>
      <c r="AN95" s="171"/>
      <c r="AO95" s="171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BB95" s="172" t="str">
        <f t="shared" ref="BB95:BF110" si="22">IF($F95="","",BB$30)</f>
        <v/>
      </c>
      <c r="BC95" s="172" t="str">
        <f t="shared" si="22"/>
        <v/>
      </c>
      <c r="BD95" s="172" t="str">
        <f t="shared" si="22"/>
        <v/>
      </c>
      <c r="BE95" s="172" t="str">
        <f t="shared" si="22"/>
        <v/>
      </c>
      <c r="BF95" s="172" t="str">
        <f t="shared" si="22"/>
        <v/>
      </c>
    </row>
    <row r="96" spans="2:58" hidden="1">
      <c r="B96" s="10" t="str">
        <f t="shared" si="19"/>
        <v/>
      </c>
      <c r="C96" s="8"/>
      <c r="D96" s="8"/>
      <c r="E96" s="8"/>
      <c r="F96" s="281"/>
      <c r="G96" s="9"/>
      <c r="H96" s="9"/>
      <c r="I96" s="9"/>
      <c r="J96" s="9"/>
      <c r="K96" s="9"/>
      <c r="L96" s="305"/>
      <c r="M96" s="305"/>
      <c r="N96" s="11" t="str">
        <f t="shared" ref="N96:N130" si="23">IF($F96="","",IFERROR(SUM(G96:J96),$AB$1))</f>
        <v/>
      </c>
      <c r="O96" s="11" t="str">
        <f t="shared" ref="O96:O130" si="24">IF($F96="","",IF($AA96&lt;&gt;1,$AB$1,IFERROR(IF(AND(L96=1,K96&gt;=$G$7,OR(SUM(G96:H96)&gt;=$G$4,AND(H96&gt;=($G$4-$G$6),I96&gt;=$G$6))),1,0),$AB$1)))</f>
        <v/>
      </c>
      <c r="P96" s="158"/>
      <c r="Q96" s="11"/>
      <c r="R96" s="11"/>
      <c r="S96" s="11"/>
      <c r="T96" s="11"/>
      <c r="U96" s="11"/>
      <c r="V96" s="11"/>
      <c r="W96" s="11"/>
      <c r="X96" s="11"/>
      <c r="Y96" s="11" t="str">
        <f t="shared" ref="Y96:Y130" si="25">IF($F96="","",IF($AA96&lt;&gt;1,$AB$1,IFERROR(O96*MIN($J$6,$J$4*N96),$AB$1)))</f>
        <v/>
      </c>
      <c r="Z96" s="11" t="str">
        <f t="shared" ref="Z96:Z130" si="26">IF($F96="","",IF($AA96&lt;&gt;1,$AB$1,IFERROR(O96*$M$4*$M$6^ROUNDDOWN(MIN($J$6,N96)/$L$6,0)*IF(M96=1,$O$6,1),$AB$1)))</f>
        <v/>
      </c>
      <c r="AA96" s="172">
        <f t="shared" ref="AA96:AA130" si="27">IF(SUM(AD96:AW96)=COUNT(AD96:AW96),1,0)</f>
        <v>0</v>
      </c>
      <c r="AB96" s="172" t="str">
        <f t="shared" si="18"/>
        <v/>
      </c>
      <c r="AC96" s="172" t="str">
        <f t="shared" si="18"/>
        <v/>
      </c>
      <c r="AD96" s="171">
        <f t="shared" si="20"/>
        <v>0</v>
      </c>
      <c r="AE96" s="171">
        <f t="shared" si="20"/>
        <v>0</v>
      </c>
      <c r="AF96" s="171">
        <f t="shared" si="20"/>
        <v>0</v>
      </c>
      <c r="AG96" s="171">
        <f t="shared" si="20"/>
        <v>0</v>
      </c>
      <c r="AH96" s="171">
        <f t="shared" si="20"/>
        <v>0</v>
      </c>
      <c r="AI96" s="171">
        <f t="shared" si="20"/>
        <v>0</v>
      </c>
      <c r="AJ96" s="171">
        <f t="shared" si="20"/>
        <v>0</v>
      </c>
      <c r="AK96" s="171"/>
      <c r="AL96" s="171"/>
      <c r="AM96" s="171">
        <f t="shared" si="21"/>
        <v>0</v>
      </c>
      <c r="AN96" s="171"/>
      <c r="AO96" s="171"/>
      <c r="AP96" s="171"/>
      <c r="AQ96" s="171"/>
      <c r="AR96" s="171"/>
      <c r="AS96" s="171"/>
      <c r="AT96" s="171"/>
      <c r="AU96" s="171"/>
      <c r="AV96" s="171"/>
      <c r="AW96" s="171"/>
      <c r="AX96" s="171"/>
      <c r="AY96" s="171"/>
      <c r="BB96" s="172" t="str">
        <f t="shared" si="22"/>
        <v/>
      </c>
      <c r="BC96" s="172" t="str">
        <f t="shared" si="22"/>
        <v/>
      </c>
      <c r="BD96" s="172" t="str">
        <f t="shared" si="22"/>
        <v/>
      </c>
      <c r="BE96" s="172" t="str">
        <f t="shared" si="22"/>
        <v/>
      </c>
      <c r="BF96" s="172" t="str">
        <f t="shared" si="22"/>
        <v/>
      </c>
    </row>
    <row r="97" spans="2:58" hidden="1">
      <c r="B97" s="10" t="str">
        <f t="shared" si="19"/>
        <v/>
      </c>
      <c r="C97" s="8"/>
      <c r="D97" s="8"/>
      <c r="E97" s="8"/>
      <c r="F97" s="281"/>
      <c r="G97" s="9"/>
      <c r="H97" s="9"/>
      <c r="I97" s="9"/>
      <c r="J97" s="9"/>
      <c r="K97" s="9"/>
      <c r="L97" s="305"/>
      <c r="M97" s="305"/>
      <c r="N97" s="11" t="str">
        <f t="shared" si="23"/>
        <v/>
      </c>
      <c r="O97" s="11" t="str">
        <f t="shared" si="24"/>
        <v/>
      </c>
      <c r="P97" s="158"/>
      <c r="Q97" s="11"/>
      <c r="R97" s="11"/>
      <c r="S97" s="11"/>
      <c r="T97" s="11"/>
      <c r="U97" s="11"/>
      <c r="V97" s="11"/>
      <c r="W97" s="11"/>
      <c r="X97" s="11"/>
      <c r="Y97" s="11" t="str">
        <f t="shared" si="25"/>
        <v/>
      </c>
      <c r="Z97" s="11" t="str">
        <f t="shared" si="26"/>
        <v/>
      </c>
      <c r="AA97" s="172">
        <f t="shared" si="27"/>
        <v>0</v>
      </c>
      <c r="AB97" s="172" t="str">
        <f t="shared" si="18"/>
        <v/>
      </c>
      <c r="AC97" s="172" t="str">
        <f t="shared" si="18"/>
        <v/>
      </c>
      <c r="AD97" s="171">
        <f t="shared" si="20"/>
        <v>0</v>
      </c>
      <c r="AE97" s="171">
        <f t="shared" si="20"/>
        <v>0</v>
      </c>
      <c r="AF97" s="171">
        <f t="shared" si="20"/>
        <v>0</v>
      </c>
      <c r="AG97" s="171">
        <f t="shared" si="20"/>
        <v>0</v>
      </c>
      <c r="AH97" s="171">
        <f t="shared" si="20"/>
        <v>0</v>
      </c>
      <c r="AI97" s="171">
        <f t="shared" si="20"/>
        <v>0</v>
      </c>
      <c r="AJ97" s="171">
        <f t="shared" si="20"/>
        <v>0</v>
      </c>
      <c r="AK97" s="171"/>
      <c r="AL97" s="171"/>
      <c r="AM97" s="171">
        <f t="shared" si="21"/>
        <v>0</v>
      </c>
      <c r="AN97" s="171"/>
      <c r="AO97" s="171"/>
      <c r="AP97" s="171"/>
      <c r="AQ97" s="171"/>
      <c r="AR97" s="171"/>
      <c r="AS97" s="171"/>
      <c r="AT97" s="171"/>
      <c r="AU97" s="171"/>
      <c r="AV97" s="171"/>
      <c r="AW97" s="171"/>
      <c r="AX97" s="171"/>
      <c r="AY97" s="171"/>
      <c r="BB97" s="172" t="str">
        <f t="shared" si="22"/>
        <v/>
      </c>
      <c r="BC97" s="172" t="str">
        <f t="shared" si="22"/>
        <v/>
      </c>
      <c r="BD97" s="172" t="str">
        <f t="shared" si="22"/>
        <v/>
      </c>
      <c r="BE97" s="172" t="str">
        <f t="shared" si="22"/>
        <v/>
      </c>
      <c r="BF97" s="172" t="str">
        <f t="shared" si="22"/>
        <v/>
      </c>
    </row>
    <row r="98" spans="2:58" hidden="1">
      <c r="B98" s="10" t="str">
        <f t="shared" si="19"/>
        <v/>
      </c>
      <c r="C98" s="8"/>
      <c r="D98" s="8"/>
      <c r="E98" s="8"/>
      <c r="F98" s="281"/>
      <c r="G98" s="9"/>
      <c r="H98" s="9"/>
      <c r="I98" s="9"/>
      <c r="J98" s="9"/>
      <c r="K98" s="9"/>
      <c r="L98" s="305"/>
      <c r="M98" s="305"/>
      <c r="N98" s="11" t="str">
        <f t="shared" si="23"/>
        <v/>
      </c>
      <c r="O98" s="11" t="str">
        <f t="shared" si="24"/>
        <v/>
      </c>
      <c r="P98" s="158"/>
      <c r="Q98" s="11"/>
      <c r="R98" s="11"/>
      <c r="S98" s="11"/>
      <c r="T98" s="11"/>
      <c r="U98" s="11"/>
      <c r="V98" s="11"/>
      <c r="W98" s="11"/>
      <c r="X98" s="11"/>
      <c r="Y98" s="11" t="str">
        <f t="shared" si="25"/>
        <v/>
      </c>
      <c r="Z98" s="11" t="str">
        <f t="shared" si="26"/>
        <v/>
      </c>
      <c r="AA98" s="172">
        <f t="shared" si="27"/>
        <v>0</v>
      </c>
      <c r="AB98" s="172" t="str">
        <f t="shared" si="18"/>
        <v/>
      </c>
      <c r="AC98" s="172" t="str">
        <f t="shared" si="18"/>
        <v/>
      </c>
      <c r="AD98" s="171">
        <f t="shared" si="20"/>
        <v>0</v>
      </c>
      <c r="AE98" s="171">
        <f t="shared" si="20"/>
        <v>0</v>
      </c>
      <c r="AF98" s="171">
        <f t="shared" si="20"/>
        <v>0</v>
      </c>
      <c r="AG98" s="171">
        <f t="shared" si="20"/>
        <v>0</v>
      </c>
      <c r="AH98" s="171">
        <f t="shared" si="20"/>
        <v>0</v>
      </c>
      <c r="AI98" s="171">
        <f t="shared" si="20"/>
        <v>0</v>
      </c>
      <c r="AJ98" s="171">
        <f t="shared" si="20"/>
        <v>0</v>
      </c>
      <c r="AK98" s="171"/>
      <c r="AL98" s="171"/>
      <c r="AM98" s="171">
        <f t="shared" si="21"/>
        <v>0</v>
      </c>
      <c r="AN98" s="171"/>
      <c r="AO98" s="171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BB98" s="172" t="str">
        <f t="shared" si="22"/>
        <v/>
      </c>
      <c r="BC98" s="172" t="str">
        <f t="shared" si="22"/>
        <v/>
      </c>
      <c r="BD98" s="172" t="str">
        <f t="shared" si="22"/>
        <v/>
      </c>
      <c r="BE98" s="172" t="str">
        <f t="shared" si="22"/>
        <v/>
      </c>
      <c r="BF98" s="172" t="str">
        <f t="shared" si="22"/>
        <v/>
      </c>
    </row>
    <row r="99" spans="2:58" hidden="1">
      <c r="B99" s="10" t="str">
        <f t="shared" si="19"/>
        <v/>
      </c>
      <c r="C99" s="8"/>
      <c r="D99" s="8"/>
      <c r="E99" s="8"/>
      <c r="F99" s="281"/>
      <c r="G99" s="9"/>
      <c r="H99" s="9"/>
      <c r="I99" s="9"/>
      <c r="J99" s="9"/>
      <c r="K99" s="9"/>
      <c r="L99" s="305"/>
      <c r="M99" s="305"/>
      <c r="N99" s="11" t="str">
        <f t="shared" si="23"/>
        <v/>
      </c>
      <c r="O99" s="11" t="str">
        <f t="shared" si="24"/>
        <v/>
      </c>
      <c r="P99" s="158"/>
      <c r="Q99" s="11"/>
      <c r="R99" s="11"/>
      <c r="S99" s="11"/>
      <c r="T99" s="11"/>
      <c r="U99" s="11"/>
      <c r="V99" s="11"/>
      <c r="W99" s="11"/>
      <c r="X99" s="11"/>
      <c r="Y99" s="11" t="str">
        <f t="shared" si="25"/>
        <v/>
      </c>
      <c r="Z99" s="11" t="str">
        <f t="shared" si="26"/>
        <v/>
      </c>
      <c r="AA99" s="172">
        <f t="shared" si="27"/>
        <v>0</v>
      </c>
      <c r="AB99" s="172" t="str">
        <f t="shared" si="18"/>
        <v/>
      </c>
      <c r="AC99" s="172" t="str">
        <f t="shared" si="18"/>
        <v/>
      </c>
      <c r="AD99" s="171">
        <f t="shared" si="20"/>
        <v>0</v>
      </c>
      <c r="AE99" s="171">
        <f t="shared" si="20"/>
        <v>0</v>
      </c>
      <c r="AF99" s="171">
        <f t="shared" si="20"/>
        <v>0</v>
      </c>
      <c r="AG99" s="171">
        <f t="shared" si="20"/>
        <v>0</v>
      </c>
      <c r="AH99" s="171">
        <f t="shared" si="20"/>
        <v>0</v>
      </c>
      <c r="AI99" s="171">
        <f t="shared" si="20"/>
        <v>0</v>
      </c>
      <c r="AJ99" s="171">
        <f t="shared" si="20"/>
        <v>0</v>
      </c>
      <c r="AK99" s="171"/>
      <c r="AL99" s="171"/>
      <c r="AM99" s="171">
        <f t="shared" si="21"/>
        <v>0</v>
      </c>
      <c r="AN99" s="171"/>
      <c r="AO99" s="171"/>
      <c r="AP99" s="171"/>
      <c r="AQ99" s="171"/>
      <c r="AR99" s="171"/>
      <c r="AS99" s="171"/>
      <c r="AT99" s="171"/>
      <c r="AU99" s="171"/>
      <c r="AV99" s="171"/>
      <c r="AW99" s="171"/>
      <c r="AX99" s="171"/>
      <c r="AY99" s="171"/>
      <c r="BB99" s="172" t="str">
        <f t="shared" si="22"/>
        <v/>
      </c>
      <c r="BC99" s="172" t="str">
        <f t="shared" si="22"/>
        <v/>
      </c>
      <c r="BD99" s="172" t="str">
        <f t="shared" si="22"/>
        <v/>
      </c>
      <c r="BE99" s="172" t="str">
        <f t="shared" si="22"/>
        <v/>
      </c>
      <c r="BF99" s="172" t="str">
        <f t="shared" si="22"/>
        <v/>
      </c>
    </row>
    <row r="100" spans="2:58" hidden="1">
      <c r="B100" s="10" t="str">
        <f t="shared" si="19"/>
        <v/>
      </c>
      <c r="C100" s="8"/>
      <c r="D100" s="8"/>
      <c r="E100" s="8"/>
      <c r="F100" s="281"/>
      <c r="G100" s="9"/>
      <c r="H100" s="9"/>
      <c r="I100" s="9"/>
      <c r="J100" s="9"/>
      <c r="K100" s="9"/>
      <c r="L100" s="305"/>
      <c r="M100" s="305"/>
      <c r="N100" s="11" t="str">
        <f t="shared" si="23"/>
        <v/>
      </c>
      <c r="O100" s="11" t="str">
        <f t="shared" si="24"/>
        <v/>
      </c>
      <c r="P100" s="158"/>
      <c r="Q100" s="11"/>
      <c r="R100" s="11"/>
      <c r="S100" s="11"/>
      <c r="T100" s="11"/>
      <c r="U100" s="11"/>
      <c r="V100" s="11"/>
      <c r="W100" s="11"/>
      <c r="X100" s="11"/>
      <c r="Y100" s="11" t="str">
        <f t="shared" si="25"/>
        <v/>
      </c>
      <c r="Z100" s="11" t="str">
        <f t="shared" si="26"/>
        <v/>
      </c>
      <c r="AA100" s="172">
        <f t="shared" si="27"/>
        <v>0</v>
      </c>
      <c r="AB100" s="172" t="str">
        <f t="shared" si="18"/>
        <v/>
      </c>
      <c r="AC100" s="172" t="str">
        <f t="shared" si="18"/>
        <v/>
      </c>
      <c r="AD100" s="171">
        <f t="shared" si="20"/>
        <v>0</v>
      </c>
      <c r="AE100" s="171">
        <f t="shared" si="20"/>
        <v>0</v>
      </c>
      <c r="AF100" s="171">
        <f t="shared" si="20"/>
        <v>0</v>
      </c>
      <c r="AG100" s="171">
        <f t="shared" si="20"/>
        <v>0</v>
      </c>
      <c r="AH100" s="171">
        <f t="shared" si="20"/>
        <v>0</v>
      </c>
      <c r="AI100" s="171">
        <f t="shared" si="20"/>
        <v>0</v>
      </c>
      <c r="AJ100" s="171">
        <f t="shared" si="20"/>
        <v>0</v>
      </c>
      <c r="AK100" s="171"/>
      <c r="AL100" s="171"/>
      <c r="AM100" s="171">
        <f t="shared" si="21"/>
        <v>0</v>
      </c>
      <c r="AN100" s="171"/>
      <c r="AO100" s="171"/>
      <c r="AP100" s="171"/>
      <c r="AQ100" s="171"/>
      <c r="AR100" s="171"/>
      <c r="AS100" s="171"/>
      <c r="AT100" s="171"/>
      <c r="AU100" s="171"/>
      <c r="AV100" s="171"/>
      <c r="AW100" s="171"/>
      <c r="AX100" s="171"/>
      <c r="AY100" s="171"/>
      <c r="BB100" s="172" t="str">
        <f t="shared" si="22"/>
        <v/>
      </c>
      <c r="BC100" s="172" t="str">
        <f t="shared" si="22"/>
        <v/>
      </c>
      <c r="BD100" s="172" t="str">
        <f t="shared" si="22"/>
        <v/>
      </c>
      <c r="BE100" s="172" t="str">
        <f t="shared" si="22"/>
        <v/>
      </c>
      <c r="BF100" s="172" t="str">
        <f t="shared" si="22"/>
        <v/>
      </c>
    </row>
    <row r="101" spans="2:58" hidden="1">
      <c r="B101" s="10" t="str">
        <f t="shared" si="19"/>
        <v/>
      </c>
      <c r="C101" s="8"/>
      <c r="D101" s="8"/>
      <c r="E101" s="8"/>
      <c r="F101" s="281"/>
      <c r="G101" s="9"/>
      <c r="H101" s="9"/>
      <c r="I101" s="9"/>
      <c r="J101" s="9"/>
      <c r="K101" s="9"/>
      <c r="L101" s="305"/>
      <c r="M101" s="305"/>
      <c r="N101" s="11" t="str">
        <f t="shared" si="23"/>
        <v/>
      </c>
      <c r="O101" s="11" t="str">
        <f t="shared" si="24"/>
        <v/>
      </c>
      <c r="P101" s="158"/>
      <c r="Q101" s="11"/>
      <c r="R101" s="11"/>
      <c r="S101" s="11"/>
      <c r="T101" s="11"/>
      <c r="U101" s="11"/>
      <c r="V101" s="11"/>
      <c r="W101" s="11"/>
      <c r="X101" s="11"/>
      <c r="Y101" s="11" t="str">
        <f t="shared" si="25"/>
        <v/>
      </c>
      <c r="Z101" s="11" t="str">
        <f t="shared" si="26"/>
        <v/>
      </c>
      <c r="AA101" s="172">
        <f t="shared" si="27"/>
        <v>0</v>
      </c>
      <c r="AB101" s="172" t="str">
        <f t="shared" si="18"/>
        <v/>
      </c>
      <c r="AC101" s="172" t="str">
        <f t="shared" si="18"/>
        <v/>
      </c>
      <c r="AD101" s="171">
        <f t="shared" si="20"/>
        <v>0</v>
      </c>
      <c r="AE101" s="171">
        <f t="shared" si="20"/>
        <v>0</v>
      </c>
      <c r="AF101" s="171">
        <f t="shared" si="20"/>
        <v>0</v>
      </c>
      <c r="AG101" s="171">
        <f t="shared" si="20"/>
        <v>0</v>
      </c>
      <c r="AH101" s="171">
        <f t="shared" si="20"/>
        <v>0</v>
      </c>
      <c r="AI101" s="171">
        <f t="shared" si="20"/>
        <v>0</v>
      </c>
      <c r="AJ101" s="171">
        <f t="shared" si="20"/>
        <v>0</v>
      </c>
      <c r="AK101" s="171"/>
      <c r="AL101" s="171"/>
      <c r="AM101" s="171">
        <f t="shared" si="21"/>
        <v>0</v>
      </c>
      <c r="AN101" s="171"/>
      <c r="AO101" s="171"/>
      <c r="AP101" s="171"/>
      <c r="AQ101" s="171"/>
      <c r="AR101" s="171"/>
      <c r="AS101" s="171"/>
      <c r="AT101" s="171"/>
      <c r="AU101" s="171"/>
      <c r="AV101" s="171"/>
      <c r="AW101" s="171"/>
      <c r="AX101" s="171"/>
      <c r="AY101" s="171"/>
      <c r="BB101" s="172" t="str">
        <f t="shared" si="22"/>
        <v/>
      </c>
      <c r="BC101" s="172" t="str">
        <f t="shared" si="22"/>
        <v/>
      </c>
      <c r="BD101" s="172" t="str">
        <f t="shared" si="22"/>
        <v/>
      </c>
      <c r="BE101" s="172" t="str">
        <f t="shared" si="22"/>
        <v/>
      </c>
      <c r="BF101" s="172" t="str">
        <f t="shared" si="22"/>
        <v/>
      </c>
    </row>
    <row r="102" spans="2:58" hidden="1">
      <c r="B102" s="10" t="str">
        <f t="shared" si="19"/>
        <v/>
      </c>
      <c r="C102" s="8"/>
      <c r="D102" s="8"/>
      <c r="E102" s="8"/>
      <c r="F102" s="281"/>
      <c r="G102" s="9"/>
      <c r="H102" s="9"/>
      <c r="I102" s="9"/>
      <c r="J102" s="9"/>
      <c r="K102" s="9"/>
      <c r="L102" s="305"/>
      <c r="M102" s="305"/>
      <c r="N102" s="11" t="str">
        <f t="shared" si="23"/>
        <v/>
      </c>
      <c r="O102" s="11" t="str">
        <f t="shared" si="24"/>
        <v/>
      </c>
      <c r="P102" s="158"/>
      <c r="Q102" s="11"/>
      <c r="R102" s="11"/>
      <c r="S102" s="11"/>
      <c r="T102" s="11"/>
      <c r="U102" s="11"/>
      <c r="V102" s="11"/>
      <c r="W102" s="11"/>
      <c r="X102" s="11"/>
      <c r="Y102" s="11" t="str">
        <f t="shared" si="25"/>
        <v/>
      </c>
      <c r="Z102" s="11" t="str">
        <f t="shared" si="26"/>
        <v/>
      </c>
      <c r="AA102" s="172">
        <f t="shared" si="27"/>
        <v>0</v>
      </c>
      <c r="AB102" s="172" t="str">
        <f t="shared" si="18"/>
        <v/>
      </c>
      <c r="AC102" s="172" t="str">
        <f t="shared" si="18"/>
        <v/>
      </c>
      <c r="AD102" s="171">
        <f t="shared" si="20"/>
        <v>0</v>
      </c>
      <c r="AE102" s="171">
        <f t="shared" si="20"/>
        <v>0</v>
      </c>
      <c r="AF102" s="171">
        <f t="shared" si="20"/>
        <v>0</v>
      </c>
      <c r="AG102" s="171">
        <f t="shared" si="20"/>
        <v>0</v>
      </c>
      <c r="AH102" s="171">
        <f t="shared" si="20"/>
        <v>0</v>
      </c>
      <c r="AI102" s="171">
        <f t="shared" si="20"/>
        <v>0</v>
      </c>
      <c r="AJ102" s="171">
        <f t="shared" si="20"/>
        <v>0</v>
      </c>
      <c r="AK102" s="171"/>
      <c r="AL102" s="171"/>
      <c r="AM102" s="171">
        <f t="shared" si="21"/>
        <v>0</v>
      </c>
      <c r="AN102" s="171"/>
      <c r="AO102" s="171"/>
      <c r="AP102" s="171"/>
      <c r="AQ102" s="171"/>
      <c r="AR102" s="171"/>
      <c r="AS102" s="171"/>
      <c r="AT102" s="171"/>
      <c r="AU102" s="171"/>
      <c r="AV102" s="171"/>
      <c r="AW102" s="171"/>
      <c r="AX102" s="171"/>
      <c r="AY102" s="171"/>
      <c r="BB102" s="172" t="str">
        <f t="shared" si="22"/>
        <v/>
      </c>
      <c r="BC102" s="172" t="str">
        <f t="shared" si="22"/>
        <v/>
      </c>
      <c r="BD102" s="172" t="str">
        <f t="shared" si="22"/>
        <v/>
      </c>
      <c r="BE102" s="172" t="str">
        <f t="shared" si="22"/>
        <v/>
      </c>
      <c r="BF102" s="172" t="str">
        <f t="shared" si="22"/>
        <v/>
      </c>
    </row>
    <row r="103" spans="2:58" hidden="1">
      <c r="B103" s="10" t="str">
        <f t="shared" si="19"/>
        <v/>
      </c>
      <c r="C103" s="8"/>
      <c r="D103" s="8"/>
      <c r="E103" s="8"/>
      <c r="F103" s="281"/>
      <c r="G103" s="9"/>
      <c r="H103" s="9"/>
      <c r="I103" s="9"/>
      <c r="J103" s="9"/>
      <c r="K103" s="9"/>
      <c r="L103" s="305"/>
      <c r="M103" s="305"/>
      <c r="N103" s="11" t="str">
        <f t="shared" si="23"/>
        <v/>
      </c>
      <c r="O103" s="11" t="str">
        <f t="shared" si="24"/>
        <v/>
      </c>
      <c r="P103" s="158"/>
      <c r="Q103" s="11"/>
      <c r="R103" s="11"/>
      <c r="S103" s="11"/>
      <c r="T103" s="11"/>
      <c r="U103" s="11"/>
      <c r="V103" s="11"/>
      <c r="W103" s="11"/>
      <c r="X103" s="11"/>
      <c r="Y103" s="11" t="str">
        <f t="shared" si="25"/>
        <v/>
      </c>
      <c r="Z103" s="11" t="str">
        <f t="shared" si="26"/>
        <v/>
      </c>
      <c r="AA103" s="172">
        <f t="shared" si="27"/>
        <v>0</v>
      </c>
      <c r="AB103" s="172" t="str">
        <f t="shared" si="18"/>
        <v/>
      </c>
      <c r="AC103" s="172" t="str">
        <f t="shared" si="18"/>
        <v/>
      </c>
      <c r="AD103" s="171">
        <f t="shared" si="20"/>
        <v>0</v>
      </c>
      <c r="AE103" s="171">
        <f t="shared" si="20"/>
        <v>0</v>
      </c>
      <c r="AF103" s="171">
        <f t="shared" si="20"/>
        <v>0</v>
      </c>
      <c r="AG103" s="171">
        <f t="shared" si="20"/>
        <v>0</v>
      </c>
      <c r="AH103" s="171">
        <f t="shared" si="20"/>
        <v>0</v>
      </c>
      <c r="AI103" s="171">
        <f t="shared" si="20"/>
        <v>0</v>
      </c>
      <c r="AJ103" s="171">
        <f t="shared" si="20"/>
        <v>0</v>
      </c>
      <c r="AK103" s="171"/>
      <c r="AL103" s="171"/>
      <c r="AM103" s="171">
        <f t="shared" si="21"/>
        <v>0</v>
      </c>
      <c r="AN103" s="171"/>
      <c r="AO103" s="171"/>
      <c r="AP103" s="171"/>
      <c r="AQ103" s="171"/>
      <c r="AR103" s="171"/>
      <c r="AS103" s="171"/>
      <c r="AT103" s="171"/>
      <c r="AU103" s="171"/>
      <c r="AV103" s="171"/>
      <c r="AW103" s="171"/>
      <c r="AX103" s="171"/>
      <c r="AY103" s="171"/>
      <c r="BB103" s="172" t="str">
        <f t="shared" si="22"/>
        <v/>
      </c>
      <c r="BC103" s="172" t="str">
        <f t="shared" si="22"/>
        <v/>
      </c>
      <c r="BD103" s="172" t="str">
        <f t="shared" si="22"/>
        <v/>
      </c>
      <c r="BE103" s="172" t="str">
        <f t="shared" si="22"/>
        <v/>
      </c>
      <c r="BF103" s="172" t="str">
        <f t="shared" si="22"/>
        <v/>
      </c>
    </row>
    <row r="104" spans="2:58" hidden="1">
      <c r="B104" s="10" t="str">
        <f t="shared" si="19"/>
        <v/>
      </c>
      <c r="C104" s="8"/>
      <c r="D104" s="8"/>
      <c r="E104" s="8"/>
      <c r="F104" s="281"/>
      <c r="G104" s="9"/>
      <c r="H104" s="9"/>
      <c r="I104" s="9"/>
      <c r="J104" s="9"/>
      <c r="K104" s="9"/>
      <c r="L104" s="305"/>
      <c r="M104" s="305"/>
      <c r="N104" s="11" t="str">
        <f t="shared" si="23"/>
        <v/>
      </c>
      <c r="O104" s="11" t="str">
        <f t="shared" si="24"/>
        <v/>
      </c>
      <c r="P104" s="158"/>
      <c r="Q104" s="11"/>
      <c r="R104" s="11"/>
      <c r="S104" s="11"/>
      <c r="T104" s="11"/>
      <c r="U104" s="11"/>
      <c r="V104" s="11"/>
      <c r="W104" s="11"/>
      <c r="X104" s="11"/>
      <c r="Y104" s="11" t="str">
        <f t="shared" si="25"/>
        <v/>
      </c>
      <c r="Z104" s="11" t="str">
        <f t="shared" si="26"/>
        <v/>
      </c>
      <c r="AA104" s="172">
        <f t="shared" si="27"/>
        <v>0</v>
      </c>
      <c r="AB104" s="172" t="str">
        <f t="shared" si="18"/>
        <v/>
      </c>
      <c r="AC104" s="172" t="str">
        <f t="shared" si="18"/>
        <v/>
      </c>
      <c r="AD104" s="171">
        <f t="shared" si="20"/>
        <v>0</v>
      </c>
      <c r="AE104" s="171">
        <f t="shared" si="20"/>
        <v>0</v>
      </c>
      <c r="AF104" s="171">
        <f t="shared" si="20"/>
        <v>0</v>
      </c>
      <c r="AG104" s="171">
        <f t="shared" si="20"/>
        <v>0</v>
      </c>
      <c r="AH104" s="171">
        <f t="shared" si="20"/>
        <v>0</v>
      </c>
      <c r="AI104" s="171">
        <f t="shared" si="20"/>
        <v>0</v>
      </c>
      <c r="AJ104" s="171">
        <f t="shared" si="20"/>
        <v>0</v>
      </c>
      <c r="AK104" s="171"/>
      <c r="AL104" s="171"/>
      <c r="AM104" s="171">
        <f t="shared" si="21"/>
        <v>0</v>
      </c>
      <c r="AN104" s="171"/>
      <c r="AO104" s="171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BB104" s="172" t="str">
        <f t="shared" si="22"/>
        <v/>
      </c>
      <c r="BC104" s="172" t="str">
        <f t="shared" si="22"/>
        <v/>
      </c>
      <c r="BD104" s="172" t="str">
        <f t="shared" si="22"/>
        <v/>
      </c>
      <c r="BE104" s="172" t="str">
        <f t="shared" si="22"/>
        <v/>
      </c>
      <c r="BF104" s="172" t="str">
        <f t="shared" si="22"/>
        <v/>
      </c>
    </row>
    <row r="105" spans="2:58" hidden="1">
      <c r="B105" s="10" t="str">
        <f t="shared" si="19"/>
        <v/>
      </c>
      <c r="C105" s="8"/>
      <c r="D105" s="8"/>
      <c r="E105" s="8"/>
      <c r="F105" s="281"/>
      <c r="G105" s="9"/>
      <c r="H105" s="9"/>
      <c r="I105" s="9"/>
      <c r="J105" s="9"/>
      <c r="K105" s="9"/>
      <c r="L105" s="305"/>
      <c r="M105" s="305"/>
      <c r="N105" s="11" t="str">
        <f t="shared" si="23"/>
        <v/>
      </c>
      <c r="O105" s="11" t="str">
        <f t="shared" si="24"/>
        <v/>
      </c>
      <c r="P105" s="158"/>
      <c r="Q105" s="11"/>
      <c r="R105" s="11"/>
      <c r="S105" s="11"/>
      <c r="T105" s="11"/>
      <c r="U105" s="11"/>
      <c r="V105" s="11"/>
      <c r="W105" s="11"/>
      <c r="X105" s="11"/>
      <c r="Y105" s="11" t="str">
        <f t="shared" si="25"/>
        <v/>
      </c>
      <c r="Z105" s="11" t="str">
        <f t="shared" si="26"/>
        <v/>
      </c>
      <c r="AA105" s="172">
        <f t="shared" si="27"/>
        <v>0</v>
      </c>
      <c r="AB105" s="172" t="str">
        <f t="shared" si="18"/>
        <v/>
      </c>
      <c r="AC105" s="172" t="str">
        <f t="shared" si="18"/>
        <v/>
      </c>
      <c r="AD105" s="171">
        <f t="shared" si="20"/>
        <v>0</v>
      </c>
      <c r="AE105" s="171">
        <f t="shared" si="20"/>
        <v>0</v>
      </c>
      <c r="AF105" s="171">
        <f t="shared" si="20"/>
        <v>0</v>
      </c>
      <c r="AG105" s="171">
        <f t="shared" si="20"/>
        <v>0</v>
      </c>
      <c r="AH105" s="171">
        <f t="shared" si="20"/>
        <v>0</v>
      </c>
      <c r="AI105" s="171">
        <f t="shared" si="20"/>
        <v>0</v>
      </c>
      <c r="AJ105" s="171">
        <f t="shared" si="20"/>
        <v>0</v>
      </c>
      <c r="AK105" s="171"/>
      <c r="AL105" s="171"/>
      <c r="AM105" s="171">
        <f t="shared" si="21"/>
        <v>0</v>
      </c>
      <c r="AN105" s="171"/>
      <c r="AO105" s="171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BB105" s="172" t="str">
        <f t="shared" si="22"/>
        <v/>
      </c>
      <c r="BC105" s="172" t="str">
        <f t="shared" si="22"/>
        <v/>
      </c>
      <c r="BD105" s="172" t="str">
        <f t="shared" si="22"/>
        <v/>
      </c>
      <c r="BE105" s="172" t="str">
        <f t="shared" si="22"/>
        <v/>
      </c>
      <c r="BF105" s="172" t="str">
        <f t="shared" si="22"/>
        <v/>
      </c>
    </row>
    <row r="106" spans="2:58" hidden="1">
      <c r="B106" s="10" t="str">
        <f t="shared" si="19"/>
        <v/>
      </c>
      <c r="C106" s="8"/>
      <c r="D106" s="8"/>
      <c r="E106" s="8"/>
      <c r="F106" s="281"/>
      <c r="G106" s="9"/>
      <c r="H106" s="9"/>
      <c r="I106" s="9"/>
      <c r="J106" s="9"/>
      <c r="K106" s="9"/>
      <c r="L106" s="305"/>
      <c r="M106" s="305"/>
      <c r="N106" s="11" t="str">
        <f t="shared" si="23"/>
        <v/>
      </c>
      <c r="O106" s="11" t="str">
        <f t="shared" si="24"/>
        <v/>
      </c>
      <c r="P106" s="158"/>
      <c r="Q106" s="11"/>
      <c r="R106" s="11"/>
      <c r="S106" s="11"/>
      <c r="T106" s="11"/>
      <c r="U106" s="11"/>
      <c r="V106" s="11"/>
      <c r="W106" s="11"/>
      <c r="X106" s="11"/>
      <c r="Y106" s="11" t="str">
        <f t="shared" si="25"/>
        <v/>
      </c>
      <c r="Z106" s="11" t="str">
        <f t="shared" si="26"/>
        <v/>
      </c>
      <c r="AA106" s="172">
        <f t="shared" si="27"/>
        <v>0</v>
      </c>
      <c r="AB106" s="172" t="str">
        <f t="shared" si="18"/>
        <v/>
      </c>
      <c r="AC106" s="172" t="str">
        <f t="shared" si="18"/>
        <v/>
      </c>
      <c r="AD106" s="171">
        <f t="shared" si="20"/>
        <v>0</v>
      </c>
      <c r="AE106" s="171">
        <f t="shared" si="20"/>
        <v>0</v>
      </c>
      <c r="AF106" s="171">
        <f t="shared" si="20"/>
        <v>0</v>
      </c>
      <c r="AG106" s="171">
        <f t="shared" si="20"/>
        <v>0</v>
      </c>
      <c r="AH106" s="171">
        <f t="shared" si="20"/>
        <v>0</v>
      </c>
      <c r="AI106" s="171">
        <f t="shared" si="20"/>
        <v>0</v>
      </c>
      <c r="AJ106" s="171">
        <f t="shared" si="20"/>
        <v>0</v>
      </c>
      <c r="AK106" s="171"/>
      <c r="AL106" s="171"/>
      <c r="AM106" s="171">
        <f t="shared" si="21"/>
        <v>0</v>
      </c>
      <c r="AN106" s="171"/>
      <c r="AO106" s="171"/>
      <c r="AP106" s="171"/>
      <c r="AQ106" s="171"/>
      <c r="AR106" s="171"/>
      <c r="AS106" s="171"/>
      <c r="AT106" s="171"/>
      <c r="AU106" s="171"/>
      <c r="AV106" s="171"/>
      <c r="AW106" s="171"/>
      <c r="AX106" s="171"/>
      <c r="AY106" s="171"/>
      <c r="BB106" s="172" t="str">
        <f t="shared" si="22"/>
        <v/>
      </c>
      <c r="BC106" s="172" t="str">
        <f t="shared" si="22"/>
        <v/>
      </c>
      <c r="BD106" s="172" t="str">
        <f t="shared" si="22"/>
        <v/>
      </c>
      <c r="BE106" s="172" t="str">
        <f t="shared" si="22"/>
        <v/>
      </c>
      <c r="BF106" s="172" t="str">
        <f t="shared" si="22"/>
        <v/>
      </c>
    </row>
    <row r="107" spans="2:58" hidden="1">
      <c r="B107" s="10" t="str">
        <f t="shared" si="19"/>
        <v/>
      </c>
      <c r="C107" s="8"/>
      <c r="D107" s="8"/>
      <c r="E107" s="8"/>
      <c r="F107" s="281"/>
      <c r="G107" s="9"/>
      <c r="H107" s="9"/>
      <c r="I107" s="9"/>
      <c r="J107" s="9"/>
      <c r="K107" s="9"/>
      <c r="L107" s="305"/>
      <c r="M107" s="305"/>
      <c r="N107" s="11" t="str">
        <f t="shared" si="23"/>
        <v/>
      </c>
      <c r="O107" s="11" t="str">
        <f t="shared" si="24"/>
        <v/>
      </c>
      <c r="P107" s="158"/>
      <c r="Q107" s="11"/>
      <c r="R107" s="11"/>
      <c r="S107" s="11"/>
      <c r="T107" s="11"/>
      <c r="U107" s="11"/>
      <c r="V107" s="11"/>
      <c r="W107" s="11"/>
      <c r="X107" s="11"/>
      <c r="Y107" s="11" t="str">
        <f t="shared" si="25"/>
        <v/>
      </c>
      <c r="Z107" s="11" t="str">
        <f t="shared" si="26"/>
        <v/>
      </c>
      <c r="AA107" s="172">
        <f t="shared" si="27"/>
        <v>0</v>
      </c>
      <c r="AB107" s="172" t="str">
        <f t="shared" si="18"/>
        <v/>
      </c>
      <c r="AC107" s="172" t="str">
        <f t="shared" si="18"/>
        <v/>
      </c>
      <c r="AD107" s="171">
        <f t="shared" si="20"/>
        <v>0</v>
      </c>
      <c r="AE107" s="171">
        <f t="shared" si="20"/>
        <v>0</v>
      </c>
      <c r="AF107" s="171">
        <f t="shared" si="20"/>
        <v>0</v>
      </c>
      <c r="AG107" s="171">
        <f t="shared" si="20"/>
        <v>0</v>
      </c>
      <c r="AH107" s="171">
        <f t="shared" si="20"/>
        <v>0</v>
      </c>
      <c r="AI107" s="171">
        <f t="shared" si="20"/>
        <v>0</v>
      </c>
      <c r="AJ107" s="171">
        <f t="shared" si="20"/>
        <v>0</v>
      </c>
      <c r="AK107" s="171"/>
      <c r="AL107" s="171"/>
      <c r="AM107" s="171">
        <f t="shared" si="21"/>
        <v>0</v>
      </c>
      <c r="AN107" s="171"/>
      <c r="AO107" s="171"/>
      <c r="AP107" s="171"/>
      <c r="AQ107" s="171"/>
      <c r="AR107" s="171"/>
      <c r="AS107" s="171"/>
      <c r="AT107" s="171"/>
      <c r="AU107" s="171"/>
      <c r="AV107" s="171"/>
      <c r="AW107" s="171"/>
      <c r="AX107" s="171"/>
      <c r="AY107" s="171"/>
      <c r="BB107" s="172" t="str">
        <f t="shared" si="22"/>
        <v/>
      </c>
      <c r="BC107" s="172" t="str">
        <f t="shared" si="22"/>
        <v/>
      </c>
      <c r="BD107" s="172" t="str">
        <f t="shared" si="22"/>
        <v/>
      </c>
      <c r="BE107" s="172" t="str">
        <f t="shared" si="22"/>
        <v/>
      </c>
      <c r="BF107" s="172" t="str">
        <f t="shared" si="22"/>
        <v/>
      </c>
    </row>
    <row r="108" spans="2:58" hidden="1">
      <c r="B108" s="10" t="str">
        <f t="shared" si="19"/>
        <v/>
      </c>
      <c r="C108" s="8"/>
      <c r="D108" s="8"/>
      <c r="E108" s="8"/>
      <c r="F108" s="281"/>
      <c r="G108" s="9"/>
      <c r="H108" s="9"/>
      <c r="I108" s="9"/>
      <c r="J108" s="9"/>
      <c r="K108" s="9"/>
      <c r="L108" s="305"/>
      <c r="M108" s="305"/>
      <c r="N108" s="11" t="str">
        <f t="shared" si="23"/>
        <v/>
      </c>
      <c r="O108" s="11" t="str">
        <f t="shared" si="24"/>
        <v/>
      </c>
      <c r="P108" s="158"/>
      <c r="Q108" s="11"/>
      <c r="R108" s="11"/>
      <c r="S108" s="11"/>
      <c r="T108" s="11"/>
      <c r="U108" s="11"/>
      <c r="V108" s="11"/>
      <c r="W108" s="11"/>
      <c r="X108" s="11"/>
      <c r="Y108" s="11" t="str">
        <f t="shared" si="25"/>
        <v/>
      </c>
      <c r="Z108" s="11" t="str">
        <f t="shared" si="26"/>
        <v/>
      </c>
      <c r="AA108" s="172">
        <f t="shared" si="27"/>
        <v>0</v>
      </c>
      <c r="AB108" s="172" t="str">
        <f t="shared" si="18"/>
        <v/>
      </c>
      <c r="AC108" s="172" t="str">
        <f t="shared" si="18"/>
        <v/>
      </c>
      <c r="AD108" s="171">
        <f t="shared" si="20"/>
        <v>0</v>
      </c>
      <c r="AE108" s="171">
        <f t="shared" si="20"/>
        <v>0</v>
      </c>
      <c r="AF108" s="171">
        <f t="shared" si="20"/>
        <v>0</v>
      </c>
      <c r="AG108" s="171">
        <f t="shared" si="20"/>
        <v>0</v>
      </c>
      <c r="AH108" s="171">
        <f t="shared" si="20"/>
        <v>0</v>
      </c>
      <c r="AI108" s="171">
        <f t="shared" si="20"/>
        <v>0</v>
      </c>
      <c r="AJ108" s="171">
        <f t="shared" si="20"/>
        <v>0</v>
      </c>
      <c r="AK108" s="171"/>
      <c r="AL108" s="171"/>
      <c r="AM108" s="171">
        <f t="shared" si="21"/>
        <v>0</v>
      </c>
      <c r="AN108" s="171"/>
      <c r="AO108" s="171"/>
      <c r="AP108" s="171"/>
      <c r="AQ108" s="171"/>
      <c r="AR108" s="171"/>
      <c r="AS108" s="171"/>
      <c r="AT108" s="171"/>
      <c r="AU108" s="171"/>
      <c r="AV108" s="171"/>
      <c r="AW108" s="171"/>
      <c r="AX108" s="171"/>
      <c r="AY108" s="171"/>
      <c r="BB108" s="172" t="str">
        <f t="shared" si="22"/>
        <v/>
      </c>
      <c r="BC108" s="172" t="str">
        <f t="shared" si="22"/>
        <v/>
      </c>
      <c r="BD108" s="172" t="str">
        <f t="shared" si="22"/>
        <v/>
      </c>
      <c r="BE108" s="172" t="str">
        <f t="shared" si="22"/>
        <v/>
      </c>
      <c r="BF108" s="172" t="str">
        <f t="shared" si="22"/>
        <v/>
      </c>
    </row>
    <row r="109" spans="2:58" hidden="1">
      <c r="B109" s="10" t="str">
        <f t="shared" si="19"/>
        <v/>
      </c>
      <c r="C109" s="8"/>
      <c r="D109" s="8"/>
      <c r="E109" s="8"/>
      <c r="F109" s="281"/>
      <c r="G109" s="9"/>
      <c r="H109" s="9"/>
      <c r="I109" s="9"/>
      <c r="J109" s="9"/>
      <c r="K109" s="9"/>
      <c r="L109" s="305"/>
      <c r="M109" s="305"/>
      <c r="N109" s="11" t="str">
        <f t="shared" si="23"/>
        <v/>
      </c>
      <c r="O109" s="11" t="str">
        <f t="shared" si="24"/>
        <v/>
      </c>
      <c r="P109" s="158"/>
      <c r="Q109" s="11"/>
      <c r="R109" s="11"/>
      <c r="S109" s="11"/>
      <c r="T109" s="11"/>
      <c r="U109" s="11"/>
      <c r="V109" s="11"/>
      <c r="W109" s="11"/>
      <c r="X109" s="11"/>
      <c r="Y109" s="11" t="str">
        <f t="shared" si="25"/>
        <v/>
      </c>
      <c r="Z109" s="11" t="str">
        <f t="shared" si="26"/>
        <v/>
      </c>
      <c r="AA109" s="172">
        <f t="shared" si="27"/>
        <v>0</v>
      </c>
      <c r="AB109" s="172" t="str">
        <f t="shared" si="18"/>
        <v/>
      </c>
      <c r="AC109" s="172" t="str">
        <f t="shared" si="18"/>
        <v/>
      </c>
      <c r="AD109" s="171">
        <f t="shared" si="20"/>
        <v>0</v>
      </c>
      <c r="AE109" s="171">
        <f t="shared" si="20"/>
        <v>0</v>
      </c>
      <c r="AF109" s="171">
        <f t="shared" si="20"/>
        <v>0</v>
      </c>
      <c r="AG109" s="171">
        <f t="shared" si="20"/>
        <v>0</v>
      </c>
      <c r="AH109" s="171">
        <f t="shared" si="20"/>
        <v>0</v>
      </c>
      <c r="AI109" s="171">
        <f t="shared" si="20"/>
        <v>0</v>
      </c>
      <c r="AJ109" s="171">
        <f t="shared" si="20"/>
        <v>0</v>
      </c>
      <c r="AK109" s="171"/>
      <c r="AL109" s="171"/>
      <c r="AM109" s="171">
        <f t="shared" si="21"/>
        <v>0</v>
      </c>
      <c r="AN109" s="171"/>
      <c r="AO109" s="171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BB109" s="172" t="str">
        <f t="shared" si="22"/>
        <v/>
      </c>
      <c r="BC109" s="172" t="str">
        <f t="shared" si="22"/>
        <v/>
      </c>
      <c r="BD109" s="172" t="str">
        <f t="shared" si="22"/>
        <v/>
      </c>
      <c r="BE109" s="172" t="str">
        <f t="shared" si="22"/>
        <v/>
      </c>
      <c r="BF109" s="172" t="str">
        <f t="shared" si="22"/>
        <v/>
      </c>
    </row>
    <row r="110" spans="2:58" hidden="1">
      <c r="B110" s="10" t="str">
        <f t="shared" si="19"/>
        <v/>
      </c>
      <c r="C110" s="8"/>
      <c r="D110" s="8"/>
      <c r="E110" s="8"/>
      <c r="F110" s="281"/>
      <c r="G110" s="9"/>
      <c r="H110" s="9"/>
      <c r="I110" s="9"/>
      <c r="J110" s="9"/>
      <c r="K110" s="9"/>
      <c r="L110" s="305"/>
      <c r="M110" s="305"/>
      <c r="N110" s="11" t="str">
        <f t="shared" si="23"/>
        <v/>
      </c>
      <c r="O110" s="11" t="str">
        <f t="shared" si="24"/>
        <v/>
      </c>
      <c r="P110" s="158"/>
      <c r="Q110" s="11"/>
      <c r="R110" s="11"/>
      <c r="S110" s="11"/>
      <c r="T110" s="11"/>
      <c r="U110" s="11"/>
      <c r="V110" s="11"/>
      <c r="W110" s="11"/>
      <c r="X110" s="11"/>
      <c r="Y110" s="11" t="str">
        <f t="shared" si="25"/>
        <v/>
      </c>
      <c r="Z110" s="11" t="str">
        <f t="shared" si="26"/>
        <v/>
      </c>
      <c r="AA110" s="172">
        <f t="shared" si="27"/>
        <v>0</v>
      </c>
      <c r="AB110" s="172" t="str">
        <f t="shared" si="18"/>
        <v/>
      </c>
      <c r="AC110" s="172" t="str">
        <f t="shared" si="18"/>
        <v/>
      </c>
      <c r="AD110" s="171">
        <f t="shared" si="20"/>
        <v>0</v>
      </c>
      <c r="AE110" s="171">
        <f t="shared" si="20"/>
        <v>0</v>
      </c>
      <c r="AF110" s="171">
        <f t="shared" si="20"/>
        <v>0</v>
      </c>
      <c r="AG110" s="171">
        <f t="shared" si="20"/>
        <v>0</v>
      </c>
      <c r="AH110" s="171">
        <f t="shared" si="20"/>
        <v>0</v>
      </c>
      <c r="AI110" s="171">
        <f t="shared" si="20"/>
        <v>0</v>
      </c>
      <c r="AJ110" s="171">
        <f t="shared" si="20"/>
        <v>0</v>
      </c>
      <c r="AK110" s="171"/>
      <c r="AL110" s="171"/>
      <c r="AM110" s="171">
        <f t="shared" si="21"/>
        <v>0</v>
      </c>
      <c r="AN110" s="171"/>
      <c r="AO110" s="171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BB110" s="172" t="str">
        <f t="shared" si="22"/>
        <v/>
      </c>
      <c r="BC110" s="172" t="str">
        <f t="shared" si="22"/>
        <v/>
      </c>
      <c r="BD110" s="172" t="str">
        <f t="shared" si="22"/>
        <v/>
      </c>
      <c r="BE110" s="172" t="str">
        <f t="shared" si="22"/>
        <v/>
      </c>
      <c r="BF110" s="172" t="str">
        <f t="shared" si="22"/>
        <v/>
      </c>
    </row>
    <row r="111" spans="2:58" hidden="1">
      <c r="B111" s="10" t="str">
        <f t="shared" si="19"/>
        <v/>
      </c>
      <c r="C111" s="8"/>
      <c r="D111" s="8"/>
      <c r="E111" s="8"/>
      <c r="F111" s="281"/>
      <c r="G111" s="9"/>
      <c r="H111" s="9"/>
      <c r="I111" s="9"/>
      <c r="J111" s="9"/>
      <c r="K111" s="9"/>
      <c r="L111" s="305"/>
      <c r="M111" s="305"/>
      <c r="N111" s="11" t="str">
        <f t="shared" si="23"/>
        <v/>
      </c>
      <c r="O111" s="11" t="str">
        <f t="shared" si="24"/>
        <v/>
      </c>
      <c r="P111" s="158"/>
      <c r="Q111" s="11"/>
      <c r="R111" s="11"/>
      <c r="S111" s="11"/>
      <c r="T111" s="11"/>
      <c r="U111" s="11"/>
      <c r="V111" s="11"/>
      <c r="W111" s="11"/>
      <c r="X111" s="11"/>
      <c r="Y111" s="11" t="str">
        <f t="shared" si="25"/>
        <v/>
      </c>
      <c r="Z111" s="11" t="str">
        <f t="shared" si="26"/>
        <v/>
      </c>
      <c r="AA111" s="172">
        <f t="shared" si="27"/>
        <v>0</v>
      </c>
      <c r="AB111" s="172" t="str">
        <f t="shared" si="18"/>
        <v/>
      </c>
      <c r="AC111" s="172" t="str">
        <f t="shared" si="18"/>
        <v/>
      </c>
      <c r="AD111" s="171">
        <f t="shared" si="20"/>
        <v>0</v>
      </c>
      <c r="AE111" s="171">
        <f t="shared" si="20"/>
        <v>0</v>
      </c>
      <c r="AF111" s="171">
        <f t="shared" si="20"/>
        <v>0</v>
      </c>
      <c r="AG111" s="171">
        <f t="shared" si="20"/>
        <v>0</v>
      </c>
      <c r="AH111" s="171">
        <f t="shared" si="20"/>
        <v>0</v>
      </c>
      <c r="AI111" s="171">
        <f t="shared" si="20"/>
        <v>0</v>
      </c>
      <c r="AJ111" s="171">
        <f t="shared" si="20"/>
        <v>0</v>
      </c>
      <c r="AK111" s="171"/>
      <c r="AL111" s="171"/>
      <c r="AM111" s="171">
        <f t="shared" si="21"/>
        <v>0</v>
      </c>
      <c r="AN111" s="171"/>
      <c r="AO111" s="171"/>
      <c r="AP111" s="171"/>
      <c r="AQ111" s="171"/>
      <c r="AR111" s="171"/>
      <c r="AS111" s="171"/>
      <c r="AT111" s="171"/>
      <c r="AU111" s="171"/>
      <c r="AV111" s="171"/>
      <c r="AW111" s="171"/>
      <c r="AX111" s="171"/>
      <c r="AY111" s="171"/>
      <c r="BB111" s="172" t="str">
        <f t="shared" ref="BB111:BF126" si="28">IF($F111="","",BB$30)</f>
        <v/>
      </c>
      <c r="BC111" s="172" t="str">
        <f t="shared" si="28"/>
        <v/>
      </c>
      <c r="BD111" s="172" t="str">
        <f t="shared" si="28"/>
        <v/>
      </c>
      <c r="BE111" s="172" t="str">
        <f t="shared" si="28"/>
        <v/>
      </c>
      <c r="BF111" s="172" t="str">
        <f t="shared" si="28"/>
        <v/>
      </c>
    </row>
    <row r="112" spans="2:58" hidden="1">
      <c r="B112" s="10" t="str">
        <f t="shared" si="19"/>
        <v/>
      </c>
      <c r="C112" s="8"/>
      <c r="D112" s="8"/>
      <c r="E112" s="8"/>
      <c r="F112" s="281"/>
      <c r="G112" s="9"/>
      <c r="H112" s="9"/>
      <c r="I112" s="9"/>
      <c r="J112" s="9"/>
      <c r="K112" s="9"/>
      <c r="L112" s="305"/>
      <c r="M112" s="305"/>
      <c r="N112" s="11" t="str">
        <f t="shared" si="23"/>
        <v/>
      </c>
      <c r="O112" s="11" t="str">
        <f t="shared" si="24"/>
        <v/>
      </c>
      <c r="P112" s="158"/>
      <c r="Q112" s="11"/>
      <c r="R112" s="11"/>
      <c r="S112" s="11"/>
      <c r="T112" s="11"/>
      <c r="U112" s="11"/>
      <c r="V112" s="11"/>
      <c r="W112" s="11"/>
      <c r="X112" s="11"/>
      <c r="Y112" s="11" t="str">
        <f t="shared" si="25"/>
        <v/>
      </c>
      <c r="Z112" s="11" t="str">
        <f t="shared" si="26"/>
        <v/>
      </c>
      <c r="AA112" s="172">
        <f t="shared" si="27"/>
        <v>0</v>
      </c>
      <c r="AB112" s="172" t="str">
        <f t="shared" si="18"/>
        <v/>
      </c>
      <c r="AC112" s="172" t="str">
        <f t="shared" si="18"/>
        <v/>
      </c>
      <c r="AD112" s="171">
        <f t="shared" si="20"/>
        <v>0</v>
      </c>
      <c r="AE112" s="171">
        <f t="shared" si="20"/>
        <v>0</v>
      </c>
      <c r="AF112" s="171">
        <f t="shared" si="20"/>
        <v>0</v>
      </c>
      <c r="AG112" s="171">
        <f t="shared" si="20"/>
        <v>0</v>
      </c>
      <c r="AH112" s="171">
        <f t="shared" si="20"/>
        <v>0</v>
      </c>
      <c r="AI112" s="171">
        <f t="shared" si="20"/>
        <v>0</v>
      </c>
      <c r="AJ112" s="171">
        <f t="shared" si="20"/>
        <v>0</v>
      </c>
      <c r="AK112" s="171"/>
      <c r="AL112" s="171"/>
      <c r="AM112" s="171">
        <f t="shared" si="21"/>
        <v>0</v>
      </c>
      <c r="AN112" s="171"/>
      <c r="AO112" s="171"/>
      <c r="AP112" s="171"/>
      <c r="AQ112" s="171"/>
      <c r="AR112" s="171"/>
      <c r="AS112" s="171"/>
      <c r="AT112" s="171"/>
      <c r="AU112" s="171"/>
      <c r="AV112" s="171"/>
      <c r="AW112" s="171"/>
      <c r="AX112" s="171"/>
      <c r="AY112" s="171"/>
      <c r="BB112" s="172" t="str">
        <f t="shared" si="28"/>
        <v/>
      </c>
      <c r="BC112" s="172" t="str">
        <f t="shared" si="28"/>
        <v/>
      </c>
      <c r="BD112" s="172" t="str">
        <f t="shared" si="28"/>
        <v/>
      </c>
      <c r="BE112" s="172" t="str">
        <f t="shared" si="28"/>
        <v/>
      </c>
      <c r="BF112" s="172" t="str">
        <f t="shared" si="28"/>
        <v/>
      </c>
    </row>
    <row r="113" spans="2:58" hidden="1">
      <c r="B113" s="10" t="str">
        <f t="shared" si="19"/>
        <v/>
      </c>
      <c r="C113" s="8"/>
      <c r="D113" s="8"/>
      <c r="E113" s="8"/>
      <c r="F113" s="281"/>
      <c r="G113" s="9"/>
      <c r="H113" s="9"/>
      <c r="I113" s="9"/>
      <c r="J113" s="9"/>
      <c r="K113" s="9"/>
      <c r="L113" s="305"/>
      <c r="M113" s="305"/>
      <c r="N113" s="11" t="str">
        <f t="shared" si="23"/>
        <v/>
      </c>
      <c r="O113" s="11" t="str">
        <f t="shared" si="24"/>
        <v/>
      </c>
      <c r="P113" s="158"/>
      <c r="Q113" s="11"/>
      <c r="R113" s="11"/>
      <c r="S113" s="11"/>
      <c r="T113" s="11"/>
      <c r="U113" s="11"/>
      <c r="V113" s="11"/>
      <c r="W113" s="11"/>
      <c r="X113" s="11"/>
      <c r="Y113" s="11" t="str">
        <f t="shared" si="25"/>
        <v/>
      </c>
      <c r="Z113" s="11" t="str">
        <f t="shared" si="26"/>
        <v/>
      </c>
      <c r="AA113" s="172">
        <f t="shared" si="27"/>
        <v>0</v>
      </c>
      <c r="AB113" s="172" t="str">
        <f t="shared" si="18"/>
        <v/>
      </c>
      <c r="AC113" s="172" t="str">
        <f t="shared" si="18"/>
        <v/>
      </c>
      <c r="AD113" s="171">
        <f t="shared" si="20"/>
        <v>0</v>
      </c>
      <c r="AE113" s="171">
        <f t="shared" si="20"/>
        <v>0</v>
      </c>
      <c r="AF113" s="171">
        <f t="shared" si="20"/>
        <v>0</v>
      </c>
      <c r="AG113" s="171">
        <f t="shared" si="20"/>
        <v>0</v>
      </c>
      <c r="AH113" s="171">
        <f t="shared" si="20"/>
        <v>0</v>
      </c>
      <c r="AI113" s="171">
        <f t="shared" si="20"/>
        <v>0</v>
      </c>
      <c r="AJ113" s="171">
        <f t="shared" si="20"/>
        <v>0</v>
      </c>
      <c r="AK113" s="171"/>
      <c r="AL113" s="171"/>
      <c r="AM113" s="171">
        <f t="shared" si="21"/>
        <v>0</v>
      </c>
      <c r="AN113" s="171"/>
      <c r="AO113" s="171"/>
      <c r="AP113" s="171"/>
      <c r="AQ113" s="171"/>
      <c r="AR113" s="171"/>
      <c r="AS113" s="171"/>
      <c r="AT113" s="171"/>
      <c r="AU113" s="171"/>
      <c r="AV113" s="171"/>
      <c r="AW113" s="171"/>
      <c r="AX113" s="171"/>
      <c r="AY113" s="171"/>
      <c r="BB113" s="172" t="str">
        <f t="shared" si="28"/>
        <v/>
      </c>
      <c r="BC113" s="172" t="str">
        <f t="shared" si="28"/>
        <v/>
      </c>
      <c r="BD113" s="172" t="str">
        <f t="shared" si="28"/>
        <v/>
      </c>
      <c r="BE113" s="172" t="str">
        <f t="shared" si="28"/>
        <v/>
      </c>
      <c r="BF113" s="172" t="str">
        <f t="shared" si="28"/>
        <v/>
      </c>
    </row>
    <row r="114" spans="2:58" hidden="1">
      <c r="B114" s="10" t="str">
        <f t="shared" si="19"/>
        <v/>
      </c>
      <c r="C114" s="8"/>
      <c r="D114" s="8"/>
      <c r="E114" s="8"/>
      <c r="F114" s="281"/>
      <c r="G114" s="9"/>
      <c r="H114" s="9"/>
      <c r="I114" s="9"/>
      <c r="J114" s="9"/>
      <c r="K114" s="9"/>
      <c r="L114" s="305"/>
      <c r="M114" s="305"/>
      <c r="N114" s="11" t="str">
        <f t="shared" si="23"/>
        <v/>
      </c>
      <c r="O114" s="11" t="str">
        <f t="shared" si="24"/>
        <v/>
      </c>
      <c r="P114" s="158"/>
      <c r="Q114" s="11"/>
      <c r="R114" s="11"/>
      <c r="S114" s="11"/>
      <c r="T114" s="11"/>
      <c r="U114" s="11"/>
      <c r="V114" s="11"/>
      <c r="W114" s="11"/>
      <c r="X114" s="11"/>
      <c r="Y114" s="11" t="str">
        <f t="shared" si="25"/>
        <v/>
      </c>
      <c r="Z114" s="11" t="str">
        <f t="shared" si="26"/>
        <v/>
      </c>
      <c r="AA114" s="172">
        <f t="shared" si="27"/>
        <v>0</v>
      </c>
      <c r="AB114" s="172" t="str">
        <f t="shared" si="18"/>
        <v/>
      </c>
      <c r="AC114" s="172" t="str">
        <f t="shared" si="18"/>
        <v/>
      </c>
      <c r="AD114" s="171">
        <f t="shared" si="20"/>
        <v>0</v>
      </c>
      <c r="AE114" s="171">
        <f t="shared" si="20"/>
        <v>0</v>
      </c>
      <c r="AF114" s="171">
        <f t="shared" si="20"/>
        <v>0</v>
      </c>
      <c r="AG114" s="171">
        <f t="shared" si="20"/>
        <v>0</v>
      </c>
      <c r="AH114" s="171">
        <f t="shared" si="20"/>
        <v>0</v>
      </c>
      <c r="AI114" s="171">
        <f t="shared" si="20"/>
        <v>0</v>
      </c>
      <c r="AJ114" s="171">
        <f t="shared" si="20"/>
        <v>0</v>
      </c>
      <c r="AK114" s="171"/>
      <c r="AL114" s="171"/>
      <c r="AM114" s="171">
        <f t="shared" si="21"/>
        <v>0</v>
      </c>
      <c r="AN114" s="171"/>
      <c r="AO114" s="171"/>
      <c r="AP114" s="171"/>
      <c r="AQ114" s="171"/>
      <c r="AR114" s="171"/>
      <c r="AS114" s="171"/>
      <c r="AT114" s="171"/>
      <c r="AU114" s="171"/>
      <c r="AV114" s="171"/>
      <c r="AW114" s="171"/>
      <c r="AX114" s="171"/>
      <c r="AY114" s="171"/>
      <c r="BB114" s="172" t="str">
        <f t="shared" si="28"/>
        <v/>
      </c>
      <c r="BC114" s="172" t="str">
        <f t="shared" si="28"/>
        <v/>
      </c>
      <c r="BD114" s="172" t="str">
        <f t="shared" si="28"/>
        <v/>
      </c>
      <c r="BE114" s="172" t="str">
        <f t="shared" si="28"/>
        <v/>
      </c>
      <c r="BF114" s="172" t="str">
        <f t="shared" si="28"/>
        <v/>
      </c>
    </row>
    <row r="115" spans="2:58" hidden="1">
      <c r="B115" s="10" t="str">
        <f t="shared" si="19"/>
        <v/>
      </c>
      <c r="C115" s="8"/>
      <c r="D115" s="8"/>
      <c r="E115" s="8"/>
      <c r="F115" s="281"/>
      <c r="G115" s="9"/>
      <c r="H115" s="9"/>
      <c r="I115" s="9"/>
      <c r="J115" s="9"/>
      <c r="K115" s="9"/>
      <c r="L115" s="305"/>
      <c r="M115" s="305"/>
      <c r="N115" s="11" t="str">
        <f t="shared" si="23"/>
        <v/>
      </c>
      <c r="O115" s="11" t="str">
        <f t="shared" si="24"/>
        <v/>
      </c>
      <c r="P115" s="158"/>
      <c r="Q115" s="11"/>
      <c r="R115" s="11"/>
      <c r="S115" s="11"/>
      <c r="T115" s="11"/>
      <c r="U115" s="11"/>
      <c r="V115" s="11"/>
      <c r="W115" s="11"/>
      <c r="X115" s="11"/>
      <c r="Y115" s="11" t="str">
        <f t="shared" si="25"/>
        <v/>
      </c>
      <c r="Z115" s="11" t="str">
        <f t="shared" si="26"/>
        <v/>
      </c>
      <c r="AA115" s="172">
        <f t="shared" si="27"/>
        <v>0</v>
      </c>
      <c r="AB115" s="172" t="str">
        <f t="shared" si="18"/>
        <v/>
      </c>
      <c r="AC115" s="172" t="str">
        <f t="shared" si="18"/>
        <v/>
      </c>
      <c r="AD115" s="171">
        <f t="shared" si="20"/>
        <v>0</v>
      </c>
      <c r="AE115" s="171">
        <f t="shared" si="20"/>
        <v>0</v>
      </c>
      <c r="AF115" s="171">
        <f t="shared" si="20"/>
        <v>0</v>
      </c>
      <c r="AG115" s="171">
        <f t="shared" si="20"/>
        <v>0</v>
      </c>
      <c r="AH115" s="171">
        <f t="shared" si="20"/>
        <v>0</v>
      </c>
      <c r="AI115" s="171">
        <f t="shared" si="20"/>
        <v>0</v>
      </c>
      <c r="AJ115" s="171">
        <f t="shared" si="20"/>
        <v>0</v>
      </c>
      <c r="AK115" s="171"/>
      <c r="AL115" s="171"/>
      <c r="AM115" s="171">
        <f t="shared" si="21"/>
        <v>0</v>
      </c>
      <c r="AN115" s="171"/>
      <c r="AO115" s="171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BB115" s="172" t="str">
        <f t="shared" si="28"/>
        <v/>
      </c>
      <c r="BC115" s="172" t="str">
        <f t="shared" si="28"/>
        <v/>
      </c>
      <c r="BD115" s="172" t="str">
        <f t="shared" si="28"/>
        <v/>
      </c>
      <c r="BE115" s="172" t="str">
        <f t="shared" si="28"/>
        <v/>
      </c>
      <c r="BF115" s="172" t="str">
        <f t="shared" si="28"/>
        <v/>
      </c>
    </row>
    <row r="116" spans="2:58" hidden="1">
      <c r="B116" s="10" t="str">
        <f t="shared" si="19"/>
        <v/>
      </c>
      <c r="C116" s="8"/>
      <c r="D116" s="8"/>
      <c r="E116" s="8"/>
      <c r="F116" s="281"/>
      <c r="G116" s="9"/>
      <c r="H116" s="9"/>
      <c r="I116" s="9"/>
      <c r="J116" s="9"/>
      <c r="K116" s="9"/>
      <c r="L116" s="305"/>
      <c r="M116" s="305"/>
      <c r="N116" s="11" t="str">
        <f t="shared" si="23"/>
        <v/>
      </c>
      <c r="O116" s="11" t="str">
        <f t="shared" si="24"/>
        <v/>
      </c>
      <c r="P116" s="158"/>
      <c r="Q116" s="11"/>
      <c r="R116" s="11"/>
      <c r="S116" s="11"/>
      <c r="T116" s="11"/>
      <c r="U116" s="11"/>
      <c r="V116" s="11"/>
      <c r="W116" s="11"/>
      <c r="X116" s="11"/>
      <c r="Y116" s="11" t="str">
        <f t="shared" si="25"/>
        <v/>
      </c>
      <c r="Z116" s="11" t="str">
        <f t="shared" si="26"/>
        <v/>
      </c>
      <c r="AA116" s="172">
        <f t="shared" si="27"/>
        <v>0</v>
      </c>
      <c r="AB116" s="172" t="str">
        <f t="shared" si="18"/>
        <v/>
      </c>
      <c r="AC116" s="172" t="str">
        <f t="shared" si="18"/>
        <v/>
      </c>
      <c r="AD116" s="171">
        <f t="shared" si="20"/>
        <v>0</v>
      </c>
      <c r="AE116" s="171">
        <f t="shared" si="20"/>
        <v>0</v>
      </c>
      <c r="AF116" s="171">
        <f t="shared" si="20"/>
        <v>0</v>
      </c>
      <c r="AG116" s="171">
        <f t="shared" si="20"/>
        <v>0</v>
      </c>
      <c r="AH116" s="171">
        <f t="shared" si="20"/>
        <v>0</v>
      </c>
      <c r="AI116" s="171">
        <f t="shared" si="20"/>
        <v>0</v>
      </c>
      <c r="AJ116" s="171">
        <f t="shared" si="20"/>
        <v>0</v>
      </c>
      <c r="AK116" s="171"/>
      <c r="AL116" s="171"/>
      <c r="AM116" s="171">
        <f t="shared" si="21"/>
        <v>0</v>
      </c>
      <c r="AN116" s="171"/>
      <c r="AO116" s="171"/>
      <c r="AP116" s="171"/>
      <c r="AQ116" s="171"/>
      <c r="AR116" s="171"/>
      <c r="AS116" s="171"/>
      <c r="AT116" s="171"/>
      <c r="AU116" s="171"/>
      <c r="AV116" s="171"/>
      <c r="AW116" s="171"/>
      <c r="AX116" s="171"/>
      <c r="AY116" s="171"/>
      <c r="BB116" s="172" t="str">
        <f t="shared" si="28"/>
        <v/>
      </c>
      <c r="BC116" s="172" t="str">
        <f t="shared" si="28"/>
        <v/>
      </c>
      <c r="BD116" s="172" t="str">
        <f t="shared" si="28"/>
        <v/>
      </c>
      <c r="BE116" s="172" t="str">
        <f t="shared" si="28"/>
        <v/>
      </c>
      <c r="BF116" s="172" t="str">
        <f t="shared" si="28"/>
        <v/>
      </c>
    </row>
    <row r="117" spans="2:58" hidden="1">
      <c r="B117" s="10" t="str">
        <f t="shared" si="19"/>
        <v/>
      </c>
      <c r="C117" s="8"/>
      <c r="D117" s="8"/>
      <c r="E117" s="8"/>
      <c r="F117" s="281"/>
      <c r="G117" s="9"/>
      <c r="H117" s="9"/>
      <c r="I117" s="9"/>
      <c r="J117" s="9"/>
      <c r="K117" s="9"/>
      <c r="L117" s="305"/>
      <c r="M117" s="305"/>
      <c r="N117" s="11" t="str">
        <f t="shared" si="23"/>
        <v/>
      </c>
      <c r="O117" s="11" t="str">
        <f t="shared" si="24"/>
        <v/>
      </c>
      <c r="P117" s="158"/>
      <c r="Q117" s="11"/>
      <c r="R117" s="11"/>
      <c r="S117" s="11"/>
      <c r="T117" s="11"/>
      <c r="U117" s="11"/>
      <c r="V117" s="11"/>
      <c r="W117" s="11"/>
      <c r="X117" s="11"/>
      <c r="Y117" s="11" t="str">
        <f t="shared" si="25"/>
        <v/>
      </c>
      <c r="Z117" s="11" t="str">
        <f t="shared" si="26"/>
        <v/>
      </c>
      <c r="AA117" s="172">
        <f t="shared" si="27"/>
        <v>0</v>
      </c>
      <c r="AB117" s="172" t="str">
        <f t="shared" si="18"/>
        <v/>
      </c>
      <c r="AC117" s="172" t="str">
        <f t="shared" si="18"/>
        <v/>
      </c>
      <c r="AD117" s="171">
        <f t="shared" si="20"/>
        <v>0</v>
      </c>
      <c r="AE117" s="171">
        <f t="shared" si="20"/>
        <v>0</v>
      </c>
      <c r="AF117" s="171">
        <f t="shared" si="20"/>
        <v>0</v>
      </c>
      <c r="AG117" s="171">
        <f t="shared" si="20"/>
        <v>0</v>
      </c>
      <c r="AH117" s="171">
        <f t="shared" si="20"/>
        <v>0</v>
      </c>
      <c r="AI117" s="171">
        <f t="shared" si="20"/>
        <v>0</v>
      </c>
      <c r="AJ117" s="171">
        <f t="shared" si="20"/>
        <v>0</v>
      </c>
      <c r="AK117" s="171"/>
      <c r="AL117" s="171"/>
      <c r="AM117" s="171">
        <f t="shared" si="21"/>
        <v>0</v>
      </c>
      <c r="AN117" s="171"/>
      <c r="AO117" s="17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BB117" s="172" t="str">
        <f t="shared" si="28"/>
        <v/>
      </c>
      <c r="BC117" s="172" t="str">
        <f t="shared" si="28"/>
        <v/>
      </c>
      <c r="BD117" s="172" t="str">
        <f t="shared" si="28"/>
        <v/>
      </c>
      <c r="BE117" s="172" t="str">
        <f t="shared" si="28"/>
        <v/>
      </c>
      <c r="BF117" s="172" t="str">
        <f t="shared" si="28"/>
        <v/>
      </c>
    </row>
    <row r="118" spans="2:58" hidden="1">
      <c r="B118" s="10" t="str">
        <f t="shared" si="19"/>
        <v/>
      </c>
      <c r="C118" s="8"/>
      <c r="D118" s="8"/>
      <c r="E118" s="8"/>
      <c r="F118" s="281"/>
      <c r="G118" s="9"/>
      <c r="H118" s="9"/>
      <c r="I118" s="9"/>
      <c r="J118" s="9"/>
      <c r="K118" s="9"/>
      <c r="L118" s="305"/>
      <c r="M118" s="305"/>
      <c r="N118" s="11" t="str">
        <f t="shared" si="23"/>
        <v/>
      </c>
      <c r="O118" s="11" t="str">
        <f t="shared" si="24"/>
        <v/>
      </c>
      <c r="P118" s="158"/>
      <c r="Q118" s="11"/>
      <c r="R118" s="11"/>
      <c r="S118" s="11"/>
      <c r="T118" s="11"/>
      <c r="U118" s="11"/>
      <c r="V118" s="11"/>
      <c r="W118" s="11"/>
      <c r="X118" s="11"/>
      <c r="Y118" s="11" t="str">
        <f t="shared" si="25"/>
        <v/>
      </c>
      <c r="Z118" s="11" t="str">
        <f t="shared" si="26"/>
        <v/>
      </c>
      <c r="AA118" s="172">
        <f t="shared" si="27"/>
        <v>0</v>
      </c>
      <c r="AB118" s="172" t="str">
        <f t="shared" si="18"/>
        <v/>
      </c>
      <c r="AC118" s="172" t="str">
        <f t="shared" si="18"/>
        <v/>
      </c>
      <c r="AD118" s="171">
        <f t="shared" si="20"/>
        <v>0</v>
      </c>
      <c r="AE118" s="171">
        <f t="shared" si="20"/>
        <v>0</v>
      </c>
      <c r="AF118" s="171">
        <f t="shared" si="20"/>
        <v>0</v>
      </c>
      <c r="AG118" s="171">
        <f t="shared" si="20"/>
        <v>0</v>
      </c>
      <c r="AH118" s="171">
        <f t="shared" si="20"/>
        <v>0</v>
      </c>
      <c r="AI118" s="171">
        <f t="shared" si="20"/>
        <v>0</v>
      </c>
      <c r="AJ118" s="171">
        <f t="shared" si="20"/>
        <v>0</v>
      </c>
      <c r="AK118" s="171"/>
      <c r="AL118" s="171"/>
      <c r="AM118" s="171">
        <f t="shared" si="21"/>
        <v>0</v>
      </c>
      <c r="AN118" s="171"/>
      <c r="AO118" s="171"/>
      <c r="AP118" s="171"/>
      <c r="AQ118" s="171"/>
      <c r="AR118" s="171"/>
      <c r="AS118" s="171"/>
      <c r="AT118" s="171"/>
      <c r="AU118" s="171"/>
      <c r="AV118" s="171"/>
      <c r="AW118" s="171"/>
      <c r="AX118" s="171"/>
      <c r="AY118" s="171"/>
      <c r="BB118" s="172" t="str">
        <f t="shared" si="28"/>
        <v/>
      </c>
      <c r="BC118" s="172" t="str">
        <f t="shared" si="28"/>
        <v/>
      </c>
      <c r="BD118" s="172" t="str">
        <f t="shared" si="28"/>
        <v/>
      </c>
      <c r="BE118" s="172" t="str">
        <f t="shared" si="28"/>
        <v/>
      </c>
      <c r="BF118" s="172" t="str">
        <f t="shared" si="28"/>
        <v/>
      </c>
    </row>
    <row r="119" spans="2:58" hidden="1">
      <c r="B119" s="10" t="str">
        <f t="shared" si="19"/>
        <v/>
      </c>
      <c r="C119" s="8"/>
      <c r="D119" s="8"/>
      <c r="E119" s="8"/>
      <c r="F119" s="281"/>
      <c r="G119" s="9"/>
      <c r="H119" s="9"/>
      <c r="I119" s="9"/>
      <c r="J119" s="9"/>
      <c r="K119" s="9"/>
      <c r="L119" s="305"/>
      <c r="M119" s="305"/>
      <c r="N119" s="11" t="str">
        <f t="shared" si="23"/>
        <v/>
      </c>
      <c r="O119" s="11" t="str">
        <f t="shared" si="24"/>
        <v/>
      </c>
      <c r="P119" s="158"/>
      <c r="Q119" s="11"/>
      <c r="R119" s="11"/>
      <c r="S119" s="11"/>
      <c r="T119" s="11"/>
      <c r="U119" s="11"/>
      <c r="V119" s="11"/>
      <c r="W119" s="11"/>
      <c r="X119" s="11"/>
      <c r="Y119" s="11" t="str">
        <f t="shared" si="25"/>
        <v/>
      </c>
      <c r="Z119" s="11" t="str">
        <f t="shared" si="26"/>
        <v/>
      </c>
      <c r="AA119" s="172">
        <f t="shared" si="27"/>
        <v>0</v>
      </c>
      <c r="AB119" s="172" t="str">
        <f t="shared" si="18"/>
        <v/>
      </c>
      <c r="AC119" s="172" t="str">
        <f t="shared" si="18"/>
        <v/>
      </c>
      <c r="AD119" s="171">
        <f t="shared" si="20"/>
        <v>0</v>
      </c>
      <c r="AE119" s="171">
        <f t="shared" si="20"/>
        <v>0</v>
      </c>
      <c r="AF119" s="171">
        <f t="shared" si="20"/>
        <v>0</v>
      </c>
      <c r="AG119" s="171">
        <f t="shared" si="20"/>
        <v>0</v>
      </c>
      <c r="AH119" s="171">
        <f t="shared" si="20"/>
        <v>0</v>
      </c>
      <c r="AI119" s="171">
        <f t="shared" si="20"/>
        <v>0</v>
      </c>
      <c r="AJ119" s="171">
        <f t="shared" si="20"/>
        <v>0</v>
      </c>
      <c r="AK119" s="171"/>
      <c r="AL119" s="171"/>
      <c r="AM119" s="171">
        <f t="shared" si="21"/>
        <v>0</v>
      </c>
      <c r="AN119" s="171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BB119" s="172" t="str">
        <f t="shared" si="28"/>
        <v/>
      </c>
      <c r="BC119" s="172" t="str">
        <f t="shared" si="28"/>
        <v/>
      </c>
      <c r="BD119" s="172" t="str">
        <f t="shared" si="28"/>
        <v/>
      </c>
      <c r="BE119" s="172" t="str">
        <f t="shared" si="28"/>
        <v/>
      </c>
      <c r="BF119" s="172" t="str">
        <f t="shared" si="28"/>
        <v/>
      </c>
    </row>
    <row r="120" spans="2:58" hidden="1">
      <c r="B120" s="10" t="str">
        <f t="shared" si="19"/>
        <v/>
      </c>
      <c r="C120" s="8"/>
      <c r="D120" s="8"/>
      <c r="E120" s="8"/>
      <c r="F120" s="281"/>
      <c r="G120" s="9"/>
      <c r="H120" s="9"/>
      <c r="I120" s="9"/>
      <c r="J120" s="9"/>
      <c r="K120" s="9"/>
      <c r="L120" s="305"/>
      <c r="M120" s="305"/>
      <c r="N120" s="11" t="str">
        <f t="shared" si="23"/>
        <v/>
      </c>
      <c r="O120" s="11" t="str">
        <f t="shared" si="24"/>
        <v/>
      </c>
      <c r="P120" s="158"/>
      <c r="Q120" s="11"/>
      <c r="R120" s="11"/>
      <c r="S120" s="11"/>
      <c r="T120" s="11"/>
      <c r="U120" s="11"/>
      <c r="V120" s="11"/>
      <c r="W120" s="11"/>
      <c r="X120" s="11"/>
      <c r="Y120" s="11" t="str">
        <f t="shared" si="25"/>
        <v/>
      </c>
      <c r="Z120" s="11" t="str">
        <f t="shared" si="26"/>
        <v/>
      </c>
      <c r="AA120" s="172">
        <f t="shared" si="27"/>
        <v>0</v>
      </c>
      <c r="AB120" s="172" t="str">
        <f t="shared" si="18"/>
        <v/>
      </c>
      <c r="AC120" s="172" t="str">
        <f t="shared" si="18"/>
        <v/>
      </c>
      <c r="AD120" s="171">
        <f t="shared" si="20"/>
        <v>0</v>
      </c>
      <c r="AE120" s="171">
        <f t="shared" si="20"/>
        <v>0</v>
      </c>
      <c r="AF120" s="171">
        <f t="shared" si="20"/>
        <v>0</v>
      </c>
      <c r="AG120" s="171">
        <f t="shared" si="20"/>
        <v>0</v>
      </c>
      <c r="AH120" s="171">
        <f t="shared" si="20"/>
        <v>0</v>
      </c>
      <c r="AI120" s="171">
        <f t="shared" si="20"/>
        <v>0</v>
      </c>
      <c r="AJ120" s="171">
        <f t="shared" si="20"/>
        <v>0</v>
      </c>
      <c r="AK120" s="171"/>
      <c r="AL120" s="171"/>
      <c r="AM120" s="171">
        <f t="shared" si="21"/>
        <v>0</v>
      </c>
      <c r="AN120" s="171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BB120" s="172" t="str">
        <f t="shared" si="28"/>
        <v/>
      </c>
      <c r="BC120" s="172" t="str">
        <f t="shared" si="28"/>
        <v/>
      </c>
      <c r="BD120" s="172" t="str">
        <f t="shared" si="28"/>
        <v/>
      </c>
      <c r="BE120" s="172" t="str">
        <f t="shared" si="28"/>
        <v/>
      </c>
      <c r="BF120" s="172" t="str">
        <f t="shared" si="28"/>
        <v/>
      </c>
    </row>
    <row r="121" spans="2:58" hidden="1">
      <c r="B121" s="10" t="str">
        <f t="shared" si="19"/>
        <v/>
      </c>
      <c r="C121" s="8"/>
      <c r="D121" s="8"/>
      <c r="E121" s="8"/>
      <c r="F121" s="281"/>
      <c r="G121" s="9"/>
      <c r="H121" s="9"/>
      <c r="I121" s="9"/>
      <c r="J121" s="9"/>
      <c r="K121" s="9"/>
      <c r="L121" s="305"/>
      <c r="M121" s="305"/>
      <c r="N121" s="11" t="str">
        <f t="shared" si="23"/>
        <v/>
      </c>
      <c r="O121" s="11" t="str">
        <f t="shared" si="24"/>
        <v/>
      </c>
      <c r="P121" s="158"/>
      <c r="Q121" s="11"/>
      <c r="R121" s="11"/>
      <c r="S121" s="11"/>
      <c r="T121" s="11"/>
      <c r="U121" s="11"/>
      <c r="V121" s="11"/>
      <c r="W121" s="11"/>
      <c r="X121" s="11"/>
      <c r="Y121" s="11" t="str">
        <f t="shared" si="25"/>
        <v/>
      </c>
      <c r="Z121" s="11" t="str">
        <f t="shared" si="26"/>
        <v/>
      </c>
      <c r="AA121" s="172">
        <f t="shared" si="27"/>
        <v>0</v>
      </c>
      <c r="AB121" s="172" t="str">
        <f t="shared" si="18"/>
        <v/>
      </c>
      <c r="AC121" s="172" t="str">
        <f t="shared" si="18"/>
        <v/>
      </c>
      <c r="AD121" s="171">
        <f t="shared" si="20"/>
        <v>0</v>
      </c>
      <c r="AE121" s="171">
        <f t="shared" si="20"/>
        <v>0</v>
      </c>
      <c r="AF121" s="171">
        <f t="shared" si="20"/>
        <v>0</v>
      </c>
      <c r="AG121" s="171">
        <f t="shared" si="20"/>
        <v>0</v>
      </c>
      <c r="AH121" s="171">
        <f t="shared" si="20"/>
        <v>0</v>
      </c>
      <c r="AI121" s="171">
        <f t="shared" si="20"/>
        <v>0</v>
      </c>
      <c r="AJ121" s="171">
        <f t="shared" si="20"/>
        <v>0</v>
      </c>
      <c r="AK121" s="171"/>
      <c r="AL121" s="171"/>
      <c r="AM121" s="171">
        <f t="shared" si="21"/>
        <v>0</v>
      </c>
      <c r="AN121" s="171"/>
      <c r="AO121" s="171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BB121" s="172" t="str">
        <f t="shared" si="28"/>
        <v/>
      </c>
      <c r="BC121" s="172" t="str">
        <f t="shared" si="28"/>
        <v/>
      </c>
      <c r="BD121" s="172" t="str">
        <f t="shared" si="28"/>
        <v/>
      </c>
      <c r="BE121" s="172" t="str">
        <f t="shared" si="28"/>
        <v/>
      </c>
      <c r="BF121" s="172" t="str">
        <f t="shared" si="28"/>
        <v/>
      </c>
    </row>
    <row r="122" spans="2:58" hidden="1">
      <c r="B122" s="10" t="str">
        <f t="shared" si="19"/>
        <v/>
      </c>
      <c r="C122" s="8"/>
      <c r="D122" s="8"/>
      <c r="E122" s="8"/>
      <c r="F122" s="281"/>
      <c r="G122" s="9"/>
      <c r="H122" s="9"/>
      <c r="I122" s="9"/>
      <c r="J122" s="9"/>
      <c r="K122" s="9"/>
      <c r="L122" s="305"/>
      <c r="M122" s="305"/>
      <c r="N122" s="11" t="str">
        <f t="shared" si="23"/>
        <v/>
      </c>
      <c r="O122" s="11" t="str">
        <f t="shared" si="24"/>
        <v/>
      </c>
      <c r="P122" s="158"/>
      <c r="Q122" s="11"/>
      <c r="R122" s="11"/>
      <c r="S122" s="11"/>
      <c r="T122" s="11"/>
      <c r="U122" s="11"/>
      <c r="V122" s="11"/>
      <c r="W122" s="11"/>
      <c r="X122" s="11"/>
      <c r="Y122" s="11" t="str">
        <f t="shared" si="25"/>
        <v/>
      </c>
      <c r="Z122" s="11" t="str">
        <f t="shared" si="26"/>
        <v/>
      </c>
      <c r="AA122" s="172">
        <f t="shared" si="27"/>
        <v>0</v>
      </c>
      <c r="AB122" s="172" t="str">
        <f t="shared" si="18"/>
        <v/>
      </c>
      <c r="AC122" s="172" t="str">
        <f t="shared" si="18"/>
        <v/>
      </c>
      <c r="AD122" s="171">
        <f t="shared" si="20"/>
        <v>0</v>
      </c>
      <c r="AE122" s="171">
        <f t="shared" si="20"/>
        <v>0</v>
      </c>
      <c r="AF122" s="171">
        <f t="shared" si="20"/>
        <v>0</v>
      </c>
      <c r="AG122" s="171">
        <f t="shared" si="20"/>
        <v>0</v>
      </c>
      <c r="AH122" s="171">
        <f t="shared" si="20"/>
        <v>0</v>
      </c>
      <c r="AI122" s="171">
        <f t="shared" si="20"/>
        <v>0</v>
      </c>
      <c r="AJ122" s="171">
        <f t="shared" si="20"/>
        <v>0</v>
      </c>
      <c r="AK122" s="171"/>
      <c r="AL122" s="171"/>
      <c r="AM122" s="171">
        <f t="shared" si="21"/>
        <v>0</v>
      </c>
      <c r="AN122" s="171"/>
      <c r="AO122" s="171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BB122" s="172" t="str">
        <f t="shared" si="28"/>
        <v/>
      </c>
      <c r="BC122" s="172" t="str">
        <f t="shared" si="28"/>
        <v/>
      </c>
      <c r="BD122" s="172" t="str">
        <f t="shared" si="28"/>
        <v/>
      </c>
      <c r="BE122" s="172" t="str">
        <f t="shared" si="28"/>
        <v/>
      </c>
      <c r="BF122" s="172" t="str">
        <f t="shared" si="28"/>
        <v/>
      </c>
    </row>
    <row r="123" spans="2:58" hidden="1">
      <c r="B123" s="10" t="str">
        <f t="shared" si="19"/>
        <v/>
      </c>
      <c r="C123" s="8"/>
      <c r="D123" s="8"/>
      <c r="E123" s="8"/>
      <c r="F123" s="281"/>
      <c r="G123" s="9"/>
      <c r="H123" s="9"/>
      <c r="I123" s="9"/>
      <c r="J123" s="9"/>
      <c r="K123" s="9"/>
      <c r="L123" s="305"/>
      <c r="M123" s="305"/>
      <c r="N123" s="11" t="str">
        <f t="shared" si="23"/>
        <v/>
      </c>
      <c r="O123" s="11" t="str">
        <f t="shared" si="24"/>
        <v/>
      </c>
      <c r="P123" s="158"/>
      <c r="Q123" s="11"/>
      <c r="R123" s="11"/>
      <c r="S123" s="11"/>
      <c r="T123" s="11"/>
      <c r="U123" s="11"/>
      <c r="V123" s="11"/>
      <c r="W123" s="11"/>
      <c r="X123" s="11"/>
      <c r="Y123" s="11" t="str">
        <f t="shared" si="25"/>
        <v/>
      </c>
      <c r="Z123" s="11" t="str">
        <f t="shared" si="26"/>
        <v/>
      </c>
      <c r="AA123" s="172">
        <f t="shared" si="27"/>
        <v>0</v>
      </c>
      <c r="AB123" s="172" t="str">
        <f t="shared" si="18"/>
        <v/>
      </c>
      <c r="AC123" s="172" t="str">
        <f t="shared" si="18"/>
        <v/>
      </c>
      <c r="AD123" s="171">
        <f t="shared" si="20"/>
        <v>0</v>
      </c>
      <c r="AE123" s="171">
        <f t="shared" si="20"/>
        <v>0</v>
      </c>
      <c r="AF123" s="171">
        <f t="shared" si="20"/>
        <v>0</v>
      </c>
      <c r="AG123" s="171">
        <f t="shared" si="20"/>
        <v>0</v>
      </c>
      <c r="AH123" s="171">
        <f t="shared" si="20"/>
        <v>0</v>
      </c>
      <c r="AI123" s="171">
        <f t="shared" si="20"/>
        <v>0</v>
      </c>
      <c r="AJ123" s="171">
        <f t="shared" si="20"/>
        <v>0</v>
      </c>
      <c r="AK123" s="171"/>
      <c r="AL123" s="171"/>
      <c r="AM123" s="171">
        <f t="shared" si="21"/>
        <v>0</v>
      </c>
      <c r="AN123" s="171"/>
      <c r="AO123" s="171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BB123" s="172" t="str">
        <f t="shared" si="28"/>
        <v/>
      </c>
      <c r="BC123" s="172" t="str">
        <f t="shared" si="28"/>
        <v/>
      </c>
      <c r="BD123" s="172" t="str">
        <f t="shared" si="28"/>
        <v/>
      </c>
      <c r="BE123" s="172" t="str">
        <f t="shared" si="28"/>
        <v/>
      </c>
      <c r="BF123" s="172" t="str">
        <f t="shared" si="28"/>
        <v/>
      </c>
    </row>
    <row r="124" spans="2:58" hidden="1">
      <c r="B124" s="10" t="str">
        <f t="shared" si="19"/>
        <v/>
      </c>
      <c r="C124" s="8"/>
      <c r="D124" s="8"/>
      <c r="E124" s="8"/>
      <c r="F124" s="281"/>
      <c r="G124" s="9"/>
      <c r="H124" s="9"/>
      <c r="I124" s="9"/>
      <c r="J124" s="9"/>
      <c r="K124" s="9"/>
      <c r="L124" s="305"/>
      <c r="M124" s="305"/>
      <c r="N124" s="11" t="str">
        <f t="shared" si="23"/>
        <v/>
      </c>
      <c r="O124" s="11" t="str">
        <f t="shared" si="24"/>
        <v/>
      </c>
      <c r="P124" s="158"/>
      <c r="Q124" s="11"/>
      <c r="R124" s="11"/>
      <c r="S124" s="11"/>
      <c r="T124" s="11"/>
      <c r="U124" s="11"/>
      <c r="V124" s="11"/>
      <c r="W124" s="11"/>
      <c r="X124" s="11"/>
      <c r="Y124" s="11" t="str">
        <f t="shared" si="25"/>
        <v/>
      </c>
      <c r="Z124" s="11" t="str">
        <f t="shared" si="26"/>
        <v/>
      </c>
      <c r="AA124" s="172">
        <f t="shared" si="27"/>
        <v>0</v>
      </c>
      <c r="AB124" s="172" t="str">
        <f t="shared" si="18"/>
        <v/>
      </c>
      <c r="AC124" s="172" t="str">
        <f t="shared" si="18"/>
        <v/>
      </c>
      <c r="AD124" s="171">
        <f t="shared" si="20"/>
        <v>0</v>
      </c>
      <c r="AE124" s="171">
        <f t="shared" si="20"/>
        <v>0</v>
      </c>
      <c r="AF124" s="171">
        <f t="shared" si="20"/>
        <v>0</v>
      </c>
      <c r="AG124" s="171">
        <f t="shared" si="20"/>
        <v>0</v>
      </c>
      <c r="AH124" s="171">
        <f t="shared" si="20"/>
        <v>0</v>
      </c>
      <c r="AI124" s="171">
        <f t="shared" si="20"/>
        <v>0</v>
      </c>
      <c r="AJ124" s="171">
        <f t="shared" si="20"/>
        <v>0</v>
      </c>
      <c r="AK124" s="171"/>
      <c r="AL124" s="171"/>
      <c r="AM124" s="171">
        <f t="shared" si="21"/>
        <v>0</v>
      </c>
      <c r="AN124" s="171"/>
      <c r="AO124" s="17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BB124" s="172" t="str">
        <f t="shared" si="28"/>
        <v/>
      </c>
      <c r="BC124" s="172" t="str">
        <f t="shared" si="28"/>
        <v/>
      </c>
      <c r="BD124" s="172" t="str">
        <f t="shared" si="28"/>
        <v/>
      </c>
      <c r="BE124" s="172" t="str">
        <f t="shared" si="28"/>
        <v/>
      </c>
      <c r="BF124" s="172" t="str">
        <f t="shared" si="28"/>
        <v/>
      </c>
    </row>
    <row r="125" spans="2:58" hidden="1">
      <c r="B125" s="10" t="str">
        <f t="shared" si="19"/>
        <v/>
      </c>
      <c r="C125" s="8"/>
      <c r="D125" s="8"/>
      <c r="E125" s="8"/>
      <c r="F125" s="281"/>
      <c r="G125" s="9"/>
      <c r="H125" s="9"/>
      <c r="I125" s="9"/>
      <c r="J125" s="9"/>
      <c r="K125" s="9"/>
      <c r="L125" s="305"/>
      <c r="M125" s="305"/>
      <c r="N125" s="11" t="str">
        <f t="shared" si="23"/>
        <v/>
      </c>
      <c r="O125" s="11" t="str">
        <f t="shared" si="24"/>
        <v/>
      </c>
      <c r="P125" s="158"/>
      <c r="Q125" s="11"/>
      <c r="R125" s="11"/>
      <c r="S125" s="11"/>
      <c r="T125" s="11"/>
      <c r="U125" s="11"/>
      <c r="V125" s="11"/>
      <c r="W125" s="11"/>
      <c r="X125" s="11"/>
      <c r="Y125" s="11" t="str">
        <f t="shared" si="25"/>
        <v/>
      </c>
      <c r="Z125" s="11" t="str">
        <f t="shared" si="26"/>
        <v/>
      </c>
      <c r="AA125" s="172">
        <f t="shared" si="27"/>
        <v>0</v>
      </c>
      <c r="AB125" s="172" t="str">
        <f t="shared" si="18"/>
        <v/>
      </c>
      <c r="AC125" s="172" t="str">
        <f t="shared" si="18"/>
        <v/>
      </c>
      <c r="AD125" s="171">
        <f t="shared" si="20"/>
        <v>0</v>
      </c>
      <c r="AE125" s="171">
        <f t="shared" si="20"/>
        <v>0</v>
      </c>
      <c r="AF125" s="171">
        <f t="shared" si="20"/>
        <v>0</v>
      </c>
      <c r="AG125" s="171">
        <f t="shared" si="20"/>
        <v>0</v>
      </c>
      <c r="AH125" s="171">
        <f t="shared" si="20"/>
        <v>0</v>
      </c>
      <c r="AI125" s="171">
        <f t="shared" si="20"/>
        <v>0</v>
      </c>
      <c r="AJ125" s="171">
        <f t="shared" si="20"/>
        <v>0</v>
      </c>
      <c r="AK125" s="171"/>
      <c r="AL125" s="171"/>
      <c r="AM125" s="171">
        <f t="shared" si="21"/>
        <v>0</v>
      </c>
      <c r="AN125" s="171"/>
      <c r="AO125" s="171"/>
      <c r="AP125" s="171"/>
      <c r="AQ125" s="171"/>
      <c r="AR125" s="171"/>
      <c r="AS125" s="171"/>
      <c r="AT125" s="171"/>
      <c r="AU125" s="171"/>
      <c r="AV125" s="171"/>
      <c r="AW125" s="171"/>
      <c r="AX125" s="171"/>
      <c r="AY125" s="171"/>
      <c r="BB125" s="172" t="str">
        <f t="shared" si="28"/>
        <v/>
      </c>
      <c r="BC125" s="172" t="str">
        <f t="shared" si="28"/>
        <v/>
      </c>
      <c r="BD125" s="172" t="str">
        <f t="shared" si="28"/>
        <v/>
      </c>
      <c r="BE125" s="172" t="str">
        <f t="shared" si="28"/>
        <v/>
      </c>
      <c r="BF125" s="172" t="str">
        <f t="shared" si="28"/>
        <v/>
      </c>
    </row>
    <row r="126" spans="2:58" hidden="1">
      <c r="B126" s="10" t="str">
        <f t="shared" si="19"/>
        <v/>
      </c>
      <c r="C126" s="8"/>
      <c r="D126" s="8"/>
      <c r="E126" s="8"/>
      <c r="F126" s="281"/>
      <c r="G126" s="9"/>
      <c r="H126" s="9"/>
      <c r="I126" s="9"/>
      <c r="J126" s="9"/>
      <c r="K126" s="9"/>
      <c r="L126" s="305"/>
      <c r="M126" s="305"/>
      <c r="N126" s="11" t="str">
        <f t="shared" si="23"/>
        <v/>
      </c>
      <c r="O126" s="11" t="str">
        <f t="shared" si="24"/>
        <v/>
      </c>
      <c r="P126" s="158"/>
      <c r="Q126" s="11"/>
      <c r="R126" s="11"/>
      <c r="S126" s="11"/>
      <c r="T126" s="11"/>
      <c r="U126" s="11"/>
      <c r="V126" s="11"/>
      <c r="W126" s="11"/>
      <c r="X126" s="11"/>
      <c r="Y126" s="11" t="str">
        <f t="shared" si="25"/>
        <v/>
      </c>
      <c r="Z126" s="11" t="str">
        <f t="shared" si="26"/>
        <v/>
      </c>
      <c r="AA126" s="172">
        <f t="shared" si="27"/>
        <v>0</v>
      </c>
      <c r="AB126" s="172" t="str">
        <f t="shared" si="18"/>
        <v/>
      </c>
      <c r="AC126" s="172" t="str">
        <f t="shared" si="18"/>
        <v/>
      </c>
      <c r="AD126" s="171">
        <f t="shared" si="20"/>
        <v>0</v>
      </c>
      <c r="AE126" s="171">
        <f t="shared" si="20"/>
        <v>0</v>
      </c>
      <c r="AF126" s="171">
        <f t="shared" si="20"/>
        <v>0</v>
      </c>
      <c r="AG126" s="171">
        <f t="shared" si="20"/>
        <v>0</v>
      </c>
      <c r="AH126" s="171">
        <f t="shared" si="20"/>
        <v>0</v>
      </c>
      <c r="AI126" s="171">
        <f t="shared" si="20"/>
        <v>0</v>
      </c>
      <c r="AJ126" s="171">
        <f t="shared" si="20"/>
        <v>0</v>
      </c>
      <c r="AK126" s="171"/>
      <c r="AL126" s="171"/>
      <c r="AM126" s="171">
        <f t="shared" si="21"/>
        <v>0</v>
      </c>
      <c r="AN126" s="171"/>
      <c r="AO126" s="171"/>
      <c r="AP126" s="171"/>
      <c r="AQ126" s="171"/>
      <c r="AR126" s="171"/>
      <c r="AS126" s="171"/>
      <c r="AT126" s="171"/>
      <c r="AU126" s="171"/>
      <c r="AV126" s="171"/>
      <c r="AW126" s="171"/>
      <c r="AX126" s="171"/>
      <c r="AY126" s="171"/>
      <c r="BB126" s="172" t="str">
        <f t="shared" si="28"/>
        <v/>
      </c>
      <c r="BC126" s="172" t="str">
        <f t="shared" si="28"/>
        <v/>
      </c>
      <c r="BD126" s="172" t="str">
        <f t="shared" si="28"/>
        <v/>
      </c>
      <c r="BE126" s="172" t="str">
        <f t="shared" si="28"/>
        <v/>
      </c>
      <c r="BF126" s="172" t="str">
        <f t="shared" si="28"/>
        <v/>
      </c>
    </row>
    <row r="127" spans="2:58" hidden="1">
      <c r="B127" s="10" t="str">
        <f t="shared" si="19"/>
        <v/>
      </c>
      <c r="C127" s="8"/>
      <c r="D127" s="8"/>
      <c r="E127" s="8"/>
      <c r="F127" s="281"/>
      <c r="G127" s="9"/>
      <c r="H127" s="9"/>
      <c r="I127" s="9"/>
      <c r="J127" s="9"/>
      <c r="K127" s="9"/>
      <c r="L127" s="305"/>
      <c r="M127" s="305"/>
      <c r="N127" s="11" t="str">
        <f t="shared" si="23"/>
        <v/>
      </c>
      <c r="O127" s="11" t="str">
        <f t="shared" si="24"/>
        <v/>
      </c>
      <c r="P127" s="158"/>
      <c r="Q127" s="11"/>
      <c r="R127" s="11"/>
      <c r="S127" s="11"/>
      <c r="T127" s="11"/>
      <c r="U127" s="11"/>
      <c r="V127" s="11"/>
      <c r="W127" s="11"/>
      <c r="X127" s="11"/>
      <c r="Y127" s="11" t="str">
        <f t="shared" si="25"/>
        <v/>
      </c>
      <c r="Z127" s="11" t="str">
        <f t="shared" si="26"/>
        <v/>
      </c>
      <c r="AA127" s="172">
        <f t="shared" si="27"/>
        <v>0</v>
      </c>
      <c r="AB127" s="172" t="str">
        <f t="shared" si="18"/>
        <v/>
      </c>
      <c r="AC127" s="172" t="str">
        <f t="shared" si="18"/>
        <v/>
      </c>
      <c r="AD127" s="171">
        <f t="shared" si="20"/>
        <v>0</v>
      </c>
      <c r="AE127" s="171">
        <f t="shared" si="20"/>
        <v>0</v>
      </c>
      <c r="AF127" s="171">
        <f t="shared" si="20"/>
        <v>0</v>
      </c>
      <c r="AG127" s="171">
        <f t="shared" si="20"/>
        <v>0</v>
      </c>
      <c r="AH127" s="171">
        <f t="shared" si="20"/>
        <v>0</v>
      </c>
      <c r="AI127" s="171">
        <f t="shared" si="20"/>
        <v>0</v>
      </c>
      <c r="AJ127" s="171">
        <f t="shared" si="20"/>
        <v>0</v>
      </c>
      <c r="AK127" s="171"/>
      <c r="AL127" s="171"/>
      <c r="AM127" s="171">
        <f t="shared" si="21"/>
        <v>0</v>
      </c>
      <c r="AN127" s="171"/>
      <c r="AO127" s="171"/>
      <c r="AP127" s="171"/>
      <c r="AQ127" s="171"/>
      <c r="AR127" s="171"/>
      <c r="AS127" s="171"/>
      <c r="AT127" s="171"/>
      <c r="AU127" s="171"/>
      <c r="AV127" s="171"/>
      <c r="AW127" s="171"/>
      <c r="AX127" s="171"/>
      <c r="AY127" s="171"/>
      <c r="BB127" s="172" t="str">
        <f t="shared" ref="BB127:BF130" si="29">IF($F127="","",BB$30)</f>
        <v/>
      </c>
      <c r="BC127" s="172" t="str">
        <f t="shared" si="29"/>
        <v/>
      </c>
      <c r="BD127" s="172" t="str">
        <f t="shared" si="29"/>
        <v/>
      </c>
      <c r="BE127" s="172" t="str">
        <f t="shared" si="29"/>
        <v/>
      </c>
      <c r="BF127" s="172" t="str">
        <f t="shared" si="29"/>
        <v/>
      </c>
    </row>
    <row r="128" spans="2:58" hidden="1">
      <c r="B128" s="10" t="str">
        <f t="shared" si="19"/>
        <v/>
      </c>
      <c r="C128" s="8"/>
      <c r="D128" s="8"/>
      <c r="E128" s="8"/>
      <c r="F128" s="281"/>
      <c r="G128" s="9"/>
      <c r="H128" s="9"/>
      <c r="I128" s="9"/>
      <c r="J128" s="9"/>
      <c r="K128" s="9"/>
      <c r="L128" s="305"/>
      <c r="M128" s="305"/>
      <c r="N128" s="11" t="str">
        <f t="shared" si="23"/>
        <v/>
      </c>
      <c r="O128" s="11" t="str">
        <f t="shared" si="24"/>
        <v/>
      </c>
      <c r="P128" s="158"/>
      <c r="Q128" s="11"/>
      <c r="R128" s="11"/>
      <c r="S128" s="11"/>
      <c r="T128" s="11"/>
      <c r="U128" s="11"/>
      <c r="V128" s="11"/>
      <c r="W128" s="11"/>
      <c r="X128" s="11"/>
      <c r="Y128" s="11" t="str">
        <f t="shared" si="25"/>
        <v/>
      </c>
      <c r="Z128" s="11" t="str">
        <f t="shared" si="26"/>
        <v/>
      </c>
      <c r="AA128" s="172">
        <f t="shared" si="27"/>
        <v>0</v>
      </c>
      <c r="AB128" s="172" t="str">
        <f t="shared" si="18"/>
        <v/>
      </c>
      <c r="AC128" s="172" t="str">
        <f t="shared" si="18"/>
        <v/>
      </c>
      <c r="AD128" s="171">
        <f t="shared" si="20"/>
        <v>0</v>
      </c>
      <c r="AE128" s="171">
        <f t="shared" si="20"/>
        <v>0</v>
      </c>
      <c r="AF128" s="171">
        <f t="shared" si="20"/>
        <v>0</v>
      </c>
      <c r="AG128" s="171">
        <f t="shared" si="20"/>
        <v>0</v>
      </c>
      <c r="AH128" s="171">
        <f t="shared" si="20"/>
        <v>0</v>
      </c>
      <c r="AI128" s="171">
        <f t="shared" si="20"/>
        <v>0</v>
      </c>
      <c r="AJ128" s="171">
        <f t="shared" si="20"/>
        <v>0</v>
      </c>
      <c r="AK128" s="171"/>
      <c r="AL128" s="171"/>
      <c r="AM128" s="171">
        <f t="shared" si="21"/>
        <v>0</v>
      </c>
      <c r="AN128" s="171"/>
      <c r="AO128" s="171"/>
      <c r="AP128" s="171"/>
      <c r="AQ128" s="171"/>
      <c r="AR128" s="171"/>
      <c r="AS128" s="171"/>
      <c r="AT128" s="171"/>
      <c r="AU128" s="171"/>
      <c r="AV128" s="171"/>
      <c r="AW128" s="171"/>
      <c r="AX128" s="171"/>
      <c r="AY128" s="171"/>
      <c r="BB128" s="172" t="str">
        <f t="shared" si="29"/>
        <v/>
      </c>
      <c r="BC128" s="172" t="str">
        <f t="shared" si="29"/>
        <v/>
      </c>
      <c r="BD128" s="172" t="str">
        <f t="shared" si="29"/>
        <v/>
      </c>
      <c r="BE128" s="172" t="str">
        <f t="shared" si="29"/>
        <v/>
      </c>
      <c r="BF128" s="172" t="str">
        <f t="shared" si="29"/>
        <v/>
      </c>
    </row>
    <row r="129" spans="1:58" hidden="1">
      <c r="B129" s="10" t="str">
        <f t="shared" si="19"/>
        <v/>
      </c>
      <c r="C129" s="8"/>
      <c r="D129" s="8"/>
      <c r="E129" s="8"/>
      <c r="F129" s="281"/>
      <c r="G129" s="9"/>
      <c r="H129" s="9"/>
      <c r="I129" s="9"/>
      <c r="J129" s="9"/>
      <c r="K129" s="9"/>
      <c r="L129" s="305"/>
      <c r="M129" s="305"/>
      <c r="N129" s="11" t="str">
        <f t="shared" si="23"/>
        <v/>
      </c>
      <c r="O129" s="11" t="str">
        <f t="shared" si="24"/>
        <v/>
      </c>
      <c r="P129" s="158"/>
      <c r="Q129" s="11"/>
      <c r="R129" s="11"/>
      <c r="S129" s="11"/>
      <c r="T129" s="11"/>
      <c r="U129" s="11"/>
      <c r="V129" s="11"/>
      <c r="W129" s="11"/>
      <c r="X129" s="11"/>
      <c r="Y129" s="11" t="str">
        <f t="shared" si="25"/>
        <v/>
      </c>
      <c r="Z129" s="11" t="str">
        <f t="shared" si="26"/>
        <v/>
      </c>
      <c r="AA129" s="172">
        <f t="shared" si="27"/>
        <v>0</v>
      </c>
      <c r="AB129" s="172" t="str">
        <f t="shared" si="18"/>
        <v/>
      </c>
      <c r="AC129" s="172" t="str">
        <f t="shared" si="18"/>
        <v/>
      </c>
      <c r="AD129" s="171">
        <f t="shared" si="20"/>
        <v>0</v>
      </c>
      <c r="AE129" s="171">
        <f t="shared" si="20"/>
        <v>0</v>
      </c>
      <c r="AF129" s="171">
        <f t="shared" si="20"/>
        <v>0</v>
      </c>
      <c r="AG129" s="171">
        <f t="shared" si="20"/>
        <v>0</v>
      </c>
      <c r="AH129" s="171">
        <f t="shared" si="20"/>
        <v>0</v>
      </c>
      <c r="AI129" s="171">
        <f t="shared" si="20"/>
        <v>0</v>
      </c>
      <c r="AJ129" s="171">
        <f t="shared" si="20"/>
        <v>0</v>
      </c>
      <c r="AK129" s="171"/>
      <c r="AL129" s="171"/>
      <c r="AM129" s="171">
        <f t="shared" si="21"/>
        <v>0</v>
      </c>
      <c r="AN129" s="171"/>
      <c r="AO129" s="17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BB129" s="172" t="str">
        <f t="shared" si="29"/>
        <v/>
      </c>
      <c r="BC129" s="172" t="str">
        <f t="shared" si="29"/>
        <v/>
      </c>
      <c r="BD129" s="172" t="str">
        <f t="shared" si="29"/>
        <v/>
      </c>
      <c r="BE129" s="172" t="str">
        <f t="shared" si="29"/>
        <v/>
      </c>
      <c r="BF129" s="172" t="str">
        <f t="shared" si="29"/>
        <v/>
      </c>
    </row>
    <row r="130" spans="1:58" ht="16.5" hidden="1" thickBot="1">
      <c r="B130" s="10" t="str">
        <f t="shared" si="19"/>
        <v/>
      </c>
      <c r="C130" s="8"/>
      <c r="D130" s="8"/>
      <c r="E130" s="8"/>
      <c r="F130" s="281"/>
      <c r="G130" s="9"/>
      <c r="H130" s="9"/>
      <c r="I130" s="9"/>
      <c r="J130" s="9"/>
      <c r="K130" s="9"/>
      <c r="L130" s="305"/>
      <c r="M130" s="305"/>
      <c r="N130" s="11" t="str">
        <f t="shared" si="23"/>
        <v/>
      </c>
      <c r="O130" s="11" t="str">
        <f t="shared" si="24"/>
        <v/>
      </c>
      <c r="P130" s="158"/>
      <c r="Q130" s="11"/>
      <c r="R130" s="11"/>
      <c r="S130" s="11"/>
      <c r="T130" s="11"/>
      <c r="U130" s="11"/>
      <c r="V130" s="11"/>
      <c r="W130" s="11"/>
      <c r="X130" s="11"/>
      <c r="Y130" s="11" t="str">
        <f t="shared" si="25"/>
        <v/>
      </c>
      <c r="Z130" s="11" t="str">
        <f t="shared" si="26"/>
        <v/>
      </c>
      <c r="AA130" s="172">
        <f t="shared" si="27"/>
        <v>0</v>
      </c>
      <c r="AB130" s="172" t="str">
        <f t="shared" si="18"/>
        <v/>
      </c>
      <c r="AC130" s="172" t="str">
        <f t="shared" si="18"/>
        <v/>
      </c>
      <c r="AD130" s="171">
        <f t="shared" si="20"/>
        <v>0</v>
      </c>
      <c r="AE130" s="171">
        <f t="shared" si="20"/>
        <v>0</v>
      </c>
      <c r="AF130" s="171">
        <f t="shared" si="20"/>
        <v>0</v>
      </c>
      <c r="AG130" s="171">
        <f t="shared" si="20"/>
        <v>0</v>
      </c>
      <c r="AH130" s="171">
        <f t="shared" si="20"/>
        <v>0</v>
      </c>
      <c r="AI130" s="171">
        <f t="shared" si="20"/>
        <v>0</v>
      </c>
      <c r="AJ130" s="171">
        <f t="shared" si="20"/>
        <v>0</v>
      </c>
      <c r="AK130" s="171"/>
      <c r="AL130" s="171"/>
      <c r="AM130" s="171">
        <f t="shared" si="21"/>
        <v>0</v>
      </c>
      <c r="AN130" s="171"/>
      <c r="AO130" s="17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BB130" s="172" t="str">
        <f t="shared" si="29"/>
        <v/>
      </c>
      <c r="BC130" s="172" t="str">
        <f t="shared" si="29"/>
        <v/>
      </c>
      <c r="BD130" s="172" t="str">
        <f t="shared" si="29"/>
        <v/>
      </c>
      <c r="BE130" s="172" t="str">
        <f t="shared" si="29"/>
        <v/>
      </c>
      <c r="BF130" s="172" t="str">
        <f t="shared" si="29"/>
        <v/>
      </c>
    </row>
    <row r="131" spans="1:58" ht="19.5" thickBot="1">
      <c r="B131" s="282" t="s">
        <v>49</v>
      </c>
      <c r="C131" s="283"/>
      <c r="D131" s="283"/>
      <c r="E131" s="283"/>
      <c r="F131" s="284"/>
      <c r="G131" s="12">
        <f>SUM(G31:G130)</f>
        <v>226</v>
      </c>
      <c r="H131" s="12">
        <f t="shared" ref="H131:Z131" si="30">SUM(H31:H130)</f>
        <v>0</v>
      </c>
      <c r="I131" s="12">
        <f t="shared" si="30"/>
        <v>202</v>
      </c>
      <c r="J131" s="12">
        <f t="shared" si="30"/>
        <v>5</v>
      </c>
      <c r="K131" s="12">
        <f t="shared" si="30"/>
        <v>600</v>
      </c>
      <c r="L131" s="12">
        <f t="shared" si="30"/>
        <v>5</v>
      </c>
      <c r="M131" s="12">
        <f t="shared" si="30"/>
        <v>0</v>
      </c>
      <c r="N131" s="12">
        <f t="shared" si="30"/>
        <v>433</v>
      </c>
      <c r="O131" s="12">
        <f t="shared" si="30"/>
        <v>5</v>
      </c>
      <c r="P131" s="12">
        <f t="shared" si="30"/>
        <v>0</v>
      </c>
      <c r="Q131" s="12">
        <f t="shared" si="30"/>
        <v>142</v>
      </c>
      <c r="R131" s="12">
        <f t="shared" si="30"/>
        <v>0</v>
      </c>
      <c r="S131" s="12"/>
      <c r="T131" s="12">
        <f t="shared" si="30"/>
        <v>0</v>
      </c>
      <c r="U131" s="12">
        <f t="shared" si="30"/>
        <v>0</v>
      </c>
      <c r="V131" s="12">
        <f t="shared" si="30"/>
        <v>0</v>
      </c>
      <c r="W131" s="12"/>
      <c r="X131" s="12"/>
      <c r="Y131" s="12">
        <f>SUM(Y31:Y130)</f>
        <v>342</v>
      </c>
      <c r="Z131" s="12">
        <f t="shared" si="30"/>
        <v>6.9300869719921874</v>
      </c>
    </row>
    <row r="132" spans="1:58">
      <c r="A132" s="172">
        <v>1.5133082866668701E-2</v>
      </c>
      <c r="B132" s="150"/>
      <c r="C132" s="172" t="s">
        <v>324</v>
      </c>
    </row>
  </sheetData>
  <sheetProtection algorithmName="SHA-512" hashValue="9QiK2aU+Q12QpsJcRJe90/x7N3b5Pc97CqUuUJV4b1eU3AH90ukdpaKlmxwJh3E/J+r1ZnC5hIbe//4OHA61Yw==" saltValue="5LJJ3s58ALHhLmJEv6RAIw==" spinCount="100000" sheet="1" scenarios="1" formatColumns="0" formatRows="0"/>
  <mergeCells count="16">
    <mergeCell ref="W29:W30"/>
    <mergeCell ref="X29:X30"/>
    <mergeCell ref="Y29:Y30"/>
    <mergeCell ref="Z29:Z30"/>
    <mergeCell ref="Q29:Q30"/>
    <mergeCell ref="R29:R30"/>
    <mergeCell ref="S29:S30"/>
    <mergeCell ref="T29:T30"/>
    <mergeCell ref="U29:U30"/>
    <mergeCell ref="V29:V30"/>
    <mergeCell ref="O29:O30"/>
    <mergeCell ref="B29:B30"/>
    <mergeCell ref="C29:C30"/>
    <mergeCell ref="D29:D30"/>
    <mergeCell ref="E29:E30"/>
    <mergeCell ref="N29:N30"/>
  </mergeCells>
  <conditionalFormatting sqref="B31:E130 G31:G130 R31:Z130">
    <cfRule type="expression" dxfId="29" priority="5" stopIfTrue="1">
      <formula>AND($F31="",B31&lt;&gt;"")</formula>
    </cfRule>
  </conditionalFormatting>
  <conditionalFormatting sqref="B31:E130 G31:Z130">
    <cfRule type="expression" dxfId="28" priority="6">
      <formula>$F31=""</formula>
    </cfRule>
    <cfRule type="expression" dxfId="27" priority="7">
      <formula>B$30&lt;&gt;""</formula>
    </cfRule>
  </conditionalFormatting>
  <conditionalFormatting sqref="N31:O130">
    <cfRule type="expression" dxfId="26" priority="2" stopIfTrue="1">
      <formula>AND($F31="",N31&lt;&gt;"")</formula>
    </cfRule>
  </conditionalFormatting>
  <conditionalFormatting sqref="Q31">
    <cfRule type="expression" dxfId="25" priority="1" stopIfTrue="1">
      <formula>AND($F31="",Q31&lt;&gt;"")</formula>
    </cfRule>
  </conditionalFormatting>
  <dataValidations count="5">
    <dataValidation type="list" allowBlank="1" showInputMessage="1" showErrorMessage="1" errorTitle="נתון שגוי" error="ניתן להזין רק 0 או 1_x000d__x000a_0= התנאי אינו מתקיים_x000d__x000a_1= התנאי מתקיים" sqref="L31:M130" xr:uid="{00000000-0002-0000-1E00-000000000000}">
      <formula1>$AB31:$AC31</formula1>
    </dataValidation>
    <dataValidation type="whole" operator="greaterThanOrEqual" allowBlank="1" showInputMessage="1" showErrorMessage="1" errorTitle="נתון שגוי" error="ניתן להזין רק מספר שלם גדול או שווה ל-0" sqref="G31:K130" xr:uid="{00000000-0002-0000-1E00-000001000000}">
      <formula1>0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1E00-000002000000}">
      <formula1>$AB31:$AC31</formula1>
    </dataValidation>
    <dataValidation type="list" allowBlank="1" showInputMessage="1" showErrorMessage="1" sqref="G30:M30 P30" xr:uid="{00000000-0002-0000-1E00-000003000000}">
      <formula1>$AE$1:$BA$1</formula1>
    </dataValidation>
    <dataValidation type="list" allowBlank="1" showInputMessage="1" showErrorMessage="1" sqref="F30" xr:uid="{00000000-0002-0000-1E00-000004000000}">
      <formula1>$AF$1:$BA$1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8" operator="containsText" id="{B522DF31-72CA-4B9E-A8EE-825F042E4BEC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G31:Z130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7">
    <tabColor rgb="FFFFFFCC"/>
  </sheetPr>
  <dimension ref="A1:GR132"/>
  <sheetViews>
    <sheetView rightToLeft="1" view="pageBreakPreview" topLeftCell="B4" zoomScale="85" zoomScaleNormal="100" zoomScaleSheetLayoutView="85" workbookViewId="0">
      <selection activeCell="O52" sqref="O52"/>
    </sheetView>
  </sheetViews>
  <sheetFormatPr defaultColWidth="9.140625" defaultRowHeight="15.75"/>
  <cols>
    <col min="1" max="1" width="9.140625" style="172" hidden="1" customWidth="1"/>
    <col min="2" max="2" width="9" style="172" customWidth="1"/>
    <col min="3" max="5" width="10.42578125" style="172" hidden="1" customWidth="1"/>
    <col min="6" max="6" width="26.85546875" style="172" customWidth="1"/>
    <col min="7" max="7" width="14.42578125" style="172" customWidth="1"/>
    <col min="8" max="8" width="12" style="172" customWidth="1"/>
    <col min="9" max="9" width="21.140625" style="172" customWidth="1"/>
    <col min="10" max="10" width="17.5703125" style="172" customWidth="1"/>
    <col min="11" max="11" width="17.42578125" style="172" customWidth="1"/>
    <col min="12" max="12" width="21.42578125" style="172" customWidth="1"/>
    <col min="13" max="13" width="23.85546875" style="172" customWidth="1"/>
    <col min="14" max="14" width="23.5703125" style="172" customWidth="1"/>
    <col min="15" max="15" width="18.7109375" style="172" customWidth="1"/>
    <col min="16" max="16" width="16.85546875" style="172" customWidth="1"/>
    <col min="17" max="17" width="17.140625" style="172" hidden="1" customWidth="1"/>
    <col min="18" max="21" width="21.42578125" style="172" hidden="1" customWidth="1"/>
    <col min="22" max="22" width="15.42578125" style="172" hidden="1" customWidth="1"/>
    <col min="23" max="24" width="21.42578125" style="172" hidden="1" customWidth="1"/>
    <col min="25" max="25" width="21.42578125" style="172" customWidth="1"/>
    <col min="26" max="26" width="16.85546875" style="172" customWidth="1"/>
    <col min="27" max="29" width="9.140625" style="172" hidden="1" customWidth="1"/>
    <col min="30" max="30" width="11.85546875" style="172" hidden="1" customWidth="1"/>
    <col min="31" max="32" width="9.140625" style="172" hidden="1" customWidth="1"/>
    <col min="33" max="33" width="10.140625" style="172" hidden="1" customWidth="1"/>
    <col min="34" max="34" width="16.7109375" style="172" hidden="1" customWidth="1"/>
    <col min="35" max="35" width="8.85546875" style="172" hidden="1" customWidth="1"/>
    <col min="36" max="36" width="11.85546875" style="172" hidden="1" customWidth="1"/>
    <col min="37" max="37" width="17.7109375" style="172" hidden="1" customWidth="1"/>
    <col min="38" max="49" width="9.140625" style="172" hidden="1" customWidth="1"/>
    <col min="50" max="50" width="10.7109375" style="172" hidden="1" customWidth="1"/>
    <col min="51" max="200" width="9.140625" style="172" hidden="1" customWidth="1"/>
    <col min="201" max="16384" width="9.140625" style="172"/>
  </cols>
  <sheetData>
    <row r="1" spans="2:53" ht="34.5" customHeight="1" thickBot="1">
      <c r="B1" s="276" t="s">
        <v>130</v>
      </c>
      <c r="C1" s="277"/>
      <c r="D1" s="277"/>
      <c r="E1" s="277"/>
      <c r="F1" s="1" t="str">
        <f ca="1">MID(CELL("filename",AC2),FIND("]",CELL("filename",AC2),1)+1,99)</f>
        <v>האגודה לטיפוח חברה ותרבות</v>
      </c>
      <c r="Y1" s="177" t="s">
        <v>309</v>
      </c>
      <c r="Z1" s="2">
        <f ca="1">INDEX('תנאי סף'!$B$31:$B$130,MATCH(F1,'תנאי סף'!$F$31:$F$130,0))</f>
        <v>8</v>
      </c>
      <c r="AB1" s="172" t="s">
        <v>89</v>
      </c>
      <c r="AD1" s="188" t="s">
        <v>90</v>
      </c>
      <c r="AE1" s="189" t="s">
        <v>91</v>
      </c>
      <c r="AF1" s="189" t="s">
        <v>92</v>
      </c>
      <c r="AG1" s="189" t="s">
        <v>93</v>
      </c>
      <c r="AH1" s="189" t="s">
        <v>94</v>
      </c>
      <c r="AI1" s="189" t="s">
        <v>95</v>
      </c>
      <c r="AJ1" s="189" t="s">
        <v>96</v>
      </c>
      <c r="AK1" s="190" t="s">
        <v>97</v>
      </c>
      <c r="AL1" s="189" t="s">
        <v>98</v>
      </c>
      <c r="AM1" s="190" t="s">
        <v>99</v>
      </c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90"/>
    </row>
    <row r="2" spans="2:53" ht="20.25" customHeight="1">
      <c r="Y2" s="278" t="str">
        <f>'פרמטרים לקריטריונים'!$B$4</f>
        <v>שנת תקציב</v>
      </c>
      <c r="Z2" s="5">
        <f>'פרמטרים לקריטריונים'!$C$4</f>
        <v>2025</v>
      </c>
      <c r="AE2" s="172">
        <f>IF(ISNA(MATCH(G31,$AB$30:$AC$30,0)),0,1)</f>
        <v>1</v>
      </c>
      <c r="AF2" s="172">
        <f>IF(IFERROR(G31*1,"bad")="bad",0,1)</f>
        <v>1</v>
      </c>
      <c r="AG2" s="172">
        <f>IF(IFERROR(IF(G31=TRUNC(G31),1,"bad"),"bad")="bad",0,1)</f>
        <v>1</v>
      </c>
      <c r="AH2" s="172">
        <f>IF(AND(IF(IFERROR(G31*1,"bad")="bad",0,1)=1,G31&gt;=0),1,0)</f>
        <v>1</v>
      </c>
      <c r="AI2" s="172">
        <f>IF(AND(IF(IFERROR(IF(G31=TRUNC(G31),1,"bad"),"bad")="bad",0,1)=1,G31&gt;=0),1,0)</f>
        <v>1</v>
      </c>
      <c r="AJ2" s="172">
        <f>IF(AND(IF(IFERROR(G31*1,"bad")="bad",0,1)=1,G31&gt;0),1,0)</f>
        <v>0</v>
      </c>
      <c r="AK2" s="172">
        <f>IF(AND(IF(IFERROR(IF(G31=TRUNC(G31),1,"bad"),"bad")="bad",0,1)=1,G31&gt;0),1,0)</f>
        <v>0</v>
      </c>
      <c r="AL2" s="172">
        <v>1</v>
      </c>
      <c r="AM2" s="172">
        <f>IF(IFERROR(HLOOKUP(G31,$BB$30:$BL$30,1,0),"bad")="bad",0,1)</f>
        <v>0</v>
      </c>
    </row>
    <row r="3" spans="2:53" ht="19.5" thickBot="1">
      <c r="F3" s="343" t="str">
        <f>'פרמטרים לקריטריונים'!F61:G61</f>
        <v>סעיף</v>
      </c>
      <c r="G3" s="343" t="str">
        <f>'פרמטרים לקריטריונים'!G61:H61</f>
        <v>תנאי</v>
      </c>
      <c r="I3" s="343" t="str">
        <f>'פרמטרים לקריטריונים'!B61</f>
        <v>סעיף</v>
      </c>
      <c r="J3" s="343" t="str">
        <f>'פרמטרים לקריטריונים'!C61</f>
        <v>ניקוד</v>
      </c>
      <c r="L3" s="343" t="str">
        <f>'פרמטרים לקריטריונים'!B81</f>
        <v>סעיף</v>
      </c>
      <c r="M3" s="343" t="str">
        <f>'פרמטרים לקריטריונים'!C81</f>
        <v>ניקוד</v>
      </c>
      <c r="N3" s="343" t="str">
        <f>'פרמטרים לקריטריונים'!B85</f>
        <v>סעיף</v>
      </c>
      <c r="O3" s="343" t="str">
        <f>'פרמטרים לקריטריונים'!C85</f>
        <v>מקדם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2" t="s">
        <v>101</v>
      </c>
      <c r="AE3" s="172">
        <v>1</v>
      </c>
      <c r="AF3" s="172">
        <v>2</v>
      </c>
      <c r="AG3" s="172">
        <v>3</v>
      </c>
      <c r="AH3" s="172">
        <v>4</v>
      </c>
      <c r="AI3" s="172">
        <v>5</v>
      </c>
      <c r="AJ3" s="172">
        <v>6</v>
      </c>
      <c r="AK3" s="172">
        <v>7</v>
      </c>
      <c r="AL3" s="172">
        <v>8</v>
      </c>
      <c r="AM3" s="172">
        <v>9</v>
      </c>
    </row>
    <row r="4" spans="2:53" ht="32.25" thickBot="1">
      <c r="F4" s="346" t="str">
        <f>'פרמטרים לקריטריונים'!F62:G62</f>
        <v>מספר חזנים ופייטנים</v>
      </c>
      <c r="G4" s="391">
        <f>'פרמטרים לקריטריונים'!G62:H62</f>
        <v>4</v>
      </c>
      <c r="I4" s="346" t="str">
        <f>'פרמטרים לקריטריונים'!B62</f>
        <v>עבור כל מנצח, נגן, חזן או פייטן</v>
      </c>
      <c r="J4" s="391">
        <f>'פרמטרים לקריטריונים'!C62</f>
        <v>1</v>
      </c>
      <c r="L4" s="346" t="str">
        <f>'פרמטרים לקריטריונים'!B82</f>
        <v>עבור כל קונצרט</v>
      </c>
      <c r="M4" s="392">
        <f>'פרמטרים לקריטריונים'!C82</f>
        <v>1</v>
      </c>
      <c r="N4" s="346" t="str">
        <f>'פרמטרים לקריטריונים'!B86</f>
        <v>שיעור מקסימלי של ניקוד מקונצרטים בחו"ל</v>
      </c>
      <c r="O4" s="392">
        <f>'פרמטרים לקריטריונים'!C86</f>
        <v>0.1</v>
      </c>
      <c r="AD4" s="172" t="s">
        <v>105</v>
      </c>
      <c r="AE4" s="188" t="s">
        <v>76</v>
      </c>
      <c r="AF4" s="189" t="s">
        <v>77</v>
      </c>
      <c r="AG4" s="189" t="s">
        <v>78</v>
      </c>
      <c r="AH4" s="189" t="s">
        <v>79</v>
      </c>
      <c r="AI4" s="189" t="s">
        <v>80</v>
      </c>
      <c r="AJ4" s="189"/>
      <c r="AK4" s="189"/>
      <c r="AL4" s="189"/>
      <c r="AM4" s="189"/>
      <c r="AN4" s="190"/>
    </row>
    <row r="5" spans="2:53" ht="19.5" thickBot="1">
      <c r="F5" s="346" t="str">
        <f>'פרמטרים לקריטריונים'!F63:G63</f>
        <v>מספר חזנים</v>
      </c>
      <c r="G5" s="391">
        <f>'פרמטרים לקריטריונים'!G63:H63</f>
        <v>1</v>
      </c>
      <c r="I5" s="343" t="str">
        <f>'פרמטרים לקריטריונים'!B63</f>
        <v>סעיף</v>
      </c>
      <c r="J5" s="343" t="str">
        <f>'פרמטרים לקריטריונים'!C63</f>
        <v>הגבלה</v>
      </c>
      <c r="L5" s="343" t="str">
        <f>'פרמטרים לקריטריונים'!B83</f>
        <v>בעד כל מספר מבצעים</v>
      </c>
      <c r="M5" s="343" t="str">
        <f>'פרמטרים לקריטריונים'!C83</f>
        <v>מקדם</v>
      </c>
      <c r="N5" s="343" t="str">
        <f>'פרמטרים לקריטריונים'!B87</f>
        <v>סעיף</v>
      </c>
      <c r="O5" s="343" t="str">
        <f>'פרמטרים לקריטריונים'!C87</f>
        <v>מקדם</v>
      </c>
      <c r="Y5" s="279" t="s">
        <v>310</v>
      </c>
      <c r="Z5" s="280"/>
    </row>
    <row r="6" spans="2:53" ht="37.5">
      <c r="F6" s="346" t="str">
        <f>'פרמטרים לקריטריונים'!F64:G64</f>
        <v>מספר נגנים</v>
      </c>
      <c r="G6" s="391">
        <f>'פרמטרים לקריטריונים'!G64:H64</f>
        <v>3</v>
      </c>
      <c r="I6" s="346" t="str">
        <f>'פרמטרים לקריטריונים'!B64</f>
        <v>מספר מבצעים מקסימלי לקונצרט</v>
      </c>
      <c r="J6" s="391">
        <f>'פרמטרים לקריטריונים'!C64</f>
        <v>80</v>
      </c>
      <c r="L6" s="393">
        <f>'פרמטרים לקריטריונים'!B84</f>
        <v>10</v>
      </c>
      <c r="M6" s="392">
        <f>'פרמטרים לקריטריונים'!C84</f>
        <v>1.05</v>
      </c>
      <c r="N6" s="346" t="str">
        <f>'פרמטרים לקריטריונים'!B88</f>
        <v>קונצרט עבור גוף שלישי שהמשרד תמך בו</v>
      </c>
      <c r="O6" s="392">
        <f>'פרמטרים לקריטריונים'!C88</f>
        <v>0.5</v>
      </c>
      <c r="Y6" s="177" t="s">
        <v>311</v>
      </c>
      <c r="Z6" s="317">
        <f>Y131</f>
        <v>124</v>
      </c>
    </row>
    <row r="7" spans="2:53" ht="38.25" thickBot="1">
      <c r="F7" s="346" t="str">
        <f>'פרמטרים לקריטריונים'!F65:G65</f>
        <v>דקות שירה או נגינה</v>
      </c>
      <c r="G7" s="391">
        <f>'פרמטרים לקריטריונים'!G65:H65</f>
        <v>50</v>
      </c>
      <c r="Y7" s="315" t="s">
        <v>312</v>
      </c>
      <c r="Z7" s="316">
        <f>SUMPRODUCT(Z31:Z130,--(P31:P130=0))+MIN(SUMPRODUCT(Z31:Z130,--(P31:P130=1)),SUMPRODUCT(Z31:Z130,--(P31:P130=0))*O4/(1-O4))</f>
        <v>14.300000000000004</v>
      </c>
    </row>
    <row r="9" spans="2:53" hidden="1"/>
    <row r="10" spans="2:53" hidden="1"/>
    <row r="11" spans="2:53" hidden="1"/>
    <row r="12" spans="2:53" hidden="1"/>
    <row r="13" spans="2:53" hidden="1"/>
    <row r="14" spans="2:53" hidden="1"/>
    <row r="15" spans="2:53" hidden="1"/>
    <row r="16" spans="2:53" hidden="1"/>
    <row r="17" spans="1:58" hidden="1"/>
    <row r="18" spans="1:58" hidden="1"/>
    <row r="19" spans="1:58" hidden="1"/>
    <row r="20" spans="1:58" hidden="1"/>
    <row r="21" spans="1:58" hidden="1"/>
    <row r="22" spans="1:58" hidden="1"/>
    <row r="23" spans="1:58" hidden="1"/>
    <row r="24" spans="1:58" hidden="1"/>
    <row r="25" spans="1:58" hidden="1"/>
    <row r="26" spans="1:58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58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8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171">
        <f t="shared" ref="AD28:AW28" si="0">MATCH(G$30,$AE$1:$AM$1,0)</f>
        <v>5</v>
      </c>
      <c r="AE28" s="171">
        <f t="shared" si="0"/>
        <v>5</v>
      </c>
      <c r="AF28" s="171">
        <f t="shared" si="0"/>
        <v>5</v>
      </c>
      <c r="AG28" s="171">
        <f t="shared" si="0"/>
        <v>5</v>
      </c>
      <c r="AH28" s="171">
        <f t="shared" si="0"/>
        <v>5</v>
      </c>
      <c r="AI28" s="171">
        <f t="shared" si="0"/>
        <v>1</v>
      </c>
      <c r="AJ28" s="171">
        <f t="shared" si="0"/>
        <v>1</v>
      </c>
      <c r="AK28" s="171" t="e">
        <f t="shared" si="0"/>
        <v>#N/A</v>
      </c>
      <c r="AL28" s="171" t="e">
        <f t="shared" si="0"/>
        <v>#N/A</v>
      </c>
      <c r="AM28" s="171">
        <f t="shared" si="0"/>
        <v>1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  <c r="AW28" s="171" t="e">
        <f t="shared" si="0"/>
        <v>#N/A</v>
      </c>
      <c r="AX28" s="171" t="e">
        <f>MATCH(#REF!,$AE$1:$AM$1,0)</f>
        <v>#REF!</v>
      </c>
      <c r="AY28" s="171"/>
    </row>
    <row r="29" spans="1:58" ht="79.5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218" t="s">
        <v>313</v>
      </c>
      <c r="G29" s="218" t="s">
        <v>56</v>
      </c>
      <c r="H29" s="218" t="s">
        <v>314</v>
      </c>
      <c r="I29" s="218" t="s">
        <v>58</v>
      </c>
      <c r="J29" s="218" t="s">
        <v>315</v>
      </c>
      <c r="K29" s="218" t="s">
        <v>316</v>
      </c>
      <c r="L29" s="218" t="s">
        <v>317</v>
      </c>
      <c r="M29" s="218" t="s">
        <v>318</v>
      </c>
      <c r="N29" s="429" t="s">
        <v>319</v>
      </c>
      <c r="O29" s="429" t="s">
        <v>320</v>
      </c>
      <c r="P29" s="218" t="s">
        <v>321</v>
      </c>
      <c r="Q29" s="433"/>
      <c r="R29" s="433"/>
      <c r="S29" s="433"/>
      <c r="T29" s="433"/>
      <c r="U29" s="433"/>
      <c r="V29" s="433"/>
      <c r="W29" s="433"/>
      <c r="X29" s="433"/>
      <c r="Y29" s="429" t="s">
        <v>322</v>
      </c>
      <c r="Z29" s="429" t="s">
        <v>323</v>
      </c>
      <c r="AA29" s="203" t="s">
        <v>161</v>
      </c>
      <c r="AD29" s="171" t="str">
        <f t="shared" ref="AD29:AW29" si="1">"בקרת "&amp;G29</f>
        <v>בקרת מספר חזנים</v>
      </c>
      <c r="AE29" s="171" t="str">
        <f t="shared" si="1"/>
        <v>בקרת מספר פייטנים</v>
      </c>
      <c r="AF29" s="171" t="str">
        <f t="shared" si="1"/>
        <v>בקרת מספר נגנים</v>
      </c>
      <c r="AG29" s="171" t="str">
        <f t="shared" si="1"/>
        <v>בקרת מספר מנצחים</v>
      </c>
      <c r="AH29" s="171" t="str">
        <f t="shared" si="1"/>
        <v>בקרת מספר דקות שירה או נגינה</v>
      </c>
      <c r="AI29" s="171" t="str">
        <f t="shared" si="1"/>
        <v>בקרת אינה מבוצעת במסגרת התפילות הקבועות בבית הכנסת או במסגרת בית ספרית</v>
      </c>
      <c r="AJ29" s="171" t="str">
        <f t="shared" si="1"/>
        <v>בקרת הקונצרנט בוצע עבור גוף שלישי שהמשרד תמך בו בשנת ההערכה ואשר המוסד קיבל ממנו תשלום בעבורם</v>
      </c>
      <c r="AK29" s="171" t="str">
        <f t="shared" si="1"/>
        <v>בקרת סה"כ מבצעים</v>
      </c>
      <c r="AL29" s="171" t="str">
        <f t="shared" si="1"/>
        <v>בקרת עובר תנאי סף לקונצרט</v>
      </c>
      <c r="AM29" s="171" t="str">
        <f t="shared" si="1"/>
        <v>בקרת הקונצרנט בוצע מחוץ לישראל</v>
      </c>
      <c r="AN29" s="171" t="str">
        <f t="shared" si="1"/>
        <v xml:space="preserve">בקרת </v>
      </c>
      <c r="AO29" s="171" t="str">
        <f t="shared" si="1"/>
        <v xml:space="preserve">בקרת </v>
      </c>
      <c r="AP29" s="171" t="str">
        <f t="shared" si="1"/>
        <v xml:space="preserve">בקרת </v>
      </c>
      <c r="AQ29" s="171" t="str">
        <f t="shared" si="1"/>
        <v xml:space="preserve">בקרת </v>
      </c>
      <c r="AR29" s="171" t="str">
        <f t="shared" si="1"/>
        <v xml:space="preserve">בקרת </v>
      </c>
      <c r="AS29" s="171" t="str">
        <f t="shared" si="1"/>
        <v xml:space="preserve">בקרת </v>
      </c>
      <c r="AT29" s="171" t="str">
        <f t="shared" si="1"/>
        <v xml:space="preserve">בקרת </v>
      </c>
      <c r="AU29" s="171" t="str">
        <f t="shared" si="1"/>
        <v xml:space="preserve">בקרת </v>
      </c>
      <c r="AV29" s="171" t="str">
        <f t="shared" si="1"/>
        <v>בקרת ניקוד מבצעים</v>
      </c>
      <c r="AW29" s="171" t="str">
        <f t="shared" si="1"/>
        <v>בקרת ניקוד מספר קונצרטים</v>
      </c>
      <c r="AX29" s="171"/>
      <c r="AY29" s="171"/>
      <c r="BB29" s="172" t="s">
        <v>105</v>
      </c>
    </row>
    <row r="30" spans="1:58" ht="25.5" customHeight="1" thickBot="1">
      <c r="A30" s="204"/>
      <c r="B30" s="432"/>
      <c r="C30" s="434"/>
      <c r="D30" s="434"/>
      <c r="E30" s="434"/>
      <c r="F30" s="219" t="s">
        <v>98</v>
      </c>
      <c r="G30" s="219" t="s">
        <v>95</v>
      </c>
      <c r="H30" s="219" t="s">
        <v>95</v>
      </c>
      <c r="I30" s="219" t="s">
        <v>95</v>
      </c>
      <c r="J30" s="219" t="s">
        <v>95</v>
      </c>
      <c r="K30" s="219" t="s">
        <v>95</v>
      </c>
      <c r="L30" s="219" t="s">
        <v>91</v>
      </c>
      <c r="M30" s="219" t="s">
        <v>91</v>
      </c>
      <c r="N30" s="430"/>
      <c r="O30" s="430"/>
      <c r="P30" s="219" t="s">
        <v>91</v>
      </c>
      <c r="Q30" s="522"/>
      <c r="R30" s="434"/>
      <c r="S30" s="434"/>
      <c r="T30" s="434"/>
      <c r="U30" s="434"/>
      <c r="V30" s="434"/>
      <c r="W30" s="434"/>
      <c r="X30" s="434"/>
      <c r="Y30" s="430"/>
      <c r="Z30" s="430"/>
      <c r="AB30" s="172">
        <v>0</v>
      </c>
      <c r="AC30" s="172">
        <v>1</v>
      </c>
      <c r="AD30" s="171" t="str">
        <f t="shared" ref="AD30:AW30" si="2">G30</f>
        <v>מספר שלם שאינו שלילי</v>
      </c>
      <c r="AE30" s="171" t="str">
        <f t="shared" si="2"/>
        <v>מספר שלם שאינו שלילי</v>
      </c>
      <c r="AF30" s="171" t="str">
        <f t="shared" si="2"/>
        <v>מספר שלם שאינו שלילי</v>
      </c>
      <c r="AG30" s="171" t="str">
        <f t="shared" si="2"/>
        <v>מספר שלם שאינו שלילי</v>
      </c>
      <c r="AH30" s="171" t="str">
        <f t="shared" si="2"/>
        <v>מספר שלם שאינו שלילי</v>
      </c>
      <c r="AI30" s="171" t="str">
        <f t="shared" si="2"/>
        <v>0/1</v>
      </c>
      <c r="AJ30" s="171" t="str">
        <f t="shared" si="2"/>
        <v>0/1</v>
      </c>
      <c r="AK30" s="171">
        <f t="shared" si="2"/>
        <v>0</v>
      </c>
      <c r="AL30" s="171">
        <f t="shared" si="2"/>
        <v>0</v>
      </c>
      <c r="AM30" s="171" t="str">
        <f t="shared" si="2"/>
        <v>0/1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AW30" s="171">
        <f t="shared" si="2"/>
        <v>0</v>
      </c>
      <c r="AX30" s="171"/>
      <c r="AY30" s="171"/>
      <c r="BB30" s="172" t="str">
        <f>AE$4</f>
        <v>א</v>
      </c>
      <c r="BC30" s="172" t="str">
        <f>AF$4</f>
        <v>ב</v>
      </c>
      <c r="BD30" s="172" t="str">
        <f>AG$4</f>
        <v>ג</v>
      </c>
      <c r="BE30" s="172" t="str">
        <f>AH$4</f>
        <v>ד</v>
      </c>
      <c r="BF30" s="172" t="str">
        <f>AI$4</f>
        <v>ה</v>
      </c>
    </row>
    <row r="31" spans="1:58">
      <c r="B31" s="10">
        <f t="shared" ref="B31:B94" si="3">IF(F31="","",ROW()-30)</f>
        <v>1</v>
      </c>
      <c r="C31" s="8"/>
      <c r="D31" s="8"/>
      <c r="E31" s="8"/>
      <c r="F31" s="281" t="s">
        <v>445</v>
      </c>
      <c r="G31" s="9">
        <v>0</v>
      </c>
      <c r="H31" s="137">
        <v>6</v>
      </c>
      <c r="I31" s="137">
        <v>2</v>
      </c>
      <c r="J31" s="137">
        <v>0</v>
      </c>
      <c r="K31" s="137">
        <v>90</v>
      </c>
      <c r="L31" s="158">
        <v>1</v>
      </c>
      <c r="M31" s="158">
        <v>0</v>
      </c>
      <c r="N31" s="11">
        <f>IF($F31="","",IFERROR(SUM(G31:J31),$AB$1))</f>
        <v>8</v>
      </c>
      <c r="O31" s="11">
        <f>IF($F31="","",IF($AA31&lt;&gt;1,$AB$1,IFERROR(IF(AND(L31=1,K31&gt;=$G$7,OR(SUM(G31:H31)&gt;=$G$4,AND(H31&gt;=($G$4-$G$6),I31&gt;=$G$6))),1,0),$AB$1)))</f>
        <v>1</v>
      </c>
      <c r="P31" s="158">
        <v>0</v>
      </c>
      <c r="Q31" s="11">
        <f>IF($F31="","",IFERROR(SUM(J31:M31),$AB$1))</f>
        <v>91</v>
      </c>
      <c r="R31" s="11"/>
      <c r="S31" s="11"/>
      <c r="T31" s="11"/>
      <c r="U31" s="11"/>
      <c r="V31" s="11"/>
      <c r="W31" s="11"/>
      <c r="X31" s="11"/>
      <c r="Y31" s="11">
        <f>IF($F31="","",IF($AA31&lt;&gt;1,$AB$1,IFERROR(O31*MIN($J$6,$J$4*N31),$AB$1)))</f>
        <v>8</v>
      </c>
      <c r="Z31" s="11">
        <f>IF($F31="","",IF($AA31&lt;&gt;1,$AB$1,IFERROR(O31*$M$4*$M$6^ROUNDDOWN(MIN($J$6,N31)/$L$6,0)*IF(M31=1,$O$6,1),$AB$1)))</f>
        <v>1</v>
      </c>
      <c r="AA31" s="172">
        <f>IF(SUM(AD31:AW31)=COUNT(AD31:AW31),1,0)</f>
        <v>1</v>
      </c>
      <c r="AB31" s="172">
        <f>IF($F31="","",AB$30)</f>
        <v>0</v>
      </c>
      <c r="AC31" s="172">
        <f>IF($F31="","",AC$30)</f>
        <v>1</v>
      </c>
      <c r="AD31" s="171">
        <f t="shared" ref="AD31:AJ62" si="4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171">
        <f t="shared" si="4"/>
        <v>1</v>
      </c>
      <c r="AF31" s="171">
        <f t="shared" si="4"/>
        <v>1</v>
      </c>
      <c r="AG31" s="171">
        <f t="shared" si="4"/>
        <v>1</v>
      </c>
      <c r="AH31" s="171">
        <f t="shared" si="4"/>
        <v>1</v>
      </c>
      <c r="AI31" s="171">
        <f t="shared" si="4"/>
        <v>1</v>
      </c>
      <c r="AJ31" s="171">
        <f t="shared" si="4"/>
        <v>1</v>
      </c>
      <c r="AK31" s="171"/>
      <c r="AL31" s="171"/>
      <c r="AM31" s="171">
        <f t="shared" ref="AM31:AM94" si="5">IF(P$30="",1,IF(P31="",0,IFERROR(CHOOSE(AM$28,IF(ISNA(MATCH(P31,$AB$30:$AC$30,0)),0,1),IF(ISNUMBER(P31),1,0),IF(P31=TRUNC(P31),1,0),IF(AND(P31*1=P31,P31&gt;=0),1,0),IF(AND(P31=TRUNC(P31),P31&gt;=0),1,0),IF(AND(P31*1=P31,P31&gt;0),1,0),IF(AND(P31=TRUNC(P31),P31&gt;0),1,0),1,IF(ISNA(HLOOKUP(P31,$AE$4:$AN$4,1,0)),0,1)),0)))</f>
        <v>1</v>
      </c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BB31" s="172" t="str">
        <f t="shared" ref="BB31:BF46" si="6">IF($F31="","",BB$30)</f>
        <v>א</v>
      </c>
      <c r="BC31" s="172" t="str">
        <f t="shared" si="6"/>
        <v>ב</v>
      </c>
      <c r="BD31" s="172" t="str">
        <f t="shared" si="6"/>
        <v>ג</v>
      </c>
      <c r="BE31" s="172" t="str">
        <f t="shared" si="6"/>
        <v>ד</v>
      </c>
      <c r="BF31" s="172" t="str">
        <f t="shared" si="6"/>
        <v>ה</v>
      </c>
    </row>
    <row r="32" spans="1:58">
      <c r="B32" s="10">
        <f t="shared" si="3"/>
        <v>2</v>
      </c>
      <c r="C32" s="8"/>
      <c r="D32" s="8"/>
      <c r="E32" s="8"/>
      <c r="F32" s="281" t="s">
        <v>445</v>
      </c>
      <c r="G32" s="9">
        <v>0</v>
      </c>
      <c r="H32" s="9">
        <v>6</v>
      </c>
      <c r="I32" s="9">
        <v>2</v>
      </c>
      <c r="J32" s="9">
        <v>0</v>
      </c>
      <c r="K32" s="137">
        <v>90</v>
      </c>
      <c r="L32" s="305">
        <v>1</v>
      </c>
      <c r="M32" s="305">
        <v>0</v>
      </c>
      <c r="N32" s="11">
        <f t="shared" ref="N32:N95" si="7">IF($F32="","",IFERROR(SUM(G32:J32),$AB$1))</f>
        <v>8</v>
      </c>
      <c r="O32" s="11">
        <f t="shared" ref="O32:O95" si="8">IF($F32="","",IF($AA32&lt;&gt;1,$AB$1,IFERROR(IF(AND(L32=1,K32&gt;=$G$7,OR(SUM(G32:H32)&gt;=$G$4,AND(H32&gt;=($G$4-$G$6),I32&gt;=$G$6))),1,0),$AB$1)))</f>
        <v>1</v>
      </c>
      <c r="P32" s="158">
        <v>0</v>
      </c>
      <c r="Q32" s="11"/>
      <c r="R32" s="11"/>
      <c r="S32" s="11"/>
      <c r="T32" s="11"/>
      <c r="U32" s="11"/>
      <c r="V32" s="11"/>
      <c r="W32" s="11"/>
      <c r="X32" s="11"/>
      <c r="Y32" s="11">
        <f t="shared" ref="Y32:Y95" si="9">IF($F32="","",IF($AA32&lt;&gt;1,$AB$1,IFERROR(O32*MIN($J$6,$J$4*N32),$AB$1)))</f>
        <v>8</v>
      </c>
      <c r="Z32" s="11">
        <f t="shared" ref="Z32:Z95" si="10">IF($F32="","",IF($AA32&lt;&gt;1,$AB$1,IFERROR(O32*$M$4*$M$6^ROUNDDOWN(MIN($J$6,N32)/$L$6,0)*IF(M32=1,$O$6,1),$AB$1)))</f>
        <v>1</v>
      </c>
      <c r="AA32" s="172">
        <f t="shared" ref="AA32:AA95" si="11">IF(SUM(AD32:AW32)=COUNT(AD32:AW32),1,0)</f>
        <v>1</v>
      </c>
      <c r="AB32" s="172">
        <f t="shared" ref="AB32:AC63" si="12">IF($F32="","",AB$30)</f>
        <v>0</v>
      </c>
      <c r="AC32" s="172">
        <f t="shared" si="12"/>
        <v>1</v>
      </c>
      <c r="AD32" s="171">
        <f t="shared" si="4"/>
        <v>1</v>
      </c>
      <c r="AE32" s="171">
        <f t="shared" si="4"/>
        <v>1</v>
      </c>
      <c r="AF32" s="171">
        <f t="shared" si="4"/>
        <v>1</v>
      </c>
      <c r="AG32" s="171">
        <f t="shared" si="4"/>
        <v>1</v>
      </c>
      <c r="AH32" s="171">
        <f t="shared" si="4"/>
        <v>1</v>
      </c>
      <c r="AI32" s="171">
        <f t="shared" si="4"/>
        <v>1</v>
      </c>
      <c r="AJ32" s="171">
        <f t="shared" si="4"/>
        <v>1</v>
      </c>
      <c r="AK32" s="171"/>
      <c r="AL32" s="171"/>
      <c r="AM32" s="171">
        <f t="shared" si="5"/>
        <v>1</v>
      </c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BB32" s="172" t="str">
        <f t="shared" si="6"/>
        <v>א</v>
      </c>
      <c r="BC32" s="172" t="str">
        <f t="shared" si="6"/>
        <v>ב</v>
      </c>
      <c r="BD32" s="172" t="str">
        <f t="shared" si="6"/>
        <v>ג</v>
      </c>
      <c r="BE32" s="172" t="str">
        <f t="shared" si="6"/>
        <v>ד</v>
      </c>
      <c r="BF32" s="172" t="str">
        <f t="shared" si="6"/>
        <v>ה</v>
      </c>
    </row>
    <row r="33" spans="2:58">
      <c r="B33" s="10">
        <f t="shared" si="3"/>
        <v>3</v>
      </c>
      <c r="C33" s="8"/>
      <c r="D33" s="8"/>
      <c r="E33" s="8"/>
      <c r="F33" s="281" t="s">
        <v>445</v>
      </c>
      <c r="G33" s="9">
        <v>0</v>
      </c>
      <c r="H33" s="9">
        <v>6</v>
      </c>
      <c r="I33" s="9">
        <v>2</v>
      </c>
      <c r="J33" s="9">
        <v>0</v>
      </c>
      <c r="K33" s="137">
        <v>90</v>
      </c>
      <c r="L33" s="305">
        <v>1</v>
      </c>
      <c r="M33" s="305">
        <v>0</v>
      </c>
      <c r="N33" s="11">
        <f t="shared" si="7"/>
        <v>8</v>
      </c>
      <c r="O33" s="11">
        <f t="shared" si="8"/>
        <v>1</v>
      </c>
      <c r="P33" s="158">
        <v>0</v>
      </c>
      <c r="Q33" s="11"/>
      <c r="R33" s="11"/>
      <c r="S33" s="11"/>
      <c r="T33" s="11"/>
      <c r="U33" s="11"/>
      <c r="V33" s="11"/>
      <c r="W33" s="11"/>
      <c r="X33" s="11"/>
      <c r="Y33" s="11">
        <f t="shared" si="9"/>
        <v>8</v>
      </c>
      <c r="Z33" s="11">
        <f t="shared" si="10"/>
        <v>1</v>
      </c>
      <c r="AA33" s="172">
        <f t="shared" si="11"/>
        <v>1</v>
      </c>
      <c r="AB33" s="172">
        <f t="shared" si="12"/>
        <v>0</v>
      </c>
      <c r="AC33" s="172">
        <f t="shared" si="12"/>
        <v>1</v>
      </c>
      <c r="AD33" s="171">
        <f t="shared" si="4"/>
        <v>1</v>
      </c>
      <c r="AE33" s="171">
        <f t="shared" si="4"/>
        <v>1</v>
      </c>
      <c r="AF33" s="171">
        <f t="shared" si="4"/>
        <v>1</v>
      </c>
      <c r="AG33" s="171">
        <f t="shared" si="4"/>
        <v>1</v>
      </c>
      <c r="AH33" s="171">
        <f t="shared" si="4"/>
        <v>1</v>
      </c>
      <c r="AI33" s="171">
        <f t="shared" si="4"/>
        <v>1</v>
      </c>
      <c r="AJ33" s="171">
        <f t="shared" si="4"/>
        <v>1</v>
      </c>
      <c r="AK33" s="171"/>
      <c r="AL33" s="171"/>
      <c r="AM33" s="171">
        <f t="shared" si="5"/>
        <v>1</v>
      </c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BB33" s="172" t="str">
        <f t="shared" si="6"/>
        <v>א</v>
      </c>
      <c r="BC33" s="172" t="str">
        <f t="shared" si="6"/>
        <v>ב</v>
      </c>
      <c r="BD33" s="172" t="str">
        <f t="shared" si="6"/>
        <v>ג</v>
      </c>
      <c r="BE33" s="172" t="str">
        <f t="shared" si="6"/>
        <v>ד</v>
      </c>
      <c r="BF33" s="172" t="str">
        <f t="shared" si="6"/>
        <v>ה</v>
      </c>
    </row>
    <row r="34" spans="2:58">
      <c r="B34" s="10">
        <f t="shared" si="3"/>
        <v>4</v>
      </c>
      <c r="C34" s="8"/>
      <c r="D34" s="8"/>
      <c r="E34" s="8"/>
      <c r="F34" s="281" t="s">
        <v>445</v>
      </c>
      <c r="G34" s="9">
        <v>0</v>
      </c>
      <c r="H34" s="9">
        <v>6</v>
      </c>
      <c r="I34" s="9">
        <v>2</v>
      </c>
      <c r="J34" s="9">
        <v>0</v>
      </c>
      <c r="K34" s="137">
        <v>90</v>
      </c>
      <c r="L34" s="305">
        <v>1</v>
      </c>
      <c r="M34" s="305">
        <v>0</v>
      </c>
      <c r="N34" s="11">
        <f t="shared" si="7"/>
        <v>8</v>
      </c>
      <c r="O34" s="11">
        <f t="shared" si="8"/>
        <v>1</v>
      </c>
      <c r="P34" s="158">
        <v>0</v>
      </c>
      <c r="Q34" s="11"/>
      <c r="R34" s="11"/>
      <c r="S34" s="11"/>
      <c r="T34" s="11"/>
      <c r="U34" s="11"/>
      <c r="V34" s="11"/>
      <c r="W34" s="11"/>
      <c r="X34" s="11"/>
      <c r="Y34" s="11">
        <f t="shared" si="9"/>
        <v>8</v>
      </c>
      <c r="Z34" s="11">
        <f t="shared" si="10"/>
        <v>1</v>
      </c>
      <c r="AA34" s="172">
        <f t="shared" si="11"/>
        <v>1</v>
      </c>
      <c r="AB34" s="172">
        <f t="shared" si="12"/>
        <v>0</v>
      </c>
      <c r="AC34" s="172">
        <f t="shared" si="12"/>
        <v>1</v>
      </c>
      <c r="AD34" s="171">
        <f t="shared" si="4"/>
        <v>1</v>
      </c>
      <c r="AE34" s="171">
        <f t="shared" si="4"/>
        <v>1</v>
      </c>
      <c r="AF34" s="171">
        <f t="shared" si="4"/>
        <v>1</v>
      </c>
      <c r="AG34" s="171">
        <f t="shared" si="4"/>
        <v>1</v>
      </c>
      <c r="AH34" s="171">
        <f t="shared" si="4"/>
        <v>1</v>
      </c>
      <c r="AI34" s="171">
        <f t="shared" si="4"/>
        <v>1</v>
      </c>
      <c r="AJ34" s="171">
        <f t="shared" si="4"/>
        <v>1</v>
      </c>
      <c r="AK34" s="171"/>
      <c r="AL34" s="171"/>
      <c r="AM34" s="171">
        <f t="shared" si="5"/>
        <v>1</v>
      </c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BB34" s="172" t="str">
        <f t="shared" si="6"/>
        <v>א</v>
      </c>
      <c r="BC34" s="172" t="str">
        <f t="shared" si="6"/>
        <v>ב</v>
      </c>
      <c r="BD34" s="172" t="str">
        <f t="shared" si="6"/>
        <v>ג</v>
      </c>
      <c r="BE34" s="172" t="str">
        <f t="shared" si="6"/>
        <v>ד</v>
      </c>
      <c r="BF34" s="172" t="str">
        <f t="shared" si="6"/>
        <v>ה</v>
      </c>
    </row>
    <row r="35" spans="2:58">
      <c r="B35" s="10">
        <f t="shared" si="3"/>
        <v>5</v>
      </c>
      <c r="C35" s="8"/>
      <c r="D35" s="8"/>
      <c r="E35" s="8"/>
      <c r="F35" s="281" t="s">
        <v>445</v>
      </c>
      <c r="G35" s="9">
        <v>0</v>
      </c>
      <c r="H35" s="9">
        <v>6</v>
      </c>
      <c r="I35" s="9">
        <v>2</v>
      </c>
      <c r="J35" s="9">
        <v>0</v>
      </c>
      <c r="K35" s="9">
        <v>90</v>
      </c>
      <c r="L35" s="305">
        <v>1</v>
      </c>
      <c r="M35" s="305">
        <v>0</v>
      </c>
      <c r="N35" s="11">
        <f t="shared" si="7"/>
        <v>8</v>
      </c>
      <c r="O35" s="11">
        <f t="shared" si="8"/>
        <v>1</v>
      </c>
      <c r="P35" s="158">
        <v>0</v>
      </c>
      <c r="Q35" s="11"/>
      <c r="R35" s="11"/>
      <c r="S35" s="11"/>
      <c r="T35" s="11"/>
      <c r="U35" s="11"/>
      <c r="V35" s="11"/>
      <c r="W35" s="11"/>
      <c r="X35" s="11"/>
      <c r="Y35" s="11">
        <f t="shared" si="9"/>
        <v>8</v>
      </c>
      <c r="Z35" s="11">
        <f t="shared" si="10"/>
        <v>1</v>
      </c>
      <c r="AA35" s="172">
        <f t="shared" si="11"/>
        <v>1</v>
      </c>
      <c r="AB35" s="172">
        <f t="shared" si="12"/>
        <v>0</v>
      </c>
      <c r="AC35" s="172">
        <f t="shared" si="12"/>
        <v>1</v>
      </c>
      <c r="AD35" s="171">
        <f t="shared" si="4"/>
        <v>1</v>
      </c>
      <c r="AE35" s="171">
        <f t="shared" si="4"/>
        <v>1</v>
      </c>
      <c r="AF35" s="171">
        <f t="shared" si="4"/>
        <v>1</v>
      </c>
      <c r="AG35" s="171">
        <f t="shared" si="4"/>
        <v>1</v>
      </c>
      <c r="AH35" s="171">
        <f t="shared" si="4"/>
        <v>1</v>
      </c>
      <c r="AI35" s="171">
        <f t="shared" si="4"/>
        <v>1</v>
      </c>
      <c r="AJ35" s="171">
        <f t="shared" si="4"/>
        <v>1</v>
      </c>
      <c r="AK35" s="171"/>
      <c r="AL35" s="171"/>
      <c r="AM35" s="171">
        <f t="shared" si="5"/>
        <v>1</v>
      </c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BB35" s="172" t="str">
        <f t="shared" si="6"/>
        <v>א</v>
      </c>
      <c r="BC35" s="172" t="str">
        <f t="shared" si="6"/>
        <v>ב</v>
      </c>
      <c r="BD35" s="172" t="str">
        <f t="shared" si="6"/>
        <v>ג</v>
      </c>
      <c r="BE35" s="172" t="str">
        <f t="shared" si="6"/>
        <v>ד</v>
      </c>
      <c r="BF35" s="172" t="str">
        <f t="shared" si="6"/>
        <v>ה</v>
      </c>
    </row>
    <row r="36" spans="2:58">
      <c r="B36" s="10">
        <f t="shared" si="3"/>
        <v>6</v>
      </c>
      <c r="C36" s="8"/>
      <c r="D36" s="8"/>
      <c r="E36" s="8"/>
      <c r="F36" s="281" t="s">
        <v>445</v>
      </c>
      <c r="G36" s="9">
        <v>0</v>
      </c>
      <c r="H36" s="9">
        <v>6</v>
      </c>
      <c r="I36" s="9">
        <v>2</v>
      </c>
      <c r="J36" s="9">
        <v>0</v>
      </c>
      <c r="K36" s="9">
        <v>90</v>
      </c>
      <c r="L36" s="305">
        <v>1</v>
      </c>
      <c r="M36" s="305">
        <v>0</v>
      </c>
      <c r="N36" s="11">
        <f t="shared" si="7"/>
        <v>8</v>
      </c>
      <c r="O36" s="11">
        <f t="shared" si="8"/>
        <v>1</v>
      </c>
      <c r="P36" s="158">
        <v>0</v>
      </c>
      <c r="Q36" s="11"/>
      <c r="R36" s="11"/>
      <c r="S36" s="11"/>
      <c r="T36" s="11"/>
      <c r="U36" s="11"/>
      <c r="V36" s="11"/>
      <c r="W36" s="11"/>
      <c r="X36" s="11"/>
      <c r="Y36" s="11">
        <f t="shared" si="9"/>
        <v>8</v>
      </c>
      <c r="Z36" s="11">
        <f t="shared" si="10"/>
        <v>1</v>
      </c>
      <c r="AA36" s="172">
        <f t="shared" si="11"/>
        <v>1</v>
      </c>
      <c r="AB36" s="172">
        <f t="shared" si="12"/>
        <v>0</v>
      </c>
      <c r="AC36" s="172">
        <f t="shared" si="12"/>
        <v>1</v>
      </c>
      <c r="AD36" s="171">
        <f t="shared" si="4"/>
        <v>1</v>
      </c>
      <c r="AE36" s="171">
        <f t="shared" si="4"/>
        <v>1</v>
      </c>
      <c r="AF36" s="171">
        <f t="shared" si="4"/>
        <v>1</v>
      </c>
      <c r="AG36" s="171">
        <f t="shared" si="4"/>
        <v>1</v>
      </c>
      <c r="AH36" s="171">
        <f t="shared" si="4"/>
        <v>1</v>
      </c>
      <c r="AI36" s="171">
        <f t="shared" si="4"/>
        <v>1</v>
      </c>
      <c r="AJ36" s="171">
        <f t="shared" si="4"/>
        <v>1</v>
      </c>
      <c r="AK36" s="171"/>
      <c r="AL36" s="171"/>
      <c r="AM36" s="171">
        <f t="shared" si="5"/>
        <v>1</v>
      </c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BB36" s="172" t="str">
        <f t="shared" si="6"/>
        <v>א</v>
      </c>
      <c r="BC36" s="172" t="str">
        <f t="shared" si="6"/>
        <v>ב</v>
      </c>
      <c r="BD36" s="172" t="str">
        <f t="shared" si="6"/>
        <v>ג</v>
      </c>
      <c r="BE36" s="172" t="str">
        <f t="shared" si="6"/>
        <v>ד</v>
      </c>
      <c r="BF36" s="172" t="str">
        <f t="shared" si="6"/>
        <v>ה</v>
      </c>
    </row>
    <row r="37" spans="2:58">
      <c r="B37" s="10">
        <f t="shared" si="3"/>
        <v>7</v>
      </c>
      <c r="C37" s="8"/>
      <c r="D37" s="8"/>
      <c r="E37" s="8"/>
      <c r="F37" s="281" t="s">
        <v>445</v>
      </c>
      <c r="G37" s="9">
        <v>0</v>
      </c>
      <c r="H37" s="9">
        <v>6</v>
      </c>
      <c r="I37" s="9">
        <v>2</v>
      </c>
      <c r="J37" s="9">
        <v>0</v>
      </c>
      <c r="K37" s="9">
        <v>90</v>
      </c>
      <c r="L37" s="305">
        <v>1</v>
      </c>
      <c r="M37" s="305">
        <v>0</v>
      </c>
      <c r="N37" s="11">
        <f t="shared" si="7"/>
        <v>8</v>
      </c>
      <c r="O37" s="11">
        <f t="shared" si="8"/>
        <v>1</v>
      </c>
      <c r="P37" s="158">
        <v>0</v>
      </c>
      <c r="Q37" s="11"/>
      <c r="R37" s="11"/>
      <c r="S37" s="11"/>
      <c r="T37" s="11"/>
      <c r="U37" s="11"/>
      <c r="V37" s="11"/>
      <c r="W37" s="11"/>
      <c r="X37" s="11"/>
      <c r="Y37" s="11">
        <f t="shared" si="9"/>
        <v>8</v>
      </c>
      <c r="Z37" s="11">
        <f t="shared" si="10"/>
        <v>1</v>
      </c>
      <c r="AA37" s="172">
        <f t="shared" si="11"/>
        <v>1</v>
      </c>
      <c r="AB37" s="172">
        <f t="shared" si="12"/>
        <v>0</v>
      </c>
      <c r="AC37" s="172">
        <f t="shared" si="12"/>
        <v>1</v>
      </c>
      <c r="AD37" s="171">
        <f t="shared" si="4"/>
        <v>1</v>
      </c>
      <c r="AE37" s="171">
        <f t="shared" si="4"/>
        <v>1</v>
      </c>
      <c r="AF37" s="171">
        <f t="shared" si="4"/>
        <v>1</v>
      </c>
      <c r="AG37" s="171">
        <f t="shared" si="4"/>
        <v>1</v>
      </c>
      <c r="AH37" s="171">
        <f t="shared" si="4"/>
        <v>1</v>
      </c>
      <c r="AI37" s="171">
        <f t="shared" si="4"/>
        <v>1</v>
      </c>
      <c r="AJ37" s="171">
        <f t="shared" si="4"/>
        <v>1</v>
      </c>
      <c r="AK37" s="171"/>
      <c r="AL37" s="171"/>
      <c r="AM37" s="171">
        <f t="shared" si="5"/>
        <v>1</v>
      </c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171"/>
      <c r="AY37" s="171"/>
      <c r="BB37" s="172" t="str">
        <f t="shared" si="6"/>
        <v>א</v>
      </c>
      <c r="BC37" s="172" t="str">
        <f t="shared" si="6"/>
        <v>ב</v>
      </c>
      <c r="BD37" s="172" t="str">
        <f t="shared" si="6"/>
        <v>ג</v>
      </c>
      <c r="BE37" s="172" t="str">
        <f t="shared" si="6"/>
        <v>ד</v>
      </c>
      <c r="BF37" s="172" t="str">
        <f t="shared" si="6"/>
        <v>ה</v>
      </c>
    </row>
    <row r="38" spans="2:58">
      <c r="B38" s="10">
        <f t="shared" si="3"/>
        <v>8</v>
      </c>
      <c r="C38" s="8"/>
      <c r="D38" s="8"/>
      <c r="E38" s="8"/>
      <c r="F38" s="281" t="s">
        <v>445</v>
      </c>
      <c r="G38" s="9">
        <v>0</v>
      </c>
      <c r="H38" s="9">
        <v>6</v>
      </c>
      <c r="I38" s="9">
        <v>2</v>
      </c>
      <c r="J38" s="9">
        <v>0</v>
      </c>
      <c r="K38" s="9">
        <v>90</v>
      </c>
      <c r="L38" s="305">
        <v>1</v>
      </c>
      <c r="M38" s="305">
        <v>0</v>
      </c>
      <c r="N38" s="11">
        <f t="shared" si="7"/>
        <v>8</v>
      </c>
      <c r="O38" s="11">
        <f t="shared" si="8"/>
        <v>1</v>
      </c>
      <c r="P38" s="158">
        <v>1</v>
      </c>
      <c r="Q38" s="11"/>
      <c r="R38" s="11"/>
      <c r="S38" s="11"/>
      <c r="T38" s="11"/>
      <c r="U38" s="11"/>
      <c r="V38" s="11"/>
      <c r="W38" s="11"/>
      <c r="X38" s="11"/>
      <c r="Y38" s="11">
        <f t="shared" si="9"/>
        <v>8</v>
      </c>
      <c r="Z38" s="11">
        <f t="shared" si="10"/>
        <v>1</v>
      </c>
      <c r="AA38" s="172">
        <f t="shared" si="11"/>
        <v>1</v>
      </c>
      <c r="AB38" s="172">
        <f t="shared" si="12"/>
        <v>0</v>
      </c>
      <c r="AC38" s="172">
        <f t="shared" si="12"/>
        <v>1</v>
      </c>
      <c r="AD38" s="171">
        <f t="shared" si="4"/>
        <v>1</v>
      </c>
      <c r="AE38" s="171">
        <f t="shared" si="4"/>
        <v>1</v>
      </c>
      <c r="AF38" s="171">
        <f t="shared" si="4"/>
        <v>1</v>
      </c>
      <c r="AG38" s="171">
        <f t="shared" si="4"/>
        <v>1</v>
      </c>
      <c r="AH38" s="171">
        <f t="shared" si="4"/>
        <v>1</v>
      </c>
      <c r="AI38" s="171">
        <f t="shared" si="4"/>
        <v>1</v>
      </c>
      <c r="AJ38" s="171">
        <f t="shared" si="4"/>
        <v>1</v>
      </c>
      <c r="AK38" s="171"/>
      <c r="AL38" s="171"/>
      <c r="AM38" s="171">
        <f t="shared" si="5"/>
        <v>1</v>
      </c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BB38" s="172" t="str">
        <f t="shared" si="6"/>
        <v>א</v>
      </c>
      <c r="BC38" s="172" t="str">
        <f t="shared" si="6"/>
        <v>ב</v>
      </c>
      <c r="BD38" s="172" t="str">
        <f t="shared" si="6"/>
        <v>ג</v>
      </c>
      <c r="BE38" s="172" t="str">
        <f t="shared" si="6"/>
        <v>ד</v>
      </c>
      <c r="BF38" s="172" t="str">
        <f t="shared" si="6"/>
        <v>ה</v>
      </c>
    </row>
    <row r="39" spans="2:58">
      <c r="B39" s="10">
        <f t="shared" si="3"/>
        <v>9</v>
      </c>
      <c r="C39" s="8"/>
      <c r="D39" s="8"/>
      <c r="E39" s="8"/>
      <c r="F39" s="281" t="s">
        <v>446</v>
      </c>
      <c r="G39" s="9">
        <v>0</v>
      </c>
      <c r="H39" s="9">
        <v>6</v>
      </c>
      <c r="I39" s="9">
        <v>4</v>
      </c>
      <c r="J39" s="9">
        <v>0</v>
      </c>
      <c r="K39" s="9">
        <v>90</v>
      </c>
      <c r="L39" s="305">
        <v>1</v>
      </c>
      <c r="M39" s="305">
        <v>0</v>
      </c>
      <c r="N39" s="11">
        <f t="shared" si="7"/>
        <v>10</v>
      </c>
      <c r="O39" s="11">
        <f t="shared" si="8"/>
        <v>1</v>
      </c>
      <c r="P39" s="158">
        <v>0</v>
      </c>
      <c r="Q39" s="11"/>
      <c r="R39" s="11"/>
      <c r="S39" s="11"/>
      <c r="T39" s="11"/>
      <c r="U39" s="11"/>
      <c r="V39" s="11"/>
      <c r="W39" s="11"/>
      <c r="X39" s="11"/>
      <c r="Y39" s="11">
        <f t="shared" si="9"/>
        <v>10</v>
      </c>
      <c r="Z39" s="11">
        <f t="shared" si="10"/>
        <v>1.05</v>
      </c>
      <c r="AA39" s="172">
        <f t="shared" si="11"/>
        <v>1</v>
      </c>
      <c r="AB39" s="172">
        <f t="shared" si="12"/>
        <v>0</v>
      </c>
      <c r="AC39" s="172">
        <f t="shared" si="12"/>
        <v>1</v>
      </c>
      <c r="AD39" s="171">
        <f t="shared" si="4"/>
        <v>1</v>
      </c>
      <c r="AE39" s="171">
        <f t="shared" si="4"/>
        <v>1</v>
      </c>
      <c r="AF39" s="171">
        <f t="shared" si="4"/>
        <v>1</v>
      </c>
      <c r="AG39" s="171">
        <f t="shared" si="4"/>
        <v>1</v>
      </c>
      <c r="AH39" s="171">
        <f t="shared" si="4"/>
        <v>1</v>
      </c>
      <c r="AI39" s="171">
        <f t="shared" si="4"/>
        <v>1</v>
      </c>
      <c r="AJ39" s="171">
        <f t="shared" si="4"/>
        <v>1</v>
      </c>
      <c r="AK39" s="171"/>
      <c r="AL39" s="171"/>
      <c r="AM39" s="171">
        <f t="shared" si="5"/>
        <v>1</v>
      </c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BB39" s="172" t="str">
        <f t="shared" si="6"/>
        <v>א</v>
      </c>
      <c r="BC39" s="172" t="str">
        <f t="shared" si="6"/>
        <v>ב</v>
      </c>
      <c r="BD39" s="172" t="str">
        <f t="shared" si="6"/>
        <v>ג</v>
      </c>
      <c r="BE39" s="172" t="str">
        <f t="shared" si="6"/>
        <v>ד</v>
      </c>
      <c r="BF39" s="172" t="str">
        <f t="shared" si="6"/>
        <v>ה</v>
      </c>
    </row>
    <row r="40" spans="2:58">
      <c r="B40" s="10">
        <f t="shared" si="3"/>
        <v>10</v>
      </c>
      <c r="C40" s="8"/>
      <c r="D40" s="8"/>
      <c r="E40" s="8"/>
      <c r="F40" s="281" t="s">
        <v>446</v>
      </c>
      <c r="G40" s="9">
        <v>0</v>
      </c>
      <c r="H40" s="352">
        <v>6</v>
      </c>
      <c r="I40" s="352">
        <v>4</v>
      </c>
      <c r="J40" s="352">
        <v>0</v>
      </c>
      <c r="K40" s="352">
        <v>90</v>
      </c>
      <c r="L40" s="394">
        <v>1</v>
      </c>
      <c r="M40" s="394">
        <v>0</v>
      </c>
      <c r="N40" s="11">
        <f t="shared" si="7"/>
        <v>10</v>
      </c>
      <c r="O40" s="11">
        <f t="shared" si="8"/>
        <v>1</v>
      </c>
      <c r="P40" s="354">
        <v>0</v>
      </c>
      <c r="Q40" s="11"/>
      <c r="R40" s="11"/>
      <c r="S40" s="11"/>
      <c r="T40" s="11"/>
      <c r="U40" s="11"/>
      <c r="V40" s="11"/>
      <c r="W40" s="11"/>
      <c r="X40" s="11"/>
      <c r="Y40" s="11">
        <f t="shared" si="9"/>
        <v>10</v>
      </c>
      <c r="Z40" s="11">
        <f t="shared" si="10"/>
        <v>1.05</v>
      </c>
      <c r="AA40" s="172">
        <f t="shared" si="11"/>
        <v>1</v>
      </c>
      <c r="AB40" s="172">
        <f t="shared" si="12"/>
        <v>0</v>
      </c>
      <c r="AC40" s="172">
        <f t="shared" si="12"/>
        <v>1</v>
      </c>
      <c r="AD40" s="171">
        <f t="shared" si="4"/>
        <v>1</v>
      </c>
      <c r="AE40" s="171">
        <f t="shared" si="4"/>
        <v>1</v>
      </c>
      <c r="AF40" s="171">
        <f t="shared" si="4"/>
        <v>1</v>
      </c>
      <c r="AG40" s="171">
        <f t="shared" si="4"/>
        <v>1</v>
      </c>
      <c r="AH40" s="171">
        <f t="shared" si="4"/>
        <v>1</v>
      </c>
      <c r="AI40" s="171">
        <f t="shared" si="4"/>
        <v>1</v>
      </c>
      <c r="AJ40" s="171">
        <f t="shared" si="4"/>
        <v>1</v>
      </c>
      <c r="AK40" s="171"/>
      <c r="AL40" s="171"/>
      <c r="AM40" s="171">
        <f t="shared" si="5"/>
        <v>1</v>
      </c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BB40" s="172" t="str">
        <f t="shared" si="6"/>
        <v>א</v>
      </c>
      <c r="BC40" s="172" t="str">
        <f t="shared" si="6"/>
        <v>ב</v>
      </c>
      <c r="BD40" s="172" t="str">
        <f t="shared" si="6"/>
        <v>ג</v>
      </c>
      <c r="BE40" s="172" t="str">
        <f t="shared" si="6"/>
        <v>ד</v>
      </c>
      <c r="BF40" s="172" t="str">
        <f t="shared" si="6"/>
        <v>ה</v>
      </c>
    </row>
    <row r="41" spans="2:58">
      <c r="B41" s="10">
        <f t="shared" si="3"/>
        <v>11</v>
      </c>
      <c r="C41" s="8"/>
      <c r="D41" s="8"/>
      <c r="E41" s="8"/>
      <c r="F41" s="281" t="s">
        <v>339</v>
      </c>
      <c r="G41" s="9">
        <v>0</v>
      </c>
      <c r="H41" s="9">
        <v>5</v>
      </c>
      <c r="I41" s="9">
        <v>5</v>
      </c>
      <c r="J41" s="9">
        <v>0</v>
      </c>
      <c r="K41" s="9">
        <v>90</v>
      </c>
      <c r="L41" s="305">
        <v>1</v>
      </c>
      <c r="M41" s="305">
        <v>0</v>
      </c>
      <c r="N41" s="11">
        <f t="shared" si="7"/>
        <v>10</v>
      </c>
      <c r="O41" s="11">
        <f t="shared" si="8"/>
        <v>1</v>
      </c>
      <c r="P41" s="158">
        <v>0</v>
      </c>
      <c r="Q41" s="11"/>
      <c r="R41" s="11"/>
      <c r="S41" s="11"/>
      <c r="T41" s="11"/>
      <c r="U41" s="11"/>
      <c r="V41" s="11"/>
      <c r="W41" s="11"/>
      <c r="X41" s="11"/>
      <c r="Y41" s="11">
        <f t="shared" si="9"/>
        <v>10</v>
      </c>
      <c r="Z41" s="11">
        <f t="shared" si="10"/>
        <v>1.05</v>
      </c>
      <c r="AA41" s="172">
        <f t="shared" si="11"/>
        <v>1</v>
      </c>
      <c r="AB41" s="172">
        <f t="shared" si="12"/>
        <v>0</v>
      </c>
      <c r="AC41" s="172">
        <f t="shared" si="12"/>
        <v>1</v>
      </c>
      <c r="AD41" s="171">
        <f t="shared" si="4"/>
        <v>1</v>
      </c>
      <c r="AE41" s="171">
        <f t="shared" si="4"/>
        <v>1</v>
      </c>
      <c r="AF41" s="171">
        <f t="shared" si="4"/>
        <v>1</v>
      </c>
      <c r="AG41" s="171">
        <f t="shared" si="4"/>
        <v>1</v>
      </c>
      <c r="AH41" s="171">
        <f t="shared" si="4"/>
        <v>1</v>
      </c>
      <c r="AI41" s="171">
        <f t="shared" si="4"/>
        <v>1</v>
      </c>
      <c r="AJ41" s="171">
        <f t="shared" si="4"/>
        <v>1</v>
      </c>
      <c r="AK41" s="171"/>
      <c r="AL41" s="171"/>
      <c r="AM41" s="171">
        <f t="shared" si="5"/>
        <v>1</v>
      </c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BB41" s="172" t="str">
        <f t="shared" si="6"/>
        <v>א</v>
      </c>
      <c r="BC41" s="172" t="str">
        <f t="shared" si="6"/>
        <v>ב</v>
      </c>
      <c r="BD41" s="172" t="str">
        <f t="shared" si="6"/>
        <v>ג</v>
      </c>
      <c r="BE41" s="172" t="str">
        <f t="shared" si="6"/>
        <v>ד</v>
      </c>
      <c r="BF41" s="172" t="str">
        <f t="shared" si="6"/>
        <v>ה</v>
      </c>
    </row>
    <row r="42" spans="2:58">
      <c r="B42" s="10">
        <f t="shared" si="3"/>
        <v>12</v>
      </c>
      <c r="C42" s="8"/>
      <c r="D42" s="8"/>
      <c r="E42" s="8"/>
      <c r="F42" s="281" t="s">
        <v>339</v>
      </c>
      <c r="G42" s="9">
        <v>0</v>
      </c>
      <c r="H42" s="9">
        <v>5</v>
      </c>
      <c r="I42" s="9">
        <v>5</v>
      </c>
      <c r="J42" s="9">
        <v>0</v>
      </c>
      <c r="K42" s="9">
        <v>90</v>
      </c>
      <c r="L42" s="305">
        <v>1</v>
      </c>
      <c r="M42" s="305">
        <v>0</v>
      </c>
      <c r="N42" s="11">
        <f t="shared" si="7"/>
        <v>10</v>
      </c>
      <c r="O42" s="11">
        <f t="shared" si="8"/>
        <v>1</v>
      </c>
      <c r="P42" s="158">
        <v>0</v>
      </c>
      <c r="Q42" s="11"/>
      <c r="R42" s="11"/>
      <c r="S42" s="11"/>
      <c r="T42" s="11"/>
      <c r="U42" s="11"/>
      <c r="V42" s="11"/>
      <c r="W42" s="11"/>
      <c r="X42" s="11"/>
      <c r="Y42" s="11">
        <f t="shared" si="9"/>
        <v>10</v>
      </c>
      <c r="Z42" s="11">
        <f t="shared" si="10"/>
        <v>1.05</v>
      </c>
      <c r="AA42" s="172">
        <f t="shared" si="11"/>
        <v>1</v>
      </c>
      <c r="AB42" s="172">
        <f t="shared" si="12"/>
        <v>0</v>
      </c>
      <c r="AC42" s="172">
        <f t="shared" si="12"/>
        <v>1</v>
      </c>
      <c r="AD42" s="171">
        <f t="shared" si="4"/>
        <v>1</v>
      </c>
      <c r="AE42" s="171">
        <f t="shared" si="4"/>
        <v>1</v>
      </c>
      <c r="AF42" s="171">
        <f t="shared" si="4"/>
        <v>1</v>
      </c>
      <c r="AG42" s="171">
        <f t="shared" si="4"/>
        <v>1</v>
      </c>
      <c r="AH42" s="171">
        <f t="shared" si="4"/>
        <v>1</v>
      </c>
      <c r="AI42" s="171">
        <f t="shared" si="4"/>
        <v>1</v>
      </c>
      <c r="AJ42" s="171">
        <f t="shared" si="4"/>
        <v>1</v>
      </c>
      <c r="AK42" s="171"/>
      <c r="AL42" s="171"/>
      <c r="AM42" s="171">
        <f t="shared" si="5"/>
        <v>1</v>
      </c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BB42" s="172" t="str">
        <f t="shared" si="6"/>
        <v>א</v>
      </c>
      <c r="BC42" s="172" t="str">
        <f t="shared" si="6"/>
        <v>ב</v>
      </c>
      <c r="BD42" s="172" t="str">
        <f t="shared" si="6"/>
        <v>ג</v>
      </c>
      <c r="BE42" s="172" t="str">
        <f t="shared" si="6"/>
        <v>ד</v>
      </c>
      <c r="BF42" s="172" t="str">
        <f t="shared" si="6"/>
        <v>ה</v>
      </c>
    </row>
    <row r="43" spans="2:58">
      <c r="B43" s="10">
        <f t="shared" si="3"/>
        <v>13</v>
      </c>
      <c r="C43" s="8"/>
      <c r="D43" s="8"/>
      <c r="E43" s="8"/>
      <c r="F43" s="281" t="s">
        <v>339</v>
      </c>
      <c r="G43" s="9">
        <v>0</v>
      </c>
      <c r="H43" s="9">
        <v>5</v>
      </c>
      <c r="I43" s="9">
        <v>5</v>
      </c>
      <c r="J43" s="9">
        <v>0</v>
      </c>
      <c r="K43" s="9">
        <v>90</v>
      </c>
      <c r="L43" s="305">
        <v>1</v>
      </c>
      <c r="M43" s="305">
        <v>0</v>
      </c>
      <c r="N43" s="11">
        <f t="shared" si="7"/>
        <v>10</v>
      </c>
      <c r="O43" s="11">
        <f t="shared" si="8"/>
        <v>1</v>
      </c>
      <c r="P43" s="158">
        <v>0</v>
      </c>
      <c r="Q43" s="11"/>
      <c r="R43" s="11"/>
      <c r="S43" s="11"/>
      <c r="T43" s="11"/>
      <c r="U43" s="11"/>
      <c r="V43" s="11"/>
      <c r="W43" s="11"/>
      <c r="X43" s="11"/>
      <c r="Y43" s="11">
        <f t="shared" si="9"/>
        <v>10</v>
      </c>
      <c r="Z43" s="11">
        <f t="shared" si="10"/>
        <v>1.05</v>
      </c>
      <c r="AA43" s="172">
        <f t="shared" si="11"/>
        <v>1</v>
      </c>
      <c r="AB43" s="172">
        <f t="shared" si="12"/>
        <v>0</v>
      </c>
      <c r="AC43" s="172">
        <f t="shared" si="12"/>
        <v>1</v>
      </c>
      <c r="AD43" s="171">
        <f t="shared" si="4"/>
        <v>1</v>
      </c>
      <c r="AE43" s="171">
        <f t="shared" si="4"/>
        <v>1</v>
      </c>
      <c r="AF43" s="171">
        <f t="shared" si="4"/>
        <v>1</v>
      </c>
      <c r="AG43" s="171">
        <f t="shared" si="4"/>
        <v>1</v>
      </c>
      <c r="AH43" s="171">
        <f t="shared" si="4"/>
        <v>1</v>
      </c>
      <c r="AI43" s="171">
        <f t="shared" si="4"/>
        <v>1</v>
      </c>
      <c r="AJ43" s="171">
        <f t="shared" si="4"/>
        <v>1</v>
      </c>
      <c r="AK43" s="171"/>
      <c r="AL43" s="171"/>
      <c r="AM43" s="171">
        <f t="shared" si="5"/>
        <v>1</v>
      </c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BB43" s="172" t="str">
        <f t="shared" si="6"/>
        <v>א</v>
      </c>
      <c r="BC43" s="172" t="str">
        <f t="shared" si="6"/>
        <v>ב</v>
      </c>
      <c r="BD43" s="172" t="str">
        <f t="shared" si="6"/>
        <v>ג</v>
      </c>
      <c r="BE43" s="172" t="str">
        <f t="shared" si="6"/>
        <v>ד</v>
      </c>
      <c r="BF43" s="172" t="str">
        <f t="shared" si="6"/>
        <v>ה</v>
      </c>
    </row>
    <row r="44" spans="2:58">
      <c r="B44" s="10">
        <f t="shared" si="3"/>
        <v>14</v>
      </c>
      <c r="C44" s="8"/>
      <c r="D44" s="8"/>
      <c r="E44" s="8"/>
      <c r="F44" s="281" t="s">
        <v>339</v>
      </c>
      <c r="G44" s="9">
        <v>0</v>
      </c>
      <c r="H44" s="9">
        <v>5</v>
      </c>
      <c r="I44" s="9">
        <v>5</v>
      </c>
      <c r="J44" s="9">
        <v>0</v>
      </c>
      <c r="K44" s="9">
        <v>90</v>
      </c>
      <c r="L44" s="305">
        <v>1</v>
      </c>
      <c r="M44" s="305">
        <v>0</v>
      </c>
      <c r="N44" s="11">
        <f t="shared" si="7"/>
        <v>10</v>
      </c>
      <c r="O44" s="11">
        <f t="shared" si="8"/>
        <v>1</v>
      </c>
      <c r="P44" s="158">
        <v>0</v>
      </c>
      <c r="Q44" s="11"/>
      <c r="R44" s="11"/>
      <c r="S44" s="11"/>
      <c r="T44" s="11"/>
      <c r="U44" s="11"/>
      <c r="V44" s="11"/>
      <c r="W44" s="11"/>
      <c r="X44" s="11"/>
      <c r="Y44" s="11">
        <f t="shared" si="9"/>
        <v>10</v>
      </c>
      <c r="Z44" s="11">
        <f t="shared" si="10"/>
        <v>1.05</v>
      </c>
      <c r="AA44" s="172">
        <f t="shared" si="11"/>
        <v>1</v>
      </c>
      <c r="AB44" s="172">
        <f t="shared" si="12"/>
        <v>0</v>
      </c>
      <c r="AC44" s="172">
        <f t="shared" si="12"/>
        <v>1</v>
      </c>
      <c r="AD44" s="171">
        <f t="shared" si="4"/>
        <v>1</v>
      </c>
      <c r="AE44" s="171">
        <f t="shared" si="4"/>
        <v>1</v>
      </c>
      <c r="AF44" s="171">
        <f t="shared" si="4"/>
        <v>1</v>
      </c>
      <c r="AG44" s="171">
        <f t="shared" si="4"/>
        <v>1</v>
      </c>
      <c r="AH44" s="171">
        <f t="shared" si="4"/>
        <v>1</v>
      </c>
      <c r="AI44" s="171">
        <f t="shared" si="4"/>
        <v>1</v>
      </c>
      <c r="AJ44" s="171">
        <f t="shared" si="4"/>
        <v>1</v>
      </c>
      <c r="AK44" s="171"/>
      <c r="AL44" s="171"/>
      <c r="AM44" s="171">
        <f t="shared" si="5"/>
        <v>1</v>
      </c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1"/>
      <c r="BB44" s="172" t="str">
        <f t="shared" si="6"/>
        <v>א</v>
      </c>
      <c r="BC44" s="172" t="str">
        <f t="shared" si="6"/>
        <v>ב</v>
      </c>
      <c r="BD44" s="172" t="str">
        <f t="shared" si="6"/>
        <v>ג</v>
      </c>
      <c r="BE44" s="172" t="str">
        <f t="shared" si="6"/>
        <v>ד</v>
      </c>
      <c r="BF44" s="172" t="str">
        <f t="shared" si="6"/>
        <v>ה</v>
      </c>
    </row>
    <row r="45" spans="2:58">
      <c r="B45" s="10" t="str">
        <f t="shared" si="3"/>
        <v/>
      </c>
      <c r="C45" s="8"/>
      <c r="D45" s="8"/>
      <c r="E45" s="8"/>
      <c r="F45" s="281"/>
      <c r="G45" s="9"/>
      <c r="H45" s="9"/>
      <c r="I45" s="9"/>
      <c r="J45" s="9"/>
      <c r="K45" s="9"/>
      <c r="L45" s="305"/>
      <c r="M45" s="305"/>
      <c r="N45" s="11" t="str">
        <f t="shared" si="7"/>
        <v/>
      </c>
      <c r="O45" s="11" t="str">
        <f t="shared" si="8"/>
        <v/>
      </c>
      <c r="P45" s="158"/>
      <c r="Q45" s="11"/>
      <c r="R45" s="11"/>
      <c r="S45" s="11"/>
      <c r="T45" s="11"/>
      <c r="U45" s="11"/>
      <c r="V45" s="11"/>
      <c r="W45" s="11"/>
      <c r="X45" s="11"/>
      <c r="Y45" s="11" t="str">
        <f t="shared" si="9"/>
        <v/>
      </c>
      <c r="Z45" s="11" t="str">
        <f t="shared" si="10"/>
        <v/>
      </c>
      <c r="AA45" s="172">
        <f t="shared" si="11"/>
        <v>0</v>
      </c>
      <c r="AB45" s="172" t="str">
        <f t="shared" si="12"/>
        <v/>
      </c>
      <c r="AC45" s="172" t="str">
        <f t="shared" si="12"/>
        <v/>
      </c>
      <c r="AD45" s="171">
        <f t="shared" si="4"/>
        <v>0</v>
      </c>
      <c r="AE45" s="171">
        <f t="shared" si="4"/>
        <v>0</v>
      </c>
      <c r="AF45" s="171">
        <f t="shared" si="4"/>
        <v>0</v>
      </c>
      <c r="AG45" s="171">
        <f t="shared" si="4"/>
        <v>0</v>
      </c>
      <c r="AH45" s="171">
        <f t="shared" si="4"/>
        <v>0</v>
      </c>
      <c r="AI45" s="171">
        <f t="shared" si="4"/>
        <v>0</v>
      </c>
      <c r="AJ45" s="171">
        <f t="shared" si="4"/>
        <v>0</v>
      </c>
      <c r="AK45" s="171"/>
      <c r="AL45" s="171"/>
      <c r="AM45" s="171">
        <f t="shared" si="5"/>
        <v>0</v>
      </c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1"/>
      <c r="BB45" s="172" t="str">
        <f t="shared" si="6"/>
        <v/>
      </c>
      <c r="BC45" s="172" t="str">
        <f t="shared" si="6"/>
        <v/>
      </c>
      <c r="BD45" s="172" t="str">
        <f t="shared" si="6"/>
        <v/>
      </c>
      <c r="BE45" s="172" t="str">
        <f t="shared" si="6"/>
        <v/>
      </c>
      <c r="BF45" s="172" t="str">
        <f t="shared" si="6"/>
        <v/>
      </c>
    </row>
    <row r="46" spans="2:58">
      <c r="B46" s="10" t="str">
        <f t="shared" si="3"/>
        <v/>
      </c>
      <c r="C46" s="8"/>
      <c r="D46" s="8"/>
      <c r="E46" s="8"/>
      <c r="F46" s="281"/>
      <c r="G46" s="9"/>
      <c r="H46" s="9"/>
      <c r="I46" s="9"/>
      <c r="J46" s="9"/>
      <c r="K46" s="9"/>
      <c r="L46" s="305"/>
      <c r="M46" s="305"/>
      <c r="N46" s="11" t="str">
        <f t="shared" si="7"/>
        <v/>
      </c>
      <c r="O46" s="11" t="str">
        <f t="shared" si="8"/>
        <v/>
      </c>
      <c r="P46" s="158"/>
      <c r="Q46" s="11"/>
      <c r="R46" s="11"/>
      <c r="S46" s="11"/>
      <c r="T46" s="11"/>
      <c r="U46" s="11"/>
      <c r="V46" s="11"/>
      <c r="W46" s="11"/>
      <c r="X46" s="11"/>
      <c r="Y46" s="11" t="str">
        <f t="shared" si="9"/>
        <v/>
      </c>
      <c r="Z46" s="11" t="str">
        <f t="shared" si="10"/>
        <v/>
      </c>
      <c r="AA46" s="172">
        <f t="shared" si="11"/>
        <v>0</v>
      </c>
      <c r="AB46" s="172" t="str">
        <f t="shared" si="12"/>
        <v/>
      </c>
      <c r="AC46" s="172" t="str">
        <f t="shared" si="12"/>
        <v/>
      </c>
      <c r="AD46" s="171">
        <f t="shared" si="4"/>
        <v>0</v>
      </c>
      <c r="AE46" s="171">
        <f t="shared" si="4"/>
        <v>0</v>
      </c>
      <c r="AF46" s="171">
        <f t="shared" si="4"/>
        <v>0</v>
      </c>
      <c r="AG46" s="171">
        <f t="shared" si="4"/>
        <v>0</v>
      </c>
      <c r="AH46" s="171">
        <f t="shared" si="4"/>
        <v>0</v>
      </c>
      <c r="AI46" s="171">
        <f t="shared" si="4"/>
        <v>0</v>
      </c>
      <c r="AJ46" s="171">
        <f t="shared" si="4"/>
        <v>0</v>
      </c>
      <c r="AK46" s="171"/>
      <c r="AL46" s="171"/>
      <c r="AM46" s="171">
        <f t="shared" si="5"/>
        <v>0</v>
      </c>
      <c r="AN46" s="171"/>
      <c r="AO46" s="171"/>
      <c r="AP46" s="171"/>
      <c r="AQ46" s="171"/>
      <c r="AR46" s="171"/>
      <c r="AS46" s="171"/>
      <c r="AT46" s="171"/>
      <c r="AU46" s="171"/>
      <c r="AV46" s="171"/>
      <c r="AW46" s="171"/>
      <c r="AX46" s="171"/>
      <c r="AY46" s="171"/>
      <c r="BB46" s="172" t="str">
        <f t="shared" si="6"/>
        <v/>
      </c>
      <c r="BC46" s="172" t="str">
        <f t="shared" si="6"/>
        <v/>
      </c>
      <c r="BD46" s="172" t="str">
        <f t="shared" si="6"/>
        <v/>
      </c>
      <c r="BE46" s="172" t="str">
        <f t="shared" si="6"/>
        <v/>
      </c>
      <c r="BF46" s="172" t="str">
        <f t="shared" si="6"/>
        <v/>
      </c>
    </row>
    <row r="47" spans="2:58">
      <c r="B47" s="10" t="str">
        <f t="shared" si="3"/>
        <v/>
      </c>
      <c r="C47" s="8"/>
      <c r="D47" s="8"/>
      <c r="E47" s="8"/>
      <c r="F47" s="281"/>
      <c r="G47" s="9"/>
      <c r="H47" s="9"/>
      <c r="I47" s="9"/>
      <c r="J47" s="9"/>
      <c r="K47" s="9"/>
      <c r="L47" s="305"/>
      <c r="M47" s="305"/>
      <c r="N47" s="11" t="str">
        <f t="shared" si="7"/>
        <v/>
      </c>
      <c r="O47" s="11" t="str">
        <f t="shared" si="8"/>
        <v/>
      </c>
      <c r="P47" s="158"/>
      <c r="Q47" s="11"/>
      <c r="R47" s="11"/>
      <c r="S47" s="11"/>
      <c r="T47" s="11"/>
      <c r="U47" s="11"/>
      <c r="V47" s="11"/>
      <c r="W47" s="11"/>
      <c r="X47" s="11"/>
      <c r="Y47" s="11" t="str">
        <f t="shared" si="9"/>
        <v/>
      </c>
      <c r="Z47" s="11" t="str">
        <f t="shared" si="10"/>
        <v/>
      </c>
      <c r="AA47" s="172">
        <f t="shared" si="11"/>
        <v>0</v>
      </c>
      <c r="AB47" s="172" t="str">
        <f t="shared" si="12"/>
        <v/>
      </c>
      <c r="AC47" s="172" t="str">
        <f t="shared" si="12"/>
        <v/>
      </c>
      <c r="AD47" s="171">
        <f t="shared" si="4"/>
        <v>0</v>
      </c>
      <c r="AE47" s="171">
        <f t="shared" si="4"/>
        <v>0</v>
      </c>
      <c r="AF47" s="171">
        <f t="shared" si="4"/>
        <v>0</v>
      </c>
      <c r="AG47" s="171">
        <f t="shared" si="4"/>
        <v>0</v>
      </c>
      <c r="AH47" s="171">
        <f t="shared" si="4"/>
        <v>0</v>
      </c>
      <c r="AI47" s="171">
        <f t="shared" si="4"/>
        <v>0</v>
      </c>
      <c r="AJ47" s="171">
        <f t="shared" si="4"/>
        <v>0</v>
      </c>
      <c r="AK47" s="171"/>
      <c r="AL47" s="171"/>
      <c r="AM47" s="171">
        <f t="shared" si="5"/>
        <v>0</v>
      </c>
      <c r="AN47" s="171"/>
      <c r="AO47" s="171"/>
      <c r="AP47" s="171"/>
      <c r="AQ47" s="171"/>
      <c r="AR47" s="171"/>
      <c r="AS47" s="171"/>
      <c r="AT47" s="171"/>
      <c r="AU47" s="171"/>
      <c r="AV47" s="171"/>
      <c r="AW47" s="171"/>
      <c r="AX47" s="171"/>
      <c r="AY47" s="171"/>
      <c r="BB47" s="172" t="str">
        <f t="shared" ref="BB47:BF62" si="13">IF($F47="","",BB$30)</f>
        <v/>
      </c>
      <c r="BC47" s="172" t="str">
        <f t="shared" si="13"/>
        <v/>
      </c>
      <c r="BD47" s="172" t="str">
        <f t="shared" si="13"/>
        <v/>
      </c>
      <c r="BE47" s="172" t="str">
        <f t="shared" si="13"/>
        <v/>
      </c>
      <c r="BF47" s="172" t="str">
        <f t="shared" si="13"/>
        <v/>
      </c>
    </row>
    <row r="48" spans="2:58">
      <c r="B48" s="10" t="str">
        <f t="shared" si="3"/>
        <v/>
      </c>
      <c r="C48" s="8"/>
      <c r="D48" s="8"/>
      <c r="E48" s="8"/>
      <c r="F48" s="281"/>
      <c r="G48" s="9"/>
      <c r="H48" s="9"/>
      <c r="I48" s="9"/>
      <c r="J48" s="9"/>
      <c r="K48" s="9"/>
      <c r="L48" s="305"/>
      <c r="M48" s="305"/>
      <c r="N48" s="11" t="str">
        <f t="shared" si="7"/>
        <v/>
      </c>
      <c r="O48" s="11" t="str">
        <f t="shared" si="8"/>
        <v/>
      </c>
      <c r="P48" s="158"/>
      <c r="Q48" s="11"/>
      <c r="R48" s="11"/>
      <c r="S48" s="11"/>
      <c r="T48" s="11"/>
      <c r="U48" s="11"/>
      <c r="V48" s="11"/>
      <c r="W48" s="11"/>
      <c r="X48" s="11"/>
      <c r="Y48" s="11" t="str">
        <f t="shared" si="9"/>
        <v/>
      </c>
      <c r="Z48" s="11" t="str">
        <f t="shared" si="10"/>
        <v/>
      </c>
      <c r="AA48" s="172">
        <f t="shared" si="11"/>
        <v>0</v>
      </c>
      <c r="AB48" s="172" t="str">
        <f t="shared" si="12"/>
        <v/>
      </c>
      <c r="AC48" s="172" t="str">
        <f t="shared" si="12"/>
        <v/>
      </c>
      <c r="AD48" s="171">
        <f t="shared" si="4"/>
        <v>0</v>
      </c>
      <c r="AE48" s="171">
        <f t="shared" si="4"/>
        <v>0</v>
      </c>
      <c r="AF48" s="171">
        <f t="shared" si="4"/>
        <v>0</v>
      </c>
      <c r="AG48" s="171">
        <f t="shared" si="4"/>
        <v>0</v>
      </c>
      <c r="AH48" s="171">
        <f t="shared" si="4"/>
        <v>0</v>
      </c>
      <c r="AI48" s="171">
        <f t="shared" si="4"/>
        <v>0</v>
      </c>
      <c r="AJ48" s="171">
        <f t="shared" si="4"/>
        <v>0</v>
      </c>
      <c r="AK48" s="171"/>
      <c r="AL48" s="171"/>
      <c r="AM48" s="171">
        <f t="shared" si="5"/>
        <v>0</v>
      </c>
      <c r="AN48" s="171"/>
      <c r="AO48" s="171"/>
      <c r="AP48" s="171"/>
      <c r="AQ48" s="171"/>
      <c r="AR48" s="171"/>
      <c r="AS48" s="171"/>
      <c r="AT48" s="171"/>
      <c r="AU48" s="171"/>
      <c r="AV48" s="171"/>
      <c r="AW48" s="171"/>
      <c r="AX48" s="171"/>
      <c r="AY48" s="171"/>
      <c r="BB48" s="172" t="str">
        <f t="shared" si="13"/>
        <v/>
      </c>
      <c r="BC48" s="172" t="str">
        <f t="shared" si="13"/>
        <v/>
      </c>
      <c r="BD48" s="172" t="str">
        <f t="shared" si="13"/>
        <v/>
      </c>
      <c r="BE48" s="172" t="str">
        <f t="shared" si="13"/>
        <v/>
      </c>
      <c r="BF48" s="172" t="str">
        <f t="shared" si="13"/>
        <v/>
      </c>
    </row>
    <row r="49" spans="2:58">
      <c r="B49" s="10" t="str">
        <f t="shared" si="3"/>
        <v/>
      </c>
      <c r="C49" s="8"/>
      <c r="D49" s="8"/>
      <c r="E49" s="8"/>
      <c r="F49" s="281"/>
      <c r="G49" s="9"/>
      <c r="H49" s="9"/>
      <c r="I49" s="9"/>
      <c r="J49" s="9"/>
      <c r="K49" s="9"/>
      <c r="L49" s="305"/>
      <c r="M49" s="305"/>
      <c r="N49" s="11" t="str">
        <f t="shared" si="7"/>
        <v/>
      </c>
      <c r="O49" s="11" t="str">
        <f t="shared" si="8"/>
        <v/>
      </c>
      <c r="P49" s="158"/>
      <c r="Q49" s="11"/>
      <c r="R49" s="11"/>
      <c r="S49" s="11"/>
      <c r="T49" s="11"/>
      <c r="U49" s="11"/>
      <c r="V49" s="11"/>
      <c r="W49" s="11"/>
      <c r="X49" s="11"/>
      <c r="Y49" s="11" t="str">
        <f t="shared" si="9"/>
        <v/>
      </c>
      <c r="Z49" s="11" t="str">
        <f t="shared" si="10"/>
        <v/>
      </c>
      <c r="AA49" s="172">
        <f t="shared" si="11"/>
        <v>0</v>
      </c>
      <c r="AB49" s="172" t="str">
        <f t="shared" si="12"/>
        <v/>
      </c>
      <c r="AC49" s="172" t="str">
        <f t="shared" si="12"/>
        <v/>
      </c>
      <c r="AD49" s="171">
        <f t="shared" si="4"/>
        <v>0</v>
      </c>
      <c r="AE49" s="171">
        <f t="shared" si="4"/>
        <v>0</v>
      </c>
      <c r="AF49" s="171">
        <f t="shared" si="4"/>
        <v>0</v>
      </c>
      <c r="AG49" s="171">
        <f t="shared" si="4"/>
        <v>0</v>
      </c>
      <c r="AH49" s="171">
        <f t="shared" si="4"/>
        <v>0</v>
      </c>
      <c r="AI49" s="171">
        <f t="shared" si="4"/>
        <v>0</v>
      </c>
      <c r="AJ49" s="171">
        <f t="shared" si="4"/>
        <v>0</v>
      </c>
      <c r="AK49" s="171"/>
      <c r="AL49" s="171"/>
      <c r="AM49" s="171">
        <f t="shared" si="5"/>
        <v>0</v>
      </c>
      <c r="AN49" s="171"/>
      <c r="AO49" s="171"/>
      <c r="AP49" s="171"/>
      <c r="AQ49" s="171"/>
      <c r="AR49" s="171"/>
      <c r="AS49" s="171"/>
      <c r="AT49" s="171"/>
      <c r="AU49" s="171"/>
      <c r="AV49" s="171"/>
      <c r="AW49" s="171"/>
      <c r="AX49" s="171"/>
      <c r="AY49" s="171"/>
      <c r="BB49" s="172" t="str">
        <f t="shared" si="13"/>
        <v/>
      </c>
      <c r="BC49" s="172" t="str">
        <f t="shared" si="13"/>
        <v/>
      </c>
      <c r="BD49" s="172" t="str">
        <f t="shared" si="13"/>
        <v/>
      </c>
      <c r="BE49" s="172" t="str">
        <f t="shared" si="13"/>
        <v/>
      </c>
      <c r="BF49" s="172" t="str">
        <f t="shared" si="13"/>
        <v/>
      </c>
    </row>
    <row r="50" spans="2:58">
      <c r="B50" s="10" t="str">
        <f t="shared" si="3"/>
        <v/>
      </c>
      <c r="C50" s="8"/>
      <c r="D50" s="8"/>
      <c r="E50" s="8"/>
      <c r="F50" s="281"/>
      <c r="G50" s="9"/>
      <c r="H50" s="9"/>
      <c r="I50" s="9"/>
      <c r="J50" s="9"/>
      <c r="K50" s="9"/>
      <c r="L50" s="305"/>
      <c r="M50" s="305"/>
      <c r="N50" s="11" t="str">
        <f t="shared" si="7"/>
        <v/>
      </c>
      <c r="O50" s="11" t="str">
        <f t="shared" si="8"/>
        <v/>
      </c>
      <c r="P50" s="158"/>
      <c r="Q50" s="11"/>
      <c r="R50" s="11"/>
      <c r="S50" s="11"/>
      <c r="T50" s="11"/>
      <c r="U50" s="11"/>
      <c r="V50" s="11"/>
      <c r="W50" s="11"/>
      <c r="X50" s="11"/>
      <c r="Y50" s="11" t="str">
        <f t="shared" si="9"/>
        <v/>
      </c>
      <c r="Z50" s="11" t="str">
        <f t="shared" si="10"/>
        <v/>
      </c>
      <c r="AA50" s="172">
        <f t="shared" si="11"/>
        <v>0</v>
      </c>
      <c r="AB50" s="172" t="str">
        <f t="shared" si="12"/>
        <v/>
      </c>
      <c r="AC50" s="172" t="str">
        <f t="shared" si="12"/>
        <v/>
      </c>
      <c r="AD50" s="171">
        <f t="shared" si="4"/>
        <v>0</v>
      </c>
      <c r="AE50" s="171">
        <f t="shared" si="4"/>
        <v>0</v>
      </c>
      <c r="AF50" s="171">
        <f t="shared" si="4"/>
        <v>0</v>
      </c>
      <c r="AG50" s="171">
        <f t="shared" si="4"/>
        <v>0</v>
      </c>
      <c r="AH50" s="171">
        <f t="shared" si="4"/>
        <v>0</v>
      </c>
      <c r="AI50" s="171">
        <f t="shared" si="4"/>
        <v>0</v>
      </c>
      <c r="AJ50" s="171">
        <f t="shared" si="4"/>
        <v>0</v>
      </c>
      <c r="AK50" s="171"/>
      <c r="AL50" s="171"/>
      <c r="AM50" s="171">
        <f t="shared" si="5"/>
        <v>0</v>
      </c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BB50" s="172" t="str">
        <f t="shared" si="13"/>
        <v/>
      </c>
      <c r="BC50" s="172" t="str">
        <f t="shared" si="13"/>
        <v/>
      </c>
      <c r="BD50" s="172" t="str">
        <f t="shared" si="13"/>
        <v/>
      </c>
      <c r="BE50" s="172" t="str">
        <f t="shared" si="13"/>
        <v/>
      </c>
      <c r="BF50" s="172" t="str">
        <f t="shared" si="13"/>
        <v/>
      </c>
    </row>
    <row r="51" spans="2:58">
      <c r="B51" s="10" t="str">
        <f t="shared" si="3"/>
        <v/>
      </c>
      <c r="C51" s="8"/>
      <c r="D51" s="8"/>
      <c r="E51" s="8"/>
      <c r="F51" s="281"/>
      <c r="G51" s="9"/>
      <c r="H51" s="9"/>
      <c r="I51" s="9"/>
      <c r="J51" s="9"/>
      <c r="K51" s="9"/>
      <c r="L51" s="305"/>
      <c r="M51" s="305"/>
      <c r="N51" s="11" t="str">
        <f t="shared" si="7"/>
        <v/>
      </c>
      <c r="O51" s="11" t="str">
        <f t="shared" si="8"/>
        <v/>
      </c>
      <c r="P51" s="158"/>
      <c r="Q51" s="11"/>
      <c r="R51" s="11"/>
      <c r="S51" s="11"/>
      <c r="T51" s="11"/>
      <c r="U51" s="11"/>
      <c r="V51" s="11"/>
      <c r="W51" s="11"/>
      <c r="X51" s="11"/>
      <c r="Y51" s="11" t="str">
        <f t="shared" si="9"/>
        <v/>
      </c>
      <c r="Z51" s="11" t="str">
        <f t="shared" si="10"/>
        <v/>
      </c>
      <c r="AA51" s="172">
        <f t="shared" si="11"/>
        <v>0</v>
      </c>
      <c r="AB51" s="172" t="str">
        <f t="shared" si="12"/>
        <v/>
      </c>
      <c r="AC51" s="172" t="str">
        <f t="shared" si="12"/>
        <v/>
      </c>
      <c r="AD51" s="171">
        <f t="shared" si="4"/>
        <v>0</v>
      </c>
      <c r="AE51" s="171">
        <f t="shared" si="4"/>
        <v>0</v>
      </c>
      <c r="AF51" s="171">
        <f t="shared" si="4"/>
        <v>0</v>
      </c>
      <c r="AG51" s="171">
        <f t="shared" si="4"/>
        <v>0</v>
      </c>
      <c r="AH51" s="171">
        <f t="shared" si="4"/>
        <v>0</v>
      </c>
      <c r="AI51" s="171">
        <f t="shared" si="4"/>
        <v>0</v>
      </c>
      <c r="AJ51" s="171">
        <f t="shared" si="4"/>
        <v>0</v>
      </c>
      <c r="AK51" s="171"/>
      <c r="AL51" s="171"/>
      <c r="AM51" s="171">
        <f t="shared" si="5"/>
        <v>0</v>
      </c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BB51" s="172" t="str">
        <f t="shared" si="13"/>
        <v/>
      </c>
      <c r="BC51" s="172" t="str">
        <f t="shared" si="13"/>
        <v/>
      </c>
      <c r="BD51" s="172" t="str">
        <f t="shared" si="13"/>
        <v/>
      </c>
      <c r="BE51" s="172" t="str">
        <f t="shared" si="13"/>
        <v/>
      </c>
      <c r="BF51" s="172" t="str">
        <f t="shared" si="13"/>
        <v/>
      </c>
    </row>
    <row r="52" spans="2:58">
      <c r="B52" s="10" t="str">
        <f t="shared" si="3"/>
        <v/>
      </c>
      <c r="C52" s="8"/>
      <c r="D52" s="8"/>
      <c r="E52" s="8"/>
      <c r="F52" s="281"/>
      <c r="G52" s="9"/>
      <c r="H52" s="9"/>
      <c r="I52" s="9"/>
      <c r="J52" s="9"/>
      <c r="K52" s="9"/>
      <c r="L52" s="305"/>
      <c r="M52" s="305"/>
      <c r="N52" s="11" t="str">
        <f t="shared" si="7"/>
        <v/>
      </c>
      <c r="O52" s="11" t="str">
        <f t="shared" si="8"/>
        <v/>
      </c>
      <c r="P52" s="158"/>
      <c r="Q52" s="11"/>
      <c r="R52" s="11"/>
      <c r="S52" s="11"/>
      <c r="T52" s="11"/>
      <c r="U52" s="11"/>
      <c r="V52" s="11"/>
      <c r="W52" s="11"/>
      <c r="X52" s="11"/>
      <c r="Y52" s="11" t="str">
        <f t="shared" si="9"/>
        <v/>
      </c>
      <c r="Z52" s="11" t="str">
        <f t="shared" si="10"/>
        <v/>
      </c>
      <c r="AA52" s="172">
        <f t="shared" si="11"/>
        <v>0</v>
      </c>
      <c r="AB52" s="172" t="str">
        <f t="shared" si="12"/>
        <v/>
      </c>
      <c r="AC52" s="172" t="str">
        <f t="shared" si="12"/>
        <v/>
      </c>
      <c r="AD52" s="171">
        <f t="shared" si="4"/>
        <v>0</v>
      </c>
      <c r="AE52" s="171">
        <f t="shared" si="4"/>
        <v>0</v>
      </c>
      <c r="AF52" s="171">
        <f t="shared" si="4"/>
        <v>0</v>
      </c>
      <c r="AG52" s="171">
        <f t="shared" si="4"/>
        <v>0</v>
      </c>
      <c r="AH52" s="171">
        <f t="shared" si="4"/>
        <v>0</v>
      </c>
      <c r="AI52" s="171">
        <f t="shared" si="4"/>
        <v>0</v>
      </c>
      <c r="AJ52" s="171">
        <f t="shared" si="4"/>
        <v>0</v>
      </c>
      <c r="AK52" s="171"/>
      <c r="AL52" s="171"/>
      <c r="AM52" s="171">
        <f t="shared" si="5"/>
        <v>0</v>
      </c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1"/>
      <c r="BB52" s="172" t="str">
        <f t="shared" si="13"/>
        <v/>
      </c>
      <c r="BC52" s="172" t="str">
        <f t="shared" si="13"/>
        <v/>
      </c>
      <c r="BD52" s="172" t="str">
        <f t="shared" si="13"/>
        <v/>
      </c>
      <c r="BE52" s="172" t="str">
        <f t="shared" si="13"/>
        <v/>
      </c>
      <c r="BF52" s="172" t="str">
        <f t="shared" si="13"/>
        <v/>
      </c>
    </row>
    <row r="53" spans="2:58">
      <c r="B53" s="10" t="str">
        <f t="shared" si="3"/>
        <v/>
      </c>
      <c r="C53" s="8"/>
      <c r="D53" s="8"/>
      <c r="E53" s="8"/>
      <c r="F53" s="281"/>
      <c r="G53" s="9"/>
      <c r="H53" s="9"/>
      <c r="I53" s="9"/>
      <c r="J53" s="9"/>
      <c r="K53" s="9"/>
      <c r="L53" s="305"/>
      <c r="M53" s="305"/>
      <c r="N53" s="11" t="str">
        <f t="shared" si="7"/>
        <v/>
      </c>
      <c r="O53" s="11" t="str">
        <f t="shared" si="8"/>
        <v/>
      </c>
      <c r="P53" s="158"/>
      <c r="Q53" s="11"/>
      <c r="R53" s="11"/>
      <c r="S53" s="11"/>
      <c r="T53" s="11"/>
      <c r="U53" s="11"/>
      <c r="V53" s="11"/>
      <c r="W53" s="11"/>
      <c r="X53" s="11"/>
      <c r="Y53" s="11" t="str">
        <f t="shared" si="9"/>
        <v/>
      </c>
      <c r="Z53" s="11" t="str">
        <f t="shared" si="10"/>
        <v/>
      </c>
      <c r="AA53" s="172">
        <f t="shared" si="11"/>
        <v>0</v>
      </c>
      <c r="AB53" s="172" t="str">
        <f t="shared" si="12"/>
        <v/>
      </c>
      <c r="AC53" s="172" t="str">
        <f t="shared" si="12"/>
        <v/>
      </c>
      <c r="AD53" s="171">
        <f t="shared" si="4"/>
        <v>0</v>
      </c>
      <c r="AE53" s="171">
        <f t="shared" si="4"/>
        <v>0</v>
      </c>
      <c r="AF53" s="171">
        <f t="shared" si="4"/>
        <v>0</v>
      </c>
      <c r="AG53" s="171">
        <f t="shared" si="4"/>
        <v>0</v>
      </c>
      <c r="AH53" s="171">
        <f t="shared" si="4"/>
        <v>0</v>
      </c>
      <c r="AI53" s="171">
        <f t="shared" si="4"/>
        <v>0</v>
      </c>
      <c r="AJ53" s="171">
        <f t="shared" si="4"/>
        <v>0</v>
      </c>
      <c r="AK53" s="171"/>
      <c r="AL53" s="171"/>
      <c r="AM53" s="171">
        <f t="shared" si="5"/>
        <v>0</v>
      </c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BB53" s="172" t="str">
        <f t="shared" si="13"/>
        <v/>
      </c>
      <c r="BC53" s="172" t="str">
        <f t="shared" si="13"/>
        <v/>
      </c>
      <c r="BD53" s="172" t="str">
        <f t="shared" si="13"/>
        <v/>
      </c>
      <c r="BE53" s="172" t="str">
        <f t="shared" si="13"/>
        <v/>
      </c>
      <c r="BF53" s="172" t="str">
        <f t="shared" si="13"/>
        <v/>
      </c>
    </row>
    <row r="54" spans="2:58">
      <c r="B54" s="10" t="str">
        <f t="shared" si="3"/>
        <v/>
      </c>
      <c r="C54" s="8"/>
      <c r="D54" s="8"/>
      <c r="E54" s="8"/>
      <c r="F54" s="281"/>
      <c r="G54" s="9"/>
      <c r="H54" s="9"/>
      <c r="I54" s="9"/>
      <c r="J54" s="9"/>
      <c r="K54" s="9"/>
      <c r="L54" s="305"/>
      <c r="M54" s="305"/>
      <c r="N54" s="11" t="str">
        <f t="shared" si="7"/>
        <v/>
      </c>
      <c r="O54" s="11" t="str">
        <f t="shared" si="8"/>
        <v/>
      </c>
      <c r="P54" s="158"/>
      <c r="Q54" s="11"/>
      <c r="R54" s="11"/>
      <c r="S54" s="11"/>
      <c r="T54" s="11"/>
      <c r="U54" s="11"/>
      <c r="V54" s="11"/>
      <c r="W54" s="11"/>
      <c r="X54" s="11"/>
      <c r="Y54" s="11" t="str">
        <f t="shared" si="9"/>
        <v/>
      </c>
      <c r="Z54" s="11" t="str">
        <f t="shared" si="10"/>
        <v/>
      </c>
      <c r="AA54" s="172">
        <f t="shared" si="11"/>
        <v>0</v>
      </c>
      <c r="AB54" s="172" t="str">
        <f t="shared" si="12"/>
        <v/>
      </c>
      <c r="AC54" s="172" t="str">
        <f t="shared" si="12"/>
        <v/>
      </c>
      <c r="AD54" s="171">
        <f t="shared" si="4"/>
        <v>0</v>
      </c>
      <c r="AE54" s="171">
        <f t="shared" si="4"/>
        <v>0</v>
      </c>
      <c r="AF54" s="171">
        <f t="shared" si="4"/>
        <v>0</v>
      </c>
      <c r="AG54" s="171">
        <f t="shared" si="4"/>
        <v>0</v>
      </c>
      <c r="AH54" s="171">
        <f t="shared" si="4"/>
        <v>0</v>
      </c>
      <c r="AI54" s="171">
        <f t="shared" si="4"/>
        <v>0</v>
      </c>
      <c r="AJ54" s="171">
        <f t="shared" si="4"/>
        <v>0</v>
      </c>
      <c r="AK54" s="171"/>
      <c r="AL54" s="171"/>
      <c r="AM54" s="171">
        <f t="shared" si="5"/>
        <v>0</v>
      </c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BB54" s="172" t="str">
        <f t="shared" si="13"/>
        <v/>
      </c>
      <c r="BC54" s="172" t="str">
        <f t="shared" si="13"/>
        <v/>
      </c>
      <c r="BD54" s="172" t="str">
        <f t="shared" si="13"/>
        <v/>
      </c>
      <c r="BE54" s="172" t="str">
        <f t="shared" si="13"/>
        <v/>
      </c>
      <c r="BF54" s="172" t="str">
        <f t="shared" si="13"/>
        <v/>
      </c>
    </row>
    <row r="55" spans="2:58">
      <c r="B55" s="10" t="str">
        <f t="shared" si="3"/>
        <v/>
      </c>
      <c r="C55" s="8"/>
      <c r="D55" s="8"/>
      <c r="E55" s="8"/>
      <c r="F55" s="281"/>
      <c r="G55" s="9"/>
      <c r="H55" s="9"/>
      <c r="I55" s="9"/>
      <c r="J55" s="9"/>
      <c r="K55" s="9"/>
      <c r="L55" s="305"/>
      <c r="M55" s="305"/>
      <c r="N55" s="11" t="str">
        <f t="shared" si="7"/>
        <v/>
      </c>
      <c r="O55" s="11" t="str">
        <f t="shared" si="8"/>
        <v/>
      </c>
      <c r="P55" s="158"/>
      <c r="Q55" s="11"/>
      <c r="R55" s="11"/>
      <c r="S55" s="11"/>
      <c r="T55" s="11"/>
      <c r="U55" s="11"/>
      <c r="V55" s="11"/>
      <c r="W55" s="11"/>
      <c r="X55" s="11"/>
      <c r="Y55" s="11" t="str">
        <f t="shared" si="9"/>
        <v/>
      </c>
      <c r="Z55" s="11" t="str">
        <f t="shared" si="10"/>
        <v/>
      </c>
      <c r="AA55" s="172">
        <f t="shared" si="11"/>
        <v>0</v>
      </c>
      <c r="AB55" s="172" t="str">
        <f t="shared" si="12"/>
        <v/>
      </c>
      <c r="AC55" s="172" t="str">
        <f t="shared" si="12"/>
        <v/>
      </c>
      <c r="AD55" s="171">
        <f t="shared" si="4"/>
        <v>0</v>
      </c>
      <c r="AE55" s="171">
        <f t="shared" si="4"/>
        <v>0</v>
      </c>
      <c r="AF55" s="171">
        <f t="shared" si="4"/>
        <v>0</v>
      </c>
      <c r="AG55" s="171">
        <f t="shared" si="4"/>
        <v>0</v>
      </c>
      <c r="AH55" s="171">
        <f t="shared" si="4"/>
        <v>0</v>
      </c>
      <c r="AI55" s="171">
        <f t="shared" si="4"/>
        <v>0</v>
      </c>
      <c r="AJ55" s="171">
        <f t="shared" si="4"/>
        <v>0</v>
      </c>
      <c r="AK55" s="171"/>
      <c r="AL55" s="171"/>
      <c r="AM55" s="171">
        <f t="shared" si="5"/>
        <v>0</v>
      </c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BB55" s="172" t="str">
        <f t="shared" si="13"/>
        <v/>
      </c>
      <c r="BC55" s="172" t="str">
        <f t="shared" si="13"/>
        <v/>
      </c>
      <c r="BD55" s="172" t="str">
        <f t="shared" si="13"/>
        <v/>
      </c>
      <c r="BE55" s="172" t="str">
        <f t="shared" si="13"/>
        <v/>
      </c>
      <c r="BF55" s="172" t="str">
        <f t="shared" si="13"/>
        <v/>
      </c>
    </row>
    <row r="56" spans="2:58">
      <c r="B56" s="10" t="str">
        <f t="shared" si="3"/>
        <v/>
      </c>
      <c r="C56" s="8"/>
      <c r="D56" s="8"/>
      <c r="E56" s="8"/>
      <c r="F56" s="281"/>
      <c r="G56" s="9"/>
      <c r="H56" s="9"/>
      <c r="I56" s="9"/>
      <c r="J56" s="9"/>
      <c r="K56" s="9"/>
      <c r="L56" s="305"/>
      <c r="M56" s="305"/>
      <c r="N56" s="11" t="str">
        <f t="shared" si="7"/>
        <v/>
      </c>
      <c r="O56" s="11" t="str">
        <f t="shared" si="8"/>
        <v/>
      </c>
      <c r="P56" s="158"/>
      <c r="Q56" s="11"/>
      <c r="R56" s="11"/>
      <c r="S56" s="11"/>
      <c r="T56" s="11"/>
      <c r="U56" s="11"/>
      <c r="V56" s="11"/>
      <c r="W56" s="11"/>
      <c r="X56" s="11"/>
      <c r="Y56" s="11" t="str">
        <f t="shared" si="9"/>
        <v/>
      </c>
      <c r="Z56" s="11" t="str">
        <f t="shared" si="10"/>
        <v/>
      </c>
      <c r="AA56" s="172">
        <f t="shared" si="11"/>
        <v>0</v>
      </c>
      <c r="AB56" s="172" t="str">
        <f t="shared" si="12"/>
        <v/>
      </c>
      <c r="AC56" s="172" t="str">
        <f t="shared" si="12"/>
        <v/>
      </c>
      <c r="AD56" s="171">
        <f t="shared" si="4"/>
        <v>0</v>
      </c>
      <c r="AE56" s="171">
        <f t="shared" si="4"/>
        <v>0</v>
      </c>
      <c r="AF56" s="171">
        <f t="shared" si="4"/>
        <v>0</v>
      </c>
      <c r="AG56" s="171">
        <f t="shared" si="4"/>
        <v>0</v>
      </c>
      <c r="AH56" s="171">
        <f t="shared" si="4"/>
        <v>0</v>
      </c>
      <c r="AI56" s="171">
        <f t="shared" si="4"/>
        <v>0</v>
      </c>
      <c r="AJ56" s="171">
        <f t="shared" si="4"/>
        <v>0</v>
      </c>
      <c r="AK56" s="171"/>
      <c r="AL56" s="171"/>
      <c r="AM56" s="171">
        <f t="shared" si="5"/>
        <v>0</v>
      </c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BB56" s="172" t="str">
        <f t="shared" si="13"/>
        <v/>
      </c>
      <c r="BC56" s="172" t="str">
        <f t="shared" si="13"/>
        <v/>
      </c>
      <c r="BD56" s="172" t="str">
        <f t="shared" si="13"/>
        <v/>
      </c>
      <c r="BE56" s="172" t="str">
        <f t="shared" si="13"/>
        <v/>
      </c>
      <c r="BF56" s="172" t="str">
        <f t="shared" si="13"/>
        <v/>
      </c>
    </row>
    <row r="57" spans="2:58">
      <c r="B57" s="10" t="str">
        <f t="shared" si="3"/>
        <v/>
      </c>
      <c r="C57" s="8"/>
      <c r="D57" s="8"/>
      <c r="E57" s="8"/>
      <c r="F57" s="281"/>
      <c r="G57" s="9"/>
      <c r="H57" s="9"/>
      <c r="I57" s="9"/>
      <c r="J57" s="9"/>
      <c r="K57" s="9"/>
      <c r="L57" s="305"/>
      <c r="M57" s="305"/>
      <c r="N57" s="11" t="str">
        <f t="shared" si="7"/>
        <v/>
      </c>
      <c r="O57" s="11" t="str">
        <f t="shared" si="8"/>
        <v/>
      </c>
      <c r="P57" s="158"/>
      <c r="Q57" s="11"/>
      <c r="R57" s="11"/>
      <c r="S57" s="11"/>
      <c r="T57" s="11"/>
      <c r="U57" s="11"/>
      <c r="V57" s="11"/>
      <c r="W57" s="11"/>
      <c r="X57" s="11"/>
      <c r="Y57" s="11" t="str">
        <f t="shared" si="9"/>
        <v/>
      </c>
      <c r="Z57" s="11" t="str">
        <f t="shared" si="10"/>
        <v/>
      </c>
      <c r="AA57" s="172">
        <f t="shared" si="11"/>
        <v>0</v>
      </c>
      <c r="AB57" s="172" t="str">
        <f t="shared" si="12"/>
        <v/>
      </c>
      <c r="AC57" s="172" t="str">
        <f t="shared" si="12"/>
        <v/>
      </c>
      <c r="AD57" s="171">
        <f t="shared" si="4"/>
        <v>0</v>
      </c>
      <c r="AE57" s="171">
        <f t="shared" si="4"/>
        <v>0</v>
      </c>
      <c r="AF57" s="171">
        <f t="shared" si="4"/>
        <v>0</v>
      </c>
      <c r="AG57" s="171">
        <f t="shared" si="4"/>
        <v>0</v>
      </c>
      <c r="AH57" s="171">
        <f t="shared" si="4"/>
        <v>0</v>
      </c>
      <c r="AI57" s="171">
        <f t="shared" si="4"/>
        <v>0</v>
      </c>
      <c r="AJ57" s="171">
        <f t="shared" si="4"/>
        <v>0</v>
      </c>
      <c r="AK57" s="171"/>
      <c r="AL57" s="171"/>
      <c r="AM57" s="171">
        <f t="shared" si="5"/>
        <v>0</v>
      </c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BB57" s="172" t="str">
        <f t="shared" si="13"/>
        <v/>
      </c>
      <c r="BC57" s="172" t="str">
        <f t="shared" si="13"/>
        <v/>
      </c>
      <c r="BD57" s="172" t="str">
        <f t="shared" si="13"/>
        <v/>
      </c>
      <c r="BE57" s="172" t="str">
        <f t="shared" si="13"/>
        <v/>
      </c>
      <c r="BF57" s="172" t="str">
        <f t="shared" si="13"/>
        <v/>
      </c>
    </row>
    <row r="58" spans="2:58">
      <c r="B58" s="10" t="str">
        <f t="shared" si="3"/>
        <v/>
      </c>
      <c r="C58" s="8"/>
      <c r="D58" s="8"/>
      <c r="E58" s="8"/>
      <c r="F58" s="281"/>
      <c r="G58" s="9"/>
      <c r="H58" s="9"/>
      <c r="I58" s="9"/>
      <c r="J58" s="9"/>
      <c r="K58" s="9"/>
      <c r="L58" s="305"/>
      <c r="M58" s="305"/>
      <c r="N58" s="11" t="str">
        <f t="shared" si="7"/>
        <v/>
      </c>
      <c r="O58" s="11" t="str">
        <f t="shared" si="8"/>
        <v/>
      </c>
      <c r="P58" s="158"/>
      <c r="Q58" s="11"/>
      <c r="R58" s="11"/>
      <c r="S58" s="11"/>
      <c r="T58" s="11"/>
      <c r="U58" s="11"/>
      <c r="V58" s="11"/>
      <c r="W58" s="11"/>
      <c r="X58" s="11"/>
      <c r="Y58" s="11" t="str">
        <f t="shared" si="9"/>
        <v/>
      </c>
      <c r="Z58" s="11" t="str">
        <f t="shared" si="10"/>
        <v/>
      </c>
      <c r="AA58" s="172">
        <f t="shared" si="11"/>
        <v>0</v>
      </c>
      <c r="AB58" s="172" t="str">
        <f t="shared" si="12"/>
        <v/>
      </c>
      <c r="AC58" s="172" t="str">
        <f t="shared" si="12"/>
        <v/>
      </c>
      <c r="AD58" s="171">
        <f t="shared" si="4"/>
        <v>0</v>
      </c>
      <c r="AE58" s="171">
        <f t="shared" si="4"/>
        <v>0</v>
      </c>
      <c r="AF58" s="171">
        <f t="shared" si="4"/>
        <v>0</v>
      </c>
      <c r="AG58" s="171">
        <f t="shared" si="4"/>
        <v>0</v>
      </c>
      <c r="AH58" s="171">
        <f t="shared" si="4"/>
        <v>0</v>
      </c>
      <c r="AI58" s="171">
        <f t="shared" si="4"/>
        <v>0</v>
      </c>
      <c r="AJ58" s="171">
        <f t="shared" si="4"/>
        <v>0</v>
      </c>
      <c r="AK58" s="171"/>
      <c r="AL58" s="171"/>
      <c r="AM58" s="171">
        <f t="shared" si="5"/>
        <v>0</v>
      </c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171"/>
      <c r="BB58" s="172" t="str">
        <f t="shared" si="13"/>
        <v/>
      </c>
      <c r="BC58" s="172" t="str">
        <f t="shared" si="13"/>
        <v/>
      </c>
      <c r="BD58" s="172" t="str">
        <f t="shared" si="13"/>
        <v/>
      </c>
      <c r="BE58" s="172" t="str">
        <f t="shared" si="13"/>
        <v/>
      </c>
      <c r="BF58" s="172" t="str">
        <f t="shared" si="13"/>
        <v/>
      </c>
    </row>
    <row r="59" spans="2:58">
      <c r="B59" s="10" t="str">
        <f t="shared" si="3"/>
        <v/>
      </c>
      <c r="C59" s="8"/>
      <c r="D59" s="8"/>
      <c r="E59" s="8"/>
      <c r="F59" s="281"/>
      <c r="G59" s="9"/>
      <c r="H59" s="9"/>
      <c r="I59" s="9"/>
      <c r="J59" s="9"/>
      <c r="K59" s="9"/>
      <c r="L59" s="305"/>
      <c r="M59" s="305"/>
      <c r="N59" s="11" t="str">
        <f t="shared" si="7"/>
        <v/>
      </c>
      <c r="O59" s="11" t="str">
        <f t="shared" si="8"/>
        <v/>
      </c>
      <c r="P59" s="158"/>
      <c r="Q59" s="11"/>
      <c r="R59" s="11"/>
      <c r="S59" s="11"/>
      <c r="T59" s="11"/>
      <c r="U59" s="11"/>
      <c r="V59" s="11"/>
      <c r="W59" s="11"/>
      <c r="X59" s="11"/>
      <c r="Y59" s="11" t="str">
        <f t="shared" si="9"/>
        <v/>
      </c>
      <c r="Z59" s="11" t="str">
        <f t="shared" si="10"/>
        <v/>
      </c>
      <c r="AA59" s="172">
        <f t="shared" si="11"/>
        <v>0</v>
      </c>
      <c r="AB59" s="172" t="str">
        <f t="shared" si="12"/>
        <v/>
      </c>
      <c r="AC59" s="172" t="str">
        <f t="shared" si="12"/>
        <v/>
      </c>
      <c r="AD59" s="171">
        <f t="shared" si="4"/>
        <v>0</v>
      </c>
      <c r="AE59" s="171">
        <f t="shared" si="4"/>
        <v>0</v>
      </c>
      <c r="AF59" s="171">
        <f t="shared" si="4"/>
        <v>0</v>
      </c>
      <c r="AG59" s="171">
        <f t="shared" si="4"/>
        <v>0</v>
      </c>
      <c r="AH59" s="171">
        <f t="shared" si="4"/>
        <v>0</v>
      </c>
      <c r="AI59" s="171">
        <f t="shared" si="4"/>
        <v>0</v>
      </c>
      <c r="AJ59" s="171">
        <f t="shared" si="4"/>
        <v>0</v>
      </c>
      <c r="AK59" s="171"/>
      <c r="AL59" s="171"/>
      <c r="AM59" s="171">
        <f t="shared" si="5"/>
        <v>0</v>
      </c>
      <c r="AN59" s="171"/>
      <c r="AO59" s="171"/>
      <c r="AP59" s="171"/>
      <c r="AQ59" s="171"/>
      <c r="AR59" s="171"/>
      <c r="AS59" s="171"/>
      <c r="AT59" s="171"/>
      <c r="AU59" s="171"/>
      <c r="AV59" s="171"/>
      <c r="AW59" s="171"/>
      <c r="AX59" s="171"/>
      <c r="AY59" s="171"/>
      <c r="BB59" s="172" t="str">
        <f t="shared" si="13"/>
        <v/>
      </c>
      <c r="BC59" s="172" t="str">
        <f t="shared" si="13"/>
        <v/>
      </c>
      <c r="BD59" s="172" t="str">
        <f t="shared" si="13"/>
        <v/>
      </c>
      <c r="BE59" s="172" t="str">
        <f t="shared" si="13"/>
        <v/>
      </c>
      <c r="BF59" s="172" t="str">
        <f t="shared" si="13"/>
        <v/>
      </c>
    </row>
    <row r="60" spans="2:58">
      <c r="B60" s="10" t="str">
        <f t="shared" si="3"/>
        <v/>
      </c>
      <c r="C60" s="8"/>
      <c r="D60" s="8"/>
      <c r="E60" s="8"/>
      <c r="F60" s="281"/>
      <c r="G60" s="9"/>
      <c r="H60" s="9"/>
      <c r="I60" s="9"/>
      <c r="J60" s="9"/>
      <c r="K60" s="9"/>
      <c r="L60" s="305"/>
      <c r="M60" s="305"/>
      <c r="N60" s="11" t="str">
        <f t="shared" si="7"/>
        <v/>
      </c>
      <c r="O60" s="11" t="str">
        <f t="shared" si="8"/>
        <v/>
      </c>
      <c r="P60" s="158"/>
      <c r="Q60" s="11"/>
      <c r="R60" s="11"/>
      <c r="S60" s="11"/>
      <c r="T60" s="11"/>
      <c r="U60" s="11"/>
      <c r="V60" s="11"/>
      <c r="W60" s="11"/>
      <c r="X60" s="11"/>
      <c r="Y60" s="11" t="str">
        <f t="shared" si="9"/>
        <v/>
      </c>
      <c r="Z60" s="11" t="str">
        <f t="shared" si="10"/>
        <v/>
      </c>
      <c r="AA60" s="172">
        <f t="shared" si="11"/>
        <v>0</v>
      </c>
      <c r="AB60" s="172" t="str">
        <f t="shared" si="12"/>
        <v/>
      </c>
      <c r="AC60" s="172" t="str">
        <f t="shared" si="12"/>
        <v/>
      </c>
      <c r="AD60" s="171">
        <f t="shared" si="4"/>
        <v>0</v>
      </c>
      <c r="AE60" s="171">
        <f t="shared" si="4"/>
        <v>0</v>
      </c>
      <c r="AF60" s="171">
        <f t="shared" si="4"/>
        <v>0</v>
      </c>
      <c r="AG60" s="171">
        <f t="shared" si="4"/>
        <v>0</v>
      </c>
      <c r="AH60" s="171">
        <f t="shared" si="4"/>
        <v>0</v>
      </c>
      <c r="AI60" s="171">
        <f t="shared" si="4"/>
        <v>0</v>
      </c>
      <c r="AJ60" s="171">
        <f t="shared" si="4"/>
        <v>0</v>
      </c>
      <c r="AK60" s="171"/>
      <c r="AL60" s="171"/>
      <c r="AM60" s="171">
        <f t="shared" si="5"/>
        <v>0</v>
      </c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BB60" s="172" t="str">
        <f t="shared" si="13"/>
        <v/>
      </c>
      <c r="BC60" s="172" t="str">
        <f t="shared" si="13"/>
        <v/>
      </c>
      <c r="BD60" s="172" t="str">
        <f t="shared" si="13"/>
        <v/>
      </c>
      <c r="BE60" s="172" t="str">
        <f t="shared" si="13"/>
        <v/>
      </c>
      <c r="BF60" s="172" t="str">
        <f t="shared" si="13"/>
        <v/>
      </c>
    </row>
    <row r="61" spans="2:58">
      <c r="B61" s="10" t="str">
        <f t="shared" si="3"/>
        <v/>
      </c>
      <c r="C61" s="8"/>
      <c r="D61" s="8"/>
      <c r="E61" s="8"/>
      <c r="F61" s="281"/>
      <c r="G61" s="9"/>
      <c r="H61" s="9"/>
      <c r="I61" s="9"/>
      <c r="J61" s="9"/>
      <c r="K61" s="9"/>
      <c r="L61" s="305"/>
      <c r="M61" s="305"/>
      <c r="N61" s="11" t="str">
        <f t="shared" si="7"/>
        <v/>
      </c>
      <c r="O61" s="11" t="str">
        <f t="shared" si="8"/>
        <v/>
      </c>
      <c r="P61" s="158"/>
      <c r="Q61" s="11"/>
      <c r="R61" s="11"/>
      <c r="S61" s="11"/>
      <c r="T61" s="11"/>
      <c r="U61" s="11"/>
      <c r="V61" s="11"/>
      <c r="W61" s="11"/>
      <c r="X61" s="11"/>
      <c r="Y61" s="11" t="str">
        <f t="shared" si="9"/>
        <v/>
      </c>
      <c r="Z61" s="11" t="str">
        <f t="shared" si="10"/>
        <v/>
      </c>
      <c r="AA61" s="172">
        <f t="shared" si="11"/>
        <v>0</v>
      </c>
      <c r="AB61" s="172" t="str">
        <f t="shared" si="12"/>
        <v/>
      </c>
      <c r="AC61" s="172" t="str">
        <f t="shared" si="12"/>
        <v/>
      </c>
      <c r="AD61" s="171">
        <f t="shared" si="4"/>
        <v>0</v>
      </c>
      <c r="AE61" s="171">
        <f t="shared" si="4"/>
        <v>0</v>
      </c>
      <c r="AF61" s="171">
        <f t="shared" si="4"/>
        <v>0</v>
      </c>
      <c r="AG61" s="171">
        <f t="shared" si="4"/>
        <v>0</v>
      </c>
      <c r="AH61" s="171">
        <f t="shared" si="4"/>
        <v>0</v>
      </c>
      <c r="AI61" s="171">
        <f t="shared" si="4"/>
        <v>0</v>
      </c>
      <c r="AJ61" s="171">
        <f t="shared" si="4"/>
        <v>0</v>
      </c>
      <c r="AK61" s="171"/>
      <c r="AL61" s="171"/>
      <c r="AM61" s="171">
        <f t="shared" si="5"/>
        <v>0</v>
      </c>
      <c r="AN61" s="171"/>
      <c r="AO61" s="171"/>
      <c r="AP61" s="171"/>
      <c r="AQ61" s="171"/>
      <c r="AR61" s="171"/>
      <c r="AS61" s="171"/>
      <c r="AT61" s="171"/>
      <c r="AU61" s="171"/>
      <c r="AV61" s="171"/>
      <c r="AW61" s="171"/>
      <c r="AX61" s="171"/>
      <c r="AY61" s="171"/>
      <c r="BB61" s="172" t="str">
        <f t="shared" si="13"/>
        <v/>
      </c>
      <c r="BC61" s="172" t="str">
        <f t="shared" si="13"/>
        <v/>
      </c>
      <c r="BD61" s="172" t="str">
        <f t="shared" si="13"/>
        <v/>
      </c>
      <c r="BE61" s="172" t="str">
        <f t="shared" si="13"/>
        <v/>
      </c>
      <c r="BF61" s="172" t="str">
        <f t="shared" si="13"/>
        <v/>
      </c>
    </row>
    <row r="62" spans="2:58">
      <c r="B62" s="10" t="str">
        <f t="shared" si="3"/>
        <v/>
      </c>
      <c r="C62" s="8"/>
      <c r="D62" s="8"/>
      <c r="E62" s="8"/>
      <c r="F62" s="281"/>
      <c r="G62" s="9"/>
      <c r="H62" s="9"/>
      <c r="I62" s="9"/>
      <c r="J62" s="9"/>
      <c r="K62" s="9"/>
      <c r="L62" s="305"/>
      <c r="M62" s="305"/>
      <c r="N62" s="11" t="str">
        <f t="shared" si="7"/>
        <v/>
      </c>
      <c r="O62" s="11" t="str">
        <f t="shared" si="8"/>
        <v/>
      </c>
      <c r="P62" s="158"/>
      <c r="Q62" s="11"/>
      <c r="R62" s="11"/>
      <c r="S62" s="11"/>
      <c r="T62" s="11"/>
      <c r="U62" s="11"/>
      <c r="V62" s="11"/>
      <c r="W62" s="11"/>
      <c r="X62" s="11"/>
      <c r="Y62" s="11" t="str">
        <f t="shared" si="9"/>
        <v/>
      </c>
      <c r="Z62" s="11" t="str">
        <f t="shared" si="10"/>
        <v/>
      </c>
      <c r="AA62" s="172">
        <f t="shared" si="11"/>
        <v>0</v>
      </c>
      <c r="AB62" s="172" t="str">
        <f t="shared" si="12"/>
        <v/>
      </c>
      <c r="AC62" s="172" t="str">
        <f t="shared" si="12"/>
        <v/>
      </c>
      <c r="AD62" s="171">
        <f t="shared" si="4"/>
        <v>0</v>
      </c>
      <c r="AE62" s="171">
        <f t="shared" si="4"/>
        <v>0</v>
      </c>
      <c r="AF62" s="171">
        <f t="shared" si="4"/>
        <v>0</v>
      </c>
      <c r="AG62" s="171">
        <f t="shared" si="4"/>
        <v>0</v>
      </c>
      <c r="AH62" s="171">
        <f t="shared" si="4"/>
        <v>0</v>
      </c>
      <c r="AI62" s="171">
        <f t="shared" si="4"/>
        <v>0</v>
      </c>
      <c r="AJ62" s="171">
        <f t="shared" si="4"/>
        <v>0</v>
      </c>
      <c r="AK62" s="171"/>
      <c r="AL62" s="171"/>
      <c r="AM62" s="171">
        <f t="shared" si="5"/>
        <v>0</v>
      </c>
      <c r="AN62" s="171"/>
      <c r="AO62" s="171"/>
      <c r="AP62" s="171"/>
      <c r="AQ62" s="171"/>
      <c r="AR62" s="171"/>
      <c r="AS62" s="171"/>
      <c r="AT62" s="171"/>
      <c r="AU62" s="171"/>
      <c r="AV62" s="171"/>
      <c r="AW62" s="171"/>
      <c r="AX62" s="171"/>
      <c r="AY62" s="171"/>
      <c r="BB62" s="172" t="str">
        <f t="shared" si="13"/>
        <v/>
      </c>
      <c r="BC62" s="172" t="str">
        <f t="shared" si="13"/>
        <v/>
      </c>
      <c r="BD62" s="172" t="str">
        <f t="shared" si="13"/>
        <v/>
      </c>
      <c r="BE62" s="172" t="str">
        <f t="shared" si="13"/>
        <v/>
      </c>
      <c r="BF62" s="172" t="str">
        <f t="shared" si="13"/>
        <v/>
      </c>
    </row>
    <row r="63" spans="2:58">
      <c r="B63" s="10" t="str">
        <f t="shared" si="3"/>
        <v/>
      </c>
      <c r="C63" s="8"/>
      <c r="D63" s="8"/>
      <c r="E63" s="8"/>
      <c r="F63" s="281"/>
      <c r="G63" s="9"/>
      <c r="H63" s="9"/>
      <c r="I63" s="9"/>
      <c r="J63" s="9"/>
      <c r="K63" s="9"/>
      <c r="L63" s="305"/>
      <c r="M63" s="305"/>
      <c r="N63" s="11" t="str">
        <f t="shared" si="7"/>
        <v/>
      </c>
      <c r="O63" s="11" t="str">
        <f t="shared" si="8"/>
        <v/>
      </c>
      <c r="P63" s="158"/>
      <c r="Q63" s="11"/>
      <c r="R63" s="11"/>
      <c r="S63" s="11"/>
      <c r="T63" s="11"/>
      <c r="U63" s="11"/>
      <c r="V63" s="11"/>
      <c r="W63" s="11"/>
      <c r="X63" s="11"/>
      <c r="Y63" s="11" t="str">
        <f t="shared" si="9"/>
        <v/>
      </c>
      <c r="Z63" s="11" t="str">
        <f t="shared" si="10"/>
        <v/>
      </c>
      <c r="AA63" s="172">
        <f t="shared" si="11"/>
        <v>0</v>
      </c>
      <c r="AB63" s="172" t="str">
        <f t="shared" si="12"/>
        <v/>
      </c>
      <c r="AC63" s="172" t="str">
        <f t="shared" si="12"/>
        <v/>
      </c>
      <c r="AD63" s="171">
        <f t="shared" ref="AD63:AJ94" si="14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171">
        <f t="shared" si="14"/>
        <v>0</v>
      </c>
      <c r="AF63" s="171">
        <f t="shared" si="14"/>
        <v>0</v>
      </c>
      <c r="AG63" s="171">
        <f t="shared" si="14"/>
        <v>0</v>
      </c>
      <c r="AH63" s="171">
        <f t="shared" si="14"/>
        <v>0</v>
      </c>
      <c r="AI63" s="171">
        <f t="shared" si="14"/>
        <v>0</v>
      </c>
      <c r="AJ63" s="171">
        <f t="shared" si="14"/>
        <v>0</v>
      </c>
      <c r="AK63" s="171"/>
      <c r="AL63" s="171"/>
      <c r="AM63" s="171">
        <f t="shared" si="5"/>
        <v>0</v>
      </c>
      <c r="AN63" s="171"/>
      <c r="AO63" s="171"/>
      <c r="AP63" s="171"/>
      <c r="AQ63" s="171"/>
      <c r="AR63" s="171"/>
      <c r="AS63" s="171"/>
      <c r="AT63" s="171"/>
      <c r="AU63" s="171"/>
      <c r="AV63" s="171"/>
      <c r="AW63" s="171"/>
      <c r="AX63" s="171"/>
      <c r="AY63" s="171"/>
      <c r="BB63" s="172" t="str">
        <f t="shared" ref="BB63:BF78" si="15">IF($F63="","",BB$30)</f>
        <v/>
      </c>
      <c r="BC63" s="172" t="str">
        <f t="shared" si="15"/>
        <v/>
      </c>
      <c r="BD63" s="172" t="str">
        <f t="shared" si="15"/>
        <v/>
      </c>
      <c r="BE63" s="172" t="str">
        <f t="shared" si="15"/>
        <v/>
      </c>
      <c r="BF63" s="172" t="str">
        <f t="shared" si="15"/>
        <v/>
      </c>
    </row>
    <row r="64" spans="2:58">
      <c r="B64" s="10" t="str">
        <f t="shared" si="3"/>
        <v/>
      </c>
      <c r="C64" s="8"/>
      <c r="D64" s="8"/>
      <c r="E64" s="8"/>
      <c r="F64" s="281"/>
      <c r="G64" s="9"/>
      <c r="H64" s="9"/>
      <c r="I64" s="9"/>
      <c r="J64" s="9"/>
      <c r="K64" s="9"/>
      <c r="L64" s="305"/>
      <c r="M64" s="305"/>
      <c r="N64" s="11" t="str">
        <f t="shared" si="7"/>
        <v/>
      </c>
      <c r="O64" s="11" t="str">
        <f t="shared" si="8"/>
        <v/>
      </c>
      <c r="P64" s="158"/>
      <c r="Q64" s="11"/>
      <c r="R64" s="11"/>
      <c r="S64" s="11"/>
      <c r="T64" s="11"/>
      <c r="U64" s="11"/>
      <c r="V64" s="11"/>
      <c r="W64" s="11"/>
      <c r="X64" s="11"/>
      <c r="Y64" s="11" t="str">
        <f t="shared" si="9"/>
        <v/>
      </c>
      <c r="Z64" s="11" t="str">
        <f t="shared" si="10"/>
        <v/>
      </c>
      <c r="AA64" s="172">
        <f t="shared" si="11"/>
        <v>0</v>
      </c>
      <c r="AB64" s="172" t="str">
        <f t="shared" ref="AB64:AC91" si="16">IF($F64="","",AB$30)</f>
        <v/>
      </c>
      <c r="AC64" s="172" t="str">
        <f t="shared" si="16"/>
        <v/>
      </c>
      <c r="AD64" s="171">
        <f t="shared" si="14"/>
        <v>0</v>
      </c>
      <c r="AE64" s="171">
        <f t="shared" si="14"/>
        <v>0</v>
      </c>
      <c r="AF64" s="171">
        <f t="shared" si="14"/>
        <v>0</v>
      </c>
      <c r="AG64" s="171">
        <f t="shared" si="14"/>
        <v>0</v>
      </c>
      <c r="AH64" s="171">
        <f t="shared" si="14"/>
        <v>0</v>
      </c>
      <c r="AI64" s="171">
        <f t="shared" si="14"/>
        <v>0</v>
      </c>
      <c r="AJ64" s="171">
        <f t="shared" si="14"/>
        <v>0</v>
      </c>
      <c r="AK64" s="171"/>
      <c r="AL64" s="171"/>
      <c r="AM64" s="171">
        <f t="shared" si="5"/>
        <v>0</v>
      </c>
      <c r="AN64" s="171"/>
      <c r="AO64" s="171"/>
      <c r="AP64" s="171"/>
      <c r="AQ64" s="171"/>
      <c r="AR64" s="171"/>
      <c r="AS64" s="171"/>
      <c r="AT64" s="171"/>
      <c r="AU64" s="171"/>
      <c r="AV64" s="171"/>
      <c r="AW64" s="171"/>
      <c r="AX64" s="171"/>
      <c r="AY64" s="171"/>
      <c r="BB64" s="172" t="str">
        <f t="shared" si="15"/>
        <v/>
      </c>
      <c r="BC64" s="172" t="str">
        <f t="shared" si="15"/>
        <v/>
      </c>
      <c r="BD64" s="172" t="str">
        <f t="shared" si="15"/>
        <v/>
      </c>
      <c r="BE64" s="172" t="str">
        <f t="shared" si="15"/>
        <v/>
      </c>
      <c r="BF64" s="172" t="str">
        <f t="shared" si="15"/>
        <v/>
      </c>
    </row>
    <row r="65" spans="2:58">
      <c r="B65" s="10" t="str">
        <f t="shared" si="3"/>
        <v/>
      </c>
      <c r="C65" s="8"/>
      <c r="D65" s="8"/>
      <c r="E65" s="8"/>
      <c r="F65" s="281"/>
      <c r="G65" s="9"/>
      <c r="H65" s="9"/>
      <c r="I65" s="9"/>
      <c r="J65" s="9"/>
      <c r="K65" s="9"/>
      <c r="L65" s="305"/>
      <c r="M65" s="305"/>
      <c r="N65" s="11" t="str">
        <f t="shared" si="7"/>
        <v/>
      </c>
      <c r="O65" s="11" t="str">
        <f t="shared" si="8"/>
        <v/>
      </c>
      <c r="P65" s="158"/>
      <c r="Q65" s="11"/>
      <c r="R65" s="11"/>
      <c r="S65" s="11"/>
      <c r="T65" s="11"/>
      <c r="U65" s="11"/>
      <c r="V65" s="11"/>
      <c r="W65" s="11"/>
      <c r="X65" s="11"/>
      <c r="Y65" s="11" t="str">
        <f t="shared" si="9"/>
        <v/>
      </c>
      <c r="Z65" s="11" t="str">
        <f t="shared" si="10"/>
        <v/>
      </c>
      <c r="AA65" s="172">
        <f t="shared" si="11"/>
        <v>0</v>
      </c>
      <c r="AB65" s="172" t="str">
        <f t="shared" si="16"/>
        <v/>
      </c>
      <c r="AC65" s="172" t="str">
        <f t="shared" si="16"/>
        <v/>
      </c>
      <c r="AD65" s="171">
        <f t="shared" si="14"/>
        <v>0</v>
      </c>
      <c r="AE65" s="171">
        <f t="shared" si="14"/>
        <v>0</v>
      </c>
      <c r="AF65" s="171">
        <f t="shared" si="14"/>
        <v>0</v>
      </c>
      <c r="AG65" s="171">
        <f t="shared" si="14"/>
        <v>0</v>
      </c>
      <c r="AH65" s="171">
        <f t="shared" si="14"/>
        <v>0</v>
      </c>
      <c r="AI65" s="171">
        <f t="shared" si="14"/>
        <v>0</v>
      </c>
      <c r="AJ65" s="171">
        <f t="shared" si="14"/>
        <v>0</v>
      </c>
      <c r="AK65" s="171"/>
      <c r="AL65" s="171"/>
      <c r="AM65" s="171">
        <f t="shared" si="5"/>
        <v>0</v>
      </c>
      <c r="AN65" s="171"/>
      <c r="AO65" s="171"/>
      <c r="AP65" s="171"/>
      <c r="AQ65" s="171"/>
      <c r="AR65" s="171"/>
      <c r="AS65" s="171"/>
      <c r="AT65" s="171"/>
      <c r="AU65" s="171"/>
      <c r="AV65" s="171"/>
      <c r="AW65" s="171"/>
      <c r="AX65" s="171"/>
      <c r="AY65" s="171"/>
      <c r="BB65" s="172" t="str">
        <f t="shared" si="15"/>
        <v/>
      </c>
      <c r="BC65" s="172" t="str">
        <f t="shared" si="15"/>
        <v/>
      </c>
      <c r="BD65" s="172" t="str">
        <f t="shared" si="15"/>
        <v/>
      </c>
      <c r="BE65" s="172" t="str">
        <f t="shared" si="15"/>
        <v/>
      </c>
      <c r="BF65" s="172" t="str">
        <f t="shared" si="15"/>
        <v/>
      </c>
    </row>
    <row r="66" spans="2:58">
      <c r="B66" s="10" t="str">
        <f t="shared" si="3"/>
        <v/>
      </c>
      <c r="C66" s="8"/>
      <c r="D66" s="8"/>
      <c r="E66" s="8"/>
      <c r="F66" s="281"/>
      <c r="G66" s="9"/>
      <c r="H66" s="9"/>
      <c r="I66" s="9"/>
      <c r="J66" s="9"/>
      <c r="K66" s="9"/>
      <c r="L66" s="305"/>
      <c r="M66" s="305"/>
      <c r="N66" s="11" t="str">
        <f t="shared" si="7"/>
        <v/>
      </c>
      <c r="O66" s="11" t="str">
        <f t="shared" si="8"/>
        <v/>
      </c>
      <c r="P66" s="158"/>
      <c r="Q66" s="11"/>
      <c r="R66" s="11"/>
      <c r="S66" s="11"/>
      <c r="T66" s="11"/>
      <c r="U66" s="11"/>
      <c r="V66" s="11"/>
      <c r="W66" s="11"/>
      <c r="X66" s="11"/>
      <c r="Y66" s="11" t="str">
        <f t="shared" si="9"/>
        <v/>
      </c>
      <c r="Z66" s="11" t="str">
        <f t="shared" si="10"/>
        <v/>
      </c>
      <c r="AA66" s="172">
        <f t="shared" si="11"/>
        <v>0</v>
      </c>
      <c r="AB66" s="172" t="str">
        <f t="shared" si="16"/>
        <v/>
      </c>
      <c r="AC66" s="172" t="str">
        <f t="shared" si="16"/>
        <v/>
      </c>
      <c r="AD66" s="171">
        <f t="shared" si="14"/>
        <v>0</v>
      </c>
      <c r="AE66" s="171">
        <f t="shared" si="14"/>
        <v>0</v>
      </c>
      <c r="AF66" s="171">
        <f t="shared" si="14"/>
        <v>0</v>
      </c>
      <c r="AG66" s="171">
        <f t="shared" si="14"/>
        <v>0</v>
      </c>
      <c r="AH66" s="171">
        <f t="shared" si="14"/>
        <v>0</v>
      </c>
      <c r="AI66" s="171">
        <f t="shared" si="14"/>
        <v>0</v>
      </c>
      <c r="AJ66" s="171">
        <f t="shared" si="14"/>
        <v>0</v>
      </c>
      <c r="AK66" s="171"/>
      <c r="AL66" s="171"/>
      <c r="AM66" s="171">
        <f t="shared" si="5"/>
        <v>0</v>
      </c>
      <c r="AN66" s="171"/>
      <c r="AO66" s="171"/>
      <c r="AP66" s="171"/>
      <c r="AQ66" s="171"/>
      <c r="AR66" s="171"/>
      <c r="AS66" s="171"/>
      <c r="AT66" s="171"/>
      <c r="AU66" s="171"/>
      <c r="AV66" s="171"/>
      <c r="AW66" s="171"/>
      <c r="AX66" s="171"/>
      <c r="AY66" s="171"/>
      <c r="BB66" s="172" t="str">
        <f t="shared" si="15"/>
        <v/>
      </c>
      <c r="BC66" s="172" t="str">
        <f t="shared" si="15"/>
        <v/>
      </c>
      <c r="BD66" s="172" t="str">
        <f t="shared" si="15"/>
        <v/>
      </c>
      <c r="BE66" s="172" t="str">
        <f t="shared" si="15"/>
        <v/>
      </c>
      <c r="BF66" s="172" t="str">
        <f t="shared" si="15"/>
        <v/>
      </c>
    </row>
    <row r="67" spans="2:58">
      <c r="B67" s="10" t="str">
        <f t="shared" si="3"/>
        <v/>
      </c>
      <c r="C67" s="8"/>
      <c r="D67" s="8"/>
      <c r="E67" s="8"/>
      <c r="F67" s="281"/>
      <c r="G67" s="9"/>
      <c r="H67" s="9"/>
      <c r="I67" s="9"/>
      <c r="J67" s="9"/>
      <c r="K67" s="9"/>
      <c r="L67" s="305"/>
      <c r="M67" s="305"/>
      <c r="N67" s="11" t="str">
        <f t="shared" si="7"/>
        <v/>
      </c>
      <c r="O67" s="11" t="str">
        <f t="shared" si="8"/>
        <v/>
      </c>
      <c r="P67" s="158"/>
      <c r="Q67" s="11"/>
      <c r="R67" s="11"/>
      <c r="S67" s="11"/>
      <c r="T67" s="11"/>
      <c r="U67" s="11"/>
      <c r="V67" s="11"/>
      <c r="W67" s="11"/>
      <c r="X67" s="11"/>
      <c r="Y67" s="11" t="str">
        <f t="shared" si="9"/>
        <v/>
      </c>
      <c r="Z67" s="11" t="str">
        <f t="shared" si="10"/>
        <v/>
      </c>
      <c r="AA67" s="172">
        <f t="shared" si="11"/>
        <v>0</v>
      </c>
      <c r="AB67" s="172" t="str">
        <f t="shared" si="16"/>
        <v/>
      </c>
      <c r="AC67" s="172" t="str">
        <f t="shared" si="16"/>
        <v/>
      </c>
      <c r="AD67" s="171">
        <f t="shared" si="14"/>
        <v>0</v>
      </c>
      <c r="AE67" s="171">
        <f t="shared" si="14"/>
        <v>0</v>
      </c>
      <c r="AF67" s="171">
        <f t="shared" si="14"/>
        <v>0</v>
      </c>
      <c r="AG67" s="171">
        <f t="shared" si="14"/>
        <v>0</v>
      </c>
      <c r="AH67" s="171">
        <f t="shared" si="14"/>
        <v>0</v>
      </c>
      <c r="AI67" s="171">
        <f t="shared" si="14"/>
        <v>0</v>
      </c>
      <c r="AJ67" s="171">
        <f t="shared" si="14"/>
        <v>0</v>
      </c>
      <c r="AK67" s="171"/>
      <c r="AL67" s="171"/>
      <c r="AM67" s="171">
        <f t="shared" si="5"/>
        <v>0</v>
      </c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1"/>
      <c r="AY67" s="171"/>
      <c r="BB67" s="172" t="str">
        <f t="shared" si="15"/>
        <v/>
      </c>
      <c r="BC67" s="172" t="str">
        <f t="shared" si="15"/>
        <v/>
      </c>
      <c r="BD67" s="172" t="str">
        <f t="shared" si="15"/>
        <v/>
      </c>
      <c r="BE67" s="172" t="str">
        <f t="shared" si="15"/>
        <v/>
      </c>
      <c r="BF67" s="172" t="str">
        <f t="shared" si="15"/>
        <v/>
      </c>
    </row>
    <row r="68" spans="2:58">
      <c r="B68" s="10" t="str">
        <f t="shared" si="3"/>
        <v/>
      </c>
      <c r="C68" s="8"/>
      <c r="D68" s="8"/>
      <c r="E68" s="8"/>
      <c r="F68" s="281"/>
      <c r="G68" s="9"/>
      <c r="H68" s="9"/>
      <c r="I68" s="9"/>
      <c r="J68" s="9"/>
      <c r="K68" s="9"/>
      <c r="L68" s="305"/>
      <c r="M68" s="305"/>
      <c r="N68" s="11" t="str">
        <f t="shared" si="7"/>
        <v/>
      </c>
      <c r="O68" s="11" t="str">
        <f t="shared" si="8"/>
        <v/>
      </c>
      <c r="P68" s="158"/>
      <c r="Q68" s="11"/>
      <c r="R68" s="11"/>
      <c r="S68" s="11"/>
      <c r="T68" s="11"/>
      <c r="U68" s="11"/>
      <c r="V68" s="11"/>
      <c r="W68" s="11"/>
      <c r="X68" s="11"/>
      <c r="Y68" s="11" t="str">
        <f t="shared" si="9"/>
        <v/>
      </c>
      <c r="Z68" s="11" t="str">
        <f t="shared" si="10"/>
        <v/>
      </c>
      <c r="AA68" s="172">
        <f t="shared" si="11"/>
        <v>0</v>
      </c>
      <c r="AB68" s="172" t="str">
        <f t="shared" si="16"/>
        <v/>
      </c>
      <c r="AC68" s="172" t="str">
        <f t="shared" si="16"/>
        <v/>
      </c>
      <c r="AD68" s="171">
        <f t="shared" si="14"/>
        <v>0</v>
      </c>
      <c r="AE68" s="171">
        <f t="shared" si="14"/>
        <v>0</v>
      </c>
      <c r="AF68" s="171">
        <f t="shared" si="14"/>
        <v>0</v>
      </c>
      <c r="AG68" s="171">
        <f t="shared" si="14"/>
        <v>0</v>
      </c>
      <c r="AH68" s="171">
        <f t="shared" si="14"/>
        <v>0</v>
      </c>
      <c r="AI68" s="171">
        <f t="shared" si="14"/>
        <v>0</v>
      </c>
      <c r="AJ68" s="171">
        <f t="shared" si="14"/>
        <v>0</v>
      </c>
      <c r="AK68" s="171"/>
      <c r="AL68" s="171"/>
      <c r="AM68" s="171">
        <f t="shared" si="5"/>
        <v>0</v>
      </c>
      <c r="AN68" s="171"/>
      <c r="AO68" s="171"/>
      <c r="AP68" s="171"/>
      <c r="AQ68" s="171"/>
      <c r="AR68" s="171"/>
      <c r="AS68" s="171"/>
      <c r="AT68" s="171"/>
      <c r="AU68" s="171"/>
      <c r="AV68" s="171"/>
      <c r="AW68" s="171"/>
      <c r="AX68" s="171"/>
      <c r="AY68" s="171"/>
      <c r="BB68" s="172" t="str">
        <f t="shared" si="15"/>
        <v/>
      </c>
      <c r="BC68" s="172" t="str">
        <f t="shared" si="15"/>
        <v/>
      </c>
      <c r="BD68" s="172" t="str">
        <f t="shared" si="15"/>
        <v/>
      </c>
      <c r="BE68" s="172" t="str">
        <f t="shared" si="15"/>
        <v/>
      </c>
      <c r="BF68" s="172" t="str">
        <f t="shared" si="15"/>
        <v/>
      </c>
    </row>
    <row r="69" spans="2:58">
      <c r="B69" s="10" t="str">
        <f t="shared" si="3"/>
        <v/>
      </c>
      <c r="C69" s="8"/>
      <c r="D69" s="8"/>
      <c r="E69" s="8"/>
      <c r="F69" s="281"/>
      <c r="G69" s="9"/>
      <c r="H69" s="9"/>
      <c r="I69" s="9"/>
      <c r="J69" s="9"/>
      <c r="K69" s="9"/>
      <c r="L69" s="305"/>
      <c r="M69" s="305"/>
      <c r="N69" s="11" t="str">
        <f t="shared" si="7"/>
        <v/>
      </c>
      <c r="O69" s="11" t="str">
        <f t="shared" si="8"/>
        <v/>
      </c>
      <c r="P69" s="158"/>
      <c r="Q69" s="11"/>
      <c r="R69" s="11"/>
      <c r="S69" s="11"/>
      <c r="T69" s="11"/>
      <c r="U69" s="11"/>
      <c r="V69" s="11"/>
      <c r="W69" s="11"/>
      <c r="X69" s="11"/>
      <c r="Y69" s="11" t="str">
        <f t="shared" si="9"/>
        <v/>
      </c>
      <c r="Z69" s="11" t="str">
        <f t="shared" si="10"/>
        <v/>
      </c>
      <c r="AA69" s="172">
        <f t="shared" si="11"/>
        <v>0</v>
      </c>
      <c r="AB69" s="172" t="str">
        <f t="shared" si="16"/>
        <v/>
      </c>
      <c r="AC69" s="172" t="str">
        <f t="shared" si="16"/>
        <v/>
      </c>
      <c r="AD69" s="171">
        <f t="shared" si="14"/>
        <v>0</v>
      </c>
      <c r="AE69" s="171">
        <f t="shared" si="14"/>
        <v>0</v>
      </c>
      <c r="AF69" s="171">
        <f t="shared" si="14"/>
        <v>0</v>
      </c>
      <c r="AG69" s="171">
        <f t="shared" si="14"/>
        <v>0</v>
      </c>
      <c r="AH69" s="171">
        <f t="shared" si="14"/>
        <v>0</v>
      </c>
      <c r="AI69" s="171">
        <f t="shared" si="14"/>
        <v>0</v>
      </c>
      <c r="AJ69" s="171">
        <f t="shared" si="14"/>
        <v>0</v>
      </c>
      <c r="AK69" s="171"/>
      <c r="AL69" s="171"/>
      <c r="AM69" s="171">
        <f t="shared" si="5"/>
        <v>0</v>
      </c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1"/>
      <c r="BB69" s="172" t="str">
        <f t="shared" si="15"/>
        <v/>
      </c>
      <c r="BC69" s="172" t="str">
        <f t="shared" si="15"/>
        <v/>
      </c>
      <c r="BD69" s="172" t="str">
        <f t="shared" si="15"/>
        <v/>
      </c>
      <c r="BE69" s="172" t="str">
        <f t="shared" si="15"/>
        <v/>
      </c>
      <c r="BF69" s="172" t="str">
        <f t="shared" si="15"/>
        <v/>
      </c>
    </row>
    <row r="70" spans="2:58">
      <c r="B70" s="10" t="str">
        <f t="shared" si="3"/>
        <v/>
      </c>
      <c r="C70" s="8"/>
      <c r="D70" s="8"/>
      <c r="E70" s="8"/>
      <c r="F70" s="281"/>
      <c r="G70" s="9"/>
      <c r="H70" s="9"/>
      <c r="I70" s="9"/>
      <c r="J70" s="9"/>
      <c r="K70" s="9"/>
      <c r="L70" s="305"/>
      <c r="M70" s="305"/>
      <c r="N70" s="11" t="str">
        <f t="shared" si="7"/>
        <v/>
      </c>
      <c r="O70" s="11" t="str">
        <f t="shared" si="8"/>
        <v/>
      </c>
      <c r="P70" s="158"/>
      <c r="Q70" s="11"/>
      <c r="R70" s="11"/>
      <c r="S70" s="11"/>
      <c r="T70" s="11"/>
      <c r="U70" s="11"/>
      <c r="V70" s="11"/>
      <c r="W70" s="11"/>
      <c r="X70" s="11"/>
      <c r="Y70" s="11" t="str">
        <f t="shared" si="9"/>
        <v/>
      </c>
      <c r="Z70" s="11" t="str">
        <f t="shared" si="10"/>
        <v/>
      </c>
      <c r="AA70" s="172">
        <f t="shared" si="11"/>
        <v>0</v>
      </c>
      <c r="AB70" s="172" t="str">
        <f t="shared" si="16"/>
        <v/>
      </c>
      <c r="AC70" s="172" t="str">
        <f t="shared" si="16"/>
        <v/>
      </c>
      <c r="AD70" s="171">
        <f t="shared" si="14"/>
        <v>0</v>
      </c>
      <c r="AE70" s="171">
        <f t="shared" si="14"/>
        <v>0</v>
      </c>
      <c r="AF70" s="171">
        <f t="shared" si="14"/>
        <v>0</v>
      </c>
      <c r="AG70" s="171">
        <f t="shared" si="14"/>
        <v>0</v>
      </c>
      <c r="AH70" s="171">
        <f t="shared" si="14"/>
        <v>0</v>
      </c>
      <c r="AI70" s="171">
        <f t="shared" si="14"/>
        <v>0</v>
      </c>
      <c r="AJ70" s="171">
        <f t="shared" si="14"/>
        <v>0</v>
      </c>
      <c r="AK70" s="171"/>
      <c r="AL70" s="171"/>
      <c r="AM70" s="171">
        <f t="shared" si="5"/>
        <v>0</v>
      </c>
      <c r="AN70" s="171"/>
      <c r="AO70" s="171"/>
      <c r="AP70" s="171"/>
      <c r="AQ70" s="171"/>
      <c r="AR70" s="171"/>
      <c r="AS70" s="171"/>
      <c r="AT70" s="171"/>
      <c r="AU70" s="171"/>
      <c r="AV70" s="171"/>
      <c r="AW70" s="171"/>
      <c r="AX70" s="171"/>
      <c r="AY70" s="171"/>
      <c r="BB70" s="172" t="str">
        <f t="shared" si="15"/>
        <v/>
      </c>
      <c r="BC70" s="172" t="str">
        <f t="shared" si="15"/>
        <v/>
      </c>
      <c r="BD70" s="172" t="str">
        <f t="shared" si="15"/>
        <v/>
      </c>
      <c r="BE70" s="172" t="str">
        <f t="shared" si="15"/>
        <v/>
      </c>
      <c r="BF70" s="172" t="str">
        <f t="shared" si="15"/>
        <v/>
      </c>
    </row>
    <row r="71" spans="2:58">
      <c r="B71" s="10" t="str">
        <f t="shared" si="3"/>
        <v/>
      </c>
      <c r="C71" s="8"/>
      <c r="D71" s="8"/>
      <c r="E71" s="8"/>
      <c r="F71" s="281"/>
      <c r="G71" s="9"/>
      <c r="H71" s="9"/>
      <c r="I71" s="9"/>
      <c r="J71" s="9"/>
      <c r="K71" s="9"/>
      <c r="L71" s="305"/>
      <c r="M71" s="305"/>
      <c r="N71" s="11" t="str">
        <f t="shared" si="7"/>
        <v/>
      </c>
      <c r="O71" s="11" t="str">
        <f t="shared" si="8"/>
        <v/>
      </c>
      <c r="P71" s="158"/>
      <c r="Q71" s="11"/>
      <c r="R71" s="11"/>
      <c r="S71" s="11"/>
      <c r="T71" s="11"/>
      <c r="U71" s="11"/>
      <c r="V71" s="11"/>
      <c r="W71" s="11"/>
      <c r="X71" s="11"/>
      <c r="Y71" s="11" t="str">
        <f t="shared" si="9"/>
        <v/>
      </c>
      <c r="Z71" s="11" t="str">
        <f t="shared" si="10"/>
        <v/>
      </c>
      <c r="AA71" s="172">
        <f t="shared" si="11"/>
        <v>0</v>
      </c>
      <c r="AB71" s="172" t="str">
        <f t="shared" si="16"/>
        <v/>
      </c>
      <c r="AC71" s="172" t="str">
        <f t="shared" si="16"/>
        <v/>
      </c>
      <c r="AD71" s="171">
        <f t="shared" si="14"/>
        <v>0</v>
      </c>
      <c r="AE71" s="171">
        <f t="shared" si="14"/>
        <v>0</v>
      </c>
      <c r="AF71" s="171">
        <f t="shared" si="14"/>
        <v>0</v>
      </c>
      <c r="AG71" s="171">
        <f t="shared" si="14"/>
        <v>0</v>
      </c>
      <c r="AH71" s="171">
        <f t="shared" si="14"/>
        <v>0</v>
      </c>
      <c r="AI71" s="171">
        <f t="shared" si="14"/>
        <v>0</v>
      </c>
      <c r="AJ71" s="171">
        <f t="shared" si="14"/>
        <v>0</v>
      </c>
      <c r="AK71" s="171"/>
      <c r="AL71" s="171"/>
      <c r="AM71" s="171">
        <f t="shared" si="5"/>
        <v>0</v>
      </c>
      <c r="AN71" s="171"/>
      <c r="AO71" s="171"/>
      <c r="AP71" s="171"/>
      <c r="AQ71" s="171"/>
      <c r="AR71" s="171"/>
      <c r="AS71" s="171"/>
      <c r="AT71" s="171"/>
      <c r="AU71" s="171"/>
      <c r="AV71" s="171"/>
      <c r="AW71" s="171"/>
      <c r="AX71" s="171"/>
      <c r="AY71" s="171"/>
      <c r="BB71" s="172" t="str">
        <f t="shared" si="15"/>
        <v/>
      </c>
      <c r="BC71" s="172" t="str">
        <f t="shared" si="15"/>
        <v/>
      </c>
      <c r="BD71" s="172" t="str">
        <f t="shared" si="15"/>
        <v/>
      </c>
      <c r="BE71" s="172" t="str">
        <f t="shared" si="15"/>
        <v/>
      </c>
      <c r="BF71" s="172" t="str">
        <f t="shared" si="15"/>
        <v/>
      </c>
    </row>
    <row r="72" spans="2:58">
      <c r="B72" s="10" t="str">
        <f t="shared" si="3"/>
        <v/>
      </c>
      <c r="C72" s="8"/>
      <c r="D72" s="8"/>
      <c r="E72" s="8"/>
      <c r="F72" s="281"/>
      <c r="G72" s="9"/>
      <c r="H72" s="9"/>
      <c r="I72" s="9"/>
      <c r="J72" s="9"/>
      <c r="K72" s="9"/>
      <c r="L72" s="305"/>
      <c r="M72" s="305"/>
      <c r="N72" s="11" t="str">
        <f t="shared" si="7"/>
        <v/>
      </c>
      <c r="O72" s="11" t="str">
        <f t="shared" si="8"/>
        <v/>
      </c>
      <c r="P72" s="158"/>
      <c r="Q72" s="11"/>
      <c r="R72" s="11"/>
      <c r="S72" s="11"/>
      <c r="T72" s="11"/>
      <c r="U72" s="11"/>
      <c r="V72" s="11"/>
      <c r="W72" s="11"/>
      <c r="X72" s="11"/>
      <c r="Y72" s="11" t="str">
        <f t="shared" si="9"/>
        <v/>
      </c>
      <c r="Z72" s="11" t="str">
        <f t="shared" si="10"/>
        <v/>
      </c>
      <c r="AA72" s="172">
        <f t="shared" si="11"/>
        <v>0</v>
      </c>
      <c r="AB72" s="172" t="str">
        <f t="shared" si="16"/>
        <v/>
      </c>
      <c r="AC72" s="172" t="str">
        <f t="shared" si="16"/>
        <v/>
      </c>
      <c r="AD72" s="171">
        <f t="shared" si="14"/>
        <v>0</v>
      </c>
      <c r="AE72" s="171">
        <f t="shared" si="14"/>
        <v>0</v>
      </c>
      <c r="AF72" s="171">
        <f t="shared" si="14"/>
        <v>0</v>
      </c>
      <c r="AG72" s="171">
        <f t="shared" si="14"/>
        <v>0</v>
      </c>
      <c r="AH72" s="171">
        <f t="shared" si="14"/>
        <v>0</v>
      </c>
      <c r="AI72" s="171">
        <f t="shared" si="14"/>
        <v>0</v>
      </c>
      <c r="AJ72" s="171">
        <f t="shared" si="14"/>
        <v>0</v>
      </c>
      <c r="AK72" s="171"/>
      <c r="AL72" s="171"/>
      <c r="AM72" s="171">
        <f t="shared" si="5"/>
        <v>0</v>
      </c>
      <c r="AN72" s="171"/>
      <c r="AO72" s="171"/>
      <c r="AP72" s="171"/>
      <c r="AQ72" s="171"/>
      <c r="AR72" s="171"/>
      <c r="AS72" s="171"/>
      <c r="AT72" s="171"/>
      <c r="AU72" s="171"/>
      <c r="AV72" s="171"/>
      <c r="AW72" s="171"/>
      <c r="AX72" s="171"/>
      <c r="AY72" s="171"/>
      <c r="BB72" s="172" t="str">
        <f t="shared" si="15"/>
        <v/>
      </c>
      <c r="BC72" s="172" t="str">
        <f t="shared" si="15"/>
        <v/>
      </c>
      <c r="BD72" s="172" t="str">
        <f t="shared" si="15"/>
        <v/>
      </c>
      <c r="BE72" s="172" t="str">
        <f t="shared" si="15"/>
        <v/>
      </c>
      <c r="BF72" s="172" t="str">
        <f t="shared" si="15"/>
        <v/>
      </c>
    </row>
    <row r="73" spans="2:58">
      <c r="B73" s="10" t="str">
        <f t="shared" si="3"/>
        <v/>
      </c>
      <c r="C73" s="8"/>
      <c r="D73" s="8"/>
      <c r="E73" s="8"/>
      <c r="F73" s="281"/>
      <c r="G73" s="9"/>
      <c r="H73" s="9"/>
      <c r="I73" s="9"/>
      <c r="J73" s="9"/>
      <c r="K73" s="9"/>
      <c r="L73" s="305"/>
      <c r="M73" s="305"/>
      <c r="N73" s="11" t="str">
        <f t="shared" si="7"/>
        <v/>
      </c>
      <c r="O73" s="11" t="str">
        <f t="shared" si="8"/>
        <v/>
      </c>
      <c r="P73" s="158"/>
      <c r="Q73" s="11"/>
      <c r="R73" s="11"/>
      <c r="S73" s="11"/>
      <c r="T73" s="11"/>
      <c r="U73" s="11"/>
      <c r="V73" s="11"/>
      <c r="W73" s="11"/>
      <c r="X73" s="11"/>
      <c r="Y73" s="11" t="str">
        <f t="shared" si="9"/>
        <v/>
      </c>
      <c r="Z73" s="11" t="str">
        <f t="shared" si="10"/>
        <v/>
      </c>
      <c r="AA73" s="172">
        <f t="shared" si="11"/>
        <v>0</v>
      </c>
      <c r="AB73" s="172" t="str">
        <f t="shared" si="16"/>
        <v/>
      </c>
      <c r="AC73" s="172" t="str">
        <f t="shared" si="16"/>
        <v/>
      </c>
      <c r="AD73" s="171">
        <f t="shared" si="14"/>
        <v>0</v>
      </c>
      <c r="AE73" s="171">
        <f t="shared" si="14"/>
        <v>0</v>
      </c>
      <c r="AF73" s="171">
        <f t="shared" si="14"/>
        <v>0</v>
      </c>
      <c r="AG73" s="171">
        <f t="shared" si="14"/>
        <v>0</v>
      </c>
      <c r="AH73" s="171">
        <f t="shared" si="14"/>
        <v>0</v>
      </c>
      <c r="AI73" s="171">
        <f t="shared" si="14"/>
        <v>0</v>
      </c>
      <c r="AJ73" s="171">
        <f t="shared" si="14"/>
        <v>0</v>
      </c>
      <c r="AK73" s="171"/>
      <c r="AL73" s="171"/>
      <c r="AM73" s="171">
        <f t="shared" si="5"/>
        <v>0</v>
      </c>
      <c r="AN73" s="171"/>
      <c r="AO73" s="171"/>
      <c r="AP73" s="171"/>
      <c r="AQ73" s="171"/>
      <c r="AR73" s="171"/>
      <c r="AS73" s="171"/>
      <c r="AT73" s="171"/>
      <c r="AU73" s="171"/>
      <c r="AV73" s="171"/>
      <c r="AW73" s="171"/>
      <c r="AX73" s="171"/>
      <c r="AY73" s="171"/>
      <c r="BB73" s="172" t="str">
        <f t="shared" si="15"/>
        <v/>
      </c>
      <c r="BC73" s="172" t="str">
        <f t="shared" si="15"/>
        <v/>
      </c>
      <c r="BD73" s="172" t="str">
        <f t="shared" si="15"/>
        <v/>
      </c>
      <c r="BE73" s="172" t="str">
        <f t="shared" si="15"/>
        <v/>
      </c>
      <c r="BF73" s="172" t="str">
        <f t="shared" si="15"/>
        <v/>
      </c>
    </row>
    <row r="74" spans="2:58">
      <c r="B74" s="10" t="str">
        <f t="shared" si="3"/>
        <v/>
      </c>
      <c r="C74" s="8"/>
      <c r="D74" s="8"/>
      <c r="E74" s="8"/>
      <c r="F74" s="281"/>
      <c r="G74" s="9"/>
      <c r="H74" s="9"/>
      <c r="I74" s="9"/>
      <c r="J74" s="9"/>
      <c r="K74" s="9"/>
      <c r="L74" s="305"/>
      <c r="M74" s="305"/>
      <c r="N74" s="11" t="str">
        <f t="shared" si="7"/>
        <v/>
      </c>
      <c r="O74" s="11" t="str">
        <f t="shared" si="8"/>
        <v/>
      </c>
      <c r="P74" s="158"/>
      <c r="Q74" s="11"/>
      <c r="R74" s="11"/>
      <c r="S74" s="11"/>
      <c r="T74" s="11"/>
      <c r="U74" s="11"/>
      <c r="V74" s="11"/>
      <c r="W74" s="11"/>
      <c r="X74" s="11"/>
      <c r="Y74" s="11" t="str">
        <f t="shared" si="9"/>
        <v/>
      </c>
      <c r="Z74" s="11" t="str">
        <f t="shared" si="10"/>
        <v/>
      </c>
      <c r="AA74" s="172">
        <f t="shared" si="11"/>
        <v>0</v>
      </c>
      <c r="AB74" s="172" t="str">
        <f t="shared" si="16"/>
        <v/>
      </c>
      <c r="AC74" s="172" t="str">
        <f t="shared" si="16"/>
        <v/>
      </c>
      <c r="AD74" s="171">
        <f t="shared" si="14"/>
        <v>0</v>
      </c>
      <c r="AE74" s="171">
        <f t="shared" si="14"/>
        <v>0</v>
      </c>
      <c r="AF74" s="171">
        <f t="shared" si="14"/>
        <v>0</v>
      </c>
      <c r="AG74" s="171">
        <f t="shared" si="14"/>
        <v>0</v>
      </c>
      <c r="AH74" s="171">
        <f t="shared" si="14"/>
        <v>0</v>
      </c>
      <c r="AI74" s="171">
        <f t="shared" si="14"/>
        <v>0</v>
      </c>
      <c r="AJ74" s="171">
        <f t="shared" si="14"/>
        <v>0</v>
      </c>
      <c r="AK74" s="171"/>
      <c r="AL74" s="171"/>
      <c r="AM74" s="171">
        <f t="shared" si="5"/>
        <v>0</v>
      </c>
      <c r="AN74" s="171"/>
      <c r="AO74" s="171"/>
      <c r="AP74" s="171"/>
      <c r="AQ74" s="171"/>
      <c r="AR74" s="171"/>
      <c r="AS74" s="171"/>
      <c r="AT74" s="171"/>
      <c r="AU74" s="171"/>
      <c r="AV74" s="171"/>
      <c r="AW74" s="171"/>
      <c r="AX74" s="171"/>
      <c r="AY74" s="171"/>
      <c r="BB74" s="172" t="str">
        <f t="shared" si="15"/>
        <v/>
      </c>
      <c r="BC74" s="172" t="str">
        <f t="shared" si="15"/>
        <v/>
      </c>
      <c r="BD74" s="172" t="str">
        <f t="shared" si="15"/>
        <v/>
      </c>
      <c r="BE74" s="172" t="str">
        <f t="shared" si="15"/>
        <v/>
      </c>
      <c r="BF74" s="172" t="str">
        <f t="shared" si="15"/>
        <v/>
      </c>
    </row>
    <row r="75" spans="2:58">
      <c r="B75" s="10" t="str">
        <f t="shared" si="3"/>
        <v/>
      </c>
      <c r="C75" s="8"/>
      <c r="D75" s="8"/>
      <c r="E75" s="8"/>
      <c r="F75" s="281"/>
      <c r="G75" s="9"/>
      <c r="H75" s="9"/>
      <c r="I75" s="9"/>
      <c r="J75" s="9"/>
      <c r="K75" s="9"/>
      <c r="L75" s="305"/>
      <c r="M75" s="305"/>
      <c r="N75" s="11" t="str">
        <f t="shared" si="7"/>
        <v/>
      </c>
      <c r="O75" s="11" t="str">
        <f t="shared" si="8"/>
        <v/>
      </c>
      <c r="P75" s="158"/>
      <c r="Q75" s="11"/>
      <c r="R75" s="11"/>
      <c r="S75" s="11"/>
      <c r="T75" s="11"/>
      <c r="U75" s="11"/>
      <c r="V75" s="11"/>
      <c r="W75" s="11"/>
      <c r="X75" s="11"/>
      <c r="Y75" s="11" t="str">
        <f t="shared" si="9"/>
        <v/>
      </c>
      <c r="Z75" s="11" t="str">
        <f t="shared" si="10"/>
        <v/>
      </c>
      <c r="AA75" s="172">
        <f t="shared" si="11"/>
        <v>0</v>
      </c>
      <c r="AB75" s="172" t="str">
        <f t="shared" si="16"/>
        <v/>
      </c>
      <c r="AC75" s="172" t="str">
        <f t="shared" si="16"/>
        <v/>
      </c>
      <c r="AD75" s="171">
        <f t="shared" si="14"/>
        <v>0</v>
      </c>
      <c r="AE75" s="171">
        <f t="shared" si="14"/>
        <v>0</v>
      </c>
      <c r="AF75" s="171">
        <f t="shared" si="14"/>
        <v>0</v>
      </c>
      <c r="AG75" s="171">
        <f t="shared" si="14"/>
        <v>0</v>
      </c>
      <c r="AH75" s="171">
        <f t="shared" si="14"/>
        <v>0</v>
      </c>
      <c r="AI75" s="171">
        <f t="shared" si="14"/>
        <v>0</v>
      </c>
      <c r="AJ75" s="171">
        <f t="shared" si="14"/>
        <v>0</v>
      </c>
      <c r="AK75" s="171"/>
      <c r="AL75" s="171"/>
      <c r="AM75" s="171">
        <f t="shared" si="5"/>
        <v>0</v>
      </c>
      <c r="AN75" s="171"/>
      <c r="AO75" s="171"/>
      <c r="AP75" s="171"/>
      <c r="AQ75" s="171"/>
      <c r="AR75" s="171"/>
      <c r="AS75" s="171"/>
      <c r="AT75" s="171"/>
      <c r="AU75" s="171"/>
      <c r="AV75" s="171"/>
      <c r="AW75" s="171"/>
      <c r="AX75" s="171"/>
      <c r="AY75" s="171"/>
      <c r="BB75" s="172" t="str">
        <f t="shared" si="15"/>
        <v/>
      </c>
      <c r="BC75" s="172" t="str">
        <f t="shared" si="15"/>
        <v/>
      </c>
      <c r="BD75" s="172" t="str">
        <f t="shared" si="15"/>
        <v/>
      </c>
      <c r="BE75" s="172" t="str">
        <f t="shared" si="15"/>
        <v/>
      </c>
      <c r="BF75" s="172" t="str">
        <f t="shared" si="15"/>
        <v/>
      </c>
    </row>
    <row r="76" spans="2:58">
      <c r="B76" s="10" t="str">
        <f t="shared" si="3"/>
        <v/>
      </c>
      <c r="C76" s="8"/>
      <c r="D76" s="8"/>
      <c r="E76" s="8"/>
      <c r="F76" s="281"/>
      <c r="G76" s="9"/>
      <c r="H76" s="9"/>
      <c r="I76" s="9"/>
      <c r="J76" s="9"/>
      <c r="K76" s="9"/>
      <c r="L76" s="305"/>
      <c r="M76" s="305"/>
      <c r="N76" s="11" t="str">
        <f t="shared" si="7"/>
        <v/>
      </c>
      <c r="O76" s="11" t="str">
        <f t="shared" si="8"/>
        <v/>
      </c>
      <c r="P76" s="158"/>
      <c r="Q76" s="11"/>
      <c r="R76" s="11"/>
      <c r="S76" s="11"/>
      <c r="T76" s="11"/>
      <c r="U76" s="11"/>
      <c r="V76" s="11"/>
      <c r="W76" s="11"/>
      <c r="X76" s="11"/>
      <c r="Y76" s="11" t="str">
        <f t="shared" si="9"/>
        <v/>
      </c>
      <c r="Z76" s="11" t="str">
        <f t="shared" si="10"/>
        <v/>
      </c>
      <c r="AA76" s="172">
        <f t="shared" si="11"/>
        <v>0</v>
      </c>
      <c r="AB76" s="172" t="str">
        <f t="shared" si="16"/>
        <v/>
      </c>
      <c r="AC76" s="172" t="str">
        <f t="shared" si="16"/>
        <v/>
      </c>
      <c r="AD76" s="171">
        <f t="shared" si="14"/>
        <v>0</v>
      </c>
      <c r="AE76" s="171">
        <f t="shared" si="14"/>
        <v>0</v>
      </c>
      <c r="AF76" s="171">
        <f t="shared" si="14"/>
        <v>0</v>
      </c>
      <c r="AG76" s="171">
        <f t="shared" si="14"/>
        <v>0</v>
      </c>
      <c r="AH76" s="171">
        <f t="shared" si="14"/>
        <v>0</v>
      </c>
      <c r="AI76" s="171">
        <f t="shared" si="14"/>
        <v>0</v>
      </c>
      <c r="AJ76" s="171">
        <f t="shared" si="14"/>
        <v>0</v>
      </c>
      <c r="AK76" s="171"/>
      <c r="AL76" s="171"/>
      <c r="AM76" s="171">
        <f t="shared" si="5"/>
        <v>0</v>
      </c>
      <c r="AN76" s="171"/>
      <c r="AO76" s="171"/>
      <c r="AP76" s="171"/>
      <c r="AQ76" s="171"/>
      <c r="AR76" s="171"/>
      <c r="AS76" s="171"/>
      <c r="AT76" s="171"/>
      <c r="AU76" s="171"/>
      <c r="AV76" s="171"/>
      <c r="AW76" s="171"/>
      <c r="AX76" s="171"/>
      <c r="AY76" s="171"/>
      <c r="BB76" s="172" t="str">
        <f t="shared" si="15"/>
        <v/>
      </c>
      <c r="BC76" s="172" t="str">
        <f t="shared" si="15"/>
        <v/>
      </c>
      <c r="BD76" s="172" t="str">
        <f t="shared" si="15"/>
        <v/>
      </c>
      <c r="BE76" s="172" t="str">
        <f t="shared" si="15"/>
        <v/>
      </c>
      <c r="BF76" s="172" t="str">
        <f t="shared" si="15"/>
        <v/>
      </c>
    </row>
    <row r="77" spans="2:58">
      <c r="B77" s="10" t="str">
        <f t="shared" si="3"/>
        <v/>
      </c>
      <c r="C77" s="8"/>
      <c r="D77" s="8"/>
      <c r="E77" s="8"/>
      <c r="F77" s="281"/>
      <c r="G77" s="9"/>
      <c r="H77" s="9"/>
      <c r="I77" s="9"/>
      <c r="J77" s="9"/>
      <c r="K77" s="9"/>
      <c r="L77" s="305"/>
      <c r="M77" s="305"/>
      <c r="N77" s="11" t="str">
        <f t="shared" si="7"/>
        <v/>
      </c>
      <c r="O77" s="11" t="str">
        <f t="shared" si="8"/>
        <v/>
      </c>
      <c r="P77" s="158"/>
      <c r="Q77" s="11"/>
      <c r="R77" s="11"/>
      <c r="S77" s="11"/>
      <c r="T77" s="11"/>
      <c r="U77" s="11"/>
      <c r="V77" s="11"/>
      <c r="W77" s="11"/>
      <c r="X77" s="11"/>
      <c r="Y77" s="11" t="str">
        <f t="shared" si="9"/>
        <v/>
      </c>
      <c r="Z77" s="11" t="str">
        <f t="shared" si="10"/>
        <v/>
      </c>
      <c r="AA77" s="172">
        <f t="shared" si="11"/>
        <v>0</v>
      </c>
      <c r="AB77" s="172" t="str">
        <f t="shared" si="16"/>
        <v/>
      </c>
      <c r="AC77" s="172" t="str">
        <f t="shared" si="16"/>
        <v/>
      </c>
      <c r="AD77" s="171">
        <f t="shared" si="14"/>
        <v>0</v>
      </c>
      <c r="AE77" s="171">
        <f t="shared" si="14"/>
        <v>0</v>
      </c>
      <c r="AF77" s="171">
        <f t="shared" si="14"/>
        <v>0</v>
      </c>
      <c r="AG77" s="171">
        <f t="shared" si="14"/>
        <v>0</v>
      </c>
      <c r="AH77" s="171">
        <f t="shared" si="14"/>
        <v>0</v>
      </c>
      <c r="AI77" s="171">
        <f t="shared" si="14"/>
        <v>0</v>
      </c>
      <c r="AJ77" s="171">
        <f t="shared" si="14"/>
        <v>0</v>
      </c>
      <c r="AK77" s="171"/>
      <c r="AL77" s="171"/>
      <c r="AM77" s="171">
        <f t="shared" si="5"/>
        <v>0</v>
      </c>
      <c r="AN77" s="171"/>
      <c r="AO77" s="171"/>
      <c r="AP77" s="171"/>
      <c r="AQ77" s="171"/>
      <c r="AR77" s="171"/>
      <c r="AS77" s="171"/>
      <c r="AT77" s="171"/>
      <c r="AU77" s="171"/>
      <c r="AV77" s="171"/>
      <c r="AW77" s="171"/>
      <c r="AX77" s="171"/>
      <c r="AY77" s="171"/>
      <c r="BB77" s="172" t="str">
        <f t="shared" si="15"/>
        <v/>
      </c>
      <c r="BC77" s="172" t="str">
        <f t="shared" si="15"/>
        <v/>
      </c>
      <c r="BD77" s="172" t="str">
        <f t="shared" si="15"/>
        <v/>
      </c>
      <c r="BE77" s="172" t="str">
        <f t="shared" si="15"/>
        <v/>
      </c>
      <c r="BF77" s="172" t="str">
        <f t="shared" si="15"/>
        <v/>
      </c>
    </row>
    <row r="78" spans="2:58">
      <c r="B78" s="10" t="str">
        <f t="shared" si="3"/>
        <v/>
      </c>
      <c r="C78" s="8"/>
      <c r="D78" s="8"/>
      <c r="E78" s="8"/>
      <c r="F78" s="281"/>
      <c r="G78" s="9"/>
      <c r="H78" s="9"/>
      <c r="I78" s="9"/>
      <c r="J78" s="9"/>
      <c r="K78" s="9"/>
      <c r="L78" s="305"/>
      <c r="M78" s="305"/>
      <c r="N78" s="11" t="str">
        <f t="shared" si="7"/>
        <v/>
      </c>
      <c r="O78" s="11" t="str">
        <f t="shared" si="8"/>
        <v/>
      </c>
      <c r="P78" s="158"/>
      <c r="Q78" s="11"/>
      <c r="R78" s="11"/>
      <c r="S78" s="11"/>
      <c r="T78" s="11"/>
      <c r="U78" s="11"/>
      <c r="V78" s="11"/>
      <c r="W78" s="11"/>
      <c r="X78" s="11"/>
      <c r="Y78" s="11" t="str">
        <f t="shared" si="9"/>
        <v/>
      </c>
      <c r="Z78" s="11" t="str">
        <f t="shared" si="10"/>
        <v/>
      </c>
      <c r="AA78" s="172">
        <f t="shared" si="11"/>
        <v>0</v>
      </c>
      <c r="AB78" s="172" t="str">
        <f t="shared" si="16"/>
        <v/>
      </c>
      <c r="AC78" s="172" t="str">
        <f t="shared" si="16"/>
        <v/>
      </c>
      <c r="AD78" s="171">
        <f t="shared" si="14"/>
        <v>0</v>
      </c>
      <c r="AE78" s="171">
        <f t="shared" si="14"/>
        <v>0</v>
      </c>
      <c r="AF78" s="171">
        <f t="shared" si="14"/>
        <v>0</v>
      </c>
      <c r="AG78" s="171">
        <f t="shared" si="14"/>
        <v>0</v>
      </c>
      <c r="AH78" s="171">
        <f t="shared" si="14"/>
        <v>0</v>
      </c>
      <c r="AI78" s="171">
        <f t="shared" si="14"/>
        <v>0</v>
      </c>
      <c r="AJ78" s="171">
        <f t="shared" si="14"/>
        <v>0</v>
      </c>
      <c r="AK78" s="171"/>
      <c r="AL78" s="171"/>
      <c r="AM78" s="171">
        <f t="shared" si="5"/>
        <v>0</v>
      </c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BB78" s="172" t="str">
        <f t="shared" si="15"/>
        <v/>
      </c>
      <c r="BC78" s="172" t="str">
        <f t="shared" si="15"/>
        <v/>
      </c>
      <c r="BD78" s="172" t="str">
        <f t="shared" si="15"/>
        <v/>
      </c>
      <c r="BE78" s="172" t="str">
        <f t="shared" si="15"/>
        <v/>
      </c>
      <c r="BF78" s="172" t="str">
        <f t="shared" si="15"/>
        <v/>
      </c>
    </row>
    <row r="79" spans="2:58">
      <c r="B79" s="10" t="str">
        <f t="shared" si="3"/>
        <v/>
      </c>
      <c r="C79" s="8"/>
      <c r="D79" s="8"/>
      <c r="E79" s="8"/>
      <c r="F79" s="281"/>
      <c r="G79" s="9"/>
      <c r="H79" s="9"/>
      <c r="I79" s="9"/>
      <c r="J79" s="9"/>
      <c r="K79" s="9"/>
      <c r="L79" s="305"/>
      <c r="M79" s="305"/>
      <c r="N79" s="11" t="str">
        <f t="shared" si="7"/>
        <v/>
      </c>
      <c r="O79" s="11" t="str">
        <f t="shared" si="8"/>
        <v/>
      </c>
      <c r="P79" s="158"/>
      <c r="Q79" s="11"/>
      <c r="R79" s="11"/>
      <c r="S79" s="11"/>
      <c r="T79" s="11"/>
      <c r="U79" s="11"/>
      <c r="V79" s="11"/>
      <c r="W79" s="11"/>
      <c r="X79" s="11"/>
      <c r="Y79" s="11" t="str">
        <f t="shared" si="9"/>
        <v/>
      </c>
      <c r="Z79" s="11" t="str">
        <f t="shared" si="10"/>
        <v/>
      </c>
      <c r="AA79" s="172">
        <f t="shared" si="11"/>
        <v>0</v>
      </c>
      <c r="AB79" s="172" t="str">
        <f t="shared" si="16"/>
        <v/>
      </c>
      <c r="AC79" s="172" t="str">
        <f t="shared" si="16"/>
        <v/>
      </c>
      <c r="AD79" s="171">
        <f t="shared" si="14"/>
        <v>0</v>
      </c>
      <c r="AE79" s="171">
        <f t="shared" si="14"/>
        <v>0</v>
      </c>
      <c r="AF79" s="171">
        <f t="shared" si="14"/>
        <v>0</v>
      </c>
      <c r="AG79" s="171">
        <f t="shared" si="14"/>
        <v>0</v>
      </c>
      <c r="AH79" s="171">
        <f t="shared" si="14"/>
        <v>0</v>
      </c>
      <c r="AI79" s="171">
        <f t="shared" si="14"/>
        <v>0</v>
      </c>
      <c r="AJ79" s="171">
        <f t="shared" si="14"/>
        <v>0</v>
      </c>
      <c r="AK79" s="171"/>
      <c r="AL79" s="171"/>
      <c r="AM79" s="171">
        <f t="shared" si="5"/>
        <v>0</v>
      </c>
      <c r="AN79" s="171"/>
      <c r="AO79" s="171"/>
      <c r="AP79" s="171"/>
      <c r="AQ79" s="171"/>
      <c r="AR79" s="171"/>
      <c r="AS79" s="171"/>
      <c r="AT79" s="171"/>
      <c r="AU79" s="171"/>
      <c r="AV79" s="171"/>
      <c r="AW79" s="171"/>
      <c r="AX79" s="171"/>
      <c r="AY79" s="171"/>
      <c r="BB79" s="172" t="str">
        <f t="shared" ref="BB79:BF94" si="17">IF($F79="","",BB$30)</f>
        <v/>
      </c>
      <c r="BC79" s="172" t="str">
        <f t="shared" si="17"/>
        <v/>
      </c>
      <c r="BD79" s="172" t="str">
        <f t="shared" si="17"/>
        <v/>
      </c>
      <c r="BE79" s="172" t="str">
        <f t="shared" si="17"/>
        <v/>
      </c>
      <c r="BF79" s="172" t="str">
        <f t="shared" si="17"/>
        <v/>
      </c>
    </row>
    <row r="80" spans="2:58">
      <c r="B80" s="10" t="str">
        <f t="shared" si="3"/>
        <v/>
      </c>
      <c r="C80" s="8"/>
      <c r="D80" s="8"/>
      <c r="E80" s="8"/>
      <c r="F80" s="281"/>
      <c r="G80" s="9"/>
      <c r="H80" s="9"/>
      <c r="I80" s="9"/>
      <c r="J80" s="9"/>
      <c r="K80" s="9"/>
      <c r="L80" s="305"/>
      <c r="M80" s="305"/>
      <c r="N80" s="11" t="str">
        <f t="shared" si="7"/>
        <v/>
      </c>
      <c r="O80" s="11" t="str">
        <f t="shared" si="8"/>
        <v/>
      </c>
      <c r="P80" s="158"/>
      <c r="Q80" s="11"/>
      <c r="R80" s="11"/>
      <c r="S80" s="11"/>
      <c r="T80" s="11"/>
      <c r="U80" s="11"/>
      <c r="V80" s="11"/>
      <c r="W80" s="11"/>
      <c r="X80" s="11"/>
      <c r="Y80" s="11" t="str">
        <f t="shared" si="9"/>
        <v/>
      </c>
      <c r="Z80" s="11" t="str">
        <f t="shared" si="10"/>
        <v/>
      </c>
      <c r="AA80" s="172">
        <f t="shared" si="11"/>
        <v>0</v>
      </c>
      <c r="AB80" s="172" t="str">
        <f t="shared" si="16"/>
        <v/>
      </c>
      <c r="AC80" s="172" t="str">
        <f t="shared" si="16"/>
        <v/>
      </c>
      <c r="AD80" s="171">
        <f t="shared" si="14"/>
        <v>0</v>
      </c>
      <c r="AE80" s="171">
        <f t="shared" si="14"/>
        <v>0</v>
      </c>
      <c r="AF80" s="171">
        <f t="shared" si="14"/>
        <v>0</v>
      </c>
      <c r="AG80" s="171">
        <f t="shared" si="14"/>
        <v>0</v>
      </c>
      <c r="AH80" s="171">
        <f t="shared" si="14"/>
        <v>0</v>
      </c>
      <c r="AI80" s="171">
        <f t="shared" si="14"/>
        <v>0</v>
      </c>
      <c r="AJ80" s="171">
        <f t="shared" si="14"/>
        <v>0</v>
      </c>
      <c r="AK80" s="171"/>
      <c r="AL80" s="171"/>
      <c r="AM80" s="171">
        <f t="shared" si="5"/>
        <v>0</v>
      </c>
      <c r="AN80" s="171"/>
      <c r="AO80" s="171"/>
      <c r="AP80" s="171"/>
      <c r="AQ80" s="171"/>
      <c r="AR80" s="171"/>
      <c r="AS80" s="171"/>
      <c r="AT80" s="171"/>
      <c r="AU80" s="171"/>
      <c r="AV80" s="171"/>
      <c r="AW80" s="171"/>
      <c r="AX80" s="171"/>
      <c r="AY80" s="171"/>
      <c r="BB80" s="172" t="str">
        <f t="shared" si="17"/>
        <v/>
      </c>
      <c r="BC80" s="172" t="str">
        <f t="shared" si="17"/>
        <v/>
      </c>
      <c r="BD80" s="172" t="str">
        <f t="shared" si="17"/>
        <v/>
      </c>
      <c r="BE80" s="172" t="str">
        <f t="shared" si="17"/>
        <v/>
      </c>
      <c r="BF80" s="172" t="str">
        <f t="shared" si="17"/>
        <v/>
      </c>
    </row>
    <row r="81" spans="2:58">
      <c r="B81" s="10" t="str">
        <f t="shared" si="3"/>
        <v/>
      </c>
      <c r="C81" s="8"/>
      <c r="D81" s="8"/>
      <c r="E81" s="8"/>
      <c r="F81" s="281"/>
      <c r="G81" s="9"/>
      <c r="H81" s="9"/>
      <c r="I81" s="9"/>
      <c r="J81" s="9"/>
      <c r="K81" s="9"/>
      <c r="L81" s="305"/>
      <c r="M81" s="305"/>
      <c r="N81" s="11" t="str">
        <f t="shared" si="7"/>
        <v/>
      </c>
      <c r="O81" s="11" t="str">
        <f t="shared" si="8"/>
        <v/>
      </c>
      <c r="P81" s="158"/>
      <c r="Q81" s="11"/>
      <c r="R81" s="11"/>
      <c r="S81" s="11"/>
      <c r="T81" s="11"/>
      <c r="U81" s="11"/>
      <c r="V81" s="11"/>
      <c r="W81" s="11"/>
      <c r="X81" s="11"/>
      <c r="Y81" s="11" t="str">
        <f t="shared" si="9"/>
        <v/>
      </c>
      <c r="Z81" s="11" t="str">
        <f t="shared" si="10"/>
        <v/>
      </c>
      <c r="AA81" s="172">
        <f t="shared" si="11"/>
        <v>0</v>
      </c>
      <c r="AB81" s="172" t="str">
        <f t="shared" si="16"/>
        <v/>
      </c>
      <c r="AC81" s="172" t="str">
        <f t="shared" si="16"/>
        <v/>
      </c>
      <c r="AD81" s="171">
        <f t="shared" si="14"/>
        <v>0</v>
      </c>
      <c r="AE81" s="171">
        <f t="shared" si="14"/>
        <v>0</v>
      </c>
      <c r="AF81" s="171">
        <f t="shared" si="14"/>
        <v>0</v>
      </c>
      <c r="AG81" s="171">
        <f t="shared" si="14"/>
        <v>0</v>
      </c>
      <c r="AH81" s="171">
        <f t="shared" si="14"/>
        <v>0</v>
      </c>
      <c r="AI81" s="171">
        <f t="shared" si="14"/>
        <v>0</v>
      </c>
      <c r="AJ81" s="171">
        <f t="shared" si="14"/>
        <v>0</v>
      </c>
      <c r="AK81" s="171"/>
      <c r="AL81" s="171"/>
      <c r="AM81" s="171">
        <f t="shared" si="5"/>
        <v>0</v>
      </c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1"/>
      <c r="BB81" s="172" t="str">
        <f t="shared" si="17"/>
        <v/>
      </c>
      <c r="BC81" s="172" t="str">
        <f t="shared" si="17"/>
        <v/>
      </c>
      <c r="BD81" s="172" t="str">
        <f t="shared" si="17"/>
        <v/>
      </c>
      <c r="BE81" s="172" t="str">
        <f t="shared" si="17"/>
        <v/>
      </c>
      <c r="BF81" s="172" t="str">
        <f t="shared" si="17"/>
        <v/>
      </c>
    </row>
    <row r="82" spans="2:58">
      <c r="B82" s="10" t="str">
        <f t="shared" si="3"/>
        <v/>
      </c>
      <c r="C82" s="8"/>
      <c r="D82" s="8"/>
      <c r="E82" s="8"/>
      <c r="F82" s="281"/>
      <c r="G82" s="9"/>
      <c r="H82" s="9"/>
      <c r="I82" s="9"/>
      <c r="J82" s="9"/>
      <c r="K82" s="9"/>
      <c r="L82" s="305"/>
      <c r="M82" s="305"/>
      <c r="N82" s="11" t="str">
        <f t="shared" si="7"/>
        <v/>
      </c>
      <c r="O82" s="11" t="str">
        <f t="shared" si="8"/>
        <v/>
      </c>
      <c r="P82" s="158"/>
      <c r="Q82" s="11"/>
      <c r="R82" s="11"/>
      <c r="S82" s="11"/>
      <c r="T82" s="11"/>
      <c r="U82" s="11"/>
      <c r="V82" s="11"/>
      <c r="W82" s="11"/>
      <c r="X82" s="11"/>
      <c r="Y82" s="11" t="str">
        <f t="shared" si="9"/>
        <v/>
      </c>
      <c r="Z82" s="11" t="str">
        <f t="shared" si="10"/>
        <v/>
      </c>
      <c r="AA82" s="172">
        <f t="shared" si="11"/>
        <v>0</v>
      </c>
      <c r="AB82" s="172" t="str">
        <f t="shared" si="16"/>
        <v/>
      </c>
      <c r="AC82" s="172" t="str">
        <f t="shared" si="16"/>
        <v/>
      </c>
      <c r="AD82" s="171">
        <f t="shared" si="14"/>
        <v>0</v>
      </c>
      <c r="AE82" s="171">
        <f t="shared" si="14"/>
        <v>0</v>
      </c>
      <c r="AF82" s="171">
        <f t="shared" si="14"/>
        <v>0</v>
      </c>
      <c r="AG82" s="171">
        <f t="shared" si="14"/>
        <v>0</v>
      </c>
      <c r="AH82" s="171">
        <f t="shared" si="14"/>
        <v>0</v>
      </c>
      <c r="AI82" s="171">
        <f t="shared" si="14"/>
        <v>0</v>
      </c>
      <c r="AJ82" s="171">
        <f t="shared" si="14"/>
        <v>0</v>
      </c>
      <c r="AK82" s="171"/>
      <c r="AL82" s="171"/>
      <c r="AM82" s="171">
        <f t="shared" si="5"/>
        <v>0</v>
      </c>
      <c r="AN82" s="171"/>
      <c r="AO82" s="171"/>
      <c r="AP82" s="171"/>
      <c r="AQ82" s="171"/>
      <c r="AR82" s="171"/>
      <c r="AS82" s="171"/>
      <c r="AT82" s="171"/>
      <c r="AU82" s="171"/>
      <c r="AV82" s="171"/>
      <c r="AW82" s="171"/>
      <c r="AX82" s="171"/>
      <c r="AY82" s="171"/>
      <c r="BB82" s="172" t="str">
        <f t="shared" si="17"/>
        <v/>
      </c>
      <c r="BC82" s="172" t="str">
        <f t="shared" si="17"/>
        <v/>
      </c>
      <c r="BD82" s="172" t="str">
        <f t="shared" si="17"/>
        <v/>
      </c>
      <c r="BE82" s="172" t="str">
        <f t="shared" si="17"/>
        <v/>
      </c>
      <c r="BF82" s="172" t="str">
        <f t="shared" si="17"/>
        <v/>
      </c>
    </row>
    <row r="83" spans="2:58">
      <c r="B83" s="10" t="str">
        <f t="shared" si="3"/>
        <v/>
      </c>
      <c r="C83" s="8"/>
      <c r="D83" s="8"/>
      <c r="E83" s="8"/>
      <c r="F83" s="281"/>
      <c r="G83" s="9"/>
      <c r="H83" s="9"/>
      <c r="I83" s="9"/>
      <c r="J83" s="9"/>
      <c r="K83" s="9"/>
      <c r="L83" s="305"/>
      <c r="M83" s="305"/>
      <c r="N83" s="11" t="str">
        <f t="shared" si="7"/>
        <v/>
      </c>
      <c r="O83" s="11" t="str">
        <f t="shared" si="8"/>
        <v/>
      </c>
      <c r="P83" s="158"/>
      <c r="Q83" s="11"/>
      <c r="R83" s="11"/>
      <c r="S83" s="11"/>
      <c r="T83" s="11"/>
      <c r="U83" s="11"/>
      <c r="V83" s="11"/>
      <c r="W83" s="11"/>
      <c r="X83" s="11"/>
      <c r="Y83" s="11" t="str">
        <f t="shared" si="9"/>
        <v/>
      </c>
      <c r="Z83" s="11" t="str">
        <f t="shared" si="10"/>
        <v/>
      </c>
      <c r="AA83" s="172">
        <f t="shared" si="11"/>
        <v>0</v>
      </c>
      <c r="AB83" s="172" t="str">
        <f t="shared" si="16"/>
        <v/>
      </c>
      <c r="AC83" s="172" t="str">
        <f t="shared" si="16"/>
        <v/>
      </c>
      <c r="AD83" s="171">
        <f t="shared" si="14"/>
        <v>0</v>
      </c>
      <c r="AE83" s="171">
        <f t="shared" si="14"/>
        <v>0</v>
      </c>
      <c r="AF83" s="171">
        <f t="shared" si="14"/>
        <v>0</v>
      </c>
      <c r="AG83" s="171">
        <f t="shared" si="14"/>
        <v>0</v>
      </c>
      <c r="AH83" s="171">
        <f t="shared" si="14"/>
        <v>0</v>
      </c>
      <c r="AI83" s="171">
        <f t="shared" si="14"/>
        <v>0</v>
      </c>
      <c r="AJ83" s="171">
        <f t="shared" si="14"/>
        <v>0</v>
      </c>
      <c r="AK83" s="171"/>
      <c r="AL83" s="171"/>
      <c r="AM83" s="171">
        <f t="shared" si="5"/>
        <v>0</v>
      </c>
      <c r="AN83" s="171"/>
      <c r="AO83" s="171"/>
      <c r="AP83" s="171"/>
      <c r="AQ83" s="171"/>
      <c r="AR83" s="171"/>
      <c r="AS83" s="171"/>
      <c r="AT83" s="171"/>
      <c r="AU83" s="171"/>
      <c r="AV83" s="171"/>
      <c r="AW83" s="171"/>
      <c r="AX83" s="171"/>
      <c r="AY83" s="171"/>
      <c r="BB83" s="172" t="str">
        <f t="shared" si="17"/>
        <v/>
      </c>
      <c r="BC83" s="172" t="str">
        <f t="shared" si="17"/>
        <v/>
      </c>
      <c r="BD83" s="172" t="str">
        <f t="shared" si="17"/>
        <v/>
      </c>
      <c r="BE83" s="172" t="str">
        <f t="shared" si="17"/>
        <v/>
      </c>
      <c r="BF83" s="172" t="str">
        <f t="shared" si="17"/>
        <v/>
      </c>
    </row>
    <row r="84" spans="2:58">
      <c r="B84" s="10" t="str">
        <f t="shared" si="3"/>
        <v/>
      </c>
      <c r="C84" s="8"/>
      <c r="D84" s="8"/>
      <c r="E84" s="8"/>
      <c r="F84" s="281"/>
      <c r="G84" s="9"/>
      <c r="H84" s="9"/>
      <c r="I84" s="9"/>
      <c r="J84" s="9"/>
      <c r="K84" s="9"/>
      <c r="L84" s="305"/>
      <c r="M84" s="305"/>
      <c r="N84" s="11" t="str">
        <f t="shared" si="7"/>
        <v/>
      </c>
      <c r="O84" s="11" t="str">
        <f t="shared" si="8"/>
        <v/>
      </c>
      <c r="P84" s="158"/>
      <c r="Q84" s="11"/>
      <c r="R84" s="11"/>
      <c r="S84" s="11"/>
      <c r="T84" s="11"/>
      <c r="U84" s="11"/>
      <c r="V84" s="11"/>
      <c r="W84" s="11"/>
      <c r="X84" s="11"/>
      <c r="Y84" s="11" t="str">
        <f t="shared" si="9"/>
        <v/>
      </c>
      <c r="Z84" s="11" t="str">
        <f t="shared" si="10"/>
        <v/>
      </c>
      <c r="AA84" s="172">
        <f t="shared" si="11"/>
        <v>0</v>
      </c>
      <c r="AB84" s="172" t="str">
        <f t="shared" si="16"/>
        <v/>
      </c>
      <c r="AC84" s="172" t="str">
        <f t="shared" si="16"/>
        <v/>
      </c>
      <c r="AD84" s="171">
        <f t="shared" si="14"/>
        <v>0</v>
      </c>
      <c r="AE84" s="171">
        <f t="shared" si="14"/>
        <v>0</v>
      </c>
      <c r="AF84" s="171">
        <f t="shared" si="14"/>
        <v>0</v>
      </c>
      <c r="AG84" s="171">
        <f t="shared" si="14"/>
        <v>0</v>
      </c>
      <c r="AH84" s="171">
        <f t="shared" si="14"/>
        <v>0</v>
      </c>
      <c r="AI84" s="171">
        <f t="shared" si="14"/>
        <v>0</v>
      </c>
      <c r="AJ84" s="171">
        <f t="shared" si="14"/>
        <v>0</v>
      </c>
      <c r="AK84" s="171"/>
      <c r="AL84" s="171"/>
      <c r="AM84" s="171">
        <f t="shared" si="5"/>
        <v>0</v>
      </c>
      <c r="AN84" s="171"/>
      <c r="AO84" s="171"/>
      <c r="AP84" s="171"/>
      <c r="AQ84" s="171"/>
      <c r="AR84" s="171"/>
      <c r="AS84" s="171"/>
      <c r="AT84" s="171"/>
      <c r="AU84" s="171"/>
      <c r="AV84" s="171"/>
      <c r="AW84" s="171"/>
      <c r="AX84" s="171"/>
      <c r="AY84" s="171"/>
      <c r="BB84" s="172" t="str">
        <f t="shared" si="17"/>
        <v/>
      </c>
      <c r="BC84" s="172" t="str">
        <f t="shared" si="17"/>
        <v/>
      </c>
      <c r="BD84" s="172" t="str">
        <f t="shared" si="17"/>
        <v/>
      </c>
      <c r="BE84" s="172" t="str">
        <f t="shared" si="17"/>
        <v/>
      </c>
      <c r="BF84" s="172" t="str">
        <f t="shared" si="17"/>
        <v/>
      </c>
    </row>
    <row r="85" spans="2:58">
      <c r="B85" s="10" t="str">
        <f t="shared" si="3"/>
        <v/>
      </c>
      <c r="C85" s="8"/>
      <c r="D85" s="8"/>
      <c r="E85" s="8"/>
      <c r="F85" s="281"/>
      <c r="G85" s="9"/>
      <c r="H85" s="9"/>
      <c r="I85" s="9"/>
      <c r="J85" s="9"/>
      <c r="K85" s="9"/>
      <c r="L85" s="305"/>
      <c r="M85" s="305"/>
      <c r="N85" s="11" t="str">
        <f t="shared" si="7"/>
        <v/>
      </c>
      <c r="O85" s="11" t="str">
        <f t="shared" si="8"/>
        <v/>
      </c>
      <c r="P85" s="158"/>
      <c r="Q85" s="11"/>
      <c r="R85" s="11"/>
      <c r="S85" s="11"/>
      <c r="T85" s="11"/>
      <c r="U85" s="11"/>
      <c r="V85" s="11"/>
      <c r="W85" s="11"/>
      <c r="X85" s="11"/>
      <c r="Y85" s="11" t="str">
        <f t="shared" si="9"/>
        <v/>
      </c>
      <c r="Z85" s="11" t="str">
        <f t="shared" si="10"/>
        <v/>
      </c>
      <c r="AA85" s="172">
        <f t="shared" si="11"/>
        <v>0</v>
      </c>
      <c r="AB85" s="172" t="str">
        <f t="shared" si="16"/>
        <v/>
      </c>
      <c r="AC85" s="172" t="str">
        <f t="shared" si="16"/>
        <v/>
      </c>
      <c r="AD85" s="171">
        <f t="shared" si="14"/>
        <v>0</v>
      </c>
      <c r="AE85" s="171">
        <f t="shared" si="14"/>
        <v>0</v>
      </c>
      <c r="AF85" s="171">
        <f t="shared" si="14"/>
        <v>0</v>
      </c>
      <c r="AG85" s="171">
        <f t="shared" si="14"/>
        <v>0</v>
      </c>
      <c r="AH85" s="171">
        <f t="shared" si="14"/>
        <v>0</v>
      </c>
      <c r="AI85" s="171">
        <f t="shared" si="14"/>
        <v>0</v>
      </c>
      <c r="AJ85" s="171">
        <f t="shared" si="14"/>
        <v>0</v>
      </c>
      <c r="AK85" s="171"/>
      <c r="AL85" s="171"/>
      <c r="AM85" s="171">
        <f t="shared" si="5"/>
        <v>0</v>
      </c>
      <c r="AN85" s="171"/>
      <c r="AO85" s="171"/>
      <c r="AP85" s="171"/>
      <c r="AQ85" s="171"/>
      <c r="AR85" s="171"/>
      <c r="AS85" s="171"/>
      <c r="AT85" s="171"/>
      <c r="AU85" s="171"/>
      <c r="AV85" s="171"/>
      <c r="AW85" s="171"/>
      <c r="AX85" s="171"/>
      <c r="AY85" s="171"/>
      <c r="BB85" s="172" t="str">
        <f t="shared" si="17"/>
        <v/>
      </c>
      <c r="BC85" s="172" t="str">
        <f t="shared" si="17"/>
        <v/>
      </c>
      <c r="BD85" s="172" t="str">
        <f t="shared" si="17"/>
        <v/>
      </c>
      <c r="BE85" s="172" t="str">
        <f t="shared" si="17"/>
        <v/>
      </c>
      <c r="BF85" s="172" t="str">
        <f t="shared" si="17"/>
        <v/>
      </c>
    </row>
    <row r="86" spans="2:58">
      <c r="B86" s="10" t="str">
        <f t="shared" si="3"/>
        <v/>
      </c>
      <c r="C86" s="8"/>
      <c r="D86" s="8"/>
      <c r="E86" s="8"/>
      <c r="F86" s="281"/>
      <c r="G86" s="9"/>
      <c r="H86" s="9"/>
      <c r="I86" s="9"/>
      <c r="J86" s="9"/>
      <c r="K86" s="9"/>
      <c r="L86" s="305"/>
      <c r="M86" s="305"/>
      <c r="N86" s="11" t="str">
        <f t="shared" si="7"/>
        <v/>
      </c>
      <c r="O86" s="11" t="str">
        <f t="shared" si="8"/>
        <v/>
      </c>
      <c r="P86" s="158"/>
      <c r="Q86" s="11"/>
      <c r="R86" s="11"/>
      <c r="S86" s="11"/>
      <c r="T86" s="11"/>
      <c r="U86" s="11"/>
      <c r="V86" s="11"/>
      <c r="W86" s="11"/>
      <c r="X86" s="11"/>
      <c r="Y86" s="11" t="str">
        <f t="shared" si="9"/>
        <v/>
      </c>
      <c r="Z86" s="11" t="str">
        <f t="shared" si="10"/>
        <v/>
      </c>
      <c r="AA86" s="172">
        <f t="shared" si="11"/>
        <v>0</v>
      </c>
      <c r="AB86" s="172" t="str">
        <f t="shared" si="16"/>
        <v/>
      </c>
      <c r="AC86" s="172" t="str">
        <f t="shared" si="16"/>
        <v/>
      </c>
      <c r="AD86" s="171">
        <f t="shared" si="14"/>
        <v>0</v>
      </c>
      <c r="AE86" s="171">
        <f t="shared" si="14"/>
        <v>0</v>
      </c>
      <c r="AF86" s="171">
        <f t="shared" si="14"/>
        <v>0</v>
      </c>
      <c r="AG86" s="171">
        <f t="shared" si="14"/>
        <v>0</v>
      </c>
      <c r="AH86" s="171">
        <f t="shared" si="14"/>
        <v>0</v>
      </c>
      <c r="AI86" s="171">
        <f t="shared" si="14"/>
        <v>0</v>
      </c>
      <c r="AJ86" s="171">
        <f t="shared" si="14"/>
        <v>0</v>
      </c>
      <c r="AK86" s="171"/>
      <c r="AL86" s="171"/>
      <c r="AM86" s="171">
        <f t="shared" si="5"/>
        <v>0</v>
      </c>
      <c r="AN86" s="171"/>
      <c r="AO86" s="171"/>
      <c r="AP86" s="171"/>
      <c r="AQ86" s="171"/>
      <c r="AR86" s="171"/>
      <c r="AS86" s="171"/>
      <c r="AT86" s="171"/>
      <c r="AU86" s="171"/>
      <c r="AV86" s="171"/>
      <c r="AW86" s="171"/>
      <c r="AX86" s="171"/>
      <c r="AY86" s="171"/>
      <c r="BB86" s="172" t="str">
        <f t="shared" si="17"/>
        <v/>
      </c>
      <c r="BC86" s="172" t="str">
        <f t="shared" si="17"/>
        <v/>
      </c>
      <c r="BD86" s="172" t="str">
        <f t="shared" si="17"/>
        <v/>
      </c>
      <c r="BE86" s="172" t="str">
        <f t="shared" si="17"/>
        <v/>
      </c>
      <c r="BF86" s="172" t="str">
        <f t="shared" si="17"/>
        <v/>
      </c>
    </row>
    <row r="87" spans="2:58">
      <c r="B87" s="10" t="str">
        <f t="shared" si="3"/>
        <v/>
      </c>
      <c r="C87" s="8"/>
      <c r="D87" s="8"/>
      <c r="E87" s="8"/>
      <c r="F87" s="281"/>
      <c r="G87" s="9"/>
      <c r="H87" s="9"/>
      <c r="I87" s="9"/>
      <c r="J87" s="9"/>
      <c r="K87" s="9"/>
      <c r="L87" s="305"/>
      <c r="M87" s="305"/>
      <c r="N87" s="11" t="str">
        <f t="shared" si="7"/>
        <v/>
      </c>
      <c r="O87" s="11" t="str">
        <f t="shared" si="8"/>
        <v/>
      </c>
      <c r="P87" s="158"/>
      <c r="Q87" s="11"/>
      <c r="R87" s="11"/>
      <c r="S87" s="11"/>
      <c r="T87" s="11"/>
      <c r="U87" s="11"/>
      <c r="V87" s="11"/>
      <c r="W87" s="11"/>
      <c r="X87" s="11"/>
      <c r="Y87" s="11" t="str">
        <f t="shared" si="9"/>
        <v/>
      </c>
      <c r="Z87" s="11" t="str">
        <f t="shared" si="10"/>
        <v/>
      </c>
      <c r="AA87" s="172">
        <f t="shared" si="11"/>
        <v>0</v>
      </c>
      <c r="AB87" s="172" t="str">
        <f t="shared" si="16"/>
        <v/>
      </c>
      <c r="AC87" s="172" t="str">
        <f t="shared" si="16"/>
        <v/>
      </c>
      <c r="AD87" s="171">
        <f t="shared" si="14"/>
        <v>0</v>
      </c>
      <c r="AE87" s="171">
        <f t="shared" si="14"/>
        <v>0</v>
      </c>
      <c r="AF87" s="171">
        <f t="shared" si="14"/>
        <v>0</v>
      </c>
      <c r="AG87" s="171">
        <f t="shared" si="14"/>
        <v>0</v>
      </c>
      <c r="AH87" s="171">
        <f t="shared" si="14"/>
        <v>0</v>
      </c>
      <c r="AI87" s="171">
        <f t="shared" si="14"/>
        <v>0</v>
      </c>
      <c r="AJ87" s="171">
        <f t="shared" si="14"/>
        <v>0</v>
      </c>
      <c r="AK87" s="171"/>
      <c r="AL87" s="171"/>
      <c r="AM87" s="171">
        <f t="shared" si="5"/>
        <v>0</v>
      </c>
      <c r="AN87" s="171"/>
      <c r="AO87" s="171"/>
      <c r="AP87" s="171"/>
      <c r="AQ87" s="171"/>
      <c r="AR87" s="171"/>
      <c r="AS87" s="171"/>
      <c r="AT87" s="171"/>
      <c r="AU87" s="171"/>
      <c r="AV87" s="171"/>
      <c r="AW87" s="171"/>
      <c r="AX87" s="171"/>
      <c r="AY87" s="171"/>
      <c r="BB87" s="172" t="str">
        <f t="shared" si="17"/>
        <v/>
      </c>
      <c r="BC87" s="172" t="str">
        <f t="shared" si="17"/>
        <v/>
      </c>
      <c r="BD87" s="172" t="str">
        <f t="shared" si="17"/>
        <v/>
      </c>
      <c r="BE87" s="172" t="str">
        <f t="shared" si="17"/>
        <v/>
      </c>
      <c r="BF87" s="172" t="str">
        <f t="shared" si="17"/>
        <v/>
      </c>
    </row>
    <row r="88" spans="2:58">
      <c r="B88" s="10" t="str">
        <f t="shared" si="3"/>
        <v/>
      </c>
      <c r="C88" s="8"/>
      <c r="D88" s="8"/>
      <c r="E88" s="8"/>
      <c r="F88" s="281"/>
      <c r="G88" s="9"/>
      <c r="H88" s="9"/>
      <c r="I88" s="9"/>
      <c r="J88" s="9"/>
      <c r="K88" s="9"/>
      <c r="L88" s="305"/>
      <c r="M88" s="305"/>
      <c r="N88" s="11" t="str">
        <f t="shared" si="7"/>
        <v/>
      </c>
      <c r="O88" s="11" t="str">
        <f t="shared" si="8"/>
        <v/>
      </c>
      <c r="P88" s="158"/>
      <c r="Q88" s="11"/>
      <c r="R88" s="11"/>
      <c r="S88" s="11"/>
      <c r="T88" s="11"/>
      <c r="U88" s="11"/>
      <c r="V88" s="11"/>
      <c r="W88" s="11"/>
      <c r="X88" s="11"/>
      <c r="Y88" s="11" t="str">
        <f t="shared" si="9"/>
        <v/>
      </c>
      <c r="Z88" s="11" t="str">
        <f t="shared" si="10"/>
        <v/>
      </c>
      <c r="AA88" s="172">
        <f t="shared" si="11"/>
        <v>0</v>
      </c>
      <c r="AB88" s="172" t="str">
        <f t="shared" si="16"/>
        <v/>
      </c>
      <c r="AC88" s="172" t="str">
        <f t="shared" si="16"/>
        <v/>
      </c>
      <c r="AD88" s="171">
        <f t="shared" si="14"/>
        <v>0</v>
      </c>
      <c r="AE88" s="171">
        <f t="shared" si="14"/>
        <v>0</v>
      </c>
      <c r="AF88" s="171">
        <f t="shared" si="14"/>
        <v>0</v>
      </c>
      <c r="AG88" s="171">
        <f t="shared" si="14"/>
        <v>0</v>
      </c>
      <c r="AH88" s="171">
        <f t="shared" si="14"/>
        <v>0</v>
      </c>
      <c r="AI88" s="171">
        <f t="shared" si="14"/>
        <v>0</v>
      </c>
      <c r="AJ88" s="171">
        <f t="shared" si="14"/>
        <v>0</v>
      </c>
      <c r="AK88" s="171"/>
      <c r="AL88" s="171"/>
      <c r="AM88" s="171">
        <f t="shared" si="5"/>
        <v>0</v>
      </c>
      <c r="AN88" s="171"/>
      <c r="AO88" s="171"/>
      <c r="AP88" s="171"/>
      <c r="AQ88" s="171"/>
      <c r="AR88" s="171"/>
      <c r="AS88" s="171"/>
      <c r="AT88" s="171"/>
      <c r="AU88" s="171"/>
      <c r="AV88" s="171"/>
      <c r="AW88" s="171"/>
      <c r="AX88" s="171"/>
      <c r="AY88" s="171"/>
      <c r="BB88" s="172" t="str">
        <f t="shared" si="17"/>
        <v/>
      </c>
      <c r="BC88" s="172" t="str">
        <f t="shared" si="17"/>
        <v/>
      </c>
      <c r="BD88" s="172" t="str">
        <f t="shared" si="17"/>
        <v/>
      </c>
      <c r="BE88" s="172" t="str">
        <f t="shared" si="17"/>
        <v/>
      </c>
      <c r="BF88" s="172" t="str">
        <f t="shared" si="17"/>
        <v/>
      </c>
    </row>
    <row r="89" spans="2:58">
      <c r="B89" s="10" t="str">
        <f t="shared" si="3"/>
        <v/>
      </c>
      <c r="C89" s="8"/>
      <c r="D89" s="8"/>
      <c r="E89" s="8"/>
      <c r="F89" s="281"/>
      <c r="G89" s="9"/>
      <c r="H89" s="9"/>
      <c r="I89" s="9"/>
      <c r="J89" s="9"/>
      <c r="K89" s="9"/>
      <c r="L89" s="305"/>
      <c r="M89" s="305"/>
      <c r="N89" s="11" t="str">
        <f t="shared" si="7"/>
        <v/>
      </c>
      <c r="O89" s="11" t="str">
        <f t="shared" si="8"/>
        <v/>
      </c>
      <c r="P89" s="158"/>
      <c r="Q89" s="11"/>
      <c r="R89" s="11"/>
      <c r="S89" s="11"/>
      <c r="T89" s="11"/>
      <c r="U89" s="11"/>
      <c r="V89" s="11"/>
      <c r="W89" s="11"/>
      <c r="X89" s="11"/>
      <c r="Y89" s="11" t="str">
        <f t="shared" si="9"/>
        <v/>
      </c>
      <c r="Z89" s="11" t="str">
        <f t="shared" si="10"/>
        <v/>
      </c>
      <c r="AA89" s="172">
        <f t="shared" si="11"/>
        <v>0</v>
      </c>
      <c r="AB89" s="172" t="str">
        <f t="shared" si="16"/>
        <v/>
      </c>
      <c r="AC89" s="172" t="str">
        <f t="shared" si="16"/>
        <v/>
      </c>
      <c r="AD89" s="171">
        <f t="shared" si="14"/>
        <v>0</v>
      </c>
      <c r="AE89" s="171">
        <f t="shared" si="14"/>
        <v>0</v>
      </c>
      <c r="AF89" s="171">
        <f t="shared" si="14"/>
        <v>0</v>
      </c>
      <c r="AG89" s="171">
        <f t="shared" si="14"/>
        <v>0</v>
      </c>
      <c r="AH89" s="171">
        <f t="shared" si="14"/>
        <v>0</v>
      </c>
      <c r="AI89" s="171">
        <f t="shared" si="14"/>
        <v>0</v>
      </c>
      <c r="AJ89" s="171">
        <f t="shared" si="14"/>
        <v>0</v>
      </c>
      <c r="AK89" s="171"/>
      <c r="AL89" s="171"/>
      <c r="AM89" s="171">
        <f t="shared" si="5"/>
        <v>0</v>
      </c>
      <c r="AN89" s="171"/>
      <c r="AO89" s="171"/>
      <c r="AP89" s="171"/>
      <c r="AQ89" s="171"/>
      <c r="AR89" s="171"/>
      <c r="AS89" s="171"/>
      <c r="AT89" s="171"/>
      <c r="AU89" s="171"/>
      <c r="AV89" s="171"/>
      <c r="AW89" s="171"/>
      <c r="AX89" s="171"/>
      <c r="AY89" s="171"/>
      <c r="BB89" s="172" t="str">
        <f t="shared" si="17"/>
        <v/>
      </c>
      <c r="BC89" s="172" t="str">
        <f t="shared" si="17"/>
        <v/>
      </c>
      <c r="BD89" s="172" t="str">
        <f t="shared" si="17"/>
        <v/>
      </c>
      <c r="BE89" s="172" t="str">
        <f t="shared" si="17"/>
        <v/>
      </c>
      <c r="BF89" s="172" t="str">
        <f t="shared" si="17"/>
        <v/>
      </c>
    </row>
    <row r="90" spans="2:58">
      <c r="B90" s="10" t="str">
        <f t="shared" si="3"/>
        <v/>
      </c>
      <c r="C90" s="8"/>
      <c r="D90" s="8"/>
      <c r="E90" s="8"/>
      <c r="F90" s="281"/>
      <c r="G90" s="9"/>
      <c r="H90" s="9"/>
      <c r="I90" s="9"/>
      <c r="J90" s="9"/>
      <c r="K90" s="9"/>
      <c r="L90" s="305"/>
      <c r="M90" s="305"/>
      <c r="N90" s="11" t="str">
        <f t="shared" si="7"/>
        <v/>
      </c>
      <c r="O90" s="11" t="str">
        <f t="shared" si="8"/>
        <v/>
      </c>
      <c r="P90" s="158"/>
      <c r="Q90" s="11"/>
      <c r="R90" s="11"/>
      <c r="S90" s="11"/>
      <c r="T90" s="11"/>
      <c r="U90" s="11"/>
      <c r="V90" s="11"/>
      <c r="W90" s="11"/>
      <c r="X90" s="11"/>
      <c r="Y90" s="11" t="str">
        <f t="shared" si="9"/>
        <v/>
      </c>
      <c r="Z90" s="11" t="str">
        <f t="shared" si="10"/>
        <v/>
      </c>
      <c r="AA90" s="172">
        <f t="shared" si="11"/>
        <v>0</v>
      </c>
      <c r="AB90" s="172" t="str">
        <f t="shared" si="16"/>
        <v/>
      </c>
      <c r="AC90" s="172" t="str">
        <f t="shared" si="16"/>
        <v/>
      </c>
      <c r="AD90" s="171">
        <f t="shared" si="14"/>
        <v>0</v>
      </c>
      <c r="AE90" s="171">
        <f t="shared" si="14"/>
        <v>0</v>
      </c>
      <c r="AF90" s="171">
        <f t="shared" si="14"/>
        <v>0</v>
      </c>
      <c r="AG90" s="171">
        <f t="shared" si="14"/>
        <v>0</v>
      </c>
      <c r="AH90" s="171">
        <f t="shared" si="14"/>
        <v>0</v>
      </c>
      <c r="AI90" s="171">
        <f t="shared" si="14"/>
        <v>0</v>
      </c>
      <c r="AJ90" s="171">
        <f t="shared" si="14"/>
        <v>0</v>
      </c>
      <c r="AK90" s="171"/>
      <c r="AL90" s="171"/>
      <c r="AM90" s="171">
        <f t="shared" si="5"/>
        <v>0</v>
      </c>
      <c r="AN90" s="171"/>
      <c r="AO90" s="171"/>
      <c r="AP90" s="171"/>
      <c r="AQ90" s="171"/>
      <c r="AR90" s="171"/>
      <c r="AS90" s="171"/>
      <c r="AT90" s="171"/>
      <c r="AU90" s="171"/>
      <c r="AV90" s="171"/>
      <c r="AW90" s="171"/>
      <c r="AX90" s="171"/>
      <c r="AY90" s="171"/>
      <c r="BB90" s="172" t="str">
        <f t="shared" si="17"/>
        <v/>
      </c>
      <c r="BC90" s="172" t="str">
        <f t="shared" si="17"/>
        <v/>
      </c>
      <c r="BD90" s="172" t="str">
        <f t="shared" si="17"/>
        <v/>
      </c>
      <c r="BE90" s="172" t="str">
        <f t="shared" si="17"/>
        <v/>
      </c>
      <c r="BF90" s="172" t="str">
        <f t="shared" si="17"/>
        <v/>
      </c>
    </row>
    <row r="91" spans="2:58">
      <c r="B91" s="10" t="str">
        <f t="shared" si="3"/>
        <v/>
      </c>
      <c r="C91" s="8"/>
      <c r="D91" s="8"/>
      <c r="E91" s="8"/>
      <c r="F91" s="281"/>
      <c r="G91" s="9"/>
      <c r="H91" s="9"/>
      <c r="I91" s="9"/>
      <c r="J91" s="9"/>
      <c r="K91" s="9"/>
      <c r="L91" s="305"/>
      <c r="M91" s="305"/>
      <c r="N91" s="11" t="str">
        <f t="shared" si="7"/>
        <v/>
      </c>
      <c r="O91" s="11" t="str">
        <f t="shared" si="8"/>
        <v/>
      </c>
      <c r="P91" s="158"/>
      <c r="Q91" s="11"/>
      <c r="R91" s="11"/>
      <c r="S91" s="11"/>
      <c r="T91" s="11"/>
      <c r="U91" s="11"/>
      <c r="V91" s="11"/>
      <c r="W91" s="11"/>
      <c r="X91" s="11"/>
      <c r="Y91" s="11" t="str">
        <f t="shared" si="9"/>
        <v/>
      </c>
      <c r="Z91" s="11" t="str">
        <f t="shared" si="10"/>
        <v/>
      </c>
      <c r="AA91" s="172">
        <f t="shared" si="11"/>
        <v>0</v>
      </c>
      <c r="AB91" s="172" t="str">
        <f t="shared" si="16"/>
        <v/>
      </c>
      <c r="AC91" s="172" t="str">
        <f t="shared" si="16"/>
        <v/>
      </c>
      <c r="AD91" s="171">
        <f t="shared" si="14"/>
        <v>0</v>
      </c>
      <c r="AE91" s="171">
        <f t="shared" si="14"/>
        <v>0</v>
      </c>
      <c r="AF91" s="171">
        <f t="shared" si="14"/>
        <v>0</v>
      </c>
      <c r="AG91" s="171">
        <f t="shared" si="14"/>
        <v>0</v>
      </c>
      <c r="AH91" s="171">
        <f t="shared" si="14"/>
        <v>0</v>
      </c>
      <c r="AI91" s="171">
        <f t="shared" si="14"/>
        <v>0</v>
      </c>
      <c r="AJ91" s="171">
        <f t="shared" si="14"/>
        <v>0</v>
      </c>
      <c r="AK91" s="171"/>
      <c r="AL91" s="171"/>
      <c r="AM91" s="171">
        <f t="shared" si="5"/>
        <v>0</v>
      </c>
      <c r="AN91" s="171"/>
      <c r="AO91" s="171"/>
      <c r="AP91" s="171"/>
      <c r="AQ91" s="171"/>
      <c r="AR91" s="171"/>
      <c r="AS91" s="171"/>
      <c r="AT91" s="171"/>
      <c r="AU91" s="171"/>
      <c r="AV91" s="171"/>
      <c r="AW91" s="171"/>
      <c r="AX91" s="171"/>
      <c r="AY91" s="171"/>
      <c r="BB91" s="172" t="str">
        <f t="shared" si="17"/>
        <v/>
      </c>
      <c r="BC91" s="172" t="str">
        <f t="shared" si="17"/>
        <v/>
      </c>
      <c r="BD91" s="172" t="str">
        <f t="shared" si="17"/>
        <v/>
      </c>
      <c r="BE91" s="172" t="str">
        <f t="shared" si="17"/>
        <v/>
      </c>
      <c r="BF91" s="172" t="str">
        <f t="shared" si="17"/>
        <v/>
      </c>
    </row>
    <row r="92" spans="2:58">
      <c r="B92" s="10" t="str">
        <f t="shared" si="3"/>
        <v/>
      </c>
      <c r="C92" s="8"/>
      <c r="D92" s="8"/>
      <c r="E92" s="8"/>
      <c r="F92" s="281"/>
      <c r="G92" s="9"/>
      <c r="H92" s="9"/>
      <c r="I92" s="9"/>
      <c r="J92" s="9"/>
      <c r="K92" s="9"/>
      <c r="L92" s="305"/>
      <c r="M92" s="305"/>
      <c r="N92" s="11" t="str">
        <f t="shared" si="7"/>
        <v/>
      </c>
      <c r="O92" s="11" t="str">
        <f t="shared" si="8"/>
        <v/>
      </c>
      <c r="P92" s="158"/>
      <c r="Q92" s="11"/>
      <c r="R92" s="11"/>
      <c r="S92" s="11"/>
      <c r="T92" s="11"/>
      <c r="U92" s="11"/>
      <c r="V92" s="11"/>
      <c r="W92" s="11"/>
      <c r="X92" s="11"/>
      <c r="Y92" s="11" t="str">
        <f t="shared" si="9"/>
        <v/>
      </c>
      <c r="Z92" s="11" t="str">
        <f t="shared" si="10"/>
        <v/>
      </c>
      <c r="AA92" s="172">
        <f t="shared" si="11"/>
        <v>0</v>
      </c>
      <c r="AB92" s="172" t="str">
        <f t="shared" ref="AB92:AC130" si="18">IF($F92="","",AB$30)</f>
        <v/>
      </c>
      <c r="AC92" s="172" t="str">
        <f t="shared" si="18"/>
        <v/>
      </c>
      <c r="AD92" s="171">
        <f t="shared" si="14"/>
        <v>0</v>
      </c>
      <c r="AE92" s="171">
        <f t="shared" si="14"/>
        <v>0</v>
      </c>
      <c r="AF92" s="171">
        <f t="shared" si="14"/>
        <v>0</v>
      </c>
      <c r="AG92" s="171">
        <f t="shared" si="14"/>
        <v>0</v>
      </c>
      <c r="AH92" s="171">
        <f t="shared" si="14"/>
        <v>0</v>
      </c>
      <c r="AI92" s="171">
        <f t="shared" si="14"/>
        <v>0</v>
      </c>
      <c r="AJ92" s="171">
        <f t="shared" si="14"/>
        <v>0</v>
      </c>
      <c r="AK92" s="171"/>
      <c r="AL92" s="171"/>
      <c r="AM92" s="171">
        <f t="shared" si="5"/>
        <v>0</v>
      </c>
      <c r="AN92" s="171"/>
      <c r="AO92" s="171"/>
      <c r="AP92" s="171"/>
      <c r="AQ92" s="171"/>
      <c r="AR92" s="171"/>
      <c r="AS92" s="171"/>
      <c r="AT92" s="171"/>
      <c r="AU92" s="171"/>
      <c r="AV92" s="171"/>
      <c r="AW92" s="171"/>
      <c r="AX92" s="171"/>
      <c r="AY92" s="171"/>
      <c r="BB92" s="172" t="str">
        <f t="shared" si="17"/>
        <v/>
      </c>
      <c r="BC92" s="172" t="str">
        <f t="shared" si="17"/>
        <v/>
      </c>
      <c r="BD92" s="172" t="str">
        <f t="shared" si="17"/>
        <v/>
      </c>
      <c r="BE92" s="172" t="str">
        <f t="shared" si="17"/>
        <v/>
      </c>
      <c r="BF92" s="172" t="str">
        <f t="shared" si="17"/>
        <v/>
      </c>
    </row>
    <row r="93" spans="2:58">
      <c r="B93" s="10" t="str">
        <f t="shared" si="3"/>
        <v/>
      </c>
      <c r="C93" s="8"/>
      <c r="D93" s="8"/>
      <c r="E93" s="8"/>
      <c r="F93" s="281"/>
      <c r="G93" s="9"/>
      <c r="H93" s="9"/>
      <c r="I93" s="9"/>
      <c r="J93" s="9"/>
      <c r="K93" s="9"/>
      <c r="L93" s="305"/>
      <c r="M93" s="305"/>
      <c r="N93" s="11" t="str">
        <f t="shared" si="7"/>
        <v/>
      </c>
      <c r="O93" s="11" t="str">
        <f t="shared" si="8"/>
        <v/>
      </c>
      <c r="P93" s="158"/>
      <c r="Q93" s="11"/>
      <c r="R93" s="11"/>
      <c r="S93" s="11"/>
      <c r="T93" s="11"/>
      <c r="U93" s="11"/>
      <c r="V93" s="11"/>
      <c r="W93" s="11"/>
      <c r="X93" s="11"/>
      <c r="Y93" s="11" t="str">
        <f t="shared" si="9"/>
        <v/>
      </c>
      <c r="Z93" s="11" t="str">
        <f t="shared" si="10"/>
        <v/>
      </c>
      <c r="AA93" s="172">
        <f t="shared" si="11"/>
        <v>0</v>
      </c>
      <c r="AB93" s="172" t="str">
        <f t="shared" si="18"/>
        <v/>
      </c>
      <c r="AC93" s="172" t="str">
        <f t="shared" si="18"/>
        <v/>
      </c>
      <c r="AD93" s="171">
        <f t="shared" si="14"/>
        <v>0</v>
      </c>
      <c r="AE93" s="171">
        <f t="shared" si="14"/>
        <v>0</v>
      </c>
      <c r="AF93" s="171">
        <f t="shared" si="14"/>
        <v>0</v>
      </c>
      <c r="AG93" s="171">
        <f t="shared" si="14"/>
        <v>0</v>
      </c>
      <c r="AH93" s="171">
        <f t="shared" si="14"/>
        <v>0</v>
      </c>
      <c r="AI93" s="171">
        <f t="shared" si="14"/>
        <v>0</v>
      </c>
      <c r="AJ93" s="171">
        <f t="shared" si="14"/>
        <v>0</v>
      </c>
      <c r="AK93" s="171"/>
      <c r="AL93" s="171"/>
      <c r="AM93" s="171">
        <f t="shared" si="5"/>
        <v>0</v>
      </c>
      <c r="AN93" s="171"/>
      <c r="AO93" s="171"/>
      <c r="AP93" s="171"/>
      <c r="AQ93" s="171"/>
      <c r="AR93" s="171"/>
      <c r="AS93" s="171"/>
      <c r="AT93" s="171"/>
      <c r="AU93" s="171"/>
      <c r="AV93" s="171"/>
      <c r="AW93" s="171"/>
      <c r="AX93" s="171"/>
      <c r="AY93" s="171"/>
      <c r="BB93" s="172" t="str">
        <f t="shared" si="17"/>
        <v/>
      </c>
      <c r="BC93" s="172" t="str">
        <f t="shared" si="17"/>
        <v/>
      </c>
      <c r="BD93" s="172" t="str">
        <f t="shared" si="17"/>
        <v/>
      </c>
      <c r="BE93" s="172" t="str">
        <f t="shared" si="17"/>
        <v/>
      </c>
      <c r="BF93" s="172" t="str">
        <f t="shared" si="17"/>
        <v/>
      </c>
    </row>
    <row r="94" spans="2:58">
      <c r="B94" s="10" t="str">
        <f t="shared" si="3"/>
        <v/>
      </c>
      <c r="C94" s="8"/>
      <c r="D94" s="8"/>
      <c r="E94" s="8"/>
      <c r="F94" s="281"/>
      <c r="G94" s="9"/>
      <c r="H94" s="9"/>
      <c r="I94" s="9"/>
      <c r="J94" s="9"/>
      <c r="K94" s="9"/>
      <c r="L94" s="305"/>
      <c r="M94" s="305"/>
      <c r="N94" s="11" t="str">
        <f t="shared" si="7"/>
        <v/>
      </c>
      <c r="O94" s="11" t="str">
        <f t="shared" si="8"/>
        <v/>
      </c>
      <c r="P94" s="158"/>
      <c r="Q94" s="11"/>
      <c r="R94" s="11"/>
      <c r="S94" s="11"/>
      <c r="T94" s="11"/>
      <c r="U94" s="11"/>
      <c r="V94" s="11"/>
      <c r="W94" s="11"/>
      <c r="X94" s="11"/>
      <c r="Y94" s="11" t="str">
        <f t="shared" si="9"/>
        <v/>
      </c>
      <c r="Z94" s="11" t="str">
        <f t="shared" si="10"/>
        <v/>
      </c>
      <c r="AA94" s="172">
        <f t="shared" si="11"/>
        <v>0</v>
      </c>
      <c r="AB94" s="172" t="str">
        <f t="shared" si="18"/>
        <v/>
      </c>
      <c r="AC94" s="172" t="str">
        <f t="shared" si="18"/>
        <v/>
      </c>
      <c r="AD94" s="171">
        <f t="shared" si="14"/>
        <v>0</v>
      </c>
      <c r="AE94" s="171">
        <f t="shared" si="14"/>
        <v>0</v>
      </c>
      <c r="AF94" s="171">
        <f t="shared" si="14"/>
        <v>0</v>
      </c>
      <c r="AG94" s="171">
        <f t="shared" si="14"/>
        <v>0</v>
      </c>
      <c r="AH94" s="171">
        <f t="shared" si="14"/>
        <v>0</v>
      </c>
      <c r="AI94" s="171">
        <f t="shared" si="14"/>
        <v>0</v>
      </c>
      <c r="AJ94" s="171">
        <f t="shared" si="14"/>
        <v>0</v>
      </c>
      <c r="AK94" s="171"/>
      <c r="AL94" s="171"/>
      <c r="AM94" s="171">
        <f t="shared" si="5"/>
        <v>0</v>
      </c>
      <c r="AN94" s="171"/>
      <c r="AO94" s="171"/>
      <c r="AP94" s="171"/>
      <c r="AQ94" s="171"/>
      <c r="AR94" s="171"/>
      <c r="AS94" s="171"/>
      <c r="AT94" s="171"/>
      <c r="AU94" s="171"/>
      <c r="AV94" s="171"/>
      <c r="AW94" s="171"/>
      <c r="AX94" s="171"/>
      <c r="AY94" s="171"/>
      <c r="BB94" s="172" t="str">
        <f t="shared" si="17"/>
        <v/>
      </c>
      <c r="BC94" s="172" t="str">
        <f t="shared" si="17"/>
        <v/>
      </c>
      <c r="BD94" s="172" t="str">
        <f t="shared" si="17"/>
        <v/>
      </c>
      <c r="BE94" s="172" t="str">
        <f t="shared" si="17"/>
        <v/>
      </c>
      <c r="BF94" s="172" t="str">
        <f t="shared" si="17"/>
        <v/>
      </c>
    </row>
    <row r="95" spans="2:58">
      <c r="B95" s="10" t="str">
        <f t="shared" ref="B95:B130" si="19">IF(F95="","",ROW()-30)</f>
        <v/>
      </c>
      <c r="C95" s="8"/>
      <c r="D95" s="8"/>
      <c r="E95" s="8"/>
      <c r="F95" s="281"/>
      <c r="G95" s="9"/>
      <c r="H95" s="9"/>
      <c r="I95" s="9"/>
      <c r="J95" s="9"/>
      <c r="K95" s="9"/>
      <c r="L95" s="305"/>
      <c r="M95" s="305"/>
      <c r="N95" s="11" t="str">
        <f t="shared" si="7"/>
        <v/>
      </c>
      <c r="O95" s="11" t="str">
        <f t="shared" si="8"/>
        <v/>
      </c>
      <c r="P95" s="158"/>
      <c r="Q95" s="11"/>
      <c r="R95" s="11"/>
      <c r="S95" s="11"/>
      <c r="T95" s="11"/>
      <c r="U95" s="11"/>
      <c r="V95" s="11"/>
      <c r="W95" s="11"/>
      <c r="X95" s="11"/>
      <c r="Y95" s="11" t="str">
        <f t="shared" si="9"/>
        <v/>
      </c>
      <c r="Z95" s="11" t="str">
        <f t="shared" si="10"/>
        <v/>
      </c>
      <c r="AA95" s="172">
        <f t="shared" si="11"/>
        <v>0</v>
      </c>
      <c r="AB95" s="172" t="str">
        <f t="shared" si="18"/>
        <v/>
      </c>
      <c r="AC95" s="172" t="str">
        <f t="shared" si="18"/>
        <v/>
      </c>
      <c r="AD95" s="171">
        <f t="shared" ref="AD95:AJ130" si="20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171">
        <f t="shared" si="20"/>
        <v>0</v>
      </c>
      <c r="AF95" s="171">
        <f t="shared" si="20"/>
        <v>0</v>
      </c>
      <c r="AG95" s="171">
        <f t="shared" si="20"/>
        <v>0</v>
      </c>
      <c r="AH95" s="171">
        <f t="shared" si="20"/>
        <v>0</v>
      </c>
      <c r="AI95" s="171">
        <f t="shared" si="20"/>
        <v>0</v>
      </c>
      <c r="AJ95" s="171">
        <f t="shared" si="20"/>
        <v>0</v>
      </c>
      <c r="AK95" s="171"/>
      <c r="AL95" s="171"/>
      <c r="AM95" s="171">
        <f t="shared" ref="AM95:AM130" si="21">IF(P$30="",1,IF(P95="",0,IFERROR(CHOOSE(AM$28,IF(ISNA(MATCH(P95,$AB$30:$AC$30,0)),0,1),IF(ISNUMBER(P95),1,0),IF(P95=TRUNC(P95),1,0),IF(AND(P95*1=P95,P95&gt;=0),1,0),IF(AND(P95=TRUNC(P95),P95&gt;=0),1,0),IF(AND(P95*1=P95,P95&gt;0),1,0),IF(AND(P95=TRUNC(P95),P95&gt;0),1,0),1,IF(ISNA(HLOOKUP(P95,$AE$4:$AN$4,1,0)),0,1)),0)))</f>
        <v>0</v>
      </c>
      <c r="AN95" s="171"/>
      <c r="AO95" s="171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BB95" s="172" t="str">
        <f t="shared" ref="BB95:BF110" si="22">IF($F95="","",BB$30)</f>
        <v/>
      </c>
      <c r="BC95" s="172" t="str">
        <f t="shared" si="22"/>
        <v/>
      </c>
      <c r="BD95" s="172" t="str">
        <f t="shared" si="22"/>
        <v/>
      </c>
      <c r="BE95" s="172" t="str">
        <f t="shared" si="22"/>
        <v/>
      </c>
      <c r="BF95" s="172" t="str">
        <f t="shared" si="22"/>
        <v/>
      </c>
    </row>
    <row r="96" spans="2:58">
      <c r="B96" s="10" t="str">
        <f t="shared" si="19"/>
        <v/>
      </c>
      <c r="C96" s="8"/>
      <c r="D96" s="8"/>
      <c r="E96" s="8"/>
      <c r="F96" s="281"/>
      <c r="G96" s="9"/>
      <c r="H96" s="9"/>
      <c r="I96" s="9"/>
      <c r="J96" s="9"/>
      <c r="K96" s="9"/>
      <c r="L96" s="305"/>
      <c r="M96" s="305"/>
      <c r="N96" s="11" t="str">
        <f t="shared" ref="N96:N130" si="23">IF($F96="","",IFERROR(SUM(G96:J96),$AB$1))</f>
        <v/>
      </c>
      <c r="O96" s="11" t="str">
        <f t="shared" ref="O96:O130" si="24">IF($F96="","",IF($AA96&lt;&gt;1,$AB$1,IFERROR(IF(AND(L96=1,K96&gt;=$G$7,OR(SUM(G96:H96)&gt;=$G$4,AND(H96&gt;=($G$4-$G$6),I96&gt;=$G$6))),1,0),$AB$1)))</f>
        <v/>
      </c>
      <c r="P96" s="158"/>
      <c r="Q96" s="11"/>
      <c r="R96" s="11"/>
      <c r="S96" s="11"/>
      <c r="T96" s="11"/>
      <c r="U96" s="11"/>
      <c r="V96" s="11"/>
      <c r="W96" s="11"/>
      <c r="X96" s="11"/>
      <c r="Y96" s="11" t="str">
        <f t="shared" ref="Y96:Y130" si="25">IF($F96="","",IF($AA96&lt;&gt;1,$AB$1,IFERROR(O96*MIN($J$6,$J$4*N96),$AB$1)))</f>
        <v/>
      </c>
      <c r="Z96" s="11" t="str">
        <f t="shared" ref="Z96:Z130" si="26">IF($F96="","",IF($AA96&lt;&gt;1,$AB$1,IFERROR(O96*$M$4*$M$6^ROUNDDOWN(MIN($J$6,N96)/$L$6,0)*IF(M96=1,$O$6,1),$AB$1)))</f>
        <v/>
      </c>
      <c r="AA96" s="172">
        <f t="shared" ref="AA96:AA130" si="27">IF(SUM(AD96:AW96)=COUNT(AD96:AW96),1,0)</f>
        <v>0</v>
      </c>
      <c r="AB96" s="172" t="str">
        <f t="shared" si="18"/>
        <v/>
      </c>
      <c r="AC96" s="172" t="str">
        <f t="shared" si="18"/>
        <v/>
      </c>
      <c r="AD96" s="171">
        <f t="shared" si="20"/>
        <v>0</v>
      </c>
      <c r="AE96" s="171">
        <f t="shared" si="20"/>
        <v>0</v>
      </c>
      <c r="AF96" s="171">
        <f t="shared" si="20"/>
        <v>0</v>
      </c>
      <c r="AG96" s="171">
        <f t="shared" si="20"/>
        <v>0</v>
      </c>
      <c r="AH96" s="171">
        <f t="shared" si="20"/>
        <v>0</v>
      </c>
      <c r="AI96" s="171">
        <f t="shared" si="20"/>
        <v>0</v>
      </c>
      <c r="AJ96" s="171">
        <f t="shared" si="20"/>
        <v>0</v>
      </c>
      <c r="AK96" s="171"/>
      <c r="AL96" s="171"/>
      <c r="AM96" s="171">
        <f t="shared" si="21"/>
        <v>0</v>
      </c>
      <c r="AN96" s="171"/>
      <c r="AO96" s="171"/>
      <c r="AP96" s="171"/>
      <c r="AQ96" s="171"/>
      <c r="AR96" s="171"/>
      <c r="AS96" s="171"/>
      <c r="AT96" s="171"/>
      <c r="AU96" s="171"/>
      <c r="AV96" s="171"/>
      <c r="AW96" s="171"/>
      <c r="AX96" s="171"/>
      <c r="AY96" s="171"/>
      <c r="BB96" s="172" t="str">
        <f t="shared" si="22"/>
        <v/>
      </c>
      <c r="BC96" s="172" t="str">
        <f t="shared" si="22"/>
        <v/>
      </c>
      <c r="BD96" s="172" t="str">
        <f t="shared" si="22"/>
        <v/>
      </c>
      <c r="BE96" s="172" t="str">
        <f t="shared" si="22"/>
        <v/>
      </c>
      <c r="BF96" s="172" t="str">
        <f t="shared" si="22"/>
        <v/>
      </c>
    </row>
    <row r="97" spans="2:58">
      <c r="B97" s="10" t="str">
        <f t="shared" si="19"/>
        <v/>
      </c>
      <c r="C97" s="8"/>
      <c r="D97" s="8"/>
      <c r="E97" s="8"/>
      <c r="F97" s="281"/>
      <c r="G97" s="9"/>
      <c r="H97" s="9"/>
      <c r="I97" s="9"/>
      <c r="J97" s="9"/>
      <c r="K97" s="9"/>
      <c r="L97" s="305"/>
      <c r="M97" s="305"/>
      <c r="N97" s="11" t="str">
        <f t="shared" si="23"/>
        <v/>
      </c>
      <c r="O97" s="11" t="str">
        <f t="shared" si="24"/>
        <v/>
      </c>
      <c r="P97" s="158"/>
      <c r="Q97" s="11"/>
      <c r="R97" s="11"/>
      <c r="S97" s="11"/>
      <c r="T97" s="11"/>
      <c r="U97" s="11"/>
      <c r="V97" s="11"/>
      <c r="W97" s="11"/>
      <c r="X97" s="11"/>
      <c r="Y97" s="11" t="str">
        <f t="shared" si="25"/>
        <v/>
      </c>
      <c r="Z97" s="11" t="str">
        <f t="shared" si="26"/>
        <v/>
      </c>
      <c r="AA97" s="172">
        <f t="shared" si="27"/>
        <v>0</v>
      </c>
      <c r="AB97" s="172" t="str">
        <f t="shared" si="18"/>
        <v/>
      </c>
      <c r="AC97" s="172" t="str">
        <f t="shared" si="18"/>
        <v/>
      </c>
      <c r="AD97" s="171">
        <f t="shared" si="20"/>
        <v>0</v>
      </c>
      <c r="AE97" s="171">
        <f t="shared" si="20"/>
        <v>0</v>
      </c>
      <c r="AF97" s="171">
        <f t="shared" si="20"/>
        <v>0</v>
      </c>
      <c r="AG97" s="171">
        <f t="shared" si="20"/>
        <v>0</v>
      </c>
      <c r="AH97" s="171">
        <f t="shared" si="20"/>
        <v>0</v>
      </c>
      <c r="AI97" s="171">
        <f t="shared" si="20"/>
        <v>0</v>
      </c>
      <c r="AJ97" s="171">
        <f t="shared" si="20"/>
        <v>0</v>
      </c>
      <c r="AK97" s="171"/>
      <c r="AL97" s="171"/>
      <c r="AM97" s="171">
        <f t="shared" si="21"/>
        <v>0</v>
      </c>
      <c r="AN97" s="171"/>
      <c r="AO97" s="171"/>
      <c r="AP97" s="171"/>
      <c r="AQ97" s="171"/>
      <c r="AR97" s="171"/>
      <c r="AS97" s="171"/>
      <c r="AT97" s="171"/>
      <c r="AU97" s="171"/>
      <c r="AV97" s="171"/>
      <c r="AW97" s="171"/>
      <c r="AX97" s="171"/>
      <c r="AY97" s="171"/>
      <c r="BB97" s="172" t="str">
        <f t="shared" si="22"/>
        <v/>
      </c>
      <c r="BC97" s="172" t="str">
        <f t="shared" si="22"/>
        <v/>
      </c>
      <c r="BD97" s="172" t="str">
        <f t="shared" si="22"/>
        <v/>
      </c>
      <c r="BE97" s="172" t="str">
        <f t="shared" si="22"/>
        <v/>
      </c>
      <c r="BF97" s="172" t="str">
        <f t="shared" si="22"/>
        <v/>
      </c>
    </row>
    <row r="98" spans="2:58">
      <c r="B98" s="10" t="str">
        <f t="shared" si="19"/>
        <v/>
      </c>
      <c r="C98" s="8"/>
      <c r="D98" s="8"/>
      <c r="E98" s="8"/>
      <c r="F98" s="281"/>
      <c r="G98" s="9"/>
      <c r="H98" s="9"/>
      <c r="I98" s="9"/>
      <c r="J98" s="9"/>
      <c r="K98" s="9"/>
      <c r="L98" s="305"/>
      <c r="M98" s="305"/>
      <c r="N98" s="11" t="str">
        <f t="shared" si="23"/>
        <v/>
      </c>
      <c r="O98" s="11" t="str">
        <f t="shared" si="24"/>
        <v/>
      </c>
      <c r="P98" s="158"/>
      <c r="Q98" s="11"/>
      <c r="R98" s="11"/>
      <c r="S98" s="11"/>
      <c r="T98" s="11"/>
      <c r="U98" s="11"/>
      <c r="V98" s="11"/>
      <c r="W98" s="11"/>
      <c r="X98" s="11"/>
      <c r="Y98" s="11" t="str">
        <f t="shared" si="25"/>
        <v/>
      </c>
      <c r="Z98" s="11" t="str">
        <f t="shared" si="26"/>
        <v/>
      </c>
      <c r="AA98" s="172">
        <f t="shared" si="27"/>
        <v>0</v>
      </c>
      <c r="AB98" s="172" t="str">
        <f t="shared" si="18"/>
        <v/>
      </c>
      <c r="AC98" s="172" t="str">
        <f t="shared" si="18"/>
        <v/>
      </c>
      <c r="AD98" s="171">
        <f t="shared" si="20"/>
        <v>0</v>
      </c>
      <c r="AE98" s="171">
        <f t="shared" si="20"/>
        <v>0</v>
      </c>
      <c r="AF98" s="171">
        <f t="shared" si="20"/>
        <v>0</v>
      </c>
      <c r="AG98" s="171">
        <f t="shared" si="20"/>
        <v>0</v>
      </c>
      <c r="AH98" s="171">
        <f t="shared" si="20"/>
        <v>0</v>
      </c>
      <c r="AI98" s="171">
        <f t="shared" si="20"/>
        <v>0</v>
      </c>
      <c r="AJ98" s="171">
        <f t="shared" si="20"/>
        <v>0</v>
      </c>
      <c r="AK98" s="171"/>
      <c r="AL98" s="171"/>
      <c r="AM98" s="171">
        <f t="shared" si="21"/>
        <v>0</v>
      </c>
      <c r="AN98" s="171"/>
      <c r="AO98" s="171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BB98" s="172" t="str">
        <f t="shared" si="22"/>
        <v/>
      </c>
      <c r="BC98" s="172" t="str">
        <f t="shared" si="22"/>
        <v/>
      </c>
      <c r="BD98" s="172" t="str">
        <f t="shared" si="22"/>
        <v/>
      </c>
      <c r="BE98" s="172" t="str">
        <f t="shared" si="22"/>
        <v/>
      </c>
      <c r="BF98" s="172" t="str">
        <f t="shared" si="22"/>
        <v/>
      </c>
    </row>
    <row r="99" spans="2:58">
      <c r="B99" s="10" t="str">
        <f t="shared" si="19"/>
        <v/>
      </c>
      <c r="C99" s="8"/>
      <c r="D99" s="8"/>
      <c r="E99" s="8"/>
      <c r="F99" s="281"/>
      <c r="G99" s="9"/>
      <c r="H99" s="9"/>
      <c r="I99" s="9"/>
      <c r="J99" s="9"/>
      <c r="K99" s="9"/>
      <c r="L99" s="305"/>
      <c r="M99" s="305"/>
      <c r="N99" s="11" t="str">
        <f t="shared" si="23"/>
        <v/>
      </c>
      <c r="O99" s="11" t="str">
        <f t="shared" si="24"/>
        <v/>
      </c>
      <c r="P99" s="158"/>
      <c r="Q99" s="11"/>
      <c r="R99" s="11"/>
      <c r="S99" s="11"/>
      <c r="T99" s="11"/>
      <c r="U99" s="11"/>
      <c r="V99" s="11"/>
      <c r="W99" s="11"/>
      <c r="X99" s="11"/>
      <c r="Y99" s="11" t="str">
        <f t="shared" si="25"/>
        <v/>
      </c>
      <c r="Z99" s="11" t="str">
        <f t="shared" si="26"/>
        <v/>
      </c>
      <c r="AA99" s="172">
        <f t="shared" si="27"/>
        <v>0</v>
      </c>
      <c r="AB99" s="172" t="str">
        <f t="shared" si="18"/>
        <v/>
      </c>
      <c r="AC99" s="172" t="str">
        <f t="shared" si="18"/>
        <v/>
      </c>
      <c r="AD99" s="171">
        <f t="shared" si="20"/>
        <v>0</v>
      </c>
      <c r="AE99" s="171">
        <f t="shared" si="20"/>
        <v>0</v>
      </c>
      <c r="AF99" s="171">
        <f t="shared" si="20"/>
        <v>0</v>
      </c>
      <c r="AG99" s="171">
        <f t="shared" si="20"/>
        <v>0</v>
      </c>
      <c r="AH99" s="171">
        <f t="shared" si="20"/>
        <v>0</v>
      </c>
      <c r="AI99" s="171">
        <f t="shared" si="20"/>
        <v>0</v>
      </c>
      <c r="AJ99" s="171">
        <f t="shared" si="20"/>
        <v>0</v>
      </c>
      <c r="AK99" s="171"/>
      <c r="AL99" s="171"/>
      <c r="AM99" s="171">
        <f t="shared" si="21"/>
        <v>0</v>
      </c>
      <c r="AN99" s="171"/>
      <c r="AO99" s="171"/>
      <c r="AP99" s="171"/>
      <c r="AQ99" s="171"/>
      <c r="AR99" s="171"/>
      <c r="AS99" s="171"/>
      <c r="AT99" s="171"/>
      <c r="AU99" s="171"/>
      <c r="AV99" s="171"/>
      <c r="AW99" s="171"/>
      <c r="AX99" s="171"/>
      <c r="AY99" s="171"/>
      <c r="BB99" s="172" t="str">
        <f t="shared" si="22"/>
        <v/>
      </c>
      <c r="BC99" s="172" t="str">
        <f t="shared" si="22"/>
        <v/>
      </c>
      <c r="BD99" s="172" t="str">
        <f t="shared" si="22"/>
        <v/>
      </c>
      <c r="BE99" s="172" t="str">
        <f t="shared" si="22"/>
        <v/>
      </c>
      <c r="BF99" s="172" t="str">
        <f t="shared" si="22"/>
        <v/>
      </c>
    </row>
    <row r="100" spans="2:58">
      <c r="B100" s="10" t="str">
        <f t="shared" si="19"/>
        <v/>
      </c>
      <c r="C100" s="8"/>
      <c r="D100" s="8"/>
      <c r="E100" s="8"/>
      <c r="F100" s="281"/>
      <c r="G100" s="9"/>
      <c r="H100" s="9"/>
      <c r="I100" s="9"/>
      <c r="J100" s="9"/>
      <c r="K100" s="9"/>
      <c r="L100" s="305"/>
      <c r="M100" s="305"/>
      <c r="N100" s="11" t="str">
        <f t="shared" si="23"/>
        <v/>
      </c>
      <c r="O100" s="11" t="str">
        <f t="shared" si="24"/>
        <v/>
      </c>
      <c r="P100" s="158"/>
      <c r="Q100" s="11"/>
      <c r="R100" s="11"/>
      <c r="S100" s="11"/>
      <c r="T100" s="11"/>
      <c r="U100" s="11"/>
      <c r="V100" s="11"/>
      <c r="W100" s="11"/>
      <c r="X100" s="11"/>
      <c r="Y100" s="11" t="str">
        <f t="shared" si="25"/>
        <v/>
      </c>
      <c r="Z100" s="11" t="str">
        <f t="shared" si="26"/>
        <v/>
      </c>
      <c r="AA100" s="172">
        <f t="shared" si="27"/>
        <v>0</v>
      </c>
      <c r="AB100" s="172" t="str">
        <f t="shared" si="18"/>
        <v/>
      </c>
      <c r="AC100" s="172" t="str">
        <f t="shared" si="18"/>
        <v/>
      </c>
      <c r="AD100" s="171">
        <f t="shared" si="20"/>
        <v>0</v>
      </c>
      <c r="AE100" s="171">
        <f t="shared" si="20"/>
        <v>0</v>
      </c>
      <c r="AF100" s="171">
        <f t="shared" si="20"/>
        <v>0</v>
      </c>
      <c r="AG100" s="171">
        <f t="shared" si="20"/>
        <v>0</v>
      </c>
      <c r="AH100" s="171">
        <f t="shared" si="20"/>
        <v>0</v>
      </c>
      <c r="AI100" s="171">
        <f t="shared" si="20"/>
        <v>0</v>
      </c>
      <c r="AJ100" s="171">
        <f t="shared" si="20"/>
        <v>0</v>
      </c>
      <c r="AK100" s="171"/>
      <c r="AL100" s="171"/>
      <c r="AM100" s="171">
        <f t="shared" si="21"/>
        <v>0</v>
      </c>
      <c r="AN100" s="171"/>
      <c r="AO100" s="171"/>
      <c r="AP100" s="171"/>
      <c r="AQ100" s="171"/>
      <c r="AR100" s="171"/>
      <c r="AS100" s="171"/>
      <c r="AT100" s="171"/>
      <c r="AU100" s="171"/>
      <c r="AV100" s="171"/>
      <c r="AW100" s="171"/>
      <c r="AX100" s="171"/>
      <c r="AY100" s="171"/>
      <c r="BB100" s="172" t="str">
        <f t="shared" si="22"/>
        <v/>
      </c>
      <c r="BC100" s="172" t="str">
        <f t="shared" si="22"/>
        <v/>
      </c>
      <c r="BD100" s="172" t="str">
        <f t="shared" si="22"/>
        <v/>
      </c>
      <c r="BE100" s="172" t="str">
        <f t="shared" si="22"/>
        <v/>
      </c>
      <c r="BF100" s="172" t="str">
        <f t="shared" si="22"/>
        <v/>
      </c>
    </row>
    <row r="101" spans="2:58">
      <c r="B101" s="10" t="str">
        <f t="shared" si="19"/>
        <v/>
      </c>
      <c r="C101" s="8"/>
      <c r="D101" s="8"/>
      <c r="E101" s="8"/>
      <c r="F101" s="281"/>
      <c r="G101" s="9"/>
      <c r="H101" s="9"/>
      <c r="I101" s="9"/>
      <c r="J101" s="9"/>
      <c r="K101" s="9"/>
      <c r="L101" s="305"/>
      <c r="M101" s="305"/>
      <c r="N101" s="11" t="str">
        <f t="shared" si="23"/>
        <v/>
      </c>
      <c r="O101" s="11" t="str">
        <f t="shared" si="24"/>
        <v/>
      </c>
      <c r="P101" s="158"/>
      <c r="Q101" s="11"/>
      <c r="R101" s="11"/>
      <c r="S101" s="11"/>
      <c r="T101" s="11"/>
      <c r="U101" s="11"/>
      <c r="V101" s="11"/>
      <c r="W101" s="11"/>
      <c r="X101" s="11"/>
      <c r="Y101" s="11" t="str">
        <f t="shared" si="25"/>
        <v/>
      </c>
      <c r="Z101" s="11" t="str">
        <f t="shared" si="26"/>
        <v/>
      </c>
      <c r="AA101" s="172">
        <f t="shared" si="27"/>
        <v>0</v>
      </c>
      <c r="AB101" s="172" t="str">
        <f t="shared" si="18"/>
        <v/>
      </c>
      <c r="AC101" s="172" t="str">
        <f t="shared" si="18"/>
        <v/>
      </c>
      <c r="AD101" s="171">
        <f t="shared" si="20"/>
        <v>0</v>
      </c>
      <c r="AE101" s="171">
        <f t="shared" si="20"/>
        <v>0</v>
      </c>
      <c r="AF101" s="171">
        <f t="shared" si="20"/>
        <v>0</v>
      </c>
      <c r="AG101" s="171">
        <f t="shared" si="20"/>
        <v>0</v>
      </c>
      <c r="AH101" s="171">
        <f t="shared" si="20"/>
        <v>0</v>
      </c>
      <c r="AI101" s="171">
        <f t="shared" si="20"/>
        <v>0</v>
      </c>
      <c r="AJ101" s="171">
        <f t="shared" si="20"/>
        <v>0</v>
      </c>
      <c r="AK101" s="171"/>
      <c r="AL101" s="171"/>
      <c r="AM101" s="171">
        <f t="shared" si="21"/>
        <v>0</v>
      </c>
      <c r="AN101" s="171"/>
      <c r="AO101" s="171"/>
      <c r="AP101" s="171"/>
      <c r="AQ101" s="171"/>
      <c r="AR101" s="171"/>
      <c r="AS101" s="171"/>
      <c r="AT101" s="171"/>
      <c r="AU101" s="171"/>
      <c r="AV101" s="171"/>
      <c r="AW101" s="171"/>
      <c r="AX101" s="171"/>
      <c r="AY101" s="171"/>
      <c r="BB101" s="172" t="str">
        <f t="shared" si="22"/>
        <v/>
      </c>
      <c r="BC101" s="172" t="str">
        <f t="shared" si="22"/>
        <v/>
      </c>
      <c r="BD101" s="172" t="str">
        <f t="shared" si="22"/>
        <v/>
      </c>
      <c r="BE101" s="172" t="str">
        <f t="shared" si="22"/>
        <v/>
      </c>
      <c r="BF101" s="172" t="str">
        <f t="shared" si="22"/>
        <v/>
      </c>
    </row>
    <row r="102" spans="2:58">
      <c r="B102" s="10" t="str">
        <f t="shared" si="19"/>
        <v/>
      </c>
      <c r="C102" s="8"/>
      <c r="D102" s="8"/>
      <c r="E102" s="8"/>
      <c r="F102" s="281"/>
      <c r="G102" s="9"/>
      <c r="H102" s="9"/>
      <c r="I102" s="9"/>
      <c r="J102" s="9"/>
      <c r="K102" s="9"/>
      <c r="L102" s="305"/>
      <c r="M102" s="305"/>
      <c r="N102" s="11" t="str">
        <f t="shared" si="23"/>
        <v/>
      </c>
      <c r="O102" s="11" t="str">
        <f t="shared" si="24"/>
        <v/>
      </c>
      <c r="P102" s="158"/>
      <c r="Q102" s="11"/>
      <c r="R102" s="11"/>
      <c r="S102" s="11"/>
      <c r="T102" s="11"/>
      <c r="U102" s="11"/>
      <c r="V102" s="11"/>
      <c r="W102" s="11"/>
      <c r="X102" s="11"/>
      <c r="Y102" s="11" t="str">
        <f t="shared" si="25"/>
        <v/>
      </c>
      <c r="Z102" s="11" t="str">
        <f t="shared" si="26"/>
        <v/>
      </c>
      <c r="AA102" s="172">
        <f t="shared" si="27"/>
        <v>0</v>
      </c>
      <c r="AB102" s="172" t="str">
        <f t="shared" si="18"/>
        <v/>
      </c>
      <c r="AC102" s="172" t="str">
        <f t="shared" si="18"/>
        <v/>
      </c>
      <c r="AD102" s="171">
        <f t="shared" si="20"/>
        <v>0</v>
      </c>
      <c r="AE102" s="171">
        <f t="shared" si="20"/>
        <v>0</v>
      </c>
      <c r="AF102" s="171">
        <f t="shared" si="20"/>
        <v>0</v>
      </c>
      <c r="AG102" s="171">
        <f t="shared" si="20"/>
        <v>0</v>
      </c>
      <c r="AH102" s="171">
        <f t="shared" si="20"/>
        <v>0</v>
      </c>
      <c r="AI102" s="171">
        <f t="shared" si="20"/>
        <v>0</v>
      </c>
      <c r="AJ102" s="171">
        <f t="shared" si="20"/>
        <v>0</v>
      </c>
      <c r="AK102" s="171"/>
      <c r="AL102" s="171"/>
      <c r="AM102" s="171">
        <f t="shared" si="21"/>
        <v>0</v>
      </c>
      <c r="AN102" s="171"/>
      <c r="AO102" s="171"/>
      <c r="AP102" s="171"/>
      <c r="AQ102" s="171"/>
      <c r="AR102" s="171"/>
      <c r="AS102" s="171"/>
      <c r="AT102" s="171"/>
      <c r="AU102" s="171"/>
      <c r="AV102" s="171"/>
      <c r="AW102" s="171"/>
      <c r="AX102" s="171"/>
      <c r="AY102" s="171"/>
      <c r="BB102" s="172" t="str">
        <f t="shared" si="22"/>
        <v/>
      </c>
      <c r="BC102" s="172" t="str">
        <f t="shared" si="22"/>
        <v/>
      </c>
      <c r="BD102" s="172" t="str">
        <f t="shared" si="22"/>
        <v/>
      </c>
      <c r="BE102" s="172" t="str">
        <f t="shared" si="22"/>
        <v/>
      </c>
      <c r="BF102" s="172" t="str">
        <f t="shared" si="22"/>
        <v/>
      </c>
    </row>
    <row r="103" spans="2:58">
      <c r="B103" s="10" t="str">
        <f t="shared" si="19"/>
        <v/>
      </c>
      <c r="C103" s="8"/>
      <c r="D103" s="8"/>
      <c r="E103" s="8"/>
      <c r="F103" s="281"/>
      <c r="G103" s="9"/>
      <c r="H103" s="9"/>
      <c r="I103" s="9"/>
      <c r="J103" s="9"/>
      <c r="K103" s="9"/>
      <c r="L103" s="305"/>
      <c r="M103" s="305"/>
      <c r="N103" s="11" t="str">
        <f t="shared" si="23"/>
        <v/>
      </c>
      <c r="O103" s="11" t="str">
        <f t="shared" si="24"/>
        <v/>
      </c>
      <c r="P103" s="158"/>
      <c r="Q103" s="11"/>
      <c r="R103" s="11"/>
      <c r="S103" s="11"/>
      <c r="T103" s="11"/>
      <c r="U103" s="11"/>
      <c r="V103" s="11"/>
      <c r="W103" s="11"/>
      <c r="X103" s="11"/>
      <c r="Y103" s="11" t="str">
        <f t="shared" si="25"/>
        <v/>
      </c>
      <c r="Z103" s="11" t="str">
        <f t="shared" si="26"/>
        <v/>
      </c>
      <c r="AA103" s="172">
        <f t="shared" si="27"/>
        <v>0</v>
      </c>
      <c r="AB103" s="172" t="str">
        <f t="shared" si="18"/>
        <v/>
      </c>
      <c r="AC103" s="172" t="str">
        <f t="shared" si="18"/>
        <v/>
      </c>
      <c r="AD103" s="171">
        <f t="shared" si="20"/>
        <v>0</v>
      </c>
      <c r="AE103" s="171">
        <f t="shared" si="20"/>
        <v>0</v>
      </c>
      <c r="AF103" s="171">
        <f t="shared" si="20"/>
        <v>0</v>
      </c>
      <c r="AG103" s="171">
        <f t="shared" si="20"/>
        <v>0</v>
      </c>
      <c r="AH103" s="171">
        <f t="shared" si="20"/>
        <v>0</v>
      </c>
      <c r="AI103" s="171">
        <f t="shared" si="20"/>
        <v>0</v>
      </c>
      <c r="AJ103" s="171">
        <f t="shared" si="20"/>
        <v>0</v>
      </c>
      <c r="AK103" s="171"/>
      <c r="AL103" s="171"/>
      <c r="AM103" s="171">
        <f t="shared" si="21"/>
        <v>0</v>
      </c>
      <c r="AN103" s="171"/>
      <c r="AO103" s="171"/>
      <c r="AP103" s="171"/>
      <c r="AQ103" s="171"/>
      <c r="AR103" s="171"/>
      <c r="AS103" s="171"/>
      <c r="AT103" s="171"/>
      <c r="AU103" s="171"/>
      <c r="AV103" s="171"/>
      <c r="AW103" s="171"/>
      <c r="AX103" s="171"/>
      <c r="AY103" s="171"/>
      <c r="BB103" s="172" t="str">
        <f t="shared" si="22"/>
        <v/>
      </c>
      <c r="BC103" s="172" t="str">
        <f t="shared" si="22"/>
        <v/>
      </c>
      <c r="BD103" s="172" t="str">
        <f t="shared" si="22"/>
        <v/>
      </c>
      <c r="BE103" s="172" t="str">
        <f t="shared" si="22"/>
        <v/>
      </c>
      <c r="BF103" s="172" t="str">
        <f t="shared" si="22"/>
        <v/>
      </c>
    </row>
    <row r="104" spans="2:58">
      <c r="B104" s="10" t="str">
        <f t="shared" si="19"/>
        <v/>
      </c>
      <c r="C104" s="8"/>
      <c r="D104" s="8"/>
      <c r="E104" s="8"/>
      <c r="F104" s="281"/>
      <c r="G104" s="9"/>
      <c r="H104" s="9"/>
      <c r="I104" s="9"/>
      <c r="J104" s="9"/>
      <c r="K104" s="9"/>
      <c r="L104" s="305"/>
      <c r="M104" s="305"/>
      <c r="N104" s="11" t="str">
        <f t="shared" si="23"/>
        <v/>
      </c>
      <c r="O104" s="11" t="str">
        <f t="shared" si="24"/>
        <v/>
      </c>
      <c r="P104" s="158"/>
      <c r="Q104" s="11"/>
      <c r="R104" s="11"/>
      <c r="S104" s="11"/>
      <c r="T104" s="11"/>
      <c r="U104" s="11"/>
      <c r="V104" s="11"/>
      <c r="W104" s="11"/>
      <c r="X104" s="11"/>
      <c r="Y104" s="11" t="str">
        <f t="shared" si="25"/>
        <v/>
      </c>
      <c r="Z104" s="11" t="str">
        <f t="shared" si="26"/>
        <v/>
      </c>
      <c r="AA104" s="172">
        <f t="shared" si="27"/>
        <v>0</v>
      </c>
      <c r="AB104" s="172" t="str">
        <f t="shared" si="18"/>
        <v/>
      </c>
      <c r="AC104" s="172" t="str">
        <f t="shared" si="18"/>
        <v/>
      </c>
      <c r="AD104" s="171">
        <f t="shared" si="20"/>
        <v>0</v>
      </c>
      <c r="AE104" s="171">
        <f t="shared" si="20"/>
        <v>0</v>
      </c>
      <c r="AF104" s="171">
        <f t="shared" si="20"/>
        <v>0</v>
      </c>
      <c r="AG104" s="171">
        <f t="shared" si="20"/>
        <v>0</v>
      </c>
      <c r="AH104" s="171">
        <f t="shared" si="20"/>
        <v>0</v>
      </c>
      <c r="AI104" s="171">
        <f t="shared" si="20"/>
        <v>0</v>
      </c>
      <c r="AJ104" s="171">
        <f t="shared" si="20"/>
        <v>0</v>
      </c>
      <c r="AK104" s="171"/>
      <c r="AL104" s="171"/>
      <c r="AM104" s="171">
        <f t="shared" si="21"/>
        <v>0</v>
      </c>
      <c r="AN104" s="171"/>
      <c r="AO104" s="171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BB104" s="172" t="str">
        <f t="shared" si="22"/>
        <v/>
      </c>
      <c r="BC104" s="172" t="str">
        <f t="shared" si="22"/>
        <v/>
      </c>
      <c r="BD104" s="172" t="str">
        <f t="shared" si="22"/>
        <v/>
      </c>
      <c r="BE104" s="172" t="str">
        <f t="shared" si="22"/>
        <v/>
      </c>
      <c r="BF104" s="172" t="str">
        <f t="shared" si="22"/>
        <v/>
      </c>
    </row>
    <row r="105" spans="2:58">
      <c r="B105" s="10" t="str">
        <f t="shared" si="19"/>
        <v/>
      </c>
      <c r="C105" s="8"/>
      <c r="D105" s="8"/>
      <c r="E105" s="8"/>
      <c r="F105" s="281"/>
      <c r="G105" s="9"/>
      <c r="H105" s="9"/>
      <c r="I105" s="9"/>
      <c r="J105" s="9"/>
      <c r="K105" s="9"/>
      <c r="L105" s="305"/>
      <c r="M105" s="305"/>
      <c r="N105" s="11" t="str">
        <f t="shared" si="23"/>
        <v/>
      </c>
      <c r="O105" s="11" t="str">
        <f t="shared" si="24"/>
        <v/>
      </c>
      <c r="P105" s="158"/>
      <c r="Q105" s="11"/>
      <c r="R105" s="11"/>
      <c r="S105" s="11"/>
      <c r="T105" s="11"/>
      <c r="U105" s="11"/>
      <c r="V105" s="11"/>
      <c r="W105" s="11"/>
      <c r="X105" s="11"/>
      <c r="Y105" s="11" t="str">
        <f t="shared" si="25"/>
        <v/>
      </c>
      <c r="Z105" s="11" t="str">
        <f t="shared" si="26"/>
        <v/>
      </c>
      <c r="AA105" s="172">
        <f t="shared" si="27"/>
        <v>0</v>
      </c>
      <c r="AB105" s="172" t="str">
        <f t="shared" si="18"/>
        <v/>
      </c>
      <c r="AC105" s="172" t="str">
        <f t="shared" si="18"/>
        <v/>
      </c>
      <c r="AD105" s="171">
        <f t="shared" si="20"/>
        <v>0</v>
      </c>
      <c r="AE105" s="171">
        <f t="shared" si="20"/>
        <v>0</v>
      </c>
      <c r="AF105" s="171">
        <f t="shared" si="20"/>
        <v>0</v>
      </c>
      <c r="AG105" s="171">
        <f t="shared" si="20"/>
        <v>0</v>
      </c>
      <c r="AH105" s="171">
        <f t="shared" si="20"/>
        <v>0</v>
      </c>
      <c r="AI105" s="171">
        <f t="shared" si="20"/>
        <v>0</v>
      </c>
      <c r="AJ105" s="171">
        <f t="shared" si="20"/>
        <v>0</v>
      </c>
      <c r="AK105" s="171"/>
      <c r="AL105" s="171"/>
      <c r="AM105" s="171">
        <f t="shared" si="21"/>
        <v>0</v>
      </c>
      <c r="AN105" s="171"/>
      <c r="AO105" s="171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BB105" s="172" t="str">
        <f t="shared" si="22"/>
        <v/>
      </c>
      <c r="BC105" s="172" t="str">
        <f t="shared" si="22"/>
        <v/>
      </c>
      <c r="BD105" s="172" t="str">
        <f t="shared" si="22"/>
        <v/>
      </c>
      <c r="BE105" s="172" t="str">
        <f t="shared" si="22"/>
        <v/>
      </c>
      <c r="BF105" s="172" t="str">
        <f t="shared" si="22"/>
        <v/>
      </c>
    </row>
    <row r="106" spans="2:58">
      <c r="B106" s="10" t="str">
        <f t="shared" si="19"/>
        <v/>
      </c>
      <c r="C106" s="8"/>
      <c r="D106" s="8"/>
      <c r="E106" s="8"/>
      <c r="F106" s="281"/>
      <c r="G106" s="9"/>
      <c r="H106" s="9"/>
      <c r="I106" s="9"/>
      <c r="J106" s="9"/>
      <c r="K106" s="9"/>
      <c r="L106" s="305"/>
      <c r="M106" s="305"/>
      <c r="N106" s="11" t="str">
        <f t="shared" si="23"/>
        <v/>
      </c>
      <c r="O106" s="11" t="str">
        <f t="shared" si="24"/>
        <v/>
      </c>
      <c r="P106" s="158"/>
      <c r="Q106" s="11"/>
      <c r="R106" s="11"/>
      <c r="S106" s="11"/>
      <c r="T106" s="11"/>
      <c r="U106" s="11"/>
      <c r="V106" s="11"/>
      <c r="W106" s="11"/>
      <c r="X106" s="11"/>
      <c r="Y106" s="11" t="str">
        <f t="shared" si="25"/>
        <v/>
      </c>
      <c r="Z106" s="11" t="str">
        <f t="shared" si="26"/>
        <v/>
      </c>
      <c r="AA106" s="172">
        <f t="shared" si="27"/>
        <v>0</v>
      </c>
      <c r="AB106" s="172" t="str">
        <f t="shared" si="18"/>
        <v/>
      </c>
      <c r="AC106" s="172" t="str">
        <f t="shared" si="18"/>
        <v/>
      </c>
      <c r="AD106" s="171">
        <f t="shared" si="20"/>
        <v>0</v>
      </c>
      <c r="AE106" s="171">
        <f t="shared" si="20"/>
        <v>0</v>
      </c>
      <c r="AF106" s="171">
        <f t="shared" si="20"/>
        <v>0</v>
      </c>
      <c r="AG106" s="171">
        <f t="shared" si="20"/>
        <v>0</v>
      </c>
      <c r="AH106" s="171">
        <f t="shared" si="20"/>
        <v>0</v>
      </c>
      <c r="AI106" s="171">
        <f t="shared" si="20"/>
        <v>0</v>
      </c>
      <c r="AJ106" s="171">
        <f t="shared" si="20"/>
        <v>0</v>
      </c>
      <c r="AK106" s="171"/>
      <c r="AL106" s="171"/>
      <c r="AM106" s="171">
        <f t="shared" si="21"/>
        <v>0</v>
      </c>
      <c r="AN106" s="171"/>
      <c r="AO106" s="171"/>
      <c r="AP106" s="171"/>
      <c r="AQ106" s="171"/>
      <c r="AR106" s="171"/>
      <c r="AS106" s="171"/>
      <c r="AT106" s="171"/>
      <c r="AU106" s="171"/>
      <c r="AV106" s="171"/>
      <c r="AW106" s="171"/>
      <c r="AX106" s="171"/>
      <c r="AY106" s="171"/>
      <c r="BB106" s="172" t="str">
        <f t="shared" si="22"/>
        <v/>
      </c>
      <c r="BC106" s="172" t="str">
        <f t="shared" si="22"/>
        <v/>
      </c>
      <c r="BD106" s="172" t="str">
        <f t="shared" si="22"/>
        <v/>
      </c>
      <c r="BE106" s="172" t="str">
        <f t="shared" si="22"/>
        <v/>
      </c>
      <c r="BF106" s="172" t="str">
        <f t="shared" si="22"/>
        <v/>
      </c>
    </row>
    <row r="107" spans="2:58">
      <c r="B107" s="10" t="str">
        <f t="shared" si="19"/>
        <v/>
      </c>
      <c r="C107" s="8"/>
      <c r="D107" s="8"/>
      <c r="E107" s="8"/>
      <c r="F107" s="281"/>
      <c r="G107" s="9"/>
      <c r="H107" s="9"/>
      <c r="I107" s="9"/>
      <c r="J107" s="9"/>
      <c r="K107" s="9"/>
      <c r="L107" s="305"/>
      <c r="M107" s="305"/>
      <c r="N107" s="11" t="str">
        <f t="shared" si="23"/>
        <v/>
      </c>
      <c r="O107" s="11" t="str">
        <f t="shared" si="24"/>
        <v/>
      </c>
      <c r="P107" s="158"/>
      <c r="Q107" s="11"/>
      <c r="R107" s="11"/>
      <c r="S107" s="11"/>
      <c r="T107" s="11"/>
      <c r="U107" s="11"/>
      <c r="V107" s="11"/>
      <c r="W107" s="11"/>
      <c r="X107" s="11"/>
      <c r="Y107" s="11" t="str">
        <f t="shared" si="25"/>
        <v/>
      </c>
      <c r="Z107" s="11" t="str">
        <f t="shared" si="26"/>
        <v/>
      </c>
      <c r="AA107" s="172">
        <f t="shared" si="27"/>
        <v>0</v>
      </c>
      <c r="AB107" s="172" t="str">
        <f t="shared" si="18"/>
        <v/>
      </c>
      <c r="AC107" s="172" t="str">
        <f t="shared" si="18"/>
        <v/>
      </c>
      <c r="AD107" s="171">
        <f t="shared" si="20"/>
        <v>0</v>
      </c>
      <c r="AE107" s="171">
        <f t="shared" si="20"/>
        <v>0</v>
      </c>
      <c r="AF107" s="171">
        <f t="shared" si="20"/>
        <v>0</v>
      </c>
      <c r="AG107" s="171">
        <f t="shared" si="20"/>
        <v>0</v>
      </c>
      <c r="AH107" s="171">
        <f t="shared" si="20"/>
        <v>0</v>
      </c>
      <c r="AI107" s="171">
        <f t="shared" si="20"/>
        <v>0</v>
      </c>
      <c r="AJ107" s="171">
        <f t="shared" si="20"/>
        <v>0</v>
      </c>
      <c r="AK107" s="171"/>
      <c r="AL107" s="171"/>
      <c r="AM107" s="171">
        <f t="shared" si="21"/>
        <v>0</v>
      </c>
      <c r="AN107" s="171"/>
      <c r="AO107" s="171"/>
      <c r="AP107" s="171"/>
      <c r="AQ107" s="171"/>
      <c r="AR107" s="171"/>
      <c r="AS107" s="171"/>
      <c r="AT107" s="171"/>
      <c r="AU107" s="171"/>
      <c r="AV107" s="171"/>
      <c r="AW107" s="171"/>
      <c r="AX107" s="171"/>
      <c r="AY107" s="171"/>
      <c r="BB107" s="172" t="str">
        <f t="shared" si="22"/>
        <v/>
      </c>
      <c r="BC107" s="172" t="str">
        <f t="shared" si="22"/>
        <v/>
      </c>
      <c r="BD107" s="172" t="str">
        <f t="shared" si="22"/>
        <v/>
      </c>
      <c r="BE107" s="172" t="str">
        <f t="shared" si="22"/>
        <v/>
      </c>
      <c r="BF107" s="172" t="str">
        <f t="shared" si="22"/>
        <v/>
      </c>
    </row>
    <row r="108" spans="2:58">
      <c r="B108" s="10" t="str">
        <f t="shared" si="19"/>
        <v/>
      </c>
      <c r="C108" s="8"/>
      <c r="D108" s="8"/>
      <c r="E108" s="8"/>
      <c r="F108" s="281"/>
      <c r="G108" s="9"/>
      <c r="H108" s="9"/>
      <c r="I108" s="9"/>
      <c r="J108" s="9"/>
      <c r="K108" s="9"/>
      <c r="L108" s="305"/>
      <c r="M108" s="305"/>
      <c r="N108" s="11" t="str">
        <f t="shared" si="23"/>
        <v/>
      </c>
      <c r="O108" s="11" t="str">
        <f t="shared" si="24"/>
        <v/>
      </c>
      <c r="P108" s="158"/>
      <c r="Q108" s="11"/>
      <c r="R108" s="11"/>
      <c r="S108" s="11"/>
      <c r="T108" s="11"/>
      <c r="U108" s="11"/>
      <c r="V108" s="11"/>
      <c r="W108" s="11"/>
      <c r="X108" s="11"/>
      <c r="Y108" s="11" t="str">
        <f t="shared" si="25"/>
        <v/>
      </c>
      <c r="Z108" s="11" t="str">
        <f t="shared" si="26"/>
        <v/>
      </c>
      <c r="AA108" s="172">
        <f t="shared" si="27"/>
        <v>0</v>
      </c>
      <c r="AB108" s="172" t="str">
        <f t="shared" si="18"/>
        <v/>
      </c>
      <c r="AC108" s="172" t="str">
        <f t="shared" si="18"/>
        <v/>
      </c>
      <c r="AD108" s="171">
        <f t="shared" si="20"/>
        <v>0</v>
      </c>
      <c r="AE108" s="171">
        <f t="shared" si="20"/>
        <v>0</v>
      </c>
      <c r="AF108" s="171">
        <f t="shared" si="20"/>
        <v>0</v>
      </c>
      <c r="AG108" s="171">
        <f t="shared" si="20"/>
        <v>0</v>
      </c>
      <c r="AH108" s="171">
        <f t="shared" si="20"/>
        <v>0</v>
      </c>
      <c r="AI108" s="171">
        <f t="shared" si="20"/>
        <v>0</v>
      </c>
      <c r="AJ108" s="171">
        <f t="shared" si="20"/>
        <v>0</v>
      </c>
      <c r="AK108" s="171"/>
      <c r="AL108" s="171"/>
      <c r="AM108" s="171">
        <f t="shared" si="21"/>
        <v>0</v>
      </c>
      <c r="AN108" s="171"/>
      <c r="AO108" s="171"/>
      <c r="AP108" s="171"/>
      <c r="AQ108" s="171"/>
      <c r="AR108" s="171"/>
      <c r="AS108" s="171"/>
      <c r="AT108" s="171"/>
      <c r="AU108" s="171"/>
      <c r="AV108" s="171"/>
      <c r="AW108" s="171"/>
      <c r="AX108" s="171"/>
      <c r="AY108" s="171"/>
      <c r="BB108" s="172" t="str">
        <f t="shared" si="22"/>
        <v/>
      </c>
      <c r="BC108" s="172" t="str">
        <f t="shared" si="22"/>
        <v/>
      </c>
      <c r="BD108" s="172" t="str">
        <f t="shared" si="22"/>
        <v/>
      </c>
      <c r="BE108" s="172" t="str">
        <f t="shared" si="22"/>
        <v/>
      </c>
      <c r="BF108" s="172" t="str">
        <f t="shared" si="22"/>
        <v/>
      </c>
    </row>
    <row r="109" spans="2:58">
      <c r="B109" s="10" t="str">
        <f t="shared" si="19"/>
        <v/>
      </c>
      <c r="C109" s="8"/>
      <c r="D109" s="8"/>
      <c r="E109" s="8"/>
      <c r="F109" s="281"/>
      <c r="G109" s="9"/>
      <c r="H109" s="9"/>
      <c r="I109" s="9"/>
      <c r="J109" s="9"/>
      <c r="K109" s="9"/>
      <c r="L109" s="305"/>
      <c r="M109" s="305"/>
      <c r="N109" s="11" t="str">
        <f t="shared" si="23"/>
        <v/>
      </c>
      <c r="O109" s="11" t="str">
        <f t="shared" si="24"/>
        <v/>
      </c>
      <c r="P109" s="158"/>
      <c r="Q109" s="11"/>
      <c r="R109" s="11"/>
      <c r="S109" s="11"/>
      <c r="T109" s="11"/>
      <c r="U109" s="11"/>
      <c r="V109" s="11"/>
      <c r="W109" s="11"/>
      <c r="X109" s="11"/>
      <c r="Y109" s="11" t="str">
        <f t="shared" si="25"/>
        <v/>
      </c>
      <c r="Z109" s="11" t="str">
        <f t="shared" si="26"/>
        <v/>
      </c>
      <c r="AA109" s="172">
        <f t="shared" si="27"/>
        <v>0</v>
      </c>
      <c r="AB109" s="172" t="str">
        <f t="shared" si="18"/>
        <v/>
      </c>
      <c r="AC109" s="172" t="str">
        <f t="shared" si="18"/>
        <v/>
      </c>
      <c r="AD109" s="171">
        <f t="shared" si="20"/>
        <v>0</v>
      </c>
      <c r="AE109" s="171">
        <f t="shared" si="20"/>
        <v>0</v>
      </c>
      <c r="AF109" s="171">
        <f t="shared" si="20"/>
        <v>0</v>
      </c>
      <c r="AG109" s="171">
        <f t="shared" si="20"/>
        <v>0</v>
      </c>
      <c r="AH109" s="171">
        <f t="shared" si="20"/>
        <v>0</v>
      </c>
      <c r="AI109" s="171">
        <f t="shared" si="20"/>
        <v>0</v>
      </c>
      <c r="AJ109" s="171">
        <f t="shared" si="20"/>
        <v>0</v>
      </c>
      <c r="AK109" s="171"/>
      <c r="AL109" s="171"/>
      <c r="AM109" s="171">
        <f t="shared" si="21"/>
        <v>0</v>
      </c>
      <c r="AN109" s="171"/>
      <c r="AO109" s="171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BB109" s="172" t="str">
        <f t="shared" si="22"/>
        <v/>
      </c>
      <c r="BC109" s="172" t="str">
        <f t="shared" si="22"/>
        <v/>
      </c>
      <c r="BD109" s="172" t="str">
        <f t="shared" si="22"/>
        <v/>
      </c>
      <c r="BE109" s="172" t="str">
        <f t="shared" si="22"/>
        <v/>
      </c>
      <c r="BF109" s="172" t="str">
        <f t="shared" si="22"/>
        <v/>
      </c>
    </row>
    <row r="110" spans="2:58">
      <c r="B110" s="10" t="str">
        <f t="shared" si="19"/>
        <v/>
      </c>
      <c r="C110" s="8"/>
      <c r="D110" s="8"/>
      <c r="E110" s="8"/>
      <c r="F110" s="281"/>
      <c r="G110" s="9"/>
      <c r="H110" s="9"/>
      <c r="I110" s="9"/>
      <c r="J110" s="9"/>
      <c r="K110" s="9"/>
      <c r="L110" s="305"/>
      <c r="M110" s="305"/>
      <c r="N110" s="11" t="str">
        <f t="shared" si="23"/>
        <v/>
      </c>
      <c r="O110" s="11" t="str">
        <f t="shared" si="24"/>
        <v/>
      </c>
      <c r="P110" s="158"/>
      <c r="Q110" s="11"/>
      <c r="R110" s="11"/>
      <c r="S110" s="11"/>
      <c r="T110" s="11"/>
      <c r="U110" s="11"/>
      <c r="V110" s="11"/>
      <c r="W110" s="11"/>
      <c r="X110" s="11"/>
      <c r="Y110" s="11" t="str">
        <f t="shared" si="25"/>
        <v/>
      </c>
      <c r="Z110" s="11" t="str">
        <f t="shared" si="26"/>
        <v/>
      </c>
      <c r="AA110" s="172">
        <f t="shared" si="27"/>
        <v>0</v>
      </c>
      <c r="AB110" s="172" t="str">
        <f t="shared" si="18"/>
        <v/>
      </c>
      <c r="AC110" s="172" t="str">
        <f t="shared" si="18"/>
        <v/>
      </c>
      <c r="AD110" s="171">
        <f t="shared" si="20"/>
        <v>0</v>
      </c>
      <c r="AE110" s="171">
        <f t="shared" si="20"/>
        <v>0</v>
      </c>
      <c r="AF110" s="171">
        <f t="shared" si="20"/>
        <v>0</v>
      </c>
      <c r="AG110" s="171">
        <f t="shared" si="20"/>
        <v>0</v>
      </c>
      <c r="AH110" s="171">
        <f t="shared" si="20"/>
        <v>0</v>
      </c>
      <c r="AI110" s="171">
        <f t="shared" si="20"/>
        <v>0</v>
      </c>
      <c r="AJ110" s="171">
        <f t="shared" si="20"/>
        <v>0</v>
      </c>
      <c r="AK110" s="171"/>
      <c r="AL110" s="171"/>
      <c r="AM110" s="171">
        <f t="shared" si="21"/>
        <v>0</v>
      </c>
      <c r="AN110" s="171"/>
      <c r="AO110" s="171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BB110" s="172" t="str">
        <f t="shared" si="22"/>
        <v/>
      </c>
      <c r="BC110" s="172" t="str">
        <f t="shared" si="22"/>
        <v/>
      </c>
      <c r="BD110" s="172" t="str">
        <f t="shared" si="22"/>
        <v/>
      </c>
      <c r="BE110" s="172" t="str">
        <f t="shared" si="22"/>
        <v/>
      </c>
      <c r="BF110" s="172" t="str">
        <f t="shared" si="22"/>
        <v/>
      </c>
    </row>
    <row r="111" spans="2:58">
      <c r="B111" s="10" t="str">
        <f t="shared" si="19"/>
        <v/>
      </c>
      <c r="C111" s="8"/>
      <c r="D111" s="8"/>
      <c r="E111" s="8"/>
      <c r="F111" s="281"/>
      <c r="G111" s="9"/>
      <c r="H111" s="9"/>
      <c r="I111" s="9"/>
      <c r="J111" s="9"/>
      <c r="K111" s="9"/>
      <c r="L111" s="305"/>
      <c r="M111" s="305"/>
      <c r="N111" s="11" t="str">
        <f t="shared" si="23"/>
        <v/>
      </c>
      <c r="O111" s="11" t="str">
        <f t="shared" si="24"/>
        <v/>
      </c>
      <c r="P111" s="158"/>
      <c r="Q111" s="11"/>
      <c r="R111" s="11"/>
      <c r="S111" s="11"/>
      <c r="T111" s="11"/>
      <c r="U111" s="11"/>
      <c r="V111" s="11"/>
      <c r="W111" s="11"/>
      <c r="X111" s="11"/>
      <c r="Y111" s="11" t="str">
        <f t="shared" si="25"/>
        <v/>
      </c>
      <c r="Z111" s="11" t="str">
        <f t="shared" si="26"/>
        <v/>
      </c>
      <c r="AA111" s="172">
        <f t="shared" si="27"/>
        <v>0</v>
      </c>
      <c r="AB111" s="172" t="str">
        <f t="shared" si="18"/>
        <v/>
      </c>
      <c r="AC111" s="172" t="str">
        <f t="shared" si="18"/>
        <v/>
      </c>
      <c r="AD111" s="171">
        <f t="shared" si="20"/>
        <v>0</v>
      </c>
      <c r="AE111" s="171">
        <f t="shared" si="20"/>
        <v>0</v>
      </c>
      <c r="AF111" s="171">
        <f t="shared" si="20"/>
        <v>0</v>
      </c>
      <c r="AG111" s="171">
        <f t="shared" si="20"/>
        <v>0</v>
      </c>
      <c r="AH111" s="171">
        <f t="shared" si="20"/>
        <v>0</v>
      </c>
      <c r="AI111" s="171">
        <f t="shared" si="20"/>
        <v>0</v>
      </c>
      <c r="AJ111" s="171">
        <f t="shared" si="20"/>
        <v>0</v>
      </c>
      <c r="AK111" s="171"/>
      <c r="AL111" s="171"/>
      <c r="AM111" s="171">
        <f t="shared" si="21"/>
        <v>0</v>
      </c>
      <c r="AN111" s="171"/>
      <c r="AO111" s="171"/>
      <c r="AP111" s="171"/>
      <c r="AQ111" s="171"/>
      <c r="AR111" s="171"/>
      <c r="AS111" s="171"/>
      <c r="AT111" s="171"/>
      <c r="AU111" s="171"/>
      <c r="AV111" s="171"/>
      <c r="AW111" s="171"/>
      <c r="AX111" s="171"/>
      <c r="AY111" s="171"/>
      <c r="BB111" s="172" t="str">
        <f t="shared" ref="BB111:BF126" si="28">IF($F111="","",BB$30)</f>
        <v/>
      </c>
      <c r="BC111" s="172" t="str">
        <f t="shared" si="28"/>
        <v/>
      </c>
      <c r="BD111" s="172" t="str">
        <f t="shared" si="28"/>
        <v/>
      </c>
      <c r="BE111" s="172" t="str">
        <f t="shared" si="28"/>
        <v/>
      </c>
      <c r="BF111" s="172" t="str">
        <f t="shared" si="28"/>
        <v/>
      </c>
    </row>
    <row r="112" spans="2:58">
      <c r="B112" s="10" t="str">
        <f t="shared" si="19"/>
        <v/>
      </c>
      <c r="C112" s="8"/>
      <c r="D112" s="8"/>
      <c r="E112" s="8"/>
      <c r="F112" s="281"/>
      <c r="G112" s="9"/>
      <c r="H112" s="9"/>
      <c r="I112" s="9"/>
      <c r="J112" s="9"/>
      <c r="K112" s="9"/>
      <c r="L112" s="305"/>
      <c r="M112" s="305"/>
      <c r="N112" s="11" t="str">
        <f t="shared" si="23"/>
        <v/>
      </c>
      <c r="O112" s="11" t="str">
        <f t="shared" si="24"/>
        <v/>
      </c>
      <c r="P112" s="158"/>
      <c r="Q112" s="11"/>
      <c r="R112" s="11"/>
      <c r="S112" s="11"/>
      <c r="T112" s="11"/>
      <c r="U112" s="11"/>
      <c r="V112" s="11"/>
      <c r="W112" s="11"/>
      <c r="X112" s="11"/>
      <c r="Y112" s="11" t="str">
        <f t="shared" si="25"/>
        <v/>
      </c>
      <c r="Z112" s="11" t="str">
        <f t="shared" si="26"/>
        <v/>
      </c>
      <c r="AA112" s="172">
        <f t="shared" si="27"/>
        <v>0</v>
      </c>
      <c r="AB112" s="172" t="str">
        <f t="shared" si="18"/>
        <v/>
      </c>
      <c r="AC112" s="172" t="str">
        <f t="shared" si="18"/>
        <v/>
      </c>
      <c r="AD112" s="171">
        <f t="shared" si="20"/>
        <v>0</v>
      </c>
      <c r="AE112" s="171">
        <f t="shared" si="20"/>
        <v>0</v>
      </c>
      <c r="AF112" s="171">
        <f t="shared" si="20"/>
        <v>0</v>
      </c>
      <c r="AG112" s="171">
        <f t="shared" si="20"/>
        <v>0</v>
      </c>
      <c r="AH112" s="171">
        <f t="shared" si="20"/>
        <v>0</v>
      </c>
      <c r="AI112" s="171">
        <f t="shared" si="20"/>
        <v>0</v>
      </c>
      <c r="AJ112" s="171">
        <f t="shared" si="20"/>
        <v>0</v>
      </c>
      <c r="AK112" s="171"/>
      <c r="AL112" s="171"/>
      <c r="AM112" s="171">
        <f t="shared" si="21"/>
        <v>0</v>
      </c>
      <c r="AN112" s="171"/>
      <c r="AO112" s="171"/>
      <c r="AP112" s="171"/>
      <c r="AQ112" s="171"/>
      <c r="AR112" s="171"/>
      <c r="AS112" s="171"/>
      <c r="AT112" s="171"/>
      <c r="AU112" s="171"/>
      <c r="AV112" s="171"/>
      <c r="AW112" s="171"/>
      <c r="AX112" s="171"/>
      <c r="AY112" s="171"/>
      <c r="BB112" s="172" t="str">
        <f t="shared" si="28"/>
        <v/>
      </c>
      <c r="BC112" s="172" t="str">
        <f t="shared" si="28"/>
        <v/>
      </c>
      <c r="BD112" s="172" t="str">
        <f t="shared" si="28"/>
        <v/>
      </c>
      <c r="BE112" s="172" t="str">
        <f t="shared" si="28"/>
        <v/>
      </c>
      <c r="BF112" s="172" t="str">
        <f t="shared" si="28"/>
        <v/>
      </c>
    </row>
    <row r="113" spans="2:58">
      <c r="B113" s="10" t="str">
        <f t="shared" si="19"/>
        <v/>
      </c>
      <c r="C113" s="8"/>
      <c r="D113" s="8"/>
      <c r="E113" s="8"/>
      <c r="F113" s="281"/>
      <c r="G113" s="9"/>
      <c r="H113" s="9"/>
      <c r="I113" s="9"/>
      <c r="J113" s="9"/>
      <c r="K113" s="9"/>
      <c r="L113" s="305"/>
      <c r="M113" s="305"/>
      <c r="N113" s="11" t="str">
        <f t="shared" si="23"/>
        <v/>
      </c>
      <c r="O113" s="11" t="str">
        <f t="shared" si="24"/>
        <v/>
      </c>
      <c r="P113" s="158"/>
      <c r="Q113" s="11"/>
      <c r="R113" s="11"/>
      <c r="S113" s="11"/>
      <c r="T113" s="11"/>
      <c r="U113" s="11"/>
      <c r="V113" s="11"/>
      <c r="W113" s="11"/>
      <c r="X113" s="11"/>
      <c r="Y113" s="11" t="str">
        <f t="shared" si="25"/>
        <v/>
      </c>
      <c r="Z113" s="11" t="str">
        <f t="shared" si="26"/>
        <v/>
      </c>
      <c r="AA113" s="172">
        <f t="shared" si="27"/>
        <v>0</v>
      </c>
      <c r="AB113" s="172" t="str">
        <f t="shared" si="18"/>
        <v/>
      </c>
      <c r="AC113" s="172" t="str">
        <f t="shared" si="18"/>
        <v/>
      </c>
      <c r="AD113" s="171">
        <f t="shared" si="20"/>
        <v>0</v>
      </c>
      <c r="AE113" s="171">
        <f t="shared" si="20"/>
        <v>0</v>
      </c>
      <c r="AF113" s="171">
        <f t="shared" si="20"/>
        <v>0</v>
      </c>
      <c r="AG113" s="171">
        <f t="shared" si="20"/>
        <v>0</v>
      </c>
      <c r="AH113" s="171">
        <f t="shared" si="20"/>
        <v>0</v>
      </c>
      <c r="AI113" s="171">
        <f t="shared" si="20"/>
        <v>0</v>
      </c>
      <c r="AJ113" s="171">
        <f t="shared" si="20"/>
        <v>0</v>
      </c>
      <c r="AK113" s="171"/>
      <c r="AL113" s="171"/>
      <c r="AM113" s="171">
        <f t="shared" si="21"/>
        <v>0</v>
      </c>
      <c r="AN113" s="171"/>
      <c r="AO113" s="171"/>
      <c r="AP113" s="171"/>
      <c r="AQ113" s="171"/>
      <c r="AR113" s="171"/>
      <c r="AS113" s="171"/>
      <c r="AT113" s="171"/>
      <c r="AU113" s="171"/>
      <c r="AV113" s="171"/>
      <c r="AW113" s="171"/>
      <c r="AX113" s="171"/>
      <c r="AY113" s="171"/>
      <c r="BB113" s="172" t="str">
        <f t="shared" si="28"/>
        <v/>
      </c>
      <c r="BC113" s="172" t="str">
        <f t="shared" si="28"/>
        <v/>
      </c>
      <c r="BD113" s="172" t="str">
        <f t="shared" si="28"/>
        <v/>
      </c>
      <c r="BE113" s="172" t="str">
        <f t="shared" si="28"/>
        <v/>
      </c>
      <c r="BF113" s="172" t="str">
        <f t="shared" si="28"/>
        <v/>
      </c>
    </row>
    <row r="114" spans="2:58">
      <c r="B114" s="10" t="str">
        <f t="shared" si="19"/>
        <v/>
      </c>
      <c r="C114" s="8"/>
      <c r="D114" s="8"/>
      <c r="E114" s="8"/>
      <c r="F114" s="281"/>
      <c r="G114" s="9"/>
      <c r="H114" s="9"/>
      <c r="I114" s="9"/>
      <c r="J114" s="9"/>
      <c r="K114" s="9"/>
      <c r="L114" s="305"/>
      <c r="M114" s="305"/>
      <c r="N114" s="11" t="str">
        <f t="shared" si="23"/>
        <v/>
      </c>
      <c r="O114" s="11" t="str">
        <f t="shared" si="24"/>
        <v/>
      </c>
      <c r="P114" s="158"/>
      <c r="Q114" s="11"/>
      <c r="R114" s="11"/>
      <c r="S114" s="11"/>
      <c r="T114" s="11"/>
      <c r="U114" s="11"/>
      <c r="V114" s="11"/>
      <c r="W114" s="11"/>
      <c r="X114" s="11"/>
      <c r="Y114" s="11" t="str">
        <f t="shared" si="25"/>
        <v/>
      </c>
      <c r="Z114" s="11" t="str">
        <f t="shared" si="26"/>
        <v/>
      </c>
      <c r="AA114" s="172">
        <f t="shared" si="27"/>
        <v>0</v>
      </c>
      <c r="AB114" s="172" t="str">
        <f t="shared" si="18"/>
        <v/>
      </c>
      <c r="AC114" s="172" t="str">
        <f t="shared" si="18"/>
        <v/>
      </c>
      <c r="AD114" s="171">
        <f t="shared" si="20"/>
        <v>0</v>
      </c>
      <c r="AE114" s="171">
        <f t="shared" si="20"/>
        <v>0</v>
      </c>
      <c r="AF114" s="171">
        <f t="shared" si="20"/>
        <v>0</v>
      </c>
      <c r="AG114" s="171">
        <f t="shared" si="20"/>
        <v>0</v>
      </c>
      <c r="AH114" s="171">
        <f t="shared" si="20"/>
        <v>0</v>
      </c>
      <c r="AI114" s="171">
        <f t="shared" si="20"/>
        <v>0</v>
      </c>
      <c r="AJ114" s="171">
        <f t="shared" si="20"/>
        <v>0</v>
      </c>
      <c r="AK114" s="171"/>
      <c r="AL114" s="171"/>
      <c r="AM114" s="171">
        <f t="shared" si="21"/>
        <v>0</v>
      </c>
      <c r="AN114" s="171"/>
      <c r="AO114" s="171"/>
      <c r="AP114" s="171"/>
      <c r="AQ114" s="171"/>
      <c r="AR114" s="171"/>
      <c r="AS114" s="171"/>
      <c r="AT114" s="171"/>
      <c r="AU114" s="171"/>
      <c r="AV114" s="171"/>
      <c r="AW114" s="171"/>
      <c r="AX114" s="171"/>
      <c r="AY114" s="171"/>
      <c r="BB114" s="172" t="str">
        <f t="shared" si="28"/>
        <v/>
      </c>
      <c r="BC114" s="172" t="str">
        <f t="shared" si="28"/>
        <v/>
      </c>
      <c r="BD114" s="172" t="str">
        <f t="shared" si="28"/>
        <v/>
      </c>
      <c r="BE114" s="172" t="str">
        <f t="shared" si="28"/>
        <v/>
      </c>
      <c r="BF114" s="172" t="str">
        <f t="shared" si="28"/>
        <v/>
      </c>
    </row>
    <row r="115" spans="2:58">
      <c r="B115" s="10" t="str">
        <f t="shared" si="19"/>
        <v/>
      </c>
      <c r="C115" s="8"/>
      <c r="D115" s="8"/>
      <c r="E115" s="8"/>
      <c r="F115" s="281"/>
      <c r="G115" s="9"/>
      <c r="H115" s="9"/>
      <c r="I115" s="9"/>
      <c r="J115" s="9"/>
      <c r="K115" s="9"/>
      <c r="L115" s="305"/>
      <c r="M115" s="305"/>
      <c r="N115" s="11" t="str">
        <f t="shared" si="23"/>
        <v/>
      </c>
      <c r="O115" s="11" t="str">
        <f t="shared" si="24"/>
        <v/>
      </c>
      <c r="P115" s="158"/>
      <c r="Q115" s="11"/>
      <c r="R115" s="11"/>
      <c r="S115" s="11"/>
      <c r="T115" s="11"/>
      <c r="U115" s="11"/>
      <c r="V115" s="11"/>
      <c r="W115" s="11"/>
      <c r="X115" s="11"/>
      <c r="Y115" s="11" t="str">
        <f t="shared" si="25"/>
        <v/>
      </c>
      <c r="Z115" s="11" t="str">
        <f t="shared" si="26"/>
        <v/>
      </c>
      <c r="AA115" s="172">
        <f t="shared" si="27"/>
        <v>0</v>
      </c>
      <c r="AB115" s="172" t="str">
        <f t="shared" si="18"/>
        <v/>
      </c>
      <c r="AC115" s="172" t="str">
        <f t="shared" si="18"/>
        <v/>
      </c>
      <c r="AD115" s="171">
        <f t="shared" si="20"/>
        <v>0</v>
      </c>
      <c r="AE115" s="171">
        <f t="shared" si="20"/>
        <v>0</v>
      </c>
      <c r="AF115" s="171">
        <f t="shared" si="20"/>
        <v>0</v>
      </c>
      <c r="AG115" s="171">
        <f t="shared" si="20"/>
        <v>0</v>
      </c>
      <c r="AH115" s="171">
        <f t="shared" si="20"/>
        <v>0</v>
      </c>
      <c r="AI115" s="171">
        <f t="shared" si="20"/>
        <v>0</v>
      </c>
      <c r="AJ115" s="171">
        <f t="shared" si="20"/>
        <v>0</v>
      </c>
      <c r="AK115" s="171"/>
      <c r="AL115" s="171"/>
      <c r="AM115" s="171">
        <f t="shared" si="21"/>
        <v>0</v>
      </c>
      <c r="AN115" s="171"/>
      <c r="AO115" s="171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BB115" s="172" t="str">
        <f t="shared" si="28"/>
        <v/>
      </c>
      <c r="BC115" s="172" t="str">
        <f t="shared" si="28"/>
        <v/>
      </c>
      <c r="BD115" s="172" t="str">
        <f t="shared" si="28"/>
        <v/>
      </c>
      <c r="BE115" s="172" t="str">
        <f t="shared" si="28"/>
        <v/>
      </c>
      <c r="BF115" s="172" t="str">
        <f t="shared" si="28"/>
        <v/>
      </c>
    </row>
    <row r="116" spans="2:58">
      <c r="B116" s="10" t="str">
        <f t="shared" si="19"/>
        <v/>
      </c>
      <c r="C116" s="8"/>
      <c r="D116" s="8"/>
      <c r="E116" s="8"/>
      <c r="F116" s="281"/>
      <c r="G116" s="9"/>
      <c r="H116" s="9"/>
      <c r="I116" s="9"/>
      <c r="J116" s="9"/>
      <c r="K116" s="9"/>
      <c r="L116" s="305"/>
      <c r="M116" s="305"/>
      <c r="N116" s="11" t="str">
        <f t="shared" si="23"/>
        <v/>
      </c>
      <c r="O116" s="11" t="str">
        <f t="shared" si="24"/>
        <v/>
      </c>
      <c r="P116" s="158"/>
      <c r="Q116" s="11"/>
      <c r="R116" s="11"/>
      <c r="S116" s="11"/>
      <c r="T116" s="11"/>
      <c r="U116" s="11"/>
      <c r="V116" s="11"/>
      <c r="W116" s="11"/>
      <c r="X116" s="11"/>
      <c r="Y116" s="11" t="str">
        <f t="shared" si="25"/>
        <v/>
      </c>
      <c r="Z116" s="11" t="str">
        <f t="shared" si="26"/>
        <v/>
      </c>
      <c r="AA116" s="172">
        <f t="shared" si="27"/>
        <v>0</v>
      </c>
      <c r="AB116" s="172" t="str">
        <f t="shared" si="18"/>
        <v/>
      </c>
      <c r="AC116" s="172" t="str">
        <f t="shared" si="18"/>
        <v/>
      </c>
      <c r="AD116" s="171">
        <f t="shared" si="20"/>
        <v>0</v>
      </c>
      <c r="AE116" s="171">
        <f t="shared" si="20"/>
        <v>0</v>
      </c>
      <c r="AF116" s="171">
        <f t="shared" si="20"/>
        <v>0</v>
      </c>
      <c r="AG116" s="171">
        <f t="shared" si="20"/>
        <v>0</v>
      </c>
      <c r="AH116" s="171">
        <f t="shared" si="20"/>
        <v>0</v>
      </c>
      <c r="AI116" s="171">
        <f t="shared" si="20"/>
        <v>0</v>
      </c>
      <c r="AJ116" s="171">
        <f t="shared" si="20"/>
        <v>0</v>
      </c>
      <c r="AK116" s="171"/>
      <c r="AL116" s="171"/>
      <c r="AM116" s="171">
        <f t="shared" si="21"/>
        <v>0</v>
      </c>
      <c r="AN116" s="171"/>
      <c r="AO116" s="171"/>
      <c r="AP116" s="171"/>
      <c r="AQ116" s="171"/>
      <c r="AR116" s="171"/>
      <c r="AS116" s="171"/>
      <c r="AT116" s="171"/>
      <c r="AU116" s="171"/>
      <c r="AV116" s="171"/>
      <c r="AW116" s="171"/>
      <c r="AX116" s="171"/>
      <c r="AY116" s="171"/>
      <c r="BB116" s="172" t="str">
        <f t="shared" si="28"/>
        <v/>
      </c>
      <c r="BC116" s="172" t="str">
        <f t="shared" si="28"/>
        <v/>
      </c>
      <c r="BD116" s="172" t="str">
        <f t="shared" si="28"/>
        <v/>
      </c>
      <c r="BE116" s="172" t="str">
        <f t="shared" si="28"/>
        <v/>
      </c>
      <c r="BF116" s="172" t="str">
        <f t="shared" si="28"/>
        <v/>
      </c>
    </row>
    <row r="117" spans="2:58">
      <c r="B117" s="10" t="str">
        <f t="shared" si="19"/>
        <v/>
      </c>
      <c r="C117" s="8"/>
      <c r="D117" s="8"/>
      <c r="E117" s="8"/>
      <c r="F117" s="281"/>
      <c r="G117" s="9"/>
      <c r="H117" s="9"/>
      <c r="I117" s="9"/>
      <c r="J117" s="9"/>
      <c r="K117" s="9"/>
      <c r="L117" s="305"/>
      <c r="M117" s="305"/>
      <c r="N117" s="11" t="str">
        <f t="shared" si="23"/>
        <v/>
      </c>
      <c r="O117" s="11" t="str">
        <f t="shared" si="24"/>
        <v/>
      </c>
      <c r="P117" s="158"/>
      <c r="Q117" s="11"/>
      <c r="R117" s="11"/>
      <c r="S117" s="11"/>
      <c r="T117" s="11"/>
      <c r="U117" s="11"/>
      <c r="V117" s="11"/>
      <c r="W117" s="11"/>
      <c r="X117" s="11"/>
      <c r="Y117" s="11" t="str">
        <f t="shared" si="25"/>
        <v/>
      </c>
      <c r="Z117" s="11" t="str">
        <f t="shared" si="26"/>
        <v/>
      </c>
      <c r="AA117" s="172">
        <f t="shared" si="27"/>
        <v>0</v>
      </c>
      <c r="AB117" s="172" t="str">
        <f t="shared" si="18"/>
        <v/>
      </c>
      <c r="AC117" s="172" t="str">
        <f t="shared" si="18"/>
        <v/>
      </c>
      <c r="AD117" s="171">
        <f t="shared" si="20"/>
        <v>0</v>
      </c>
      <c r="AE117" s="171">
        <f t="shared" si="20"/>
        <v>0</v>
      </c>
      <c r="AF117" s="171">
        <f t="shared" si="20"/>
        <v>0</v>
      </c>
      <c r="AG117" s="171">
        <f t="shared" si="20"/>
        <v>0</v>
      </c>
      <c r="AH117" s="171">
        <f t="shared" si="20"/>
        <v>0</v>
      </c>
      <c r="AI117" s="171">
        <f t="shared" si="20"/>
        <v>0</v>
      </c>
      <c r="AJ117" s="171">
        <f t="shared" si="20"/>
        <v>0</v>
      </c>
      <c r="AK117" s="171"/>
      <c r="AL117" s="171"/>
      <c r="AM117" s="171">
        <f t="shared" si="21"/>
        <v>0</v>
      </c>
      <c r="AN117" s="171"/>
      <c r="AO117" s="17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BB117" s="172" t="str">
        <f t="shared" si="28"/>
        <v/>
      </c>
      <c r="BC117" s="172" t="str">
        <f t="shared" si="28"/>
        <v/>
      </c>
      <c r="BD117" s="172" t="str">
        <f t="shared" si="28"/>
        <v/>
      </c>
      <c r="BE117" s="172" t="str">
        <f t="shared" si="28"/>
        <v/>
      </c>
      <c r="BF117" s="172" t="str">
        <f t="shared" si="28"/>
        <v/>
      </c>
    </row>
    <row r="118" spans="2:58">
      <c r="B118" s="10" t="str">
        <f t="shared" si="19"/>
        <v/>
      </c>
      <c r="C118" s="8"/>
      <c r="D118" s="8"/>
      <c r="E118" s="8"/>
      <c r="F118" s="281"/>
      <c r="G118" s="9"/>
      <c r="H118" s="9"/>
      <c r="I118" s="9"/>
      <c r="J118" s="9"/>
      <c r="K118" s="9"/>
      <c r="L118" s="305"/>
      <c r="M118" s="305"/>
      <c r="N118" s="11" t="str">
        <f t="shared" si="23"/>
        <v/>
      </c>
      <c r="O118" s="11" t="str">
        <f t="shared" si="24"/>
        <v/>
      </c>
      <c r="P118" s="158"/>
      <c r="Q118" s="11"/>
      <c r="R118" s="11"/>
      <c r="S118" s="11"/>
      <c r="T118" s="11"/>
      <c r="U118" s="11"/>
      <c r="V118" s="11"/>
      <c r="W118" s="11"/>
      <c r="X118" s="11"/>
      <c r="Y118" s="11" t="str">
        <f t="shared" si="25"/>
        <v/>
      </c>
      <c r="Z118" s="11" t="str">
        <f t="shared" si="26"/>
        <v/>
      </c>
      <c r="AA118" s="172">
        <f t="shared" si="27"/>
        <v>0</v>
      </c>
      <c r="AB118" s="172" t="str">
        <f t="shared" si="18"/>
        <v/>
      </c>
      <c r="AC118" s="172" t="str">
        <f t="shared" si="18"/>
        <v/>
      </c>
      <c r="AD118" s="171">
        <f t="shared" si="20"/>
        <v>0</v>
      </c>
      <c r="AE118" s="171">
        <f t="shared" si="20"/>
        <v>0</v>
      </c>
      <c r="AF118" s="171">
        <f t="shared" si="20"/>
        <v>0</v>
      </c>
      <c r="AG118" s="171">
        <f t="shared" si="20"/>
        <v>0</v>
      </c>
      <c r="AH118" s="171">
        <f t="shared" si="20"/>
        <v>0</v>
      </c>
      <c r="AI118" s="171">
        <f t="shared" si="20"/>
        <v>0</v>
      </c>
      <c r="AJ118" s="171">
        <f t="shared" si="20"/>
        <v>0</v>
      </c>
      <c r="AK118" s="171"/>
      <c r="AL118" s="171"/>
      <c r="AM118" s="171">
        <f t="shared" si="21"/>
        <v>0</v>
      </c>
      <c r="AN118" s="171"/>
      <c r="AO118" s="171"/>
      <c r="AP118" s="171"/>
      <c r="AQ118" s="171"/>
      <c r="AR118" s="171"/>
      <c r="AS118" s="171"/>
      <c r="AT118" s="171"/>
      <c r="AU118" s="171"/>
      <c r="AV118" s="171"/>
      <c r="AW118" s="171"/>
      <c r="AX118" s="171"/>
      <c r="AY118" s="171"/>
      <c r="BB118" s="172" t="str">
        <f t="shared" si="28"/>
        <v/>
      </c>
      <c r="BC118" s="172" t="str">
        <f t="shared" si="28"/>
        <v/>
      </c>
      <c r="BD118" s="172" t="str">
        <f t="shared" si="28"/>
        <v/>
      </c>
      <c r="BE118" s="172" t="str">
        <f t="shared" si="28"/>
        <v/>
      </c>
      <c r="BF118" s="172" t="str">
        <f t="shared" si="28"/>
        <v/>
      </c>
    </row>
    <row r="119" spans="2:58">
      <c r="B119" s="10" t="str">
        <f t="shared" si="19"/>
        <v/>
      </c>
      <c r="C119" s="8"/>
      <c r="D119" s="8"/>
      <c r="E119" s="8"/>
      <c r="F119" s="281"/>
      <c r="G119" s="9"/>
      <c r="H119" s="9"/>
      <c r="I119" s="9"/>
      <c r="J119" s="9"/>
      <c r="K119" s="9"/>
      <c r="L119" s="305"/>
      <c r="M119" s="305"/>
      <c r="N119" s="11" t="str">
        <f t="shared" si="23"/>
        <v/>
      </c>
      <c r="O119" s="11" t="str">
        <f t="shared" si="24"/>
        <v/>
      </c>
      <c r="P119" s="158"/>
      <c r="Q119" s="11"/>
      <c r="R119" s="11"/>
      <c r="S119" s="11"/>
      <c r="T119" s="11"/>
      <c r="U119" s="11"/>
      <c r="V119" s="11"/>
      <c r="W119" s="11"/>
      <c r="X119" s="11"/>
      <c r="Y119" s="11" t="str">
        <f t="shared" si="25"/>
        <v/>
      </c>
      <c r="Z119" s="11" t="str">
        <f t="shared" si="26"/>
        <v/>
      </c>
      <c r="AA119" s="172">
        <f t="shared" si="27"/>
        <v>0</v>
      </c>
      <c r="AB119" s="172" t="str">
        <f t="shared" si="18"/>
        <v/>
      </c>
      <c r="AC119" s="172" t="str">
        <f t="shared" si="18"/>
        <v/>
      </c>
      <c r="AD119" s="171">
        <f t="shared" si="20"/>
        <v>0</v>
      </c>
      <c r="AE119" s="171">
        <f t="shared" si="20"/>
        <v>0</v>
      </c>
      <c r="AF119" s="171">
        <f t="shared" si="20"/>
        <v>0</v>
      </c>
      <c r="AG119" s="171">
        <f t="shared" si="20"/>
        <v>0</v>
      </c>
      <c r="AH119" s="171">
        <f t="shared" si="20"/>
        <v>0</v>
      </c>
      <c r="AI119" s="171">
        <f t="shared" si="20"/>
        <v>0</v>
      </c>
      <c r="AJ119" s="171">
        <f t="shared" si="20"/>
        <v>0</v>
      </c>
      <c r="AK119" s="171"/>
      <c r="AL119" s="171"/>
      <c r="AM119" s="171">
        <f t="shared" si="21"/>
        <v>0</v>
      </c>
      <c r="AN119" s="171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BB119" s="172" t="str">
        <f t="shared" si="28"/>
        <v/>
      </c>
      <c r="BC119" s="172" t="str">
        <f t="shared" si="28"/>
        <v/>
      </c>
      <c r="BD119" s="172" t="str">
        <f t="shared" si="28"/>
        <v/>
      </c>
      <c r="BE119" s="172" t="str">
        <f t="shared" si="28"/>
        <v/>
      </c>
      <c r="BF119" s="172" t="str">
        <f t="shared" si="28"/>
        <v/>
      </c>
    </row>
    <row r="120" spans="2:58">
      <c r="B120" s="10" t="str">
        <f t="shared" si="19"/>
        <v/>
      </c>
      <c r="C120" s="8"/>
      <c r="D120" s="8"/>
      <c r="E120" s="8"/>
      <c r="F120" s="281"/>
      <c r="G120" s="9"/>
      <c r="H120" s="9"/>
      <c r="I120" s="9"/>
      <c r="J120" s="9"/>
      <c r="K120" s="9"/>
      <c r="L120" s="305"/>
      <c r="M120" s="305"/>
      <c r="N120" s="11" t="str">
        <f t="shared" si="23"/>
        <v/>
      </c>
      <c r="O120" s="11" t="str">
        <f t="shared" si="24"/>
        <v/>
      </c>
      <c r="P120" s="158"/>
      <c r="Q120" s="11"/>
      <c r="R120" s="11"/>
      <c r="S120" s="11"/>
      <c r="T120" s="11"/>
      <c r="U120" s="11"/>
      <c r="V120" s="11"/>
      <c r="W120" s="11"/>
      <c r="X120" s="11"/>
      <c r="Y120" s="11" t="str">
        <f t="shared" si="25"/>
        <v/>
      </c>
      <c r="Z120" s="11" t="str">
        <f t="shared" si="26"/>
        <v/>
      </c>
      <c r="AA120" s="172">
        <f t="shared" si="27"/>
        <v>0</v>
      </c>
      <c r="AB120" s="172" t="str">
        <f t="shared" si="18"/>
        <v/>
      </c>
      <c r="AC120" s="172" t="str">
        <f t="shared" si="18"/>
        <v/>
      </c>
      <c r="AD120" s="171">
        <f t="shared" si="20"/>
        <v>0</v>
      </c>
      <c r="AE120" s="171">
        <f t="shared" si="20"/>
        <v>0</v>
      </c>
      <c r="AF120" s="171">
        <f t="shared" si="20"/>
        <v>0</v>
      </c>
      <c r="AG120" s="171">
        <f t="shared" si="20"/>
        <v>0</v>
      </c>
      <c r="AH120" s="171">
        <f t="shared" si="20"/>
        <v>0</v>
      </c>
      <c r="AI120" s="171">
        <f t="shared" si="20"/>
        <v>0</v>
      </c>
      <c r="AJ120" s="171">
        <f t="shared" si="20"/>
        <v>0</v>
      </c>
      <c r="AK120" s="171"/>
      <c r="AL120" s="171"/>
      <c r="AM120" s="171">
        <f t="shared" si="21"/>
        <v>0</v>
      </c>
      <c r="AN120" s="171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BB120" s="172" t="str">
        <f t="shared" si="28"/>
        <v/>
      </c>
      <c r="BC120" s="172" t="str">
        <f t="shared" si="28"/>
        <v/>
      </c>
      <c r="BD120" s="172" t="str">
        <f t="shared" si="28"/>
        <v/>
      </c>
      <c r="BE120" s="172" t="str">
        <f t="shared" si="28"/>
        <v/>
      </c>
      <c r="BF120" s="172" t="str">
        <f t="shared" si="28"/>
        <v/>
      </c>
    </row>
    <row r="121" spans="2:58">
      <c r="B121" s="10" t="str">
        <f t="shared" si="19"/>
        <v/>
      </c>
      <c r="C121" s="8"/>
      <c r="D121" s="8"/>
      <c r="E121" s="8"/>
      <c r="F121" s="281"/>
      <c r="G121" s="9"/>
      <c r="H121" s="9"/>
      <c r="I121" s="9"/>
      <c r="J121" s="9"/>
      <c r="K121" s="9"/>
      <c r="L121" s="305"/>
      <c r="M121" s="305"/>
      <c r="N121" s="11" t="str">
        <f t="shared" si="23"/>
        <v/>
      </c>
      <c r="O121" s="11" t="str">
        <f t="shared" si="24"/>
        <v/>
      </c>
      <c r="P121" s="158"/>
      <c r="Q121" s="11"/>
      <c r="R121" s="11"/>
      <c r="S121" s="11"/>
      <c r="T121" s="11"/>
      <c r="U121" s="11"/>
      <c r="V121" s="11"/>
      <c r="W121" s="11"/>
      <c r="X121" s="11"/>
      <c r="Y121" s="11" t="str">
        <f t="shared" si="25"/>
        <v/>
      </c>
      <c r="Z121" s="11" t="str">
        <f t="shared" si="26"/>
        <v/>
      </c>
      <c r="AA121" s="172">
        <f t="shared" si="27"/>
        <v>0</v>
      </c>
      <c r="AB121" s="172" t="str">
        <f t="shared" si="18"/>
        <v/>
      </c>
      <c r="AC121" s="172" t="str">
        <f t="shared" si="18"/>
        <v/>
      </c>
      <c r="AD121" s="171">
        <f t="shared" si="20"/>
        <v>0</v>
      </c>
      <c r="AE121" s="171">
        <f t="shared" si="20"/>
        <v>0</v>
      </c>
      <c r="AF121" s="171">
        <f t="shared" si="20"/>
        <v>0</v>
      </c>
      <c r="AG121" s="171">
        <f t="shared" si="20"/>
        <v>0</v>
      </c>
      <c r="AH121" s="171">
        <f t="shared" si="20"/>
        <v>0</v>
      </c>
      <c r="AI121" s="171">
        <f t="shared" si="20"/>
        <v>0</v>
      </c>
      <c r="AJ121" s="171">
        <f t="shared" si="20"/>
        <v>0</v>
      </c>
      <c r="AK121" s="171"/>
      <c r="AL121" s="171"/>
      <c r="AM121" s="171">
        <f t="shared" si="21"/>
        <v>0</v>
      </c>
      <c r="AN121" s="171"/>
      <c r="AO121" s="171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BB121" s="172" t="str">
        <f t="shared" si="28"/>
        <v/>
      </c>
      <c r="BC121" s="172" t="str">
        <f t="shared" si="28"/>
        <v/>
      </c>
      <c r="BD121" s="172" t="str">
        <f t="shared" si="28"/>
        <v/>
      </c>
      <c r="BE121" s="172" t="str">
        <f t="shared" si="28"/>
        <v/>
      </c>
      <c r="BF121" s="172" t="str">
        <f t="shared" si="28"/>
        <v/>
      </c>
    </row>
    <row r="122" spans="2:58">
      <c r="B122" s="10" t="str">
        <f t="shared" si="19"/>
        <v/>
      </c>
      <c r="C122" s="8"/>
      <c r="D122" s="8"/>
      <c r="E122" s="8"/>
      <c r="F122" s="281"/>
      <c r="G122" s="9"/>
      <c r="H122" s="9"/>
      <c r="I122" s="9"/>
      <c r="J122" s="9"/>
      <c r="K122" s="9"/>
      <c r="L122" s="305"/>
      <c r="M122" s="305"/>
      <c r="N122" s="11" t="str">
        <f t="shared" si="23"/>
        <v/>
      </c>
      <c r="O122" s="11" t="str">
        <f t="shared" si="24"/>
        <v/>
      </c>
      <c r="P122" s="158"/>
      <c r="Q122" s="11"/>
      <c r="R122" s="11"/>
      <c r="S122" s="11"/>
      <c r="T122" s="11"/>
      <c r="U122" s="11"/>
      <c r="V122" s="11"/>
      <c r="W122" s="11"/>
      <c r="X122" s="11"/>
      <c r="Y122" s="11" t="str">
        <f t="shared" si="25"/>
        <v/>
      </c>
      <c r="Z122" s="11" t="str">
        <f t="shared" si="26"/>
        <v/>
      </c>
      <c r="AA122" s="172">
        <f t="shared" si="27"/>
        <v>0</v>
      </c>
      <c r="AB122" s="172" t="str">
        <f t="shared" si="18"/>
        <v/>
      </c>
      <c r="AC122" s="172" t="str">
        <f t="shared" si="18"/>
        <v/>
      </c>
      <c r="AD122" s="171">
        <f t="shared" si="20"/>
        <v>0</v>
      </c>
      <c r="AE122" s="171">
        <f t="shared" si="20"/>
        <v>0</v>
      </c>
      <c r="AF122" s="171">
        <f t="shared" si="20"/>
        <v>0</v>
      </c>
      <c r="AG122" s="171">
        <f t="shared" si="20"/>
        <v>0</v>
      </c>
      <c r="AH122" s="171">
        <f t="shared" si="20"/>
        <v>0</v>
      </c>
      <c r="AI122" s="171">
        <f t="shared" si="20"/>
        <v>0</v>
      </c>
      <c r="AJ122" s="171">
        <f t="shared" si="20"/>
        <v>0</v>
      </c>
      <c r="AK122" s="171"/>
      <c r="AL122" s="171"/>
      <c r="AM122" s="171">
        <f t="shared" si="21"/>
        <v>0</v>
      </c>
      <c r="AN122" s="171"/>
      <c r="AO122" s="171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BB122" s="172" t="str">
        <f t="shared" si="28"/>
        <v/>
      </c>
      <c r="BC122" s="172" t="str">
        <f t="shared" si="28"/>
        <v/>
      </c>
      <c r="BD122" s="172" t="str">
        <f t="shared" si="28"/>
        <v/>
      </c>
      <c r="BE122" s="172" t="str">
        <f t="shared" si="28"/>
        <v/>
      </c>
      <c r="BF122" s="172" t="str">
        <f t="shared" si="28"/>
        <v/>
      </c>
    </row>
    <row r="123" spans="2:58">
      <c r="B123" s="10" t="str">
        <f t="shared" si="19"/>
        <v/>
      </c>
      <c r="C123" s="8"/>
      <c r="D123" s="8"/>
      <c r="E123" s="8"/>
      <c r="F123" s="281"/>
      <c r="G123" s="9"/>
      <c r="H123" s="9"/>
      <c r="I123" s="9"/>
      <c r="J123" s="9"/>
      <c r="K123" s="9"/>
      <c r="L123" s="305"/>
      <c r="M123" s="305"/>
      <c r="N123" s="11" t="str">
        <f t="shared" si="23"/>
        <v/>
      </c>
      <c r="O123" s="11" t="str">
        <f t="shared" si="24"/>
        <v/>
      </c>
      <c r="P123" s="158"/>
      <c r="Q123" s="11"/>
      <c r="R123" s="11"/>
      <c r="S123" s="11"/>
      <c r="T123" s="11"/>
      <c r="U123" s="11"/>
      <c r="V123" s="11"/>
      <c r="W123" s="11"/>
      <c r="X123" s="11"/>
      <c r="Y123" s="11" t="str">
        <f t="shared" si="25"/>
        <v/>
      </c>
      <c r="Z123" s="11" t="str">
        <f t="shared" si="26"/>
        <v/>
      </c>
      <c r="AA123" s="172">
        <f t="shared" si="27"/>
        <v>0</v>
      </c>
      <c r="AB123" s="172" t="str">
        <f t="shared" si="18"/>
        <v/>
      </c>
      <c r="AC123" s="172" t="str">
        <f t="shared" si="18"/>
        <v/>
      </c>
      <c r="AD123" s="171">
        <f t="shared" si="20"/>
        <v>0</v>
      </c>
      <c r="AE123" s="171">
        <f t="shared" si="20"/>
        <v>0</v>
      </c>
      <c r="AF123" s="171">
        <f t="shared" si="20"/>
        <v>0</v>
      </c>
      <c r="AG123" s="171">
        <f t="shared" si="20"/>
        <v>0</v>
      </c>
      <c r="AH123" s="171">
        <f t="shared" si="20"/>
        <v>0</v>
      </c>
      <c r="AI123" s="171">
        <f t="shared" si="20"/>
        <v>0</v>
      </c>
      <c r="AJ123" s="171">
        <f t="shared" si="20"/>
        <v>0</v>
      </c>
      <c r="AK123" s="171"/>
      <c r="AL123" s="171"/>
      <c r="AM123" s="171">
        <f t="shared" si="21"/>
        <v>0</v>
      </c>
      <c r="AN123" s="171"/>
      <c r="AO123" s="171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BB123" s="172" t="str">
        <f t="shared" si="28"/>
        <v/>
      </c>
      <c r="BC123" s="172" t="str">
        <f t="shared" si="28"/>
        <v/>
      </c>
      <c r="BD123" s="172" t="str">
        <f t="shared" si="28"/>
        <v/>
      </c>
      <c r="BE123" s="172" t="str">
        <f t="shared" si="28"/>
        <v/>
      </c>
      <c r="BF123" s="172" t="str">
        <f t="shared" si="28"/>
        <v/>
      </c>
    </row>
    <row r="124" spans="2:58">
      <c r="B124" s="10" t="str">
        <f t="shared" si="19"/>
        <v/>
      </c>
      <c r="C124" s="8"/>
      <c r="D124" s="8"/>
      <c r="E124" s="8"/>
      <c r="F124" s="281"/>
      <c r="G124" s="9"/>
      <c r="H124" s="9"/>
      <c r="I124" s="9"/>
      <c r="J124" s="9"/>
      <c r="K124" s="9"/>
      <c r="L124" s="305"/>
      <c r="M124" s="305"/>
      <c r="N124" s="11" t="str">
        <f t="shared" si="23"/>
        <v/>
      </c>
      <c r="O124" s="11" t="str">
        <f t="shared" si="24"/>
        <v/>
      </c>
      <c r="P124" s="158"/>
      <c r="Q124" s="11"/>
      <c r="R124" s="11"/>
      <c r="S124" s="11"/>
      <c r="T124" s="11"/>
      <c r="U124" s="11"/>
      <c r="V124" s="11"/>
      <c r="W124" s="11"/>
      <c r="X124" s="11"/>
      <c r="Y124" s="11" t="str">
        <f t="shared" si="25"/>
        <v/>
      </c>
      <c r="Z124" s="11" t="str">
        <f t="shared" si="26"/>
        <v/>
      </c>
      <c r="AA124" s="172">
        <f t="shared" si="27"/>
        <v>0</v>
      </c>
      <c r="AB124" s="172" t="str">
        <f t="shared" si="18"/>
        <v/>
      </c>
      <c r="AC124" s="172" t="str">
        <f t="shared" si="18"/>
        <v/>
      </c>
      <c r="AD124" s="171">
        <f t="shared" si="20"/>
        <v>0</v>
      </c>
      <c r="AE124" s="171">
        <f t="shared" si="20"/>
        <v>0</v>
      </c>
      <c r="AF124" s="171">
        <f t="shared" si="20"/>
        <v>0</v>
      </c>
      <c r="AG124" s="171">
        <f t="shared" si="20"/>
        <v>0</v>
      </c>
      <c r="AH124" s="171">
        <f t="shared" si="20"/>
        <v>0</v>
      </c>
      <c r="AI124" s="171">
        <f t="shared" si="20"/>
        <v>0</v>
      </c>
      <c r="AJ124" s="171">
        <f t="shared" si="20"/>
        <v>0</v>
      </c>
      <c r="AK124" s="171"/>
      <c r="AL124" s="171"/>
      <c r="AM124" s="171">
        <f t="shared" si="21"/>
        <v>0</v>
      </c>
      <c r="AN124" s="171"/>
      <c r="AO124" s="17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BB124" s="172" t="str">
        <f t="shared" si="28"/>
        <v/>
      </c>
      <c r="BC124" s="172" t="str">
        <f t="shared" si="28"/>
        <v/>
      </c>
      <c r="BD124" s="172" t="str">
        <f t="shared" si="28"/>
        <v/>
      </c>
      <c r="BE124" s="172" t="str">
        <f t="shared" si="28"/>
        <v/>
      </c>
      <c r="BF124" s="172" t="str">
        <f t="shared" si="28"/>
        <v/>
      </c>
    </row>
    <row r="125" spans="2:58">
      <c r="B125" s="10" t="str">
        <f t="shared" si="19"/>
        <v/>
      </c>
      <c r="C125" s="8"/>
      <c r="D125" s="8"/>
      <c r="E125" s="8"/>
      <c r="F125" s="281"/>
      <c r="G125" s="9"/>
      <c r="H125" s="9"/>
      <c r="I125" s="9"/>
      <c r="J125" s="9"/>
      <c r="K125" s="9"/>
      <c r="L125" s="305"/>
      <c r="M125" s="305"/>
      <c r="N125" s="11" t="str">
        <f t="shared" si="23"/>
        <v/>
      </c>
      <c r="O125" s="11" t="str">
        <f t="shared" si="24"/>
        <v/>
      </c>
      <c r="P125" s="158"/>
      <c r="Q125" s="11"/>
      <c r="R125" s="11"/>
      <c r="S125" s="11"/>
      <c r="T125" s="11"/>
      <c r="U125" s="11"/>
      <c r="V125" s="11"/>
      <c r="W125" s="11"/>
      <c r="X125" s="11"/>
      <c r="Y125" s="11" t="str">
        <f t="shared" si="25"/>
        <v/>
      </c>
      <c r="Z125" s="11" t="str">
        <f t="shared" si="26"/>
        <v/>
      </c>
      <c r="AA125" s="172">
        <f t="shared" si="27"/>
        <v>0</v>
      </c>
      <c r="AB125" s="172" t="str">
        <f t="shared" si="18"/>
        <v/>
      </c>
      <c r="AC125" s="172" t="str">
        <f t="shared" si="18"/>
        <v/>
      </c>
      <c r="AD125" s="171">
        <f t="shared" si="20"/>
        <v>0</v>
      </c>
      <c r="AE125" s="171">
        <f t="shared" si="20"/>
        <v>0</v>
      </c>
      <c r="AF125" s="171">
        <f t="shared" si="20"/>
        <v>0</v>
      </c>
      <c r="AG125" s="171">
        <f t="shared" si="20"/>
        <v>0</v>
      </c>
      <c r="AH125" s="171">
        <f t="shared" si="20"/>
        <v>0</v>
      </c>
      <c r="AI125" s="171">
        <f t="shared" si="20"/>
        <v>0</v>
      </c>
      <c r="AJ125" s="171">
        <f t="shared" si="20"/>
        <v>0</v>
      </c>
      <c r="AK125" s="171"/>
      <c r="AL125" s="171"/>
      <c r="AM125" s="171">
        <f t="shared" si="21"/>
        <v>0</v>
      </c>
      <c r="AN125" s="171"/>
      <c r="AO125" s="171"/>
      <c r="AP125" s="171"/>
      <c r="AQ125" s="171"/>
      <c r="AR125" s="171"/>
      <c r="AS125" s="171"/>
      <c r="AT125" s="171"/>
      <c r="AU125" s="171"/>
      <c r="AV125" s="171"/>
      <c r="AW125" s="171"/>
      <c r="AX125" s="171"/>
      <c r="AY125" s="171"/>
      <c r="BB125" s="172" t="str">
        <f t="shared" si="28"/>
        <v/>
      </c>
      <c r="BC125" s="172" t="str">
        <f t="shared" si="28"/>
        <v/>
      </c>
      <c r="BD125" s="172" t="str">
        <f t="shared" si="28"/>
        <v/>
      </c>
      <c r="BE125" s="172" t="str">
        <f t="shared" si="28"/>
        <v/>
      </c>
      <c r="BF125" s="172" t="str">
        <f t="shared" si="28"/>
        <v/>
      </c>
    </row>
    <row r="126" spans="2:58">
      <c r="B126" s="10" t="str">
        <f t="shared" si="19"/>
        <v/>
      </c>
      <c r="C126" s="8"/>
      <c r="D126" s="8"/>
      <c r="E126" s="8"/>
      <c r="F126" s="281"/>
      <c r="G126" s="9"/>
      <c r="H126" s="9"/>
      <c r="I126" s="9"/>
      <c r="J126" s="9"/>
      <c r="K126" s="9"/>
      <c r="L126" s="305"/>
      <c r="M126" s="305"/>
      <c r="N126" s="11" t="str">
        <f t="shared" si="23"/>
        <v/>
      </c>
      <c r="O126" s="11" t="str">
        <f t="shared" si="24"/>
        <v/>
      </c>
      <c r="P126" s="158"/>
      <c r="Q126" s="11"/>
      <c r="R126" s="11"/>
      <c r="S126" s="11"/>
      <c r="T126" s="11"/>
      <c r="U126" s="11"/>
      <c r="V126" s="11"/>
      <c r="W126" s="11"/>
      <c r="X126" s="11"/>
      <c r="Y126" s="11" t="str">
        <f t="shared" si="25"/>
        <v/>
      </c>
      <c r="Z126" s="11" t="str">
        <f t="shared" si="26"/>
        <v/>
      </c>
      <c r="AA126" s="172">
        <f t="shared" si="27"/>
        <v>0</v>
      </c>
      <c r="AB126" s="172" t="str">
        <f t="shared" si="18"/>
        <v/>
      </c>
      <c r="AC126" s="172" t="str">
        <f t="shared" si="18"/>
        <v/>
      </c>
      <c r="AD126" s="171">
        <f t="shared" si="20"/>
        <v>0</v>
      </c>
      <c r="AE126" s="171">
        <f t="shared" si="20"/>
        <v>0</v>
      </c>
      <c r="AF126" s="171">
        <f t="shared" si="20"/>
        <v>0</v>
      </c>
      <c r="AG126" s="171">
        <f t="shared" si="20"/>
        <v>0</v>
      </c>
      <c r="AH126" s="171">
        <f t="shared" si="20"/>
        <v>0</v>
      </c>
      <c r="AI126" s="171">
        <f t="shared" si="20"/>
        <v>0</v>
      </c>
      <c r="AJ126" s="171">
        <f t="shared" si="20"/>
        <v>0</v>
      </c>
      <c r="AK126" s="171"/>
      <c r="AL126" s="171"/>
      <c r="AM126" s="171">
        <f t="shared" si="21"/>
        <v>0</v>
      </c>
      <c r="AN126" s="171"/>
      <c r="AO126" s="171"/>
      <c r="AP126" s="171"/>
      <c r="AQ126" s="171"/>
      <c r="AR126" s="171"/>
      <c r="AS126" s="171"/>
      <c r="AT126" s="171"/>
      <c r="AU126" s="171"/>
      <c r="AV126" s="171"/>
      <c r="AW126" s="171"/>
      <c r="AX126" s="171"/>
      <c r="AY126" s="171"/>
      <c r="BB126" s="172" t="str">
        <f t="shared" si="28"/>
        <v/>
      </c>
      <c r="BC126" s="172" t="str">
        <f t="shared" si="28"/>
        <v/>
      </c>
      <c r="BD126" s="172" t="str">
        <f t="shared" si="28"/>
        <v/>
      </c>
      <c r="BE126" s="172" t="str">
        <f t="shared" si="28"/>
        <v/>
      </c>
      <c r="BF126" s="172" t="str">
        <f t="shared" si="28"/>
        <v/>
      </c>
    </row>
    <row r="127" spans="2:58">
      <c r="B127" s="10" t="str">
        <f t="shared" si="19"/>
        <v/>
      </c>
      <c r="C127" s="8"/>
      <c r="D127" s="8"/>
      <c r="E127" s="8"/>
      <c r="F127" s="281"/>
      <c r="G127" s="9"/>
      <c r="H127" s="9"/>
      <c r="I127" s="9"/>
      <c r="J127" s="9"/>
      <c r="K127" s="9"/>
      <c r="L127" s="305"/>
      <c r="M127" s="305"/>
      <c r="N127" s="11" t="str">
        <f t="shared" si="23"/>
        <v/>
      </c>
      <c r="O127" s="11" t="str">
        <f t="shared" si="24"/>
        <v/>
      </c>
      <c r="P127" s="158"/>
      <c r="Q127" s="11"/>
      <c r="R127" s="11"/>
      <c r="S127" s="11"/>
      <c r="T127" s="11"/>
      <c r="U127" s="11"/>
      <c r="V127" s="11"/>
      <c r="W127" s="11"/>
      <c r="X127" s="11"/>
      <c r="Y127" s="11" t="str">
        <f t="shared" si="25"/>
        <v/>
      </c>
      <c r="Z127" s="11" t="str">
        <f t="shared" si="26"/>
        <v/>
      </c>
      <c r="AA127" s="172">
        <f t="shared" si="27"/>
        <v>0</v>
      </c>
      <c r="AB127" s="172" t="str">
        <f t="shared" si="18"/>
        <v/>
      </c>
      <c r="AC127" s="172" t="str">
        <f t="shared" si="18"/>
        <v/>
      </c>
      <c r="AD127" s="171">
        <f t="shared" si="20"/>
        <v>0</v>
      </c>
      <c r="AE127" s="171">
        <f t="shared" si="20"/>
        <v>0</v>
      </c>
      <c r="AF127" s="171">
        <f t="shared" si="20"/>
        <v>0</v>
      </c>
      <c r="AG127" s="171">
        <f t="shared" si="20"/>
        <v>0</v>
      </c>
      <c r="AH127" s="171">
        <f t="shared" si="20"/>
        <v>0</v>
      </c>
      <c r="AI127" s="171">
        <f t="shared" si="20"/>
        <v>0</v>
      </c>
      <c r="AJ127" s="171">
        <f t="shared" si="20"/>
        <v>0</v>
      </c>
      <c r="AK127" s="171"/>
      <c r="AL127" s="171"/>
      <c r="AM127" s="171">
        <f t="shared" si="21"/>
        <v>0</v>
      </c>
      <c r="AN127" s="171"/>
      <c r="AO127" s="171"/>
      <c r="AP127" s="171"/>
      <c r="AQ127" s="171"/>
      <c r="AR127" s="171"/>
      <c r="AS127" s="171"/>
      <c r="AT127" s="171"/>
      <c r="AU127" s="171"/>
      <c r="AV127" s="171"/>
      <c r="AW127" s="171"/>
      <c r="AX127" s="171"/>
      <c r="AY127" s="171"/>
      <c r="BB127" s="172" t="str">
        <f t="shared" ref="BB127:BF130" si="29">IF($F127="","",BB$30)</f>
        <v/>
      </c>
      <c r="BC127" s="172" t="str">
        <f t="shared" si="29"/>
        <v/>
      </c>
      <c r="BD127" s="172" t="str">
        <f t="shared" si="29"/>
        <v/>
      </c>
      <c r="BE127" s="172" t="str">
        <f t="shared" si="29"/>
        <v/>
      </c>
      <c r="BF127" s="172" t="str">
        <f t="shared" si="29"/>
        <v/>
      </c>
    </row>
    <row r="128" spans="2:58">
      <c r="B128" s="10" t="str">
        <f t="shared" si="19"/>
        <v/>
      </c>
      <c r="C128" s="8"/>
      <c r="D128" s="8"/>
      <c r="E128" s="8"/>
      <c r="F128" s="281"/>
      <c r="G128" s="9"/>
      <c r="H128" s="9"/>
      <c r="I128" s="9"/>
      <c r="J128" s="9"/>
      <c r="K128" s="9"/>
      <c r="L128" s="305"/>
      <c r="M128" s="305"/>
      <c r="N128" s="11" t="str">
        <f t="shared" si="23"/>
        <v/>
      </c>
      <c r="O128" s="11" t="str">
        <f t="shared" si="24"/>
        <v/>
      </c>
      <c r="P128" s="158"/>
      <c r="Q128" s="11"/>
      <c r="R128" s="11"/>
      <c r="S128" s="11"/>
      <c r="T128" s="11"/>
      <c r="U128" s="11"/>
      <c r="V128" s="11"/>
      <c r="W128" s="11"/>
      <c r="X128" s="11"/>
      <c r="Y128" s="11" t="str">
        <f t="shared" si="25"/>
        <v/>
      </c>
      <c r="Z128" s="11" t="str">
        <f t="shared" si="26"/>
        <v/>
      </c>
      <c r="AA128" s="172">
        <f t="shared" si="27"/>
        <v>0</v>
      </c>
      <c r="AB128" s="172" t="str">
        <f t="shared" si="18"/>
        <v/>
      </c>
      <c r="AC128" s="172" t="str">
        <f t="shared" si="18"/>
        <v/>
      </c>
      <c r="AD128" s="171">
        <f t="shared" si="20"/>
        <v>0</v>
      </c>
      <c r="AE128" s="171">
        <f t="shared" si="20"/>
        <v>0</v>
      </c>
      <c r="AF128" s="171">
        <f t="shared" si="20"/>
        <v>0</v>
      </c>
      <c r="AG128" s="171">
        <f t="shared" si="20"/>
        <v>0</v>
      </c>
      <c r="AH128" s="171">
        <f t="shared" si="20"/>
        <v>0</v>
      </c>
      <c r="AI128" s="171">
        <f t="shared" si="20"/>
        <v>0</v>
      </c>
      <c r="AJ128" s="171">
        <f t="shared" si="20"/>
        <v>0</v>
      </c>
      <c r="AK128" s="171"/>
      <c r="AL128" s="171"/>
      <c r="AM128" s="171">
        <f t="shared" si="21"/>
        <v>0</v>
      </c>
      <c r="AN128" s="171"/>
      <c r="AO128" s="171"/>
      <c r="AP128" s="171"/>
      <c r="AQ128" s="171"/>
      <c r="AR128" s="171"/>
      <c r="AS128" s="171"/>
      <c r="AT128" s="171"/>
      <c r="AU128" s="171"/>
      <c r="AV128" s="171"/>
      <c r="AW128" s="171"/>
      <c r="AX128" s="171"/>
      <c r="AY128" s="171"/>
      <c r="BB128" s="172" t="str">
        <f t="shared" si="29"/>
        <v/>
      </c>
      <c r="BC128" s="172" t="str">
        <f t="shared" si="29"/>
        <v/>
      </c>
      <c r="BD128" s="172" t="str">
        <f t="shared" si="29"/>
        <v/>
      </c>
      <c r="BE128" s="172" t="str">
        <f t="shared" si="29"/>
        <v/>
      </c>
      <c r="BF128" s="172" t="str">
        <f t="shared" si="29"/>
        <v/>
      </c>
    </row>
    <row r="129" spans="1:58">
      <c r="B129" s="10" t="str">
        <f t="shared" si="19"/>
        <v/>
      </c>
      <c r="C129" s="8"/>
      <c r="D129" s="8"/>
      <c r="E129" s="8"/>
      <c r="F129" s="281"/>
      <c r="G129" s="9"/>
      <c r="H129" s="9"/>
      <c r="I129" s="9"/>
      <c r="J129" s="9"/>
      <c r="K129" s="9"/>
      <c r="L129" s="305"/>
      <c r="M129" s="305"/>
      <c r="N129" s="11" t="str">
        <f t="shared" si="23"/>
        <v/>
      </c>
      <c r="O129" s="11" t="str">
        <f t="shared" si="24"/>
        <v/>
      </c>
      <c r="P129" s="158"/>
      <c r="Q129" s="11"/>
      <c r="R129" s="11"/>
      <c r="S129" s="11"/>
      <c r="T129" s="11"/>
      <c r="U129" s="11"/>
      <c r="V129" s="11"/>
      <c r="W129" s="11"/>
      <c r="X129" s="11"/>
      <c r="Y129" s="11" t="str">
        <f t="shared" si="25"/>
        <v/>
      </c>
      <c r="Z129" s="11" t="str">
        <f t="shared" si="26"/>
        <v/>
      </c>
      <c r="AA129" s="172">
        <f t="shared" si="27"/>
        <v>0</v>
      </c>
      <c r="AB129" s="172" t="str">
        <f t="shared" si="18"/>
        <v/>
      </c>
      <c r="AC129" s="172" t="str">
        <f t="shared" si="18"/>
        <v/>
      </c>
      <c r="AD129" s="171">
        <f t="shared" si="20"/>
        <v>0</v>
      </c>
      <c r="AE129" s="171">
        <f t="shared" si="20"/>
        <v>0</v>
      </c>
      <c r="AF129" s="171">
        <f t="shared" si="20"/>
        <v>0</v>
      </c>
      <c r="AG129" s="171">
        <f t="shared" si="20"/>
        <v>0</v>
      </c>
      <c r="AH129" s="171">
        <f t="shared" si="20"/>
        <v>0</v>
      </c>
      <c r="AI129" s="171">
        <f t="shared" si="20"/>
        <v>0</v>
      </c>
      <c r="AJ129" s="171">
        <f t="shared" si="20"/>
        <v>0</v>
      </c>
      <c r="AK129" s="171"/>
      <c r="AL129" s="171"/>
      <c r="AM129" s="171">
        <f t="shared" si="21"/>
        <v>0</v>
      </c>
      <c r="AN129" s="171"/>
      <c r="AO129" s="17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BB129" s="172" t="str">
        <f t="shared" si="29"/>
        <v/>
      </c>
      <c r="BC129" s="172" t="str">
        <f t="shared" si="29"/>
        <v/>
      </c>
      <c r="BD129" s="172" t="str">
        <f t="shared" si="29"/>
        <v/>
      </c>
      <c r="BE129" s="172" t="str">
        <f t="shared" si="29"/>
        <v/>
      </c>
      <c r="BF129" s="172" t="str">
        <f t="shared" si="29"/>
        <v/>
      </c>
    </row>
    <row r="130" spans="1:58" ht="16.5" thickBot="1">
      <c r="B130" s="10" t="str">
        <f t="shared" si="19"/>
        <v/>
      </c>
      <c r="C130" s="8"/>
      <c r="D130" s="8"/>
      <c r="E130" s="8"/>
      <c r="F130" s="281"/>
      <c r="G130" s="9"/>
      <c r="H130" s="9"/>
      <c r="I130" s="9"/>
      <c r="J130" s="9"/>
      <c r="K130" s="9"/>
      <c r="L130" s="305"/>
      <c r="M130" s="305"/>
      <c r="N130" s="11" t="str">
        <f t="shared" si="23"/>
        <v/>
      </c>
      <c r="O130" s="11" t="str">
        <f t="shared" si="24"/>
        <v/>
      </c>
      <c r="P130" s="158"/>
      <c r="Q130" s="11"/>
      <c r="R130" s="11"/>
      <c r="S130" s="11"/>
      <c r="T130" s="11"/>
      <c r="U130" s="11"/>
      <c r="V130" s="11"/>
      <c r="W130" s="11"/>
      <c r="X130" s="11"/>
      <c r="Y130" s="11" t="str">
        <f t="shared" si="25"/>
        <v/>
      </c>
      <c r="Z130" s="11" t="str">
        <f t="shared" si="26"/>
        <v/>
      </c>
      <c r="AA130" s="172">
        <f t="shared" si="27"/>
        <v>0</v>
      </c>
      <c r="AB130" s="172" t="str">
        <f t="shared" si="18"/>
        <v/>
      </c>
      <c r="AC130" s="172" t="str">
        <f t="shared" si="18"/>
        <v/>
      </c>
      <c r="AD130" s="171">
        <f t="shared" si="20"/>
        <v>0</v>
      </c>
      <c r="AE130" s="171">
        <f t="shared" si="20"/>
        <v>0</v>
      </c>
      <c r="AF130" s="171">
        <f t="shared" si="20"/>
        <v>0</v>
      </c>
      <c r="AG130" s="171">
        <f t="shared" si="20"/>
        <v>0</v>
      </c>
      <c r="AH130" s="171">
        <f t="shared" si="20"/>
        <v>0</v>
      </c>
      <c r="AI130" s="171">
        <f t="shared" si="20"/>
        <v>0</v>
      </c>
      <c r="AJ130" s="171">
        <f t="shared" si="20"/>
        <v>0</v>
      </c>
      <c r="AK130" s="171"/>
      <c r="AL130" s="171"/>
      <c r="AM130" s="171">
        <f t="shared" si="21"/>
        <v>0</v>
      </c>
      <c r="AN130" s="171"/>
      <c r="AO130" s="17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BB130" s="172" t="str">
        <f t="shared" si="29"/>
        <v/>
      </c>
      <c r="BC130" s="172" t="str">
        <f t="shared" si="29"/>
        <v/>
      </c>
      <c r="BD130" s="172" t="str">
        <f t="shared" si="29"/>
        <v/>
      </c>
      <c r="BE130" s="172" t="str">
        <f t="shared" si="29"/>
        <v/>
      </c>
      <c r="BF130" s="172" t="str">
        <f t="shared" si="29"/>
        <v/>
      </c>
    </row>
    <row r="131" spans="1:58" ht="19.5" thickBot="1">
      <c r="B131" s="282" t="s">
        <v>49</v>
      </c>
      <c r="C131" s="283"/>
      <c r="D131" s="283"/>
      <c r="E131" s="283"/>
      <c r="F131" s="284"/>
      <c r="G131" s="12">
        <f>SUM(G31:G130)</f>
        <v>0</v>
      </c>
      <c r="H131" s="12">
        <f t="shared" ref="H131:Z131" si="30">SUM(H31:H130)</f>
        <v>80</v>
      </c>
      <c r="I131" s="12">
        <f t="shared" si="30"/>
        <v>44</v>
      </c>
      <c r="J131" s="12">
        <f t="shared" si="30"/>
        <v>0</v>
      </c>
      <c r="K131" s="12">
        <f t="shared" si="30"/>
        <v>1260</v>
      </c>
      <c r="L131" s="12">
        <f t="shared" si="30"/>
        <v>14</v>
      </c>
      <c r="M131" s="12">
        <f t="shared" si="30"/>
        <v>0</v>
      </c>
      <c r="N131" s="12">
        <f t="shared" si="30"/>
        <v>124</v>
      </c>
      <c r="O131" s="12">
        <f t="shared" si="30"/>
        <v>14</v>
      </c>
      <c r="P131" s="12">
        <f t="shared" si="30"/>
        <v>1</v>
      </c>
      <c r="Q131" s="12">
        <f t="shared" si="30"/>
        <v>91</v>
      </c>
      <c r="R131" s="12">
        <f t="shared" si="30"/>
        <v>0</v>
      </c>
      <c r="S131" s="12"/>
      <c r="T131" s="12">
        <f t="shared" si="30"/>
        <v>0</v>
      </c>
      <c r="U131" s="12">
        <f t="shared" si="30"/>
        <v>0</v>
      </c>
      <c r="V131" s="12">
        <f t="shared" si="30"/>
        <v>0</v>
      </c>
      <c r="W131" s="12"/>
      <c r="X131" s="12"/>
      <c r="Y131" s="12">
        <f>SUM(Y31:Y130)</f>
        <v>124</v>
      </c>
      <c r="Z131" s="12">
        <f t="shared" si="30"/>
        <v>14.300000000000004</v>
      </c>
    </row>
    <row r="132" spans="1:58">
      <c r="A132" s="172">
        <v>1.5133082866668701E-2</v>
      </c>
      <c r="B132" s="150"/>
      <c r="C132" s="172" t="s">
        <v>324</v>
      </c>
    </row>
  </sheetData>
  <sheetProtection algorithmName="SHA-512" hashValue="qiZwSDDfUSxBPX2TvDNAfvwJoZX+6P5UbuvWyKQOtHl8mlkBlFZKVxxdr9Mh1bV+aRtmQbGr68a7PweOZ7Wr1w==" saltValue="rflfC9/ccB2ggJ5RwktFMg==" spinCount="100000" sheet="1" scenarios="1" formatColumns="0" formatRows="0"/>
  <mergeCells count="16">
    <mergeCell ref="W29:W30"/>
    <mergeCell ref="X29:X30"/>
    <mergeCell ref="Y29:Y30"/>
    <mergeCell ref="Z29:Z30"/>
    <mergeCell ref="Q29:Q30"/>
    <mergeCell ref="R29:R30"/>
    <mergeCell ref="S29:S30"/>
    <mergeCell ref="T29:T30"/>
    <mergeCell ref="U29:U30"/>
    <mergeCell ref="V29:V30"/>
    <mergeCell ref="O29:O30"/>
    <mergeCell ref="B29:B30"/>
    <mergeCell ref="C29:C30"/>
    <mergeCell ref="D29:D30"/>
    <mergeCell ref="E29:E30"/>
    <mergeCell ref="N29:N30"/>
  </mergeCells>
  <conditionalFormatting sqref="B31:E130 G31:G130 R31:Z130">
    <cfRule type="expression" dxfId="23" priority="5" stopIfTrue="1">
      <formula>AND($F31="",B31&lt;&gt;"")</formula>
    </cfRule>
  </conditionalFormatting>
  <conditionalFormatting sqref="B31:E130 G31:Z130">
    <cfRule type="expression" dxfId="22" priority="6">
      <formula>$F31=""</formula>
    </cfRule>
    <cfRule type="expression" dxfId="21" priority="7">
      <formula>B$30&lt;&gt;""</formula>
    </cfRule>
  </conditionalFormatting>
  <conditionalFormatting sqref="N31:O130">
    <cfRule type="expression" dxfId="20" priority="2" stopIfTrue="1">
      <formula>AND($F31="",N31&lt;&gt;"")</formula>
    </cfRule>
  </conditionalFormatting>
  <conditionalFormatting sqref="Q31">
    <cfRule type="expression" dxfId="19" priority="1" stopIfTrue="1">
      <formula>AND($F31="",Q31&lt;&gt;"")</formula>
    </cfRule>
  </conditionalFormatting>
  <dataValidations count="5">
    <dataValidation type="list" allowBlank="1" showInputMessage="1" showErrorMessage="1" errorTitle="נתון שגוי" error="ניתן להזין רק 0 או 1_x000d__x000a_0= התנאי אינו מתקיים_x000d__x000a_1= התנאי מתקיים" sqref="L31:M130" xr:uid="{00000000-0002-0000-1F00-000000000000}">
      <formula1>$AB31:$AC31</formula1>
    </dataValidation>
    <dataValidation type="whole" operator="greaterThanOrEqual" allowBlank="1" showInputMessage="1" showErrorMessage="1" errorTitle="נתון שגוי" error="ניתן להזין רק מספר שלם גדול או שווה ל-0" sqref="G31:K130" xr:uid="{00000000-0002-0000-1F00-000001000000}">
      <formula1>0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1F00-000002000000}">
      <formula1>$AB31:$AC31</formula1>
    </dataValidation>
    <dataValidation type="list" allowBlank="1" showInputMessage="1" showErrorMessage="1" sqref="G30:M30 P30" xr:uid="{00000000-0002-0000-1F00-000003000000}">
      <formula1>$AE$1:$BA$1</formula1>
    </dataValidation>
    <dataValidation type="list" allowBlank="1" showInputMessage="1" showErrorMessage="1" sqref="F30" xr:uid="{00000000-0002-0000-1F00-000004000000}">
      <formula1>$AF$1:$BA$1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8" operator="containsText" id="{B367B767-B057-448C-956B-8CB61AAF1981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G31:Z130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8">
    <tabColor rgb="FFFFFFCC"/>
  </sheetPr>
  <dimension ref="A1:GR132"/>
  <sheetViews>
    <sheetView rightToLeft="1" view="pageBreakPreview" topLeftCell="B30" zoomScale="115" zoomScaleNormal="100" zoomScaleSheetLayoutView="115" workbookViewId="0">
      <selection activeCell="N53" sqref="N53"/>
    </sheetView>
  </sheetViews>
  <sheetFormatPr defaultColWidth="9.140625" defaultRowHeight="15.75"/>
  <cols>
    <col min="1" max="1" width="9.140625" style="172" hidden="1" customWidth="1"/>
    <col min="2" max="2" width="9" style="172" customWidth="1"/>
    <col min="3" max="5" width="10.42578125" style="172" hidden="1" customWidth="1"/>
    <col min="6" max="6" width="26.85546875" style="172" customWidth="1"/>
    <col min="7" max="7" width="14.42578125" style="172" customWidth="1"/>
    <col min="8" max="8" width="12" style="172" customWidth="1"/>
    <col min="9" max="9" width="21.140625" style="172" customWidth="1"/>
    <col min="10" max="10" width="17.5703125" style="172" customWidth="1"/>
    <col min="11" max="11" width="17.42578125" style="172" customWidth="1"/>
    <col min="12" max="12" width="21.42578125" style="172" customWidth="1"/>
    <col min="13" max="13" width="23.85546875" style="172" customWidth="1"/>
    <col min="14" max="14" width="23.5703125" style="172" customWidth="1"/>
    <col min="15" max="15" width="18.7109375" style="172" customWidth="1"/>
    <col min="16" max="16" width="16.85546875" style="172" customWidth="1"/>
    <col min="17" max="17" width="17.140625" style="172" hidden="1" customWidth="1"/>
    <col min="18" max="21" width="21.42578125" style="172" hidden="1" customWidth="1"/>
    <col min="22" max="22" width="15.42578125" style="172" hidden="1" customWidth="1"/>
    <col min="23" max="24" width="21.42578125" style="172" hidden="1" customWidth="1"/>
    <col min="25" max="25" width="21.42578125" style="172" customWidth="1"/>
    <col min="26" max="26" width="16.85546875" style="172" customWidth="1"/>
    <col min="27" max="29" width="9.140625" style="172" hidden="1" customWidth="1"/>
    <col min="30" max="30" width="11.85546875" style="172" hidden="1" customWidth="1"/>
    <col min="31" max="32" width="9.140625" style="172" hidden="1" customWidth="1"/>
    <col min="33" max="33" width="10.140625" style="172" hidden="1" customWidth="1"/>
    <col min="34" max="34" width="16.7109375" style="172" hidden="1" customWidth="1"/>
    <col min="35" max="35" width="8.85546875" style="172" hidden="1" customWidth="1"/>
    <col min="36" max="36" width="11.85546875" style="172" hidden="1" customWidth="1"/>
    <col min="37" max="37" width="17.7109375" style="172" hidden="1" customWidth="1"/>
    <col min="38" max="49" width="9.140625" style="172" hidden="1" customWidth="1"/>
    <col min="50" max="50" width="10.7109375" style="172" hidden="1" customWidth="1"/>
    <col min="51" max="200" width="9.140625" style="172" hidden="1" customWidth="1"/>
    <col min="201" max="16384" width="9.140625" style="172"/>
  </cols>
  <sheetData>
    <row r="1" spans="2:53" ht="34.5" customHeight="1" thickBot="1">
      <c r="B1" s="276" t="s">
        <v>130</v>
      </c>
      <c r="C1" s="277"/>
      <c r="D1" s="277"/>
      <c r="E1" s="277"/>
      <c r="F1" s="1" t="str">
        <f ca="1">MID(CELL("filename",AC2),FIND("]",CELL("filename",AC2),1)+1,99)</f>
        <v>אנסמבל הפיוט מכון בן צבי</v>
      </c>
      <c r="Y1" s="177" t="s">
        <v>309</v>
      </c>
      <c r="Z1" s="2">
        <f ca="1">INDEX('תנאי סף'!$B$31:$B$130,MATCH(F1,'תנאי סף'!$F$31:$F$130,0))</f>
        <v>9</v>
      </c>
      <c r="AB1" s="172" t="s">
        <v>89</v>
      </c>
      <c r="AD1" s="188" t="s">
        <v>90</v>
      </c>
      <c r="AE1" s="189" t="s">
        <v>91</v>
      </c>
      <c r="AF1" s="189" t="s">
        <v>92</v>
      </c>
      <c r="AG1" s="189" t="s">
        <v>93</v>
      </c>
      <c r="AH1" s="189" t="s">
        <v>94</v>
      </c>
      <c r="AI1" s="189" t="s">
        <v>95</v>
      </c>
      <c r="AJ1" s="189" t="s">
        <v>96</v>
      </c>
      <c r="AK1" s="190" t="s">
        <v>97</v>
      </c>
      <c r="AL1" s="189" t="s">
        <v>98</v>
      </c>
      <c r="AM1" s="190" t="s">
        <v>99</v>
      </c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90"/>
    </row>
    <row r="2" spans="2:53" ht="20.25" customHeight="1">
      <c r="Y2" s="278" t="str">
        <f>'פרמטרים לקריטריונים'!$B$4</f>
        <v>שנת תקציב</v>
      </c>
      <c r="Z2" s="5">
        <f>'פרמטרים לקריטריונים'!$C$4</f>
        <v>2025</v>
      </c>
      <c r="AE2" s="172">
        <f>IF(ISNA(MATCH(G31,$AB$30:$AC$30,0)),0,1)</f>
        <v>1</v>
      </c>
      <c r="AF2" s="172">
        <f>IF(IFERROR(G31*1,"bad")="bad",0,1)</f>
        <v>1</v>
      </c>
      <c r="AG2" s="172">
        <f>IF(IFERROR(IF(G31=TRUNC(G31),1,"bad"),"bad")="bad",0,1)</f>
        <v>1</v>
      </c>
      <c r="AH2" s="172">
        <f>IF(AND(IF(IFERROR(G31*1,"bad")="bad",0,1)=1,G31&gt;=0),1,0)</f>
        <v>1</v>
      </c>
      <c r="AI2" s="172">
        <f>IF(AND(IF(IFERROR(IF(G31=TRUNC(G31),1,"bad"),"bad")="bad",0,1)=1,G31&gt;=0),1,0)</f>
        <v>1</v>
      </c>
      <c r="AJ2" s="172">
        <f>IF(AND(IF(IFERROR(G31*1,"bad")="bad",0,1)=1,G31&gt;0),1,0)</f>
        <v>0</v>
      </c>
      <c r="AK2" s="172">
        <f>IF(AND(IF(IFERROR(IF(G31=TRUNC(G31),1,"bad"),"bad")="bad",0,1)=1,G31&gt;0),1,0)</f>
        <v>0</v>
      </c>
      <c r="AL2" s="172">
        <v>1</v>
      </c>
      <c r="AM2" s="172">
        <f>IF(IFERROR(HLOOKUP(G31,$BB$30:$BL$30,1,0),"bad")="bad",0,1)</f>
        <v>0</v>
      </c>
    </row>
    <row r="3" spans="2:53" ht="19.5" thickBot="1">
      <c r="F3" s="343" t="str">
        <f>'פרמטרים לקריטריונים'!F61:G61</f>
        <v>סעיף</v>
      </c>
      <c r="G3" s="343" t="str">
        <f>'פרמטרים לקריטריונים'!G61:H61</f>
        <v>תנאי</v>
      </c>
      <c r="I3" s="343" t="str">
        <f>'פרמטרים לקריטריונים'!B61</f>
        <v>סעיף</v>
      </c>
      <c r="J3" s="343" t="str">
        <f>'פרמטרים לקריטריונים'!C61</f>
        <v>ניקוד</v>
      </c>
      <c r="L3" s="343" t="str">
        <f>'פרמטרים לקריטריונים'!B81</f>
        <v>סעיף</v>
      </c>
      <c r="M3" s="343" t="str">
        <f>'פרמטרים לקריטריונים'!C81</f>
        <v>ניקוד</v>
      </c>
      <c r="N3" s="343" t="str">
        <f>'פרמטרים לקריטריונים'!B85</f>
        <v>סעיף</v>
      </c>
      <c r="O3" s="343" t="str">
        <f>'פרמטרים לקריטריונים'!C85</f>
        <v>מקדם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2" t="s">
        <v>101</v>
      </c>
      <c r="AE3" s="172">
        <v>1</v>
      </c>
      <c r="AF3" s="172">
        <v>2</v>
      </c>
      <c r="AG3" s="172">
        <v>3</v>
      </c>
      <c r="AH3" s="172">
        <v>4</v>
      </c>
      <c r="AI3" s="172">
        <v>5</v>
      </c>
      <c r="AJ3" s="172">
        <v>6</v>
      </c>
      <c r="AK3" s="172">
        <v>7</v>
      </c>
      <c r="AL3" s="172">
        <v>8</v>
      </c>
      <c r="AM3" s="172">
        <v>9</v>
      </c>
    </row>
    <row r="4" spans="2:53" ht="32.25" thickBot="1">
      <c r="F4" s="346" t="str">
        <f>'פרמטרים לקריטריונים'!F62:G62</f>
        <v>מספר חזנים ופייטנים</v>
      </c>
      <c r="G4" s="391">
        <f>'פרמטרים לקריטריונים'!G62:H62</f>
        <v>4</v>
      </c>
      <c r="I4" s="346" t="str">
        <f>'פרמטרים לקריטריונים'!B62</f>
        <v>עבור כל מנצח, נגן, חזן או פייטן</v>
      </c>
      <c r="J4" s="391">
        <f>'פרמטרים לקריטריונים'!C62</f>
        <v>1</v>
      </c>
      <c r="L4" s="346" t="str">
        <f>'פרמטרים לקריטריונים'!B82</f>
        <v>עבור כל קונצרט</v>
      </c>
      <c r="M4" s="392">
        <f>'פרמטרים לקריטריונים'!C82</f>
        <v>1</v>
      </c>
      <c r="N4" s="346" t="str">
        <f>'פרמטרים לקריטריונים'!B86</f>
        <v>שיעור מקסימלי של ניקוד מקונצרטים בחו"ל</v>
      </c>
      <c r="O4" s="392">
        <f>'פרמטרים לקריטריונים'!C86</f>
        <v>0.1</v>
      </c>
      <c r="AD4" s="172" t="s">
        <v>105</v>
      </c>
      <c r="AE4" s="188" t="s">
        <v>76</v>
      </c>
      <c r="AF4" s="189" t="s">
        <v>77</v>
      </c>
      <c r="AG4" s="189" t="s">
        <v>78</v>
      </c>
      <c r="AH4" s="189" t="s">
        <v>79</v>
      </c>
      <c r="AI4" s="189" t="s">
        <v>80</v>
      </c>
      <c r="AJ4" s="189"/>
      <c r="AK4" s="189"/>
      <c r="AL4" s="189"/>
      <c r="AM4" s="189"/>
      <c r="AN4" s="190"/>
    </row>
    <row r="5" spans="2:53" ht="19.5" thickBot="1">
      <c r="F5" s="346" t="str">
        <f>'פרמטרים לקריטריונים'!F63:G63</f>
        <v>מספר חזנים</v>
      </c>
      <c r="G5" s="391">
        <f>'פרמטרים לקריטריונים'!G63:H63</f>
        <v>1</v>
      </c>
      <c r="I5" s="343" t="str">
        <f>'פרמטרים לקריטריונים'!B63</f>
        <v>סעיף</v>
      </c>
      <c r="J5" s="343" t="str">
        <f>'פרמטרים לקריטריונים'!C63</f>
        <v>הגבלה</v>
      </c>
      <c r="L5" s="343" t="str">
        <f>'פרמטרים לקריטריונים'!B83</f>
        <v>בעד כל מספר מבצעים</v>
      </c>
      <c r="M5" s="343" t="str">
        <f>'פרמטרים לקריטריונים'!C83</f>
        <v>מקדם</v>
      </c>
      <c r="N5" s="343" t="str">
        <f>'פרמטרים לקריטריונים'!B87</f>
        <v>סעיף</v>
      </c>
      <c r="O5" s="343" t="str">
        <f>'פרמטרים לקריטריונים'!C87</f>
        <v>מקדם</v>
      </c>
      <c r="Y5" s="279" t="s">
        <v>310</v>
      </c>
      <c r="Z5" s="280"/>
    </row>
    <row r="6" spans="2:53" ht="37.5">
      <c r="F6" s="346" t="str">
        <f>'פרמטרים לקריטריונים'!F64:G64</f>
        <v>מספר נגנים</v>
      </c>
      <c r="G6" s="391">
        <f>'פרמטרים לקריטריונים'!G64:H64</f>
        <v>3</v>
      </c>
      <c r="I6" s="346" t="str">
        <f>'פרמטרים לקריטריונים'!B64</f>
        <v>מספר מבצעים מקסימלי לקונצרט</v>
      </c>
      <c r="J6" s="391">
        <f>'פרמטרים לקריטריונים'!C64</f>
        <v>80</v>
      </c>
      <c r="L6" s="393">
        <f>'פרמטרים לקריטריונים'!B84</f>
        <v>10</v>
      </c>
      <c r="M6" s="392">
        <f>'פרמטרים לקריטריונים'!C84</f>
        <v>1.05</v>
      </c>
      <c r="N6" s="346" t="str">
        <f>'פרמטרים לקריטריונים'!B88</f>
        <v>קונצרט עבור גוף שלישי שהמשרד תמך בו</v>
      </c>
      <c r="O6" s="392">
        <f>'פרמטרים לקריטריונים'!C88</f>
        <v>0.5</v>
      </c>
      <c r="Y6" s="177" t="s">
        <v>311</v>
      </c>
      <c r="Z6" s="317">
        <f>Y131</f>
        <v>304</v>
      </c>
    </row>
    <row r="7" spans="2:53" ht="38.25" thickBot="1">
      <c r="F7" s="346" t="str">
        <f>'פרמטרים לקריטריונים'!F65:G65</f>
        <v>דקות שירה או נגינה</v>
      </c>
      <c r="G7" s="391">
        <f>'פרמטרים לקריטריונים'!G65:H65</f>
        <v>50</v>
      </c>
      <c r="Y7" s="315" t="s">
        <v>312</v>
      </c>
      <c r="Z7" s="316">
        <f>SUMPRODUCT(Z31:Z130,--(P31:P130=0))+MIN(SUMPRODUCT(Z31:Z130,--(P31:P130=1)),SUMPRODUCT(Z31:Z130,--(P31:P130=0))*O4/(1-O4))</f>
        <v>17.44444444444445</v>
      </c>
    </row>
    <row r="9" spans="2:53" hidden="1"/>
    <row r="10" spans="2:53" hidden="1"/>
    <row r="11" spans="2:53" hidden="1"/>
    <row r="12" spans="2:53" hidden="1"/>
    <row r="13" spans="2:53" hidden="1"/>
    <row r="14" spans="2:53" hidden="1"/>
    <row r="15" spans="2:53" hidden="1"/>
    <row r="16" spans="2:53" hidden="1"/>
    <row r="17" spans="1:58" hidden="1"/>
    <row r="18" spans="1:58" hidden="1"/>
    <row r="19" spans="1:58" hidden="1"/>
    <row r="20" spans="1:58" hidden="1"/>
    <row r="21" spans="1:58" hidden="1"/>
    <row r="22" spans="1:58" hidden="1"/>
    <row r="23" spans="1:58" hidden="1"/>
    <row r="24" spans="1:58" hidden="1"/>
    <row r="25" spans="1:58" hidden="1"/>
    <row r="26" spans="1:58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58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8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171">
        <f t="shared" ref="AD28:AW28" si="0">MATCH(G$30,$AE$1:$AM$1,0)</f>
        <v>5</v>
      </c>
      <c r="AE28" s="171">
        <f t="shared" si="0"/>
        <v>5</v>
      </c>
      <c r="AF28" s="171">
        <f t="shared" si="0"/>
        <v>5</v>
      </c>
      <c r="AG28" s="171">
        <f t="shared" si="0"/>
        <v>5</v>
      </c>
      <c r="AH28" s="171">
        <f t="shared" si="0"/>
        <v>5</v>
      </c>
      <c r="AI28" s="171">
        <f t="shared" si="0"/>
        <v>1</v>
      </c>
      <c r="AJ28" s="171">
        <f t="shared" si="0"/>
        <v>1</v>
      </c>
      <c r="AK28" s="171" t="e">
        <f t="shared" si="0"/>
        <v>#N/A</v>
      </c>
      <c r="AL28" s="171" t="e">
        <f t="shared" si="0"/>
        <v>#N/A</v>
      </c>
      <c r="AM28" s="171">
        <f t="shared" si="0"/>
        <v>1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  <c r="AW28" s="171" t="e">
        <f t="shared" si="0"/>
        <v>#N/A</v>
      </c>
      <c r="AX28" s="171" t="e">
        <f>MATCH(#REF!,$AE$1:$AM$1,0)</f>
        <v>#REF!</v>
      </c>
      <c r="AY28" s="171"/>
    </row>
    <row r="29" spans="1:58" ht="79.5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218" t="s">
        <v>313</v>
      </c>
      <c r="G29" s="218" t="s">
        <v>56</v>
      </c>
      <c r="H29" s="218" t="s">
        <v>314</v>
      </c>
      <c r="I29" s="218" t="s">
        <v>58</v>
      </c>
      <c r="J29" s="218" t="s">
        <v>315</v>
      </c>
      <c r="K29" s="218" t="s">
        <v>316</v>
      </c>
      <c r="L29" s="218" t="s">
        <v>317</v>
      </c>
      <c r="M29" s="218" t="s">
        <v>318</v>
      </c>
      <c r="N29" s="429" t="s">
        <v>319</v>
      </c>
      <c r="O29" s="429" t="s">
        <v>320</v>
      </c>
      <c r="P29" s="218" t="s">
        <v>321</v>
      </c>
      <c r="Q29" s="433"/>
      <c r="R29" s="433"/>
      <c r="S29" s="433"/>
      <c r="T29" s="433"/>
      <c r="U29" s="433"/>
      <c r="V29" s="433"/>
      <c r="W29" s="433"/>
      <c r="X29" s="433"/>
      <c r="Y29" s="429" t="s">
        <v>322</v>
      </c>
      <c r="Z29" s="429" t="s">
        <v>323</v>
      </c>
      <c r="AA29" s="203" t="s">
        <v>161</v>
      </c>
      <c r="AD29" s="171" t="str">
        <f t="shared" ref="AD29:AW29" si="1">"בקרת "&amp;G29</f>
        <v>בקרת מספר חזנים</v>
      </c>
      <c r="AE29" s="171" t="str">
        <f t="shared" si="1"/>
        <v>בקרת מספר פייטנים</v>
      </c>
      <c r="AF29" s="171" t="str">
        <f t="shared" si="1"/>
        <v>בקרת מספר נגנים</v>
      </c>
      <c r="AG29" s="171" t="str">
        <f t="shared" si="1"/>
        <v>בקרת מספר מנצחים</v>
      </c>
      <c r="AH29" s="171" t="str">
        <f t="shared" si="1"/>
        <v>בקרת מספר דקות שירה או נגינה</v>
      </c>
      <c r="AI29" s="171" t="str">
        <f t="shared" si="1"/>
        <v>בקרת אינה מבוצעת במסגרת התפילות הקבועות בבית הכנסת או במסגרת בית ספרית</v>
      </c>
      <c r="AJ29" s="171" t="str">
        <f t="shared" si="1"/>
        <v>בקרת הקונצרנט בוצע עבור גוף שלישי שהמשרד תמך בו בשנת ההערכה ואשר המוסד קיבל ממנו תשלום בעבורם</v>
      </c>
      <c r="AK29" s="171" t="str">
        <f t="shared" si="1"/>
        <v>בקרת סה"כ מבצעים</v>
      </c>
      <c r="AL29" s="171" t="str">
        <f t="shared" si="1"/>
        <v>בקרת עובר תנאי סף לקונצרט</v>
      </c>
      <c r="AM29" s="171" t="str">
        <f t="shared" si="1"/>
        <v>בקרת הקונצרנט בוצע מחוץ לישראל</v>
      </c>
      <c r="AN29" s="171" t="str">
        <f t="shared" si="1"/>
        <v xml:space="preserve">בקרת </v>
      </c>
      <c r="AO29" s="171" t="str">
        <f t="shared" si="1"/>
        <v xml:space="preserve">בקרת </v>
      </c>
      <c r="AP29" s="171" t="str">
        <f t="shared" si="1"/>
        <v xml:space="preserve">בקרת </v>
      </c>
      <c r="AQ29" s="171" t="str">
        <f t="shared" si="1"/>
        <v xml:space="preserve">בקרת </v>
      </c>
      <c r="AR29" s="171" t="str">
        <f t="shared" si="1"/>
        <v xml:space="preserve">בקרת </v>
      </c>
      <c r="AS29" s="171" t="str">
        <f t="shared" si="1"/>
        <v xml:space="preserve">בקרת </v>
      </c>
      <c r="AT29" s="171" t="str">
        <f t="shared" si="1"/>
        <v xml:space="preserve">בקרת </v>
      </c>
      <c r="AU29" s="171" t="str">
        <f t="shared" si="1"/>
        <v xml:space="preserve">בקרת </v>
      </c>
      <c r="AV29" s="171" t="str">
        <f t="shared" si="1"/>
        <v>בקרת ניקוד מבצעים</v>
      </c>
      <c r="AW29" s="171" t="str">
        <f t="shared" si="1"/>
        <v>בקרת ניקוד מספר קונצרטים</v>
      </c>
      <c r="AX29" s="171"/>
      <c r="AY29" s="171"/>
      <c r="BB29" s="172" t="s">
        <v>105</v>
      </c>
    </row>
    <row r="30" spans="1:58" ht="25.5" customHeight="1" thickBot="1">
      <c r="A30" s="204"/>
      <c r="B30" s="432"/>
      <c r="C30" s="434"/>
      <c r="D30" s="434"/>
      <c r="E30" s="434"/>
      <c r="F30" s="219" t="s">
        <v>98</v>
      </c>
      <c r="G30" s="219" t="s">
        <v>95</v>
      </c>
      <c r="H30" s="219" t="s">
        <v>95</v>
      </c>
      <c r="I30" s="219" t="s">
        <v>95</v>
      </c>
      <c r="J30" s="219" t="s">
        <v>95</v>
      </c>
      <c r="K30" s="219" t="s">
        <v>95</v>
      </c>
      <c r="L30" s="219" t="s">
        <v>91</v>
      </c>
      <c r="M30" s="219" t="s">
        <v>91</v>
      </c>
      <c r="N30" s="430"/>
      <c r="O30" s="430"/>
      <c r="P30" s="219" t="s">
        <v>91</v>
      </c>
      <c r="Q30" s="522"/>
      <c r="R30" s="434"/>
      <c r="S30" s="434"/>
      <c r="T30" s="434"/>
      <c r="U30" s="434"/>
      <c r="V30" s="434"/>
      <c r="W30" s="434"/>
      <c r="X30" s="434"/>
      <c r="Y30" s="430"/>
      <c r="Z30" s="430"/>
      <c r="AB30" s="172">
        <v>0</v>
      </c>
      <c r="AC30" s="172">
        <v>1</v>
      </c>
      <c r="AD30" s="171" t="str">
        <f t="shared" ref="AD30:AW30" si="2">G30</f>
        <v>מספר שלם שאינו שלילי</v>
      </c>
      <c r="AE30" s="171" t="str">
        <f t="shared" si="2"/>
        <v>מספר שלם שאינו שלילי</v>
      </c>
      <c r="AF30" s="171" t="str">
        <f t="shared" si="2"/>
        <v>מספר שלם שאינו שלילי</v>
      </c>
      <c r="AG30" s="171" t="str">
        <f t="shared" si="2"/>
        <v>מספר שלם שאינו שלילי</v>
      </c>
      <c r="AH30" s="171" t="str">
        <f t="shared" si="2"/>
        <v>מספר שלם שאינו שלילי</v>
      </c>
      <c r="AI30" s="171" t="str">
        <f t="shared" si="2"/>
        <v>0/1</v>
      </c>
      <c r="AJ30" s="171" t="str">
        <f t="shared" si="2"/>
        <v>0/1</v>
      </c>
      <c r="AK30" s="171">
        <f t="shared" si="2"/>
        <v>0</v>
      </c>
      <c r="AL30" s="171">
        <f t="shared" si="2"/>
        <v>0</v>
      </c>
      <c r="AM30" s="171" t="str">
        <f t="shared" si="2"/>
        <v>0/1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AW30" s="171">
        <f t="shared" si="2"/>
        <v>0</v>
      </c>
      <c r="AX30" s="171"/>
      <c r="AY30" s="171"/>
      <c r="BB30" s="172" t="str">
        <f>AE$4</f>
        <v>א</v>
      </c>
      <c r="BC30" s="172" t="str">
        <f>AF$4</f>
        <v>ב</v>
      </c>
      <c r="BD30" s="172" t="str">
        <f>AG$4</f>
        <v>ג</v>
      </c>
      <c r="BE30" s="172" t="str">
        <f>AH$4</f>
        <v>ד</v>
      </c>
      <c r="BF30" s="172" t="str">
        <f>AI$4</f>
        <v>ה</v>
      </c>
    </row>
    <row r="31" spans="1:58">
      <c r="B31" s="10">
        <f t="shared" ref="B31:B94" si="3">IF(F31="","",ROW()-30)</f>
        <v>1</v>
      </c>
      <c r="C31" s="8"/>
      <c r="D31" s="8"/>
      <c r="E31" s="8"/>
      <c r="F31" s="281" t="s">
        <v>447</v>
      </c>
      <c r="G31" s="9">
        <v>0</v>
      </c>
      <c r="H31" s="137">
        <v>10</v>
      </c>
      <c r="I31" s="137">
        <v>7</v>
      </c>
      <c r="J31" s="137">
        <v>1</v>
      </c>
      <c r="K31" s="137">
        <v>120</v>
      </c>
      <c r="L31" s="158">
        <v>1</v>
      </c>
      <c r="M31" s="158">
        <v>0</v>
      </c>
      <c r="N31" s="11">
        <f>IF($F31="","",IFERROR(SUM(G31:J31),$AB$1))</f>
        <v>18</v>
      </c>
      <c r="O31" s="11">
        <f>IF($F31="","",IF($AA31&lt;&gt;1,$AB$1,IFERROR(IF(AND(L31=1,K31&gt;=$G$7,OR(SUM(G31:H31)&gt;=$G$4,AND(H31&gt;=($G$4-$G$6),I31&gt;=$G$6))),1,0),$AB$1)))</f>
        <v>1</v>
      </c>
      <c r="P31" s="158">
        <v>0</v>
      </c>
      <c r="Q31" s="11">
        <f>IF($F31="","",IFERROR(SUM(J31:M31),$AB$1))</f>
        <v>122</v>
      </c>
      <c r="R31" s="11"/>
      <c r="S31" s="11"/>
      <c r="T31" s="11"/>
      <c r="U31" s="11"/>
      <c r="V31" s="11"/>
      <c r="W31" s="11"/>
      <c r="X31" s="11"/>
      <c r="Y31" s="11">
        <f>IF($F31="","",IF($AA31&lt;&gt;1,$AB$1,IFERROR(O31*MIN($J$6,$J$4*N31),$AB$1)))</f>
        <v>18</v>
      </c>
      <c r="Z31" s="11">
        <f>IF($F31="","",IF($AA31&lt;&gt;1,$AB$1,IFERROR(O31*$M$4*$M$6^ROUNDDOWN(MIN($J$6,N31)/$L$6,0)*IF(M31=1,$O$6,1),$AB$1)))</f>
        <v>1.05</v>
      </c>
      <c r="AA31" s="172">
        <f>IF(SUM(AD31:AW31)=COUNT(AD31:AW31),1,0)</f>
        <v>1</v>
      </c>
      <c r="AB31" s="172">
        <f>IF($F31="","",AB$30)</f>
        <v>0</v>
      </c>
      <c r="AC31" s="172">
        <f>IF($F31="","",AC$30)</f>
        <v>1</v>
      </c>
      <c r="AD31" s="171">
        <f t="shared" ref="AD31:AJ62" si="4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171">
        <f t="shared" si="4"/>
        <v>1</v>
      </c>
      <c r="AF31" s="171">
        <f t="shared" si="4"/>
        <v>1</v>
      </c>
      <c r="AG31" s="171">
        <f t="shared" si="4"/>
        <v>1</v>
      </c>
      <c r="AH31" s="171">
        <f t="shared" si="4"/>
        <v>1</v>
      </c>
      <c r="AI31" s="171">
        <f t="shared" si="4"/>
        <v>1</v>
      </c>
      <c r="AJ31" s="171">
        <f t="shared" si="4"/>
        <v>1</v>
      </c>
      <c r="AK31" s="171"/>
      <c r="AL31" s="171"/>
      <c r="AM31" s="171">
        <f t="shared" ref="AM31:AM94" si="5">IF(P$30="",1,IF(P31="",0,IFERROR(CHOOSE(AM$28,IF(ISNA(MATCH(P31,$AB$30:$AC$30,0)),0,1),IF(ISNUMBER(P31),1,0),IF(P31=TRUNC(P31),1,0),IF(AND(P31*1=P31,P31&gt;=0),1,0),IF(AND(P31=TRUNC(P31),P31&gt;=0),1,0),IF(AND(P31*1=P31,P31&gt;0),1,0),IF(AND(P31=TRUNC(P31),P31&gt;0),1,0),1,IF(ISNA(HLOOKUP(P31,$AE$4:$AN$4,1,0)),0,1)),0)))</f>
        <v>1</v>
      </c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BB31" s="172" t="str">
        <f t="shared" ref="BB31:BF46" si="6">IF($F31="","",BB$30)</f>
        <v>א</v>
      </c>
      <c r="BC31" s="172" t="str">
        <f t="shared" si="6"/>
        <v>ב</v>
      </c>
      <c r="BD31" s="172" t="str">
        <f t="shared" si="6"/>
        <v>ג</v>
      </c>
      <c r="BE31" s="172" t="str">
        <f t="shared" si="6"/>
        <v>ד</v>
      </c>
      <c r="BF31" s="172" t="str">
        <f t="shared" si="6"/>
        <v>ה</v>
      </c>
    </row>
    <row r="32" spans="1:58">
      <c r="B32" s="10">
        <f t="shared" si="3"/>
        <v>2</v>
      </c>
      <c r="C32" s="8"/>
      <c r="D32" s="8"/>
      <c r="E32" s="8"/>
      <c r="F32" s="281" t="s">
        <v>447</v>
      </c>
      <c r="G32" s="9">
        <v>0</v>
      </c>
      <c r="H32" s="9">
        <v>10</v>
      </c>
      <c r="I32" s="9">
        <v>7</v>
      </c>
      <c r="J32" s="9">
        <v>1</v>
      </c>
      <c r="K32" s="137">
        <v>120</v>
      </c>
      <c r="L32" s="305">
        <v>1</v>
      </c>
      <c r="M32" s="305">
        <v>0</v>
      </c>
      <c r="N32" s="11">
        <f t="shared" ref="N32:N95" si="7">IF($F32="","",IFERROR(SUM(G32:J32),$AB$1))</f>
        <v>18</v>
      </c>
      <c r="O32" s="11">
        <f t="shared" ref="O32:O95" si="8">IF($F32="","",IF($AA32&lt;&gt;1,$AB$1,IFERROR(IF(AND(L32=1,K32&gt;=$G$7,OR(SUM(G32:H32)&gt;=$G$4,AND(H32&gt;=($G$4-$G$6),I32&gt;=$G$6))),1,0),$AB$1)))</f>
        <v>1</v>
      </c>
      <c r="P32" s="158">
        <v>0</v>
      </c>
      <c r="Q32" s="11"/>
      <c r="R32" s="11"/>
      <c r="S32" s="11"/>
      <c r="T32" s="11"/>
      <c r="U32" s="11"/>
      <c r="V32" s="11"/>
      <c r="W32" s="11"/>
      <c r="X32" s="11"/>
      <c r="Y32" s="11">
        <f t="shared" ref="Y32:Y95" si="9">IF($F32="","",IF($AA32&lt;&gt;1,$AB$1,IFERROR(O32*MIN($J$6,$J$4*N32),$AB$1)))</f>
        <v>18</v>
      </c>
      <c r="Z32" s="11">
        <f t="shared" ref="Z32:Z95" si="10">IF($F32="","",IF($AA32&lt;&gt;1,$AB$1,IFERROR(O32*$M$4*$M$6^ROUNDDOWN(MIN($J$6,N32)/$L$6,0)*IF(M32=1,$O$6,1),$AB$1)))</f>
        <v>1.05</v>
      </c>
      <c r="AA32" s="172">
        <f t="shared" ref="AA32:AA95" si="11">IF(SUM(AD32:AW32)=COUNT(AD32:AW32),1,0)</f>
        <v>1</v>
      </c>
      <c r="AB32" s="172">
        <f t="shared" ref="AB32:AC63" si="12">IF($F32="","",AB$30)</f>
        <v>0</v>
      </c>
      <c r="AC32" s="172">
        <f t="shared" si="12"/>
        <v>1</v>
      </c>
      <c r="AD32" s="171">
        <f t="shared" si="4"/>
        <v>1</v>
      </c>
      <c r="AE32" s="171">
        <f t="shared" si="4"/>
        <v>1</v>
      </c>
      <c r="AF32" s="171">
        <f t="shared" si="4"/>
        <v>1</v>
      </c>
      <c r="AG32" s="171">
        <f t="shared" si="4"/>
        <v>1</v>
      </c>
      <c r="AH32" s="171">
        <f t="shared" si="4"/>
        <v>1</v>
      </c>
      <c r="AI32" s="171">
        <f t="shared" si="4"/>
        <v>1</v>
      </c>
      <c r="AJ32" s="171">
        <f t="shared" si="4"/>
        <v>1</v>
      </c>
      <c r="AK32" s="171"/>
      <c r="AL32" s="171"/>
      <c r="AM32" s="171">
        <f t="shared" si="5"/>
        <v>1</v>
      </c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BB32" s="172" t="str">
        <f t="shared" si="6"/>
        <v>א</v>
      </c>
      <c r="BC32" s="172" t="str">
        <f t="shared" si="6"/>
        <v>ב</v>
      </c>
      <c r="BD32" s="172" t="str">
        <f t="shared" si="6"/>
        <v>ג</v>
      </c>
      <c r="BE32" s="172" t="str">
        <f t="shared" si="6"/>
        <v>ד</v>
      </c>
      <c r="BF32" s="172" t="str">
        <f t="shared" si="6"/>
        <v>ה</v>
      </c>
    </row>
    <row r="33" spans="2:58">
      <c r="B33" s="10">
        <f t="shared" si="3"/>
        <v>3</v>
      </c>
      <c r="C33" s="8"/>
      <c r="D33" s="8"/>
      <c r="E33" s="8"/>
      <c r="F33" s="281" t="s">
        <v>447</v>
      </c>
      <c r="G33" s="9">
        <v>0</v>
      </c>
      <c r="H33" s="9">
        <v>10</v>
      </c>
      <c r="I33" s="9">
        <v>7</v>
      </c>
      <c r="J33" s="9">
        <v>1</v>
      </c>
      <c r="K33" s="137">
        <v>120</v>
      </c>
      <c r="L33" s="305">
        <v>1</v>
      </c>
      <c r="M33" s="305">
        <v>0</v>
      </c>
      <c r="N33" s="11">
        <f t="shared" si="7"/>
        <v>18</v>
      </c>
      <c r="O33" s="11">
        <f t="shared" si="8"/>
        <v>1</v>
      </c>
      <c r="P33" s="158">
        <v>1</v>
      </c>
      <c r="Q33" s="11"/>
      <c r="R33" s="11"/>
      <c r="S33" s="11"/>
      <c r="T33" s="11"/>
      <c r="U33" s="11"/>
      <c r="V33" s="11"/>
      <c r="W33" s="11"/>
      <c r="X33" s="11"/>
      <c r="Y33" s="11">
        <f t="shared" si="9"/>
        <v>18</v>
      </c>
      <c r="Z33" s="11">
        <f t="shared" si="10"/>
        <v>1.05</v>
      </c>
      <c r="AA33" s="172">
        <f t="shared" si="11"/>
        <v>1</v>
      </c>
      <c r="AB33" s="172">
        <f t="shared" si="12"/>
        <v>0</v>
      </c>
      <c r="AC33" s="172">
        <f t="shared" si="12"/>
        <v>1</v>
      </c>
      <c r="AD33" s="171">
        <f t="shared" si="4"/>
        <v>1</v>
      </c>
      <c r="AE33" s="171">
        <f t="shared" si="4"/>
        <v>1</v>
      </c>
      <c r="AF33" s="171">
        <f t="shared" si="4"/>
        <v>1</v>
      </c>
      <c r="AG33" s="171">
        <f t="shared" si="4"/>
        <v>1</v>
      </c>
      <c r="AH33" s="171">
        <f t="shared" si="4"/>
        <v>1</v>
      </c>
      <c r="AI33" s="171">
        <f t="shared" si="4"/>
        <v>1</v>
      </c>
      <c r="AJ33" s="171">
        <f t="shared" si="4"/>
        <v>1</v>
      </c>
      <c r="AK33" s="171"/>
      <c r="AL33" s="171"/>
      <c r="AM33" s="171">
        <f t="shared" si="5"/>
        <v>1</v>
      </c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BB33" s="172" t="str">
        <f t="shared" si="6"/>
        <v>א</v>
      </c>
      <c r="BC33" s="172" t="str">
        <f t="shared" si="6"/>
        <v>ב</v>
      </c>
      <c r="BD33" s="172" t="str">
        <f t="shared" si="6"/>
        <v>ג</v>
      </c>
      <c r="BE33" s="172" t="str">
        <f t="shared" si="6"/>
        <v>ד</v>
      </c>
      <c r="BF33" s="172" t="str">
        <f t="shared" si="6"/>
        <v>ה</v>
      </c>
    </row>
    <row r="34" spans="2:58">
      <c r="B34" s="10">
        <f t="shared" si="3"/>
        <v>4</v>
      </c>
      <c r="C34" s="8"/>
      <c r="D34" s="8"/>
      <c r="E34" s="8"/>
      <c r="F34" s="281" t="s">
        <v>447</v>
      </c>
      <c r="G34" s="9">
        <v>0</v>
      </c>
      <c r="H34" s="9">
        <v>10</v>
      </c>
      <c r="I34" s="9">
        <v>7</v>
      </c>
      <c r="J34" s="9">
        <v>1</v>
      </c>
      <c r="K34" s="137">
        <v>120</v>
      </c>
      <c r="L34" s="305">
        <v>1</v>
      </c>
      <c r="M34" s="305">
        <v>0</v>
      </c>
      <c r="N34" s="11">
        <f t="shared" si="7"/>
        <v>18</v>
      </c>
      <c r="O34" s="11">
        <f t="shared" si="8"/>
        <v>1</v>
      </c>
      <c r="P34" s="158">
        <v>1</v>
      </c>
      <c r="Q34" s="11"/>
      <c r="R34" s="11"/>
      <c r="S34" s="11"/>
      <c r="T34" s="11"/>
      <c r="U34" s="11"/>
      <c r="V34" s="11"/>
      <c r="W34" s="11"/>
      <c r="X34" s="11"/>
      <c r="Y34" s="11">
        <f t="shared" si="9"/>
        <v>18</v>
      </c>
      <c r="Z34" s="11">
        <f t="shared" si="10"/>
        <v>1.05</v>
      </c>
      <c r="AA34" s="172">
        <f t="shared" si="11"/>
        <v>1</v>
      </c>
      <c r="AB34" s="172">
        <f t="shared" si="12"/>
        <v>0</v>
      </c>
      <c r="AC34" s="172">
        <f t="shared" si="12"/>
        <v>1</v>
      </c>
      <c r="AD34" s="171">
        <f t="shared" si="4"/>
        <v>1</v>
      </c>
      <c r="AE34" s="171">
        <f t="shared" si="4"/>
        <v>1</v>
      </c>
      <c r="AF34" s="171">
        <f t="shared" si="4"/>
        <v>1</v>
      </c>
      <c r="AG34" s="171">
        <f t="shared" si="4"/>
        <v>1</v>
      </c>
      <c r="AH34" s="171">
        <f t="shared" si="4"/>
        <v>1</v>
      </c>
      <c r="AI34" s="171">
        <f t="shared" si="4"/>
        <v>1</v>
      </c>
      <c r="AJ34" s="171">
        <f t="shared" si="4"/>
        <v>1</v>
      </c>
      <c r="AK34" s="171"/>
      <c r="AL34" s="171"/>
      <c r="AM34" s="171">
        <f t="shared" si="5"/>
        <v>1</v>
      </c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BB34" s="172" t="str">
        <f t="shared" si="6"/>
        <v>א</v>
      </c>
      <c r="BC34" s="172" t="str">
        <f t="shared" si="6"/>
        <v>ב</v>
      </c>
      <c r="BD34" s="172" t="str">
        <f t="shared" si="6"/>
        <v>ג</v>
      </c>
      <c r="BE34" s="172" t="str">
        <f t="shared" si="6"/>
        <v>ד</v>
      </c>
      <c r="BF34" s="172" t="str">
        <f t="shared" si="6"/>
        <v>ה</v>
      </c>
    </row>
    <row r="35" spans="2:58">
      <c r="B35" s="10">
        <f t="shared" si="3"/>
        <v>5</v>
      </c>
      <c r="C35" s="8"/>
      <c r="D35" s="8"/>
      <c r="E35" s="8"/>
      <c r="F35" s="281" t="s">
        <v>447</v>
      </c>
      <c r="G35" s="9">
        <v>0</v>
      </c>
      <c r="H35" s="9">
        <v>10</v>
      </c>
      <c r="I35" s="9">
        <v>7</v>
      </c>
      <c r="J35" s="9">
        <v>1</v>
      </c>
      <c r="K35" s="9">
        <v>120</v>
      </c>
      <c r="L35" s="305">
        <v>1</v>
      </c>
      <c r="M35" s="305">
        <v>0</v>
      </c>
      <c r="N35" s="11">
        <f t="shared" si="7"/>
        <v>18</v>
      </c>
      <c r="O35" s="11">
        <f t="shared" si="8"/>
        <v>1</v>
      </c>
      <c r="P35" s="158">
        <v>0</v>
      </c>
      <c r="Q35" s="11"/>
      <c r="R35" s="11"/>
      <c r="S35" s="11"/>
      <c r="T35" s="11"/>
      <c r="U35" s="11"/>
      <c r="V35" s="11"/>
      <c r="W35" s="11"/>
      <c r="X35" s="11"/>
      <c r="Y35" s="11">
        <f t="shared" si="9"/>
        <v>18</v>
      </c>
      <c r="Z35" s="11">
        <f t="shared" si="10"/>
        <v>1.05</v>
      </c>
      <c r="AA35" s="172">
        <f t="shared" si="11"/>
        <v>1</v>
      </c>
      <c r="AB35" s="172">
        <f t="shared" si="12"/>
        <v>0</v>
      </c>
      <c r="AC35" s="172">
        <f t="shared" si="12"/>
        <v>1</v>
      </c>
      <c r="AD35" s="171">
        <f t="shared" si="4"/>
        <v>1</v>
      </c>
      <c r="AE35" s="171">
        <f t="shared" si="4"/>
        <v>1</v>
      </c>
      <c r="AF35" s="171">
        <f t="shared" si="4"/>
        <v>1</v>
      </c>
      <c r="AG35" s="171">
        <f t="shared" si="4"/>
        <v>1</v>
      </c>
      <c r="AH35" s="171">
        <f t="shared" si="4"/>
        <v>1</v>
      </c>
      <c r="AI35" s="171">
        <f t="shared" si="4"/>
        <v>1</v>
      </c>
      <c r="AJ35" s="171">
        <f t="shared" si="4"/>
        <v>1</v>
      </c>
      <c r="AK35" s="171"/>
      <c r="AL35" s="171"/>
      <c r="AM35" s="171">
        <f t="shared" si="5"/>
        <v>1</v>
      </c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BB35" s="172" t="str">
        <f t="shared" si="6"/>
        <v>א</v>
      </c>
      <c r="BC35" s="172" t="str">
        <f t="shared" si="6"/>
        <v>ב</v>
      </c>
      <c r="BD35" s="172" t="str">
        <f t="shared" si="6"/>
        <v>ג</v>
      </c>
      <c r="BE35" s="172" t="str">
        <f t="shared" si="6"/>
        <v>ד</v>
      </c>
      <c r="BF35" s="172" t="str">
        <f t="shared" si="6"/>
        <v>ה</v>
      </c>
    </row>
    <row r="36" spans="2:58">
      <c r="B36" s="10">
        <f t="shared" si="3"/>
        <v>6</v>
      </c>
      <c r="C36" s="8"/>
      <c r="D36" s="8"/>
      <c r="E36" s="8"/>
      <c r="F36" s="281" t="s">
        <v>447</v>
      </c>
      <c r="G36" s="9">
        <v>0</v>
      </c>
      <c r="H36" s="9">
        <v>10</v>
      </c>
      <c r="I36" s="9">
        <v>7</v>
      </c>
      <c r="J36" s="9">
        <v>1</v>
      </c>
      <c r="K36" s="9">
        <v>120</v>
      </c>
      <c r="L36" s="305">
        <v>1</v>
      </c>
      <c r="M36" s="305">
        <v>0</v>
      </c>
      <c r="N36" s="11">
        <f t="shared" si="7"/>
        <v>18</v>
      </c>
      <c r="O36" s="11">
        <f t="shared" si="8"/>
        <v>1</v>
      </c>
      <c r="P36" s="158">
        <v>0</v>
      </c>
      <c r="Q36" s="11"/>
      <c r="R36" s="11"/>
      <c r="S36" s="11"/>
      <c r="T36" s="11"/>
      <c r="U36" s="11"/>
      <c r="V36" s="11"/>
      <c r="W36" s="11"/>
      <c r="X36" s="11"/>
      <c r="Y36" s="11">
        <f t="shared" si="9"/>
        <v>18</v>
      </c>
      <c r="Z36" s="11">
        <f t="shared" si="10"/>
        <v>1.05</v>
      </c>
      <c r="AA36" s="172">
        <f t="shared" si="11"/>
        <v>1</v>
      </c>
      <c r="AB36" s="172">
        <f t="shared" si="12"/>
        <v>0</v>
      </c>
      <c r="AC36" s="172">
        <f t="shared" si="12"/>
        <v>1</v>
      </c>
      <c r="AD36" s="171">
        <f t="shared" si="4"/>
        <v>1</v>
      </c>
      <c r="AE36" s="171">
        <f t="shared" si="4"/>
        <v>1</v>
      </c>
      <c r="AF36" s="171">
        <f t="shared" si="4"/>
        <v>1</v>
      </c>
      <c r="AG36" s="171">
        <f t="shared" si="4"/>
        <v>1</v>
      </c>
      <c r="AH36" s="171">
        <f t="shared" si="4"/>
        <v>1</v>
      </c>
      <c r="AI36" s="171">
        <f t="shared" si="4"/>
        <v>1</v>
      </c>
      <c r="AJ36" s="171">
        <f t="shared" si="4"/>
        <v>1</v>
      </c>
      <c r="AK36" s="171"/>
      <c r="AL36" s="171"/>
      <c r="AM36" s="171">
        <f t="shared" si="5"/>
        <v>1</v>
      </c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BB36" s="172" t="str">
        <f t="shared" si="6"/>
        <v>א</v>
      </c>
      <c r="BC36" s="172" t="str">
        <f t="shared" si="6"/>
        <v>ב</v>
      </c>
      <c r="BD36" s="172" t="str">
        <f t="shared" si="6"/>
        <v>ג</v>
      </c>
      <c r="BE36" s="172" t="str">
        <f t="shared" si="6"/>
        <v>ד</v>
      </c>
      <c r="BF36" s="172" t="str">
        <f t="shared" si="6"/>
        <v>ה</v>
      </c>
    </row>
    <row r="37" spans="2:58">
      <c r="B37" s="10">
        <f t="shared" si="3"/>
        <v>7</v>
      </c>
      <c r="C37" s="8"/>
      <c r="D37" s="8"/>
      <c r="E37" s="8"/>
      <c r="F37" s="281" t="s">
        <v>447</v>
      </c>
      <c r="G37" s="9">
        <v>0</v>
      </c>
      <c r="H37" s="9">
        <v>10</v>
      </c>
      <c r="I37" s="9">
        <v>7</v>
      </c>
      <c r="J37" s="9">
        <v>1</v>
      </c>
      <c r="K37" s="9">
        <v>120</v>
      </c>
      <c r="L37" s="305">
        <v>1</v>
      </c>
      <c r="M37" s="305">
        <v>0</v>
      </c>
      <c r="N37" s="11">
        <f t="shared" si="7"/>
        <v>18</v>
      </c>
      <c r="O37" s="11">
        <f t="shared" si="8"/>
        <v>1</v>
      </c>
      <c r="P37" s="158">
        <v>0</v>
      </c>
      <c r="Q37" s="11"/>
      <c r="R37" s="11"/>
      <c r="S37" s="11"/>
      <c r="T37" s="11"/>
      <c r="U37" s="11"/>
      <c r="V37" s="11"/>
      <c r="W37" s="11"/>
      <c r="X37" s="11"/>
      <c r="Y37" s="11">
        <f t="shared" si="9"/>
        <v>18</v>
      </c>
      <c r="Z37" s="11">
        <f t="shared" si="10"/>
        <v>1.05</v>
      </c>
      <c r="AA37" s="172">
        <f t="shared" si="11"/>
        <v>1</v>
      </c>
      <c r="AB37" s="172">
        <f t="shared" si="12"/>
        <v>0</v>
      </c>
      <c r="AC37" s="172">
        <f t="shared" si="12"/>
        <v>1</v>
      </c>
      <c r="AD37" s="171">
        <f t="shared" si="4"/>
        <v>1</v>
      </c>
      <c r="AE37" s="171">
        <f t="shared" si="4"/>
        <v>1</v>
      </c>
      <c r="AF37" s="171">
        <f t="shared" si="4"/>
        <v>1</v>
      </c>
      <c r="AG37" s="171">
        <f t="shared" si="4"/>
        <v>1</v>
      </c>
      <c r="AH37" s="171">
        <f t="shared" si="4"/>
        <v>1</v>
      </c>
      <c r="AI37" s="171">
        <f t="shared" si="4"/>
        <v>1</v>
      </c>
      <c r="AJ37" s="171">
        <f t="shared" si="4"/>
        <v>1</v>
      </c>
      <c r="AK37" s="171"/>
      <c r="AL37" s="171"/>
      <c r="AM37" s="171">
        <f t="shared" si="5"/>
        <v>1</v>
      </c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171"/>
      <c r="AY37" s="171"/>
      <c r="BB37" s="172" t="str">
        <f t="shared" si="6"/>
        <v>א</v>
      </c>
      <c r="BC37" s="172" t="str">
        <f t="shared" si="6"/>
        <v>ב</v>
      </c>
      <c r="BD37" s="172" t="str">
        <f t="shared" si="6"/>
        <v>ג</v>
      </c>
      <c r="BE37" s="172" t="str">
        <f t="shared" si="6"/>
        <v>ד</v>
      </c>
      <c r="BF37" s="172" t="str">
        <f t="shared" si="6"/>
        <v>ה</v>
      </c>
    </row>
    <row r="38" spans="2:58">
      <c r="B38" s="10">
        <f t="shared" si="3"/>
        <v>8</v>
      </c>
      <c r="C38" s="8"/>
      <c r="D38" s="8"/>
      <c r="E38" s="8"/>
      <c r="F38" s="281" t="s">
        <v>447</v>
      </c>
      <c r="G38" s="9">
        <v>0</v>
      </c>
      <c r="H38" s="9">
        <v>10</v>
      </c>
      <c r="I38" s="9">
        <v>7</v>
      </c>
      <c r="J38" s="9">
        <v>1</v>
      </c>
      <c r="K38" s="9">
        <v>120</v>
      </c>
      <c r="L38" s="305">
        <v>1</v>
      </c>
      <c r="M38" s="305">
        <v>0</v>
      </c>
      <c r="N38" s="11">
        <f t="shared" si="7"/>
        <v>18</v>
      </c>
      <c r="O38" s="11">
        <f t="shared" si="8"/>
        <v>1</v>
      </c>
      <c r="P38" s="158">
        <v>0</v>
      </c>
      <c r="Q38" s="11"/>
      <c r="R38" s="11"/>
      <c r="S38" s="11"/>
      <c r="T38" s="11"/>
      <c r="U38" s="11"/>
      <c r="V38" s="11"/>
      <c r="W38" s="11"/>
      <c r="X38" s="11"/>
      <c r="Y38" s="11">
        <f t="shared" si="9"/>
        <v>18</v>
      </c>
      <c r="Z38" s="11">
        <f t="shared" si="10"/>
        <v>1.05</v>
      </c>
      <c r="AA38" s="172">
        <f t="shared" si="11"/>
        <v>1</v>
      </c>
      <c r="AB38" s="172">
        <f t="shared" si="12"/>
        <v>0</v>
      </c>
      <c r="AC38" s="172">
        <f t="shared" si="12"/>
        <v>1</v>
      </c>
      <c r="AD38" s="171">
        <f t="shared" si="4"/>
        <v>1</v>
      </c>
      <c r="AE38" s="171">
        <f t="shared" si="4"/>
        <v>1</v>
      </c>
      <c r="AF38" s="171">
        <f t="shared" si="4"/>
        <v>1</v>
      </c>
      <c r="AG38" s="171">
        <f t="shared" si="4"/>
        <v>1</v>
      </c>
      <c r="AH38" s="171">
        <f t="shared" si="4"/>
        <v>1</v>
      </c>
      <c r="AI38" s="171">
        <f t="shared" si="4"/>
        <v>1</v>
      </c>
      <c r="AJ38" s="171">
        <f t="shared" si="4"/>
        <v>1</v>
      </c>
      <c r="AK38" s="171"/>
      <c r="AL38" s="171"/>
      <c r="AM38" s="171">
        <f t="shared" si="5"/>
        <v>1</v>
      </c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BB38" s="172" t="str">
        <f t="shared" si="6"/>
        <v>א</v>
      </c>
      <c r="BC38" s="172" t="str">
        <f t="shared" si="6"/>
        <v>ב</v>
      </c>
      <c r="BD38" s="172" t="str">
        <f t="shared" si="6"/>
        <v>ג</v>
      </c>
      <c r="BE38" s="172" t="str">
        <f t="shared" si="6"/>
        <v>ד</v>
      </c>
      <c r="BF38" s="172" t="str">
        <f t="shared" si="6"/>
        <v>ה</v>
      </c>
    </row>
    <row r="39" spans="2:58">
      <c r="B39" s="10">
        <f t="shared" si="3"/>
        <v>9</v>
      </c>
      <c r="C39" s="8"/>
      <c r="D39" s="8"/>
      <c r="E39" s="8"/>
      <c r="F39" s="281" t="s">
        <v>448</v>
      </c>
      <c r="G39" s="9">
        <v>0</v>
      </c>
      <c r="H39" s="9">
        <v>10</v>
      </c>
      <c r="I39" s="9">
        <v>7</v>
      </c>
      <c r="J39" s="9">
        <v>1</v>
      </c>
      <c r="K39" s="9">
        <v>120</v>
      </c>
      <c r="L39" s="305">
        <v>1</v>
      </c>
      <c r="M39" s="305">
        <v>0</v>
      </c>
      <c r="N39" s="11">
        <f t="shared" si="7"/>
        <v>18</v>
      </c>
      <c r="O39" s="11">
        <f t="shared" si="8"/>
        <v>1</v>
      </c>
      <c r="P39" s="158">
        <v>0</v>
      </c>
      <c r="Q39" s="11"/>
      <c r="R39" s="11"/>
      <c r="S39" s="11"/>
      <c r="T39" s="11"/>
      <c r="U39" s="11"/>
      <c r="V39" s="11"/>
      <c r="W39" s="11"/>
      <c r="X39" s="11"/>
      <c r="Y39" s="11">
        <f t="shared" si="9"/>
        <v>18</v>
      </c>
      <c r="Z39" s="11">
        <f t="shared" si="10"/>
        <v>1.05</v>
      </c>
      <c r="AA39" s="172">
        <f t="shared" si="11"/>
        <v>1</v>
      </c>
      <c r="AB39" s="172">
        <f t="shared" si="12"/>
        <v>0</v>
      </c>
      <c r="AC39" s="172">
        <f t="shared" si="12"/>
        <v>1</v>
      </c>
      <c r="AD39" s="171">
        <f t="shared" si="4"/>
        <v>1</v>
      </c>
      <c r="AE39" s="171">
        <f t="shared" si="4"/>
        <v>1</v>
      </c>
      <c r="AF39" s="171">
        <f t="shared" si="4"/>
        <v>1</v>
      </c>
      <c r="AG39" s="171">
        <f t="shared" si="4"/>
        <v>1</v>
      </c>
      <c r="AH39" s="171">
        <f t="shared" si="4"/>
        <v>1</v>
      </c>
      <c r="AI39" s="171">
        <f t="shared" si="4"/>
        <v>1</v>
      </c>
      <c r="AJ39" s="171">
        <f t="shared" si="4"/>
        <v>1</v>
      </c>
      <c r="AK39" s="171"/>
      <c r="AL39" s="171"/>
      <c r="AM39" s="171">
        <f t="shared" si="5"/>
        <v>1</v>
      </c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BB39" s="172" t="str">
        <f t="shared" si="6"/>
        <v>א</v>
      </c>
      <c r="BC39" s="172" t="str">
        <f t="shared" si="6"/>
        <v>ב</v>
      </c>
      <c r="BD39" s="172" t="str">
        <f t="shared" si="6"/>
        <v>ג</v>
      </c>
      <c r="BE39" s="172" t="str">
        <f t="shared" si="6"/>
        <v>ד</v>
      </c>
      <c r="BF39" s="172" t="str">
        <f t="shared" si="6"/>
        <v>ה</v>
      </c>
    </row>
    <row r="40" spans="2:58">
      <c r="B40" s="10">
        <f t="shared" si="3"/>
        <v>10</v>
      </c>
      <c r="C40" s="8"/>
      <c r="D40" s="8"/>
      <c r="E40" s="8"/>
      <c r="F40" s="281" t="s">
        <v>449</v>
      </c>
      <c r="G40" s="9">
        <v>0</v>
      </c>
      <c r="H40" s="352">
        <v>2</v>
      </c>
      <c r="I40" s="352">
        <v>4</v>
      </c>
      <c r="J40" s="352">
        <v>0</v>
      </c>
      <c r="K40" s="352">
        <v>75</v>
      </c>
      <c r="L40" s="394">
        <v>1</v>
      </c>
      <c r="M40" s="394">
        <v>0</v>
      </c>
      <c r="N40" s="11">
        <f t="shared" si="7"/>
        <v>6</v>
      </c>
      <c r="O40" s="11">
        <f t="shared" si="8"/>
        <v>1</v>
      </c>
      <c r="P40" s="354">
        <v>0</v>
      </c>
      <c r="Q40" s="11"/>
      <c r="R40" s="11"/>
      <c r="S40" s="11"/>
      <c r="T40" s="11"/>
      <c r="U40" s="11"/>
      <c r="V40" s="11"/>
      <c r="W40" s="11"/>
      <c r="X40" s="11"/>
      <c r="Y40" s="11">
        <f t="shared" si="9"/>
        <v>6</v>
      </c>
      <c r="Z40" s="11">
        <f t="shared" si="10"/>
        <v>1</v>
      </c>
      <c r="AA40" s="172">
        <f t="shared" si="11"/>
        <v>1</v>
      </c>
      <c r="AB40" s="172">
        <f t="shared" si="12"/>
        <v>0</v>
      </c>
      <c r="AC40" s="172">
        <f t="shared" si="12"/>
        <v>1</v>
      </c>
      <c r="AD40" s="171">
        <f t="shared" si="4"/>
        <v>1</v>
      </c>
      <c r="AE40" s="171">
        <f t="shared" si="4"/>
        <v>1</v>
      </c>
      <c r="AF40" s="171">
        <f t="shared" si="4"/>
        <v>1</v>
      </c>
      <c r="AG40" s="171">
        <f t="shared" si="4"/>
        <v>1</v>
      </c>
      <c r="AH40" s="171">
        <f t="shared" si="4"/>
        <v>1</v>
      </c>
      <c r="AI40" s="171">
        <f t="shared" si="4"/>
        <v>1</v>
      </c>
      <c r="AJ40" s="171">
        <f t="shared" si="4"/>
        <v>1</v>
      </c>
      <c r="AK40" s="171"/>
      <c r="AL40" s="171"/>
      <c r="AM40" s="171">
        <f t="shared" si="5"/>
        <v>1</v>
      </c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BB40" s="172" t="str">
        <f t="shared" si="6"/>
        <v>א</v>
      </c>
      <c r="BC40" s="172" t="str">
        <f t="shared" si="6"/>
        <v>ב</v>
      </c>
      <c r="BD40" s="172" t="str">
        <f t="shared" si="6"/>
        <v>ג</v>
      </c>
      <c r="BE40" s="172" t="str">
        <f t="shared" si="6"/>
        <v>ד</v>
      </c>
      <c r="BF40" s="172" t="str">
        <f t="shared" si="6"/>
        <v>ה</v>
      </c>
    </row>
    <row r="41" spans="2:58">
      <c r="B41" s="10">
        <f t="shared" si="3"/>
        <v>11</v>
      </c>
      <c r="C41" s="8"/>
      <c r="D41" s="8"/>
      <c r="E41" s="8"/>
      <c r="F41" s="281" t="s">
        <v>450</v>
      </c>
      <c r="G41" s="9">
        <v>0</v>
      </c>
      <c r="H41" s="9">
        <v>10</v>
      </c>
      <c r="I41" s="9">
        <v>3</v>
      </c>
      <c r="J41" s="9">
        <v>1</v>
      </c>
      <c r="K41" s="9">
        <v>75</v>
      </c>
      <c r="L41" s="305">
        <v>1</v>
      </c>
      <c r="M41" s="305">
        <v>1</v>
      </c>
      <c r="N41" s="11">
        <f t="shared" si="7"/>
        <v>14</v>
      </c>
      <c r="O41" s="11">
        <f t="shared" si="8"/>
        <v>1</v>
      </c>
      <c r="P41" s="158">
        <v>0</v>
      </c>
      <c r="Q41" s="11"/>
      <c r="R41" s="11"/>
      <c r="S41" s="11"/>
      <c r="T41" s="11"/>
      <c r="U41" s="11"/>
      <c r="V41" s="11"/>
      <c r="W41" s="11"/>
      <c r="X41" s="11"/>
      <c r="Y41" s="11">
        <f t="shared" si="9"/>
        <v>14</v>
      </c>
      <c r="Z41" s="11">
        <f t="shared" si="10"/>
        <v>0.52500000000000002</v>
      </c>
      <c r="AA41" s="172">
        <f t="shared" si="11"/>
        <v>1</v>
      </c>
      <c r="AB41" s="172">
        <f t="shared" si="12"/>
        <v>0</v>
      </c>
      <c r="AC41" s="172">
        <f t="shared" si="12"/>
        <v>1</v>
      </c>
      <c r="AD41" s="171">
        <f t="shared" si="4"/>
        <v>1</v>
      </c>
      <c r="AE41" s="171">
        <f t="shared" si="4"/>
        <v>1</v>
      </c>
      <c r="AF41" s="171">
        <f t="shared" si="4"/>
        <v>1</v>
      </c>
      <c r="AG41" s="171">
        <f t="shared" si="4"/>
        <v>1</v>
      </c>
      <c r="AH41" s="171">
        <f t="shared" si="4"/>
        <v>1</v>
      </c>
      <c r="AI41" s="171">
        <f t="shared" si="4"/>
        <v>1</v>
      </c>
      <c r="AJ41" s="171">
        <f t="shared" si="4"/>
        <v>1</v>
      </c>
      <c r="AK41" s="171"/>
      <c r="AL41" s="171"/>
      <c r="AM41" s="171">
        <f t="shared" si="5"/>
        <v>1</v>
      </c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BB41" s="172" t="str">
        <f t="shared" si="6"/>
        <v>א</v>
      </c>
      <c r="BC41" s="172" t="str">
        <f t="shared" si="6"/>
        <v>ב</v>
      </c>
      <c r="BD41" s="172" t="str">
        <f t="shared" si="6"/>
        <v>ג</v>
      </c>
      <c r="BE41" s="172" t="str">
        <f t="shared" si="6"/>
        <v>ד</v>
      </c>
      <c r="BF41" s="172" t="str">
        <f t="shared" si="6"/>
        <v>ה</v>
      </c>
    </row>
    <row r="42" spans="2:58">
      <c r="B42" s="10">
        <f t="shared" si="3"/>
        <v>12</v>
      </c>
      <c r="C42" s="8"/>
      <c r="D42" s="8"/>
      <c r="E42" s="8"/>
      <c r="F42" s="281" t="s">
        <v>451</v>
      </c>
      <c r="G42" s="9">
        <v>0</v>
      </c>
      <c r="H42" s="9">
        <v>10</v>
      </c>
      <c r="I42" s="9">
        <v>7</v>
      </c>
      <c r="J42" s="9">
        <v>1</v>
      </c>
      <c r="K42" s="9">
        <v>90</v>
      </c>
      <c r="L42" s="305">
        <v>1</v>
      </c>
      <c r="M42" s="305">
        <v>0</v>
      </c>
      <c r="N42" s="11">
        <f t="shared" si="7"/>
        <v>18</v>
      </c>
      <c r="O42" s="11">
        <f t="shared" si="8"/>
        <v>1</v>
      </c>
      <c r="P42" s="158">
        <v>0</v>
      </c>
      <c r="Q42" s="11"/>
      <c r="R42" s="11"/>
      <c r="S42" s="11"/>
      <c r="T42" s="11"/>
      <c r="U42" s="11"/>
      <c r="V42" s="11"/>
      <c r="W42" s="11"/>
      <c r="X42" s="11"/>
      <c r="Y42" s="11">
        <f t="shared" si="9"/>
        <v>18</v>
      </c>
      <c r="Z42" s="11">
        <f t="shared" si="10"/>
        <v>1.05</v>
      </c>
      <c r="AA42" s="172">
        <f t="shared" si="11"/>
        <v>1</v>
      </c>
      <c r="AB42" s="172">
        <f t="shared" si="12"/>
        <v>0</v>
      </c>
      <c r="AC42" s="172">
        <f t="shared" si="12"/>
        <v>1</v>
      </c>
      <c r="AD42" s="171">
        <f t="shared" si="4"/>
        <v>1</v>
      </c>
      <c r="AE42" s="171">
        <f t="shared" si="4"/>
        <v>1</v>
      </c>
      <c r="AF42" s="171">
        <f t="shared" si="4"/>
        <v>1</v>
      </c>
      <c r="AG42" s="171">
        <f t="shared" si="4"/>
        <v>1</v>
      </c>
      <c r="AH42" s="171">
        <f t="shared" si="4"/>
        <v>1</v>
      </c>
      <c r="AI42" s="171">
        <f t="shared" si="4"/>
        <v>1</v>
      </c>
      <c r="AJ42" s="171">
        <f t="shared" si="4"/>
        <v>1</v>
      </c>
      <c r="AK42" s="171"/>
      <c r="AL42" s="171"/>
      <c r="AM42" s="171">
        <f t="shared" si="5"/>
        <v>1</v>
      </c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BB42" s="172" t="str">
        <f t="shared" si="6"/>
        <v>א</v>
      </c>
      <c r="BC42" s="172" t="str">
        <f t="shared" si="6"/>
        <v>ב</v>
      </c>
      <c r="BD42" s="172" t="str">
        <f t="shared" si="6"/>
        <v>ג</v>
      </c>
      <c r="BE42" s="172" t="str">
        <f t="shared" si="6"/>
        <v>ד</v>
      </c>
      <c r="BF42" s="172" t="str">
        <f t="shared" si="6"/>
        <v>ה</v>
      </c>
    </row>
    <row r="43" spans="2:58">
      <c r="B43" s="10">
        <f t="shared" si="3"/>
        <v>13</v>
      </c>
      <c r="C43" s="8"/>
      <c r="D43" s="8"/>
      <c r="E43" s="8"/>
      <c r="F43" s="281" t="s">
        <v>451</v>
      </c>
      <c r="G43" s="9">
        <v>0</v>
      </c>
      <c r="H43" s="9">
        <v>10</v>
      </c>
      <c r="I43" s="9">
        <v>7</v>
      </c>
      <c r="J43" s="9">
        <v>1</v>
      </c>
      <c r="K43" s="9">
        <v>90</v>
      </c>
      <c r="L43" s="305">
        <v>1</v>
      </c>
      <c r="M43" s="305">
        <v>0</v>
      </c>
      <c r="N43" s="11">
        <f t="shared" si="7"/>
        <v>18</v>
      </c>
      <c r="O43" s="11">
        <f t="shared" si="8"/>
        <v>1</v>
      </c>
      <c r="P43" s="158">
        <v>0</v>
      </c>
      <c r="Q43" s="11"/>
      <c r="R43" s="11"/>
      <c r="S43" s="11"/>
      <c r="T43" s="11"/>
      <c r="U43" s="11"/>
      <c r="V43" s="11"/>
      <c r="W43" s="11"/>
      <c r="X43" s="11"/>
      <c r="Y43" s="11">
        <f t="shared" si="9"/>
        <v>18</v>
      </c>
      <c r="Z43" s="11">
        <f t="shared" si="10"/>
        <v>1.05</v>
      </c>
      <c r="AA43" s="172">
        <f t="shared" si="11"/>
        <v>1</v>
      </c>
      <c r="AB43" s="172">
        <f t="shared" si="12"/>
        <v>0</v>
      </c>
      <c r="AC43" s="172">
        <f t="shared" si="12"/>
        <v>1</v>
      </c>
      <c r="AD43" s="171">
        <f t="shared" si="4"/>
        <v>1</v>
      </c>
      <c r="AE43" s="171">
        <f t="shared" si="4"/>
        <v>1</v>
      </c>
      <c r="AF43" s="171">
        <f t="shared" si="4"/>
        <v>1</v>
      </c>
      <c r="AG43" s="171">
        <f t="shared" si="4"/>
        <v>1</v>
      </c>
      <c r="AH43" s="171">
        <f t="shared" si="4"/>
        <v>1</v>
      </c>
      <c r="AI43" s="171">
        <f t="shared" si="4"/>
        <v>1</v>
      </c>
      <c r="AJ43" s="171">
        <f t="shared" si="4"/>
        <v>1</v>
      </c>
      <c r="AK43" s="171"/>
      <c r="AL43" s="171"/>
      <c r="AM43" s="171">
        <f t="shared" si="5"/>
        <v>1</v>
      </c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BB43" s="172" t="str">
        <f t="shared" si="6"/>
        <v>א</v>
      </c>
      <c r="BC43" s="172" t="str">
        <f t="shared" si="6"/>
        <v>ב</v>
      </c>
      <c r="BD43" s="172" t="str">
        <f t="shared" si="6"/>
        <v>ג</v>
      </c>
      <c r="BE43" s="172" t="str">
        <f t="shared" si="6"/>
        <v>ד</v>
      </c>
      <c r="BF43" s="172" t="str">
        <f t="shared" si="6"/>
        <v>ה</v>
      </c>
    </row>
    <row r="44" spans="2:58">
      <c r="B44" s="10">
        <f t="shared" si="3"/>
        <v>14</v>
      </c>
      <c r="C44" s="8"/>
      <c r="D44" s="8"/>
      <c r="E44" s="8"/>
      <c r="F44" s="281" t="s">
        <v>451</v>
      </c>
      <c r="G44" s="9">
        <v>0</v>
      </c>
      <c r="H44" s="9">
        <v>10</v>
      </c>
      <c r="I44" s="9">
        <v>7</v>
      </c>
      <c r="J44" s="9">
        <v>1</v>
      </c>
      <c r="K44" s="9">
        <v>90</v>
      </c>
      <c r="L44" s="305">
        <v>1</v>
      </c>
      <c r="M44" s="305">
        <v>0</v>
      </c>
      <c r="N44" s="11">
        <f t="shared" si="7"/>
        <v>18</v>
      </c>
      <c r="O44" s="11">
        <f t="shared" si="8"/>
        <v>1</v>
      </c>
      <c r="P44" s="158">
        <v>0</v>
      </c>
      <c r="Q44" s="11"/>
      <c r="R44" s="11"/>
      <c r="S44" s="11"/>
      <c r="T44" s="11"/>
      <c r="U44" s="11"/>
      <c r="V44" s="11"/>
      <c r="W44" s="11"/>
      <c r="X44" s="11"/>
      <c r="Y44" s="11">
        <f t="shared" si="9"/>
        <v>18</v>
      </c>
      <c r="Z44" s="11">
        <f t="shared" si="10"/>
        <v>1.05</v>
      </c>
      <c r="AA44" s="172">
        <f t="shared" si="11"/>
        <v>1</v>
      </c>
      <c r="AB44" s="172">
        <f t="shared" si="12"/>
        <v>0</v>
      </c>
      <c r="AC44" s="172">
        <f t="shared" si="12"/>
        <v>1</v>
      </c>
      <c r="AD44" s="171">
        <f t="shared" si="4"/>
        <v>1</v>
      </c>
      <c r="AE44" s="171">
        <f t="shared" si="4"/>
        <v>1</v>
      </c>
      <c r="AF44" s="171">
        <f t="shared" si="4"/>
        <v>1</v>
      </c>
      <c r="AG44" s="171">
        <f t="shared" si="4"/>
        <v>1</v>
      </c>
      <c r="AH44" s="171">
        <f t="shared" si="4"/>
        <v>1</v>
      </c>
      <c r="AI44" s="171">
        <f t="shared" si="4"/>
        <v>1</v>
      </c>
      <c r="AJ44" s="171">
        <f t="shared" si="4"/>
        <v>1</v>
      </c>
      <c r="AK44" s="171"/>
      <c r="AL44" s="171"/>
      <c r="AM44" s="171">
        <f t="shared" si="5"/>
        <v>1</v>
      </c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1"/>
      <c r="BB44" s="172" t="str">
        <f t="shared" si="6"/>
        <v>א</v>
      </c>
      <c r="BC44" s="172" t="str">
        <f t="shared" si="6"/>
        <v>ב</v>
      </c>
      <c r="BD44" s="172" t="str">
        <f t="shared" si="6"/>
        <v>ג</v>
      </c>
      <c r="BE44" s="172" t="str">
        <f t="shared" si="6"/>
        <v>ד</v>
      </c>
      <c r="BF44" s="172" t="str">
        <f t="shared" si="6"/>
        <v>ה</v>
      </c>
    </row>
    <row r="45" spans="2:58">
      <c r="B45" s="10">
        <f t="shared" si="3"/>
        <v>15</v>
      </c>
      <c r="C45" s="8"/>
      <c r="D45" s="8"/>
      <c r="E45" s="8"/>
      <c r="F45" s="281" t="s">
        <v>451</v>
      </c>
      <c r="G45" s="9">
        <v>0</v>
      </c>
      <c r="H45" s="9">
        <v>10</v>
      </c>
      <c r="I45" s="9">
        <v>7</v>
      </c>
      <c r="J45" s="9">
        <v>1</v>
      </c>
      <c r="K45" s="9">
        <v>90</v>
      </c>
      <c r="L45" s="305">
        <v>1</v>
      </c>
      <c r="M45" s="305">
        <v>0</v>
      </c>
      <c r="N45" s="11">
        <f t="shared" si="7"/>
        <v>18</v>
      </c>
      <c r="O45" s="11">
        <f t="shared" si="8"/>
        <v>1</v>
      </c>
      <c r="P45" s="158">
        <v>0</v>
      </c>
      <c r="Q45" s="11"/>
      <c r="R45" s="11"/>
      <c r="S45" s="11"/>
      <c r="T45" s="11"/>
      <c r="U45" s="11"/>
      <c r="V45" s="11"/>
      <c r="W45" s="11"/>
      <c r="X45" s="11"/>
      <c r="Y45" s="11">
        <f t="shared" si="9"/>
        <v>18</v>
      </c>
      <c r="Z45" s="11">
        <f t="shared" si="10"/>
        <v>1.05</v>
      </c>
      <c r="AA45" s="172">
        <f t="shared" si="11"/>
        <v>1</v>
      </c>
      <c r="AB45" s="172">
        <f t="shared" si="12"/>
        <v>0</v>
      </c>
      <c r="AC45" s="172">
        <f t="shared" si="12"/>
        <v>1</v>
      </c>
      <c r="AD45" s="171">
        <f t="shared" si="4"/>
        <v>1</v>
      </c>
      <c r="AE45" s="171">
        <f t="shared" si="4"/>
        <v>1</v>
      </c>
      <c r="AF45" s="171">
        <f t="shared" si="4"/>
        <v>1</v>
      </c>
      <c r="AG45" s="171">
        <f t="shared" si="4"/>
        <v>1</v>
      </c>
      <c r="AH45" s="171">
        <f t="shared" si="4"/>
        <v>1</v>
      </c>
      <c r="AI45" s="171">
        <f t="shared" si="4"/>
        <v>1</v>
      </c>
      <c r="AJ45" s="171">
        <f t="shared" si="4"/>
        <v>1</v>
      </c>
      <c r="AK45" s="171"/>
      <c r="AL45" s="171"/>
      <c r="AM45" s="171">
        <f t="shared" si="5"/>
        <v>1</v>
      </c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1"/>
      <c r="BB45" s="172" t="str">
        <f t="shared" si="6"/>
        <v>א</v>
      </c>
      <c r="BC45" s="172" t="str">
        <f t="shared" si="6"/>
        <v>ב</v>
      </c>
      <c r="BD45" s="172" t="str">
        <f t="shared" si="6"/>
        <v>ג</v>
      </c>
      <c r="BE45" s="172" t="str">
        <f t="shared" si="6"/>
        <v>ד</v>
      </c>
      <c r="BF45" s="172" t="str">
        <f t="shared" si="6"/>
        <v>ה</v>
      </c>
    </row>
    <row r="46" spans="2:58">
      <c r="B46" s="10">
        <f t="shared" si="3"/>
        <v>16</v>
      </c>
      <c r="C46" s="8"/>
      <c r="D46" s="8"/>
      <c r="E46" s="8"/>
      <c r="F46" s="281" t="s">
        <v>451</v>
      </c>
      <c r="G46" s="9">
        <v>0</v>
      </c>
      <c r="H46" s="9">
        <v>10</v>
      </c>
      <c r="I46" s="9">
        <v>7</v>
      </c>
      <c r="J46" s="9">
        <v>1</v>
      </c>
      <c r="K46" s="9">
        <v>90</v>
      </c>
      <c r="L46" s="305">
        <v>1</v>
      </c>
      <c r="M46" s="305">
        <v>0</v>
      </c>
      <c r="N46" s="11">
        <f t="shared" si="7"/>
        <v>18</v>
      </c>
      <c r="O46" s="11">
        <f t="shared" si="8"/>
        <v>1</v>
      </c>
      <c r="P46" s="158">
        <v>0</v>
      </c>
      <c r="Q46" s="11"/>
      <c r="R46" s="11"/>
      <c r="S46" s="11"/>
      <c r="T46" s="11"/>
      <c r="U46" s="11"/>
      <c r="V46" s="11"/>
      <c r="W46" s="11"/>
      <c r="X46" s="11"/>
      <c r="Y46" s="11">
        <f t="shared" si="9"/>
        <v>18</v>
      </c>
      <c r="Z46" s="11">
        <f t="shared" si="10"/>
        <v>1.05</v>
      </c>
      <c r="AA46" s="172">
        <f t="shared" si="11"/>
        <v>1</v>
      </c>
      <c r="AB46" s="172">
        <f t="shared" si="12"/>
        <v>0</v>
      </c>
      <c r="AC46" s="172">
        <f t="shared" si="12"/>
        <v>1</v>
      </c>
      <c r="AD46" s="171">
        <f t="shared" si="4"/>
        <v>1</v>
      </c>
      <c r="AE46" s="171">
        <f t="shared" si="4"/>
        <v>1</v>
      </c>
      <c r="AF46" s="171">
        <f t="shared" si="4"/>
        <v>1</v>
      </c>
      <c r="AG46" s="171">
        <f t="shared" si="4"/>
        <v>1</v>
      </c>
      <c r="AH46" s="171">
        <f t="shared" si="4"/>
        <v>1</v>
      </c>
      <c r="AI46" s="171">
        <f t="shared" si="4"/>
        <v>1</v>
      </c>
      <c r="AJ46" s="171">
        <f t="shared" si="4"/>
        <v>1</v>
      </c>
      <c r="AK46" s="171"/>
      <c r="AL46" s="171"/>
      <c r="AM46" s="171">
        <f t="shared" si="5"/>
        <v>1</v>
      </c>
      <c r="AN46" s="171"/>
      <c r="AO46" s="171"/>
      <c r="AP46" s="171"/>
      <c r="AQ46" s="171"/>
      <c r="AR46" s="171"/>
      <c r="AS46" s="171"/>
      <c r="AT46" s="171"/>
      <c r="AU46" s="171"/>
      <c r="AV46" s="171"/>
      <c r="AW46" s="171"/>
      <c r="AX46" s="171"/>
      <c r="AY46" s="171"/>
      <c r="BB46" s="172" t="str">
        <f t="shared" si="6"/>
        <v>א</v>
      </c>
      <c r="BC46" s="172" t="str">
        <f t="shared" si="6"/>
        <v>ב</v>
      </c>
      <c r="BD46" s="172" t="str">
        <f t="shared" si="6"/>
        <v>ג</v>
      </c>
      <c r="BE46" s="172" t="str">
        <f t="shared" si="6"/>
        <v>ד</v>
      </c>
      <c r="BF46" s="172" t="str">
        <f t="shared" si="6"/>
        <v>ה</v>
      </c>
    </row>
    <row r="47" spans="2:58">
      <c r="B47" s="10">
        <f t="shared" si="3"/>
        <v>17</v>
      </c>
      <c r="C47" s="8"/>
      <c r="D47" s="8"/>
      <c r="E47" s="8"/>
      <c r="F47" s="281" t="s">
        <v>451</v>
      </c>
      <c r="G47" s="9">
        <v>0</v>
      </c>
      <c r="H47" s="9">
        <v>10</v>
      </c>
      <c r="I47" s="9">
        <v>7</v>
      </c>
      <c r="J47" s="9">
        <v>1</v>
      </c>
      <c r="K47" s="9">
        <v>90</v>
      </c>
      <c r="L47" s="305">
        <v>1</v>
      </c>
      <c r="M47" s="305">
        <v>0</v>
      </c>
      <c r="N47" s="11">
        <f t="shared" si="7"/>
        <v>18</v>
      </c>
      <c r="O47" s="11">
        <f t="shared" si="8"/>
        <v>1</v>
      </c>
      <c r="P47" s="158">
        <v>0</v>
      </c>
      <c r="Q47" s="11"/>
      <c r="R47" s="11"/>
      <c r="S47" s="11"/>
      <c r="T47" s="11"/>
      <c r="U47" s="11"/>
      <c r="V47" s="11"/>
      <c r="W47" s="11"/>
      <c r="X47" s="11"/>
      <c r="Y47" s="11">
        <f t="shared" si="9"/>
        <v>18</v>
      </c>
      <c r="Z47" s="11">
        <f t="shared" si="10"/>
        <v>1.05</v>
      </c>
      <c r="AA47" s="172">
        <f t="shared" si="11"/>
        <v>1</v>
      </c>
      <c r="AB47" s="172">
        <f t="shared" si="12"/>
        <v>0</v>
      </c>
      <c r="AC47" s="172">
        <f t="shared" si="12"/>
        <v>1</v>
      </c>
      <c r="AD47" s="171">
        <f t="shared" si="4"/>
        <v>1</v>
      </c>
      <c r="AE47" s="171">
        <f t="shared" si="4"/>
        <v>1</v>
      </c>
      <c r="AF47" s="171">
        <f t="shared" si="4"/>
        <v>1</v>
      </c>
      <c r="AG47" s="171">
        <f t="shared" si="4"/>
        <v>1</v>
      </c>
      <c r="AH47" s="171">
        <f t="shared" si="4"/>
        <v>1</v>
      </c>
      <c r="AI47" s="171">
        <f t="shared" si="4"/>
        <v>1</v>
      </c>
      <c r="AJ47" s="171">
        <f t="shared" si="4"/>
        <v>1</v>
      </c>
      <c r="AK47" s="171"/>
      <c r="AL47" s="171"/>
      <c r="AM47" s="171">
        <f t="shared" si="5"/>
        <v>1</v>
      </c>
      <c r="AN47" s="171"/>
      <c r="AO47" s="171"/>
      <c r="AP47" s="171"/>
      <c r="AQ47" s="171"/>
      <c r="AR47" s="171"/>
      <c r="AS47" s="171"/>
      <c r="AT47" s="171"/>
      <c r="AU47" s="171"/>
      <c r="AV47" s="171"/>
      <c r="AW47" s="171"/>
      <c r="AX47" s="171"/>
      <c r="AY47" s="171"/>
      <c r="BB47" s="172" t="str">
        <f t="shared" ref="BB47:BF62" si="13">IF($F47="","",BB$30)</f>
        <v>א</v>
      </c>
      <c r="BC47" s="172" t="str">
        <f t="shared" si="13"/>
        <v>ב</v>
      </c>
      <c r="BD47" s="172" t="str">
        <f t="shared" si="13"/>
        <v>ג</v>
      </c>
      <c r="BE47" s="172" t="str">
        <f t="shared" si="13"/>
        <v>ד</v>
      </c>
      <c r="BF47" s="172" t="str">
        <f t="shared" si="13"/>
        <v>ה</v>
      </c>
    </row>
    <row r="48" spans="2:58">
      <c r="B48" s="10">
        <f t="shared" si="3"/>
        <v>18</v>
      </c>
      <c r="C48" s="8"/>
      <c r="D48" s="8"/>
      <c r="E48" s="8"/>
      <c r="F48" s="281" t="s">
        <v>452</v>
      </c>
      <c r="G48" s="9">
        <v>0</v>
      </c>
      <c r="H48" s="9">
        <v>14</v>
      </c>
      <c r="I48" s="9">
        <v>0</v>
      </c>
      <c r="J48" s="9">
        <v>0</v>
      </c>
      <c r="K48" s="9">
        <v>90</v>
      </c>
      <c r="L48" s="305">
        <v>1</v>
      </c>
      <c r="M48" s="305">
        <v>1</v>
      </c>
      <c r="N48" s="11">
        <f t="shared" si="7"/>
        <v>14</v>
      </c>
      <c r="O48" s="11">
        <f t="shared" si="8"/>
        <v>1</v>
      </c>
      <c r="P48" s="158">
        <v>0</v>
      </c>
      <c r="Q48" s="11"/>
      <c r="R48" s="11"/>
      <c r="S48" s="11"/>
      <c r="T48" s="11"/>
      <c r="U48" s="11"/>
      <c r="V48" s="11"/>
      <c r="W48" s="11"/>
      <c r="X48" s="11"/>
      <c r="Y48" s="11">
        <f t="shared" si="9"/>
        <v>14</v>
      </c>
      <c r="Z48" s="11">
        <f t="shared" si="10"/>
        <v>0.52500000000000002</v>
      </c>
      <c r="AA48" s="172">
        <f t="shared" si="11"/>
        <v>1</v>
      </c>
      <c r="AB48" s="172">
        <f t="shared" si="12"/>
        <v>0</v>
      </c>
      <c r="AC48" s="172">
        <f t="shared" si="12"/>
        <v>1</v>
      </c>
      <c r="AD48" s="171">
        <f t="shared" si="4"/>
        <v>1</v>
      </c>
      <c r="AE48" s="171">
        <f t="shared" si="4"/>
        <v>1</v>
      </c>
      <c r="AF48" s="171">
        <f t="shared" si="4"/>
        <v>1</v>
      </c>
      <c r="AG48" s="171">
        <f t="shared" si="4"/>
        <v>1</v>
      </c>
      <c r="AH48" s="171">
        <f t="shared" si="4"/>
        <v>1</v>
      </c>
      <c r="AI48" s="171">
        <f t="shared" si="4"/>
        <v>1</v>
      </c>
      <c r="AJ48" s="171">
        <f t="shared" si="4"/>
        <v>1</v>
      </c>
      <c r="AK48" s="171"/>
      <c r="AL48" s="171"/>
      <c r="AM48" s="171">
        <f t="shared" si="5"/>
        <v>1</v>
      </c>
      <c r="AN48" s="171"/>
      <c r="AO48" s="171"/>
      <c r="AP48" s="171"/>
      <c r="AQ48" s="171"/>
      <c r="AR48" s="171"/>
      <c r="AS48" s="171"/>
      <c r="AT48" s="171"/>
      <c r="AU48" s="171"/>
      <c r="AV48" s="171"/>
      <c r="AW48" s="171"/>
      <c r="AX48" s="171"/>
      <c r="AY48" s="171"/>
      <c r="BB48" s="172" t="str">
        <f t="shared" si="13"/>
        <v>א</v>
      </c>
      <c r="BC48" s="172" t="str">
        <f t="shared" si="13"/>
        <v>ב</v>
      </c>
      <c r="BD48" s="172" t="str">
        <f t="shared" si="13"/>
        <v>ג</v>
      </c>
      <c r="BE48" s="172" t="str">
        <f t="shared" si="13"/>
        <v>ד</v>
      </c>
      <c r="BF48" s="172" t="str">
        <f t="shared" si="13"/>
        <v>ה</v>
      </c>
    </row>
    <row r="49" spans="2:58">
      <c r="B49" s="10" t="str">
        <f t="shared" si="3"/>
        <v/>
      </c>
      <c r="C49" s="8"/>
      <c r="D49" s="8"/>
      <c r="E49" s="8"/>
      <c r="F49" s="281"/>
      <c r="G49" s="9"/>
      <c r="H49" s="9"/>
      <c r="I49" s="9"/>
      <c r="J49" s="9"/>
      <c r="K49" s="9"/>
      <c r="L49" s="305"/>
      <c r="M49" s="305"/>
      <c r="N49" s="11" t="str">
        <f t="shared" si="7"/>
        <v/>
      </c>
      <c r="O49" s="11" t="str">
        <f t="shared" si="8"/>
        <v/>
      </c>
      <c r="P49" s="158"/>
      <c r="Q49" s="11"/>
      <c r="R49" s="11"/>
      <c r="S49" s="11"/>
      <c r="T49" s="11"/>
      <c r="U49" s="11"/>
      <c r="V49" s="11"/>
      <c r="W49" s="11"/>
      <c r="X49" s="11"/>
      <c r="Y49" s="11" t="str">
        <f t="shared" si="9"/>
        <v/>
      </c>
      <c r="Z49" s="11" t="str">
        <f t="shared" si="10"/>
        <v/>
      </c>
      <c r="AA49" s="172">
        <f t="shared" si="11"/>
        <v>0</v>
      </c>
      <c r="AB49" s="172" t="str">
        <f t="shared" si="12"/>
        <v/>
      </c>
      <c r="AC49" s="172" t="str">
        <f t="shared" si="12"/>
        <v/>
      </c>
      <c r="AD49" s="171">
        <f t="shared" si="4"/>
        <v>0</v>
      </c>
      <c r="AE49" s="171">
        <f t="shared" si="4"/>
        <v>0</v>
      </c>
      <c r="AF49" s="171">
        <f t="shared" si="4"/>
        <v>0</v>
      </c>
      <c r="AG49" s="171">
        <f t="shared" si="4"/>
        <v>0</v>
      </c>
      <c r="AH49" s="171">
        <f t="shared" si="4"/>
        <v>0</v>
      </c>
      <c r="AI49" s="171">
        <f t="shared" si="4"/>
        <v>0</v>
      </c>
      <c r="AJ49" s="171">
        <f t="shared" si="4"/>
        <v>0</v>
      </c>
      <c r="AK49" s="171"/>
      <c r="AL49" s="171"/>
      <c r="AM49" s="171">
        <f t="shared" si="5"/>
        <v>0</v>
      </c>
      <c r="AN49" s="171"/>
      <c r="AO49" s="171"/>
      <c r="AP49" s="171"/>
      <c r="AQ49" s="171"/>
      <c r="AR49" s="171"/>
      <c r="AS49" s="171"/>
      <c r="AT49" s="171"/>
      <c r="AU49" s="171"/>
      <c r="AV49" s="171"/>
      <c r="AW49" s="171"/>
      <c r="AX49" s="171"/>
      <c r="AY49" s="171"/>
      <c r="BB49" s="172" t="str">
        <f t="shared" si="13"/>
        <v/>
      </c>
      <c r="BC49" s="172" t="str">
        <f t="shared" si="13"/>
        <v/>
      </c>
      <c r="BD49" s="172" t="str">
        <f t="shared" si="13"/>
        <v/>
      </c>
      <c r="BE49" s="172" t="str">
        <f t="shared" si="13"/>
        <v/>
      </c>
      <c r="BF49" s="172" t="str">
        <f t="shared" si="13"/>
        <v/>
      </c>
    </row>
    <row r="50" spans="2:58">
      <c r="B50" s="10" t="str">
        <f t="shared" si="3"/>
        <v/>
      </c>
      <c r="C50" s="8"/>
      <c r="D50" s="8"/>
      <c r="E50" s="8"/>
      <c r="F50" s="281"/>
      <c r="G50" s="9"/>
      <c r="H50" s="9"/>
      <c r="I50" s="9"/>
      <c r="J50" s="9"/>
      <c r="K50" s="9"/>
      <c r="L50" s="305"/>
      <c r="M50" s="305"/>
      <c r="N50" s="11" t="str">
        <f t="shared" si="7"/>
        <v/>
      </c>
      <c r="O50" s="11" t="str">
        <f t="shared" si="8"/>
        <v/>
      </c>
      <c r="P50" s="158"/>
      <c r="Q50" s="11"/>
      <c r="R50" s="11"/>
      <c r="S50" s="11"/>
      <c r="T50" s="11"/>
      <c r="U50" s="11"/>
      <c r="V50" s="11"/>
      <c r="W50" s="11"/>
      <c r="X50" s="11"/>
      <c r="Y50" s="11" t="str">
        <f t="shared" si="9"/>
        <v/>
      </c>
      <c r="Z50" s="11" t="str">
        <f t="shared" si="10"/>
        <v/>
      </c>
      <c r="AA50" s="172">
        <f t="shared" si="11"/>
        <v>0</v>
      </c>
      <c r="AB50" s="172" t="str">
        <f t="shared" si="12"/>
        <v/>
      </c>
      <c r="AC50" s="172" t="str">
        <f t="shared" si="12"/>
        <v/>
      </c>
      <c r="AD50" s="171">
        <f t="shared" si="4"/>
        <v>0</v>
      </c>
      <c r="AE50" s="171">
        <f t="shared" si="4"/>
        <v>0</v>
      </c>
      <c r="AF50" s="171">
        <f t="shared" si="4"/>
        <v>0</v>
      </c>
      <c r="AG50" s="171">
        <f t="shared" si="4"/>
        <v>0</v>
      </c>
      <c r="AH50" s="171">
        <f t="shared" si="4"/>
        <v>0</v>
      </c>
      <c r="AI50" s="171">
        <f t="shared" si="4"/>
        <v>0</v>
      </c>
      <c r="AJ50" s="171">
        <f t="shared" si="4"/>
        <v>0</v>
      </c>
      <c r="AK50" s="171"/>
      <c r="AL50" s="171"/>
      <c r="AM50" s="171">
        <f t="shared" si="5"/>
        <v>0</v>
      </c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BB50" s="172" t="str">
        <f t="shared" si="13"/>
        <v/>
      </c>
      <c r="BC50" s="172" t="str">
        <f t="shared" si="13"/>
        <v/>
      </c>
      <c r="BD50" s="172" t="str">
        <f t="shared" si="13"/>
        <v/>
      </c>
      <c r="BE50" s="172" t="str">
        <f t="shared" si="13"/>
        <v/>
      </c>
      <c r="BF50" s="172" t="str">
        <f t="shared" si="13"/>
        <v/>
      </c>
    </row>
    <row r="51" spans="2:58">
      <c r="B51" s="10" t="str">
        <f t="shared" si="3"/>
        <v/>
      </c>
      <c r="C51" s="8"/>
      <c r="D51" s="8"/>
      <c r="E51" s="8"/>
      <c r="F51" s="281"/>
      <c r="G51" s="9"/>
      <c r="H51" s="9"/>
      <c r="I51" s="9"/>
      <c r="J51" s="9"/>
      <c r="K51" s="9"/>
      <c r="L51" s="305"/>
      <c r="M51" s="305"/>
      <c r="N51" s="11" t="str">
        <f t="shared" si="7"/>
        <v/>
      </c>
      <c r="O51" s="11" t="str">
        <f t="shared" si="8"/>
        <v/>
      </c>
      <c r="P51" s="158"/>
      <c r="Q51" s="11"/>
      <c r="R51" s="11"/>
      <c r="S51" s="11"/>
      <c r="T51" s="11"/>
      <c r="U51" s="11"/>
      <c r="V51" s="11"/>
      <c r="W51" s="11"/>
      <c r="X51" s="11"/>
      <c r="Y51" s="11" t="str">
        <f t="shared" si="9"/>
        <v/>
      </c>
      <c r="Z51" s="11" t="str">
        <f t="shared" si="10"/>
        <v/>
      </c>
      <c r="AA51" s="172">
        <f t="shared" si="11"/>
        <v>0</v>
      </c>
      <c r="AB51" s="172" t="str">
        <f t="shared" si="12"/>
        <v/>
      </c>
      <c r="AC51" s="172" t="str">
        <f t="shared" si="12"/>
        <v/>
      </c>
      <c r="AD51" s="171">
        <f t="shared" si="4"/>
        <v>0</v>
      </c>
      <c r="AE51" s="171">
        <f t="shared" si="4"/>
        <v>0</v>
      </c>
      <c r="AF51" s="171">
        <f t="shared" si="4"/>
        <v>0</v>
      </c>
      <c r="AG51" s="171">
        <f t="shared" si="4"/>
        <v>0</v>
      </c>
      <c r="AH51" s="171">
        <f t="shared" si="4"/>
        <v>0</v>
      </c>
      <c r="AI51" s="171">
        <f t="shared" si="4"/>
        <v>0</v>
      </c>
      <c r="AJ51" s="171">
        <f t="shared" si="4"/>
        <v>0</v>
      </c>
      <c r="AK51" s="171"/>
      <c r="AL51" s="171"/>
      <c r="AM51" s="171">
        <f t="shared" si="5"/>
        <v>0</v>
      </c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BB51" s="172" t="str">
        <f t="shared" si="13"/>
        <v/>
      </c>
      <c r="BC51" s="172" t="str">
        <f t="shared" si="13"/>
        <v/>
      </c>
      <c r="BD51" s="172" t="str">
        <f t="shared" si="13"/>
        <v/>
      </c>
      <c r="BE51" s="172" t="str">
        <f t="shared" si="13"/>
        <v/>
      </c>
      <c r="BF51" s="172" t="str">
        <f t="shared" si="13"/>
        <v/>
      </c>
    </row>
    <row r="52" spans="2:58">
      <c r="B52" s="10" t="str">
        <f t="shared" si="3"/>
        <v/>
      </c>
      <c r="C52" s="8"/>
      <c r="D52" s="8"/>
      <c r="E52" s="8"/>
      <c r="F52" s="281"/>
      <c r="G52" s="9"/>
      <c r="H52" s="9"/>
      <c r="I52" s="9"/>
      <c r="J52" s="9"/>
      <c r="K52" s="9"/>
      <c r="L52" s="305"/>
      <c r="M52" s="305"/>
      <c r="N52" s="11" t="str">
        <f t="shared" si="7"/>
        <v/>
      </c>
      <c r="O52" s="11" t="str">
        <f t="shared" si="8"/>
        <v/>
      </c>
      <c r="P52" s="158"/>
      <c r="Q52" s="11"/>
      <c r="R52" s="11"/>
      <c r="S52" s="11"/>
      <c r="T52" s="11"/>
      <c r="U52" s="11"/>
      <c r="V52" s="11"/>
      <c r="W52" s="11"/>
      <c r="X52" s="11"/>
      <c r="Y52" s="11" t="str">
        <f t="shared" si="9"/>
        <v/>
      </c>
      <c r="Z52" s="11" t="str">
        <f t="shared" si="10"/>
        <v/>
      </c>
      <c r="AA52" s="172">
        <f t="shared" si="11"/>
        <v>0</v>
      </c>
      <c r="AB52" s="172" t="str">
        <f t="shared" si="12"/>
        <v/>
      </c>
      <c r="AC52" s="172" t="str">
        <f t="shared" si="12"/>
        <v/>
      </c>
      <c r="AD52" s="171">
        <f t="shared" si="4"/>
        <v>0</v>
      </c>
      <c r="AE52" s="171">
        <f t="shared" si="4"/>
        <v>0</v>
      </c>
      <c r="AF52" s="171">
        <f t="shared" si="4"/>
        <v>0</v>
      </c>
      <c r="AG52" s="171">
        <f t="shared" si="4"/>
        <v>0</v>
      </c>
      <c r="AH52" s="171">
        <f t="shared" si="4"/>
        <v>0</v>
      </c>
      <c r="AI52" s="171">
        <f t="shared" si="4"/>
        <v>0</v>
      </c>
      <c r="AJ52" s="171">
        <f t="shared" si="4"/>
        <v>0</v>
      </c>
      <c r="AK52" s="171"/>
      <c r="AL52" s="171"/>
      <c r="AM52" s="171">
        <f t="shared" si="5"/>
        <v>0</v>
      </c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1"/>
      <c r="BB52" s="172" t="str">
        <f t="shared" si="13"/>
        <v/>
      </c>
      <c r="BC52" s="172" t="str">
        <f t="shared" si="13"/>
        <v/>
      </c>
      <c r="BD52" s="172" t="str">
        <f t="shared" si="13"/>
        <v/>
      </c>
      <c r="BE52" s="172" t="str">
        <f t="shared" si="13"/>
        <v/>
      </c>
      <c r="BF52" s="172" t="str">
        <f t="shared" si="13"/>
        <v/>
      </c>
    </row>
    <row r="53" spans="2:58">
      <c r="B53" s="10" t="str">
        <f t="shared" si="3"/>
        <v/>
      </c>
      <c r="C53" s="8"/>
      <c r="D53" s="8"/>
      <c r="E53" s="8"/>
      <c r="F53" s="281"/>
      <c r="G53" s="9"/>
      <c r="H53" s="9"/>
      <c r="I53" s="9"/>
      <c r="J53" s="9"/>
      <c r="K53" s="9"/>
      <c r="L53" s="305"/>
      <c r="M53" s="305"/>
      <c r="N53" s="11" t="str">
        <f t="shared" si="7"/>
        <v/>
      </c>
      <c r="O53" s="11" t="str">
        <f t="shared" si="8"/>
        <v/>
      </c>
      <c r="P53" s="158"/>
      <c r="Q53" s="11"/>
      <c r="R53" s="11"/>
      <c r="S53" s="11"/>
      <c r="T53" s="11"/>
      <c r="U53" s="11"/>
      <c r="V53" s="11"/>
      <c r="W53" s="11"/>
      <c r="X53" s="11"/>
      <c r="Y53" s="11" t="str">
        <f t="shared" si="9"/>
        <v/>
      </c>
      <c r="Z53" s="11" t="str">
        <f t="shared" si="10"/>
        <v/>
      </c>
      <c r="AA53" s="172">
        <f t="shared" si="11"/>
        <v>0</v>
      </c>
      <c r="AB53" s="172" t="str">
        <f t="shared" si="12"/>
        <v/>
      </c>
      <c r="AC53" s="172" t="str">
        <f t="shared" si="12"/>
        <v/>
      </c>
      <c r="AD53" s="171">
        <f t="shared" si="4"/>
        <v>0</v>
      </c>
      <c r="AE53" s="171">
        <f t="shared" si="4"/>
        <v>0</v>
      </c>
      <c r="AF53" s="171">
        <f t="shared" si="4"/>
        <v>0</v>
      </c>
      <c r="AG53" s="171">
        <f t="shared" si="4"/>
        <v>0</v>
      </c>
      <c r="AH53" s="171">
        <f t="shared" si="4"/>
        <v>0</v>
      </c>
      <c r="AI53" s="171">
        <f t="shared" si="4"/>
        <v>0</v>
      </c>
      <c r="AJ53" s="171">
        <f t="shared" si="4"/>
        <v>0</v>
      </c>
      <c r="AK53" s="171"/>
      <c r="AL53" s="171"/>
      <c r="AM53" s="171">
        <f t="shared" si="5"/>
        <v>0</v>
      </c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BB53" s="172" t="str">
        <f t="shared" si="13"/>
        <v/>
      </c>
      <c r="BC53" s="172" t="str">
        <f t="shared" si="13"/>
        <v/>
      </c>
      <c r="BD53" s="172" t="str">
        <f t="shared" si="13"/>
        <v/>
      </c>
      <c r="BE53" s="172" t="str">
        <f t="shared" si="13"/>
        <v/>
      </c>
      <c r="BF53" s="172" t="str">
        <f t="shared" si="13"/>
        <v/>
      </c>
    </row>
    <row r="54" spans="2:58">
      <c r="B54" s="10" t="str">
        <f t="shared" si="3"/>
        <v/>
      </c>
      <c r="C54" s="8"/>
      <c r="D54" s="8"/>
      <c r="E54" s="8"/>
      <c r="F54" s="281"/>
      <c r="G54" s="9"/>
      <c r="H54" s="9"/>
      <c r="I54" s="9"/>
      <c r="J54" s="9"/>
      <c r="K54" s="9"/>
      <c r="L54" s="305"/>
      <c r="M54" s="305"/>
      <c r="N54" s="11" t="str">
        <f t="shared" si="7"/>
        <v/>
      </c>
      <c r="O54" s="11" t="str">
        <f t="shared" si="8"/>
        <v/>
      </c>
      <c r="P54" s="158"/>
      <c r="Q54" s="11"/>
      <c r="R54" s="11"/>
      <c r="S54" s="11"/>
      <c r="T54" s="11"/>
      <c r="U54" s="11"/>
      <c r="V54" s="11"/>
      <c r="W54" s="11"/>
      <c r="X54" s="11"/>
      <c r="Y54" s="11" t="str">
        <f t="shared" si="9"/>
        <v/>
      </c>
      <c r="Z54" s="11" t="str">
        <f t="shared" si="10"/>
        <v/>
      </c>
      <c r="AA54" s="172">
        <f t="shared" si="11"/>
        <v>0</v>
      </c>
      <c r="AB54" s="172" t="str">
        <f t="shared" si="12"/>
        <v/>
      </c>
      <c r="AC54" s="172" t="str">
        <f t="shared" si="12"/>
        <v/>
      </c>
      <c r="AD54" s="171">
        <f t="shared" si="4"/>
        <v>0</v>
      </c>
      <c r="AE54" s="171">
        <f t="shared" si="4"/>
        <v>0</v>
      </c>
      <c r="AF54" s="171">
        <f t="shared" si="4"/>
        <v>0</v>
      </c>
      <c r="AG54" s="171">
        <f t="shared" si="4"/>
        <v>0</v>
      </c>
      <c r="AH54" s="171">
        <f t="shared" si="4"/>
        <v>0</v>
      </c>
      <c r="AI54" s="171">
        <f t="shared" si="4"/>
        <v>0</v>
      </c>
      <c r="AJ54" s="171">
        <f t="shared" si="4"/>
        <v>0</v>
      </c>
      <c r="AK54" s="171"/>
      <c r="AL54" s="171"/>
      <c r="AM54" s="171">
        <f t="shared" si="5"/>
        <v>0</v>
      </c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BB54" s="172" t="str">
        <f t="shared" si="13"/>
        <v/>
      </c>
      <c r="BC54" s="172" t="str">
        <f t="shared" si="13"/>
        <v/>
      </c>
      <c r="BD54" s="172" t="str">
        <f t="shared" si="13"/>
        <v/>
      </c>
      <c r="BE54" s="172" t="str">
        <f t="shared" si="13"/>
        <v/>
      </c>
      <c r="BF54" s="172" t="str">
        <f t="shared" si="13"/>
        <v/>
      </c>
    </row>
    <row r="55" spans="2:58">
      <c r="B55" s="10" t="str">
        <f t="shared" si="3"/>
        <v/>
      </c>
      <c r="C55" s="8"/>
      <c r="D55" s="8"/>
      <c r="E55" s="8"/>
      <c r="F55" s="281"/>
      <c r="G55" s="9"/>
      <c r="H55" s="9"/>
      <c r="I55" s="9"/>
      <c r="J55" s="9"/>
      <c r="K55" s="9"/>
      <c r="L55" s="305"/>
      <c r="M55" s="305"/>
      <c r="N55" s="11" t="str">
        <f t="shared" si="7"/>
        <v/>
      </c>
      <c r="O55" s="11" t="str">
        <f t="shared" si="8"/>
        <v/>
      </c>
      <c r="P55" s="158"/>
      <c r="Q55" s="11"/>
      <c r="R55" s="11"/>
      <c r="S55" s="11"/>
      <c r="T55" s="11"/>
      <c r="U55" s="11"/>
      <c r="V55" s="11"/>
      <c r="W55" s="11"/>
      <c r="X55" s="11"/>
      <c r="Y55" s="11" t="str">
        <f t="shared" si="9"/>
        <v/>
      </c>
      <c r="Z55" s="11" t="str">
        <f t="shared" si="10"/>
        <v/>
      </c>
      <c r="AA55" s="172">
        <f t="shared" si="11"/>
        <v>0</v>
      </c>
      <c r="AB55" s="172" t="str">
        <f t="shared" si="12"/>
        <v/>
      </c>
      <c r="AC55" s="172" t="str">
        <f t="shared" si="12"/>
        <v/>
      </c>
      <c r="AD55" s="171">
        <f t="shared" si="4"/>
        <v>0</v>
      </c>
      <c r="AE55" s="171">
        <f t="shared" si="4"/>
        <v>0</v>
      </c>
      <c r="AF55" s="171">
        <f t="shared" si="4"/>
        <v>0</v>
      </c>
      <c r="AG55" s="171">
        <f t="shared" si="4"/>
        <v>0</v>
      </c>
      <c r="AH55" s="171">
        <f t="shared" si="4"/>
        <v>0</v>
      </c>
      <c r="AI55" s="171">
        <f t="shared" si="4"/>
        <v>0</v>
      </c>
      <c r="AJ55" s="171">
        <f t="shared" si="4"/>
        <v>0</v>
      </c>
      <c r="AK55" s="171"/>
      <c r="AL55" s="171"/>
      <c r="AM55" s="171">
        <f t="shared" si="5"/>
        <v>0</v>
      </c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BB55" s="172" t="str">
        <f t="shared" si="13"/>
        <v/>
      </c>
      <c r="BC55" s="172" t="str">
        <f t="shared" si="13"/>
        <v/>
      </c>
      <c r="BD55" s="172" t="str">
        <f t="shared" si="13"/>
        <v/>
      </c>
      <c r="BE55" s="172" t="str">
        <f t="shared" si="13"/>
        <v/>
      </c>
      <c r="BF55" s="172" t="str">
        <f t="shared" si="13"/>
        <v/>
      </c>
    </row>
    <row r="56" spans="2:58">
      <c r="B56" s="10" t="str">
        <f t="shared" si="3"/>
        <v/>
      </c>
      <c r="C56" s="8"/>
      <c r="D56" s="8"/>
      <c r="E56" s="8"/>
      <c r="F56" s="281"/>
      <c r="G56" s="9"/>
      <c r="H56" s="9"/>
      <c r="I56" s="9"/>
      <c r="J56" s="9"/>
      <c r="K56" s="9"/>
      <c r="L56" s="305"/>
      <c r="M56" s="305"/>
      <c r="N56" s="11" t="str">
        <f t="shared" si="7"/>
        <v/>
      </c>
      <c r="O56" s="11" t="str">
        <f t="shared" si="8"/>
        <v/>
      </c>
      <c r="P56" s="158"/>
      <c r="Q56" s="11"/>
      <c r="R56" s="11"/>
      <c r="S56" s="11"/>
      <c r="T56" s="11"/>
      <c r="U56" s="11"/>
      <c r="V56" s="11"/>
      <c r="W56" s="11"/>
      <c r="X56" s="11"/>
      <c r="Y56" s="11" t="str">
        <f t="shared" si="9"/>
        <v/>
      </c>
      <c r="Z56" s="11" t="str">
        <f t="shared" si="10"/>
        <v/>
      </c>
      <c r="AA56" s="172">
        <f t="shared" si="11"/>
        <v>0</v>
      </c>
      <c r="AB56" s="172" t="str">
        <f t="shared" si="12"/>
        <v/>
      </c>
      <c r="AC56" s="172" t="str">
        <f t="shared" si="12"/>
        <v/>
      </c>
      <c r="AD56" s="171">
        <f t="shared" si="4"/>
        <v>0</v>
      </c>
      <c r="AE56" s="171">
        <f t="shared" si="4"/>
        <v>0</v>
      </c>
      <c r="AF56" s="171">
        <f t="shared" si="4"/>
        <v>0</v>
      </c>
      <c r="AG56" s="171">
        <f t="shared" si="4"/>
        <v>0</v>
      </c>
      <c r="AH56" s="171">
        <f t="shared" si="4"/>
        <v>0</v>
      </c>
      <c r="AI56" s="171">
        <f t="shared" si="4"/>
        <v>0</v>
      </c>
      <c r="AJ56" s="171">
        <f t="shared" si="4"/>
        <v>0</v>
      </c>
      <c r="AK56" s="171"/>
      <c r="AL56" s="171"/>
      <c r="AM56" s="171">
        <f t="shared" si="5"/>
        <v>0</v>
      </c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BB56" s="172" t="str">
        <f t="shared" si="13"/>
        <v/>
      </c>
      <c r="BC56" s="172" t="str">
        <f t="shared" si="13"/>
        <v/>
      </c>
      <c r="BD56" s="172" t="str">
        <f t="shared" si="13"/>
        <v/>
      </c>
      <c r="BE56" s="172" t="str">
        <f t="shared" si="13"/>
        <v/>
      </c>
      <c r="BF56" s="172" t="str">
        <f t="shared" si="13"/>
        <v/>
      </c>
    </row>
    <row r="57" spans="2:58">
      <c r="B57" s="10" t="str">
        <f t="shared" si="3"/>
        <v/>
      </c>
      <c r="C57" s="8"/>
      <c r="D57" s="8"/>
      <c r="E57" s="8"/>
      <c r="F57" s="281"/>
      <c r="G57" s="9"/>
      <c r="H57" s="9"/>
      <c r="I57" s="9"/>
      <c r="J57" s="9"/>
      <c r="K57" s="9"/>
      <c r="L57" s="305"/>
      <c r="M57" s="305"/>
      <c r="N57" s="11" t="str">
        <f t="shared" si="7"/>
        <v/>
      </c>
      <c r="O57" s="11" t="str">
        <f t="shared" si="8"/>
        <v/>
      </c>
      <c r="P57" s="158"/>
      <c r="Q57" s="11"/>
      <c r="R57" s="11"/>
      <c r="S57" s="11"/>
      <c r="T57" s="11"/>
      <c r="U57" s="11"/>
      <c r="V57" s="11"/>
      <c r="W57" s="11"/>
      <c r="X57" s="11"/>
      <c r="Y57" s="11" t="str">
        <f t="shared" si="9"/>
        <v/>
      </c>
      <c r="Z57" s="11" t="str">
        <f t="shared" si="10"/>
        <v/>
      </c>
      <c r="AA57" s="172">
        <f t="shared" si="11"/>
        <v>0</v>
      </c>
      <c r="AB57" s="172" t="str">
        <f t="shared" si="12"/>
        <v/>
      </c>
      <c r="AC57" s="172" t="str">
        <f t="shared" si="12"/>
        <v/>
      </c>
      <c r="AD57" s="171">
        <f t="shared" si="4"/>
        <v>0</v>
      </c>
      <c r="AE57" s="171">
        <f t="shared" si="4"/>
        <v>0</v>
      </c>
      <c r="AF57" s="171">
        <f t="shared" si="4"/>
        <v>0</v>
      </c>
      <c r="AG57" s="171">
        <f t="shared" si="4"/>
        <v>0</v>
      </c>
      <c r="AH57" s="171">
        <f t="shared" si="4"/>
        <v>0</v>
      </c>
      <c r="AI57" s="171">
        <f t="shared" si="4"/>
        <v>0</v>
      </c>
      <c r="AJ57" s="171">
        <f t="shared" si="4"/>
        <v>0</v>
      </c>
      <c r="AK57" s="171"/>
      <c r="AL57" s="171"/>
      <c r="AM57" s="171">
        <f t="shared" si="5"/>
        <v>0</v>
      </c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BB57" s="172" t="str">
        <f t="shared" si="13"/>
        <v/>
      </c>
      <c r="BC57" s="172" t="str">
        <f t="shared" si="13"/>
        <v/>
      </c>
      <c r="BD57" s="172" t="str">
        <f t="shared" si="13"/>
        <v/>
      </c>
      <c r="BE57" s="172" t="str">
        <f t="shared" si="13"/>
        <v/>
      </c>
      <c r="BF57" s="172" t="str">
        <f t="shared" si="13"/>
        <v/>
      </c>
    </row>
    <row r="58" spans="2:58">
      <c r="B58" s="10" t="str">
        <f t="shared" si="3"/>
        <v/>
      </c>
      <c r="C58" s="8"/>
      <c r="D58" s="8"/>
      <c r="E58" s="8"/>
      <c r="F58" s="281"/>
      <c r="G58" s="9"/>
      <c r="H58" s="9"/>
      <c r="I58" s="9"/>
      <c r="J58" s="9"/>
      <c r="K58" s="9"/>
      <c r="L58" s="305"/>
      <c r="M58" s="305"/>
      <c r="N58" s="11" t="str">
        <f t="shared" si="7"/>
        <v/>
      </c>
      <c r="O58" s="11" t="str">
        <f t="shared" si="8"/>
        <v/>
      </c>
      <c r="P58" s="158"/>
      <c r="Q58" s="11"/>
      <c r="R58" s="11"/>
      <c r="S58" s="11"/>
      <c r="T58" s="11"/>
      <c r="U58" s="11"/>
      <c r="V58" s="11"/>
      <c r="W58" s="11"/>
      <c r="X58" s="11"/>
      <c r="Y58" s="11" t="str">
        <f t="shared" si="9"/>
        <v/>
      </c>
      <c r="Z58" s="11" t="str">
        <f t="shared" si="10"/>
        <v/>
      </c>
      <c r="AA58" s="172">
        <f t="shared" si="11"/>
        <v>0</v>
      </c>
      <c r="AB58" s="172" t="str">
        <f t="shared" si="12"/>
        <v/>
      </c>
      <c r="AC58" s="172" t="str">
        <f t="shared" si="12"/>
        <v/>
      </c>
      <c r="AD58" s="171">
        <f t="shared" si="4"/>
        <v>0</v>
      </c>
      <c r="AE58" s="171">
        <f t="shared" si="4"/>
        <v>0</v>
      </c>
      <c r="AF58" s="171">
        <f t="shared" si="4"/>
        <v>0</v>
      </c>
      <c r="AG58" s="171">
        <f t="shared" si="4"/>
        <v>0</v>
      </c>
      <c r="AH58" s="171">
        <f t="shared" si="4"/>
        <v>0</v>
      </c>
      <c r="AI58" s="171">
        <f t="shared" si="4"/>
        <v>0</v>
      </c>
      <c r="AJ58" s="171">
        <f t="shared" si="4"/>
        <v>0</v>
      </c>
      <c r="AK58" s="171"/>
      <c r="AL58" s="171"/>
      <c r="AM58" s="171">
        <f t="shared" si="5"/>
        <v>0</v>
      </c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171"/>
      <c r="BB58" s="172" t="str">
        <f t="shared" si="13"/>
        <v/>
      </c>
      <c r="BC58" s="172" t="str">
        <f t="shared" si="13"/>
        <v/>
      </c>
      <c r="BD58" s="172" t="str">
        <f t="shared" si="13"/>
        <v/>
      </c>
      <c r="BE58" s="172" t="str">
        <f t="shared" si="13"/>
        <v/>
      </c>
      <c r="BF58" s="172" t="str">
        <f t="shared" si="13"/>
        <v/>
      </c>
    </row>
    <row r="59" spans="2:58">
      <c r="B59" s="10" t="str">
        <f t="shared" si="3"/>
        <v/>
      </c>
      <c r="C59" s="8"/>
      <c r="D59" s="8"/>
      <c r="E59" s="8"/>
      <c r="F59" s="281"/>
      <c r="G59" s="9"/>
      <c r="H59" s="9"/>
      <c r="I59" s="9"/>
      <c r="J59" s="9"/>
      <c r="K59" s="9"/>
      <c r="L59" s="305"/>
      <c r="M59" s="305"/>
      <c r="N59" s="11" t="str">
        <f t="shared" si="7"/>
        <v/>
      </c>
      <c r="O59" s="11" t="str">
        <f t="shared" si="8"/>
        <v/>
      </c>
      <c r="P59" s="158"/>
      <c r="Q59" s="11"/>
      <c r="R59" s="11"/>
      <c r="S59" s="11"/>
      <c r="T59" s="11"/>
      <c r="U59" s="11"/>
      <c r="V59" s="11"/>
      <c r="W59" s="11"/>
      <c r="X59" s="11"/>
      <c r="Y59" s="11" t="str">
        <f t="shared" si="9"/>
        <v/>
      </c>
      <c r="Z59" s="11" t="str">
        <f t="shared" si="10"/>
        <v/>
      </c>
      <c r="AA59" s="172">
        <f t="shared" si="11"/>
        <v>0</v>
      </c>
      <c r="AB59" s="172" t="str">
        <f t="shared" si="12"/>
        <v/>
      </c>
      <c r="AC59" s="172" t="str">
        <f t="shared" si="12"/>
        <v/>
      </c>
      <c r="AD59" s="171">
        <f t="shared" si="4"/>
        <v>0</v>
      </c>
      <c r="AE59" s="171">
        <f t="shared" si="4"/>
        <v>0</v>
      </c>
      <c r="AF59" s="171">
        <f t="shared" si="4"/>
        <v>0</v>
      </c>
      <c r="AG59" s="171">
        <f t="shared" si="4"/>
        <v>0</v>
      </c>
      <c r="AH59" s="171">
        <f t="shared" si="4"/>
        <v>0</v>
      </c>
      <c r="AI59" s="171">
        <f t="shared" si="4"/>
        <v>0</v>
      </c>
      <c r="AJ59" s="171">
        <f t="shared" si="4"/>
        <v>0</v>
      </c>
      <c r="AK59" s="171"/>
      <c r="AL59" s="171"/>
      <c r="AM59" s="171">
        <f t="shared" si="5"/>
        <v>0</v>
      </c>
      <c r="AN59" s="171"/>
      <c r="AO59" s="171"/>
      <c r="AP59" s="171"/>
      <c r="AQ59" s="171"/>
      <c r="AR59" s="171"/>
      <c r="AS59" s="171"/>
      <c r="AT59" s="171"/>
      <c r="AU59" s="171"/>
      <c r="AV59" s="171"/>
      <c r="AW59" s="171"/>
      <c r="AX59" s="171"/>
      <c r="AY59" s="171"/>
      <c r="BB59" s="172" t="str">
        <f t="shared" si="13"/>
        <v/>
      </c>
      <c r="BC59" s="172" t="str">
        <f t="shared" si="13"/>
        <v/>
      </c>
      <c r="BD59" s="172" t="str">
        <f t="shared" si="13"/>
        <v/>
      </c>
      <c r="BE59" s="172" t="str">
        <f t="shared" si="13"/>
        <v/>
      </c>
      <c r="BF59" s="172" t="str">
        <f t="shared" si="13"/>
        <v/>
      </c>
    </row>
    <row r="60" spans="2:58">
      <c r="B60" s="10" t="str">
        <f t="shared" si="3"/>
        <v/>
      </c>
      <c r="C60" s="8"/>
      <c r="D60" s="8"/>
      <c r="E60" s="8"/>
      <c r="F60" s="281"/>
      <c r="G60" s="9"/>
      <c r="H60" s="9"/>
      <c r="I60" s="9"/>
      <c r="J60" s="9"/>
      <c r="K60" s="9"/>
      <c r="L60" s="305"/>
      <c r="M60" s="305"/>
      <c r="N60" s="11" t="str">
        <f t="shared" si="7"/>
        <v/>
      </c>
      <c r="O60" s="11" t="str">
        <f t="shared" si="8"/>
        <v/>
      </c>
      <c r="P60" s="158"/>
      <c r="Q60" s="11"/>
      <c r="R60" s="11"/>
      <c r="S60" s="11"/>
      <c r="T60" s="11"/>
      <c r="U60" s="11"/>
      <c r="V60" s="11"/>
      <c r="W60" s="11"/>
      <c r="X60" s="11"/>
      <c r="Y60" s="11" t="str">
        <f t="shared" si="9"/>
        <v/>
      </c>
      <c r="Z60" s="11" t="str">
        <f t="shared" si="10"/>
        <v/>
      </c>
      <c r="AA60" s="172">
        <f t="shared" si="11"/>
        <v>0</v>
      </c>
      <c r="AB60" s="172" t="str">
        <f t="shared" si="12"/>
        <v/>
      </c>
      <c r="AC60" s="172" t="str">
        <f t="shared" si="12"/>
        <v/>
      </c>
      <c r="AD60" s="171">
        <f t="shared" si="4"/>
        <v>0</v>
      </c>
      <c r="AE60" s="171">
        <f t="shared" si="4"/>
        <v>0</v>
      </c>
      <c r="AF60" s="171">
        <f t="shared" si="4"/>
        <v>0</v>
      </c>
      <c r="AG60" s="171">
        <f t="shared" si="4"/>
        <v>0</v>
      </c>
      <c r="AH60" s="171">
        <f t="shared" si="4"/>
        <v>0</v>
      </c>
      <c r="AI60" s="171">
        <f t="shared" si="4"/>
        <v>0</v>
      </c>
      <c r="AJ60" s="171">
        <f t="shared" si="4"/>
        <v>0</v>
      </c>
      <c r="AK60" s="171"/>
      <c r="AL60" s="171"/>
      <c r="AM60" s="171">
        <f t="shared" si="5"/>
        <v>0</v>
      </c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BB60" s="172" t="str">
        <f t="shared" si="13"/>
        <v/>
      </c>
      <c r="BC60" s="172" t="str">
        <f t="shared" si="13"/>
        <v/>
      </c>
      <c r="BD60" s="172" t="str">
        <f t="shared" si="13"/>
        <v/>
      </c>
      <c r="BE60" s="172" t="str">
        <f t="shared" si="13"/>
        <v/>
      </c>
      <c r="BF60" s="172" t="str">
        <f t="shared" si="13"/>
        <v/>
      </c>
    </row>
    <row r="61" spans="2:58">
      <c r="B61" s="10" t="str">
        <f t="shared" si="3"/>
        <v/>
      </c>
      <c r="C61" s="8"/>
      <c r="D61" s="8"/>
      <c r="E61" s="8"/>
      <c r="F61" s="281"/>
      <c r="G61" s="9"/>
      <c r="H61" s="9"/>
      <c r="I61" s="9"/>
      <c r="J61" s="9"/>
      <c r="K61" s="9"/>
      <c r="L61" s="305"/>
      <c r="M61" s="305"/>
      <c r="N61" s="11" t="str">
        <f t="shared" si="7"/>
        <v/>
      </c>
      <c r="O61" s="11" t="str">
        <f t="shared" si="8"/>
        <v/>
      </c>
      <c r="P61" s="158"/>
      <c r="Q61" s="11"/>
      <c r="R61" s="11"/>
      <c r="S61" s="11"/>
      <c r="T61" s="11"/>
      <c r="U61" s="11"/>
      <c r="V61" s="11"/>
      <c r="W61" s="11"/>
      <c r="X61" s="11"/>
      <c r="Y61" s="11" t="str">
        <f t="shared" si="9"/>
        <v/>
      </c>
      <c r="Z61" s="11" t="str">
        <f t="shared" si="10"/>
        <v/>
      </c>
      <c r="AA61" s="172">
        <f t="shared" si="11"/>
        <v>0</v>
      </c>
      <c r="AB61" s="172" t="str">
        <f t="shared" si="12"/>
        <v/>
      </c>
      <c r="AC61" s="172" t="str">
        <f t="shared" si="12"/>
        <v/>
      </c>
      <c r="AD61" s="171">
        <f t="shared" si="4"/>
        <v>0</v>
      </c>
      <c r="AE61" s="171">
        <f t="shared" si="4"/>
        <v>0</v>
      </c>
      <c r="AF61" s="171">
        <f t="shared" si="4"/>
        <v>0</v>
      </c>
      <c r="AG61" s="171">
        <f t="shared" si="4"/>
        <v>0</v>
      </c>
      <c r="AH61" s="171">
        <f t="shared" si="4"/>
        <v>0</v>
      </c>
      <c r="AI61" s="171">
        <f t="shared" si="4"/>
        <v>0</v>
      </c>
      <c r="AJ61" s="171">
        <f t="shared" si="4"/>
        <v>0</v>
      </c>
      <c r="AK61" s="171"/>
      <c r="AL61" s="171"/>
      <c r="AM61" s="171">
        <f t="shared" si="5"/>
        <v>0</v>
      </c>
      <c r="AN61" s="171"/>
      <c r="AO61" s="171"/>
      <c r="AP61" s="171"/>
      <c r="AQ61" s="171"/>
      <c r="AR61" s="171"/>
      <c r="AS61" s="171"/>
      <c r="AT61" s="171"/>
      <c r="AU61" s="171"/>
      <c r="AV61" s="171"/>
      <c r="AW61" s="171"/>
      <c r="AX61" s="171"/>
      <c r="AY61" s="171"/>
      <c r="BB61" s="172" t="str">
        <f t="shared" si="13"/>
        <v/>
      </c>
      <c r="BC61" s="172" t="str">
        <f t="shared" si="13"/>
        <v/>
      </c>
      <c r="BD61" s="172" t="str">
        <f t="shared" si="13"/>
        <v/>
      </c>
      <c r="BE61" s="172" t="str">
        <f t="shared" si="13"/>
        <v/>
      </c>
      <c r="BF61" s="172" t="str">
        <f t="shared" si="13"/>
        <v/>
      </c>
    </row>
    <row r="62" spans="2:58">
      <c r="B62" s="10" t="str">
        <f t="shared" si="3"/>
        <v/>
      </c>
      <c r="C62" s="8"/>
      <c r="D62" s="8"/>
      <c r="E62" s="8"/>
      <c r="F62" s="281"/>
      <c r="G62" s="9"/>
      <c r="H62" s="9"/>
      <c r="I62" s="9"/>
      <c r="J62" s="9"/>
      <c r="K62" s="9"/>
      <c r="L62" s="305"/>
      <c r="M62" s="305"/>
      <c r="N62" s="11" t="str">
        <f t="shared" si="7"/>
        <v/>
      </c>
      <c r="O62" s="11" t="str">
        <f t="shared" si="8"/>
        <v/>
      </c>
      <c r="P62" s="158"/>
      <c r="Q62" s="11"/>
      <c r="R62" s="11"/>
      <c r="S62" s="11"/>
      <c r="T62" s="11"/>
      <c r="U62" s="11"/>
      <c r="V62" s="11"/>
      <c r="W62" s="11"/>
      <c r="X62" s="11"/>
      <c r="Y62" s="11" t="str">
        <f t="shared" si="9"/>
        <v/>
      </c>
      <c r="Z62" s="11" t="str">
        <f t="shared" si="10"/>
        <v/>
      </c>
      <c r="AA62" s="172">
        <f t="shared" si="11"/>
        <v>0</v>
      </c>
      <c r="AB62" s="172" t="str">
        <f t="shared" si="12"/>
        <v/>
      </c>
      <c r="AC62" s="172" t="str">
        <f t="shared" si="12"/>
        <v/>
      </c>
      <c r="AD62" s="171">
        <f t="shared" si="4"/>
        <v>0</v>
      </c>
      <c r="AE62" s="171">
        <f t="shared" si="4"/>
        <v>0</v>
      </c>
      <c r="AF62" s="171">
        <f t="shared" si="4"/>
        <v>0</v>
      </c>
      <c r="AG62" s="171">
        <f t="shared" si="4"/>
        <v>0</v>
      </c>
      <c r="AH62" s="171">
        <f t="shared" si="4"/>
        <v>0</v>
      </c>
      <c r="AI62" s="171">
        <f t="shared" si="4"/>
        <v>0</v>
      </c>
      <c r="AJ62" s="171">
        <f t="shared" si="4"/>
        <v>0</v>
      </c>
      <c r="AK62" s="171"/>
      <c r="AL62" s="171"/>
      <c r="AM62" s="171">
        <f t="shared" si="5"/>
        <v>0</v>
      </c>
      <c r="AN62" s="171"/>
      <c r="AO62" s="171"/>
      <c r="AP62" s="171"/>
      <c r="AQ62" s="171"/>
      <c r="AR62" s="171"/>
      <c r="AS62" s="171"/>
      <c r="AT62" s="171"/>
      <c r="AU62" s="171"/>
      <c r="AV62" s="171"/>
      <c r="AW62" s="171"/>
      <c r="AX62" s="171"/>
      <c r="AY62" s="171"/>
      <c r="BB62" s="172" t="str">
        <f t="shared" si="13"/>
        <v/>
      </c>
      <c r="BC62" s="172" t="str">
        <f t="shared" si="13"/>
        <v/>
      </c>
      <c r="BD62" s="172" t="str">
        <f t="shared" si="13"/>
        <v/>
      </c>
      <c r="BE62" s="172" t="str">
        <f t="shared" si="13"/>
        <v/>
      </c>
      <c r="BF62" s="172" t="str">
        <f t="shared" si="13"/>
        <v/>
      </c>
    </row>
    <row r="63" spans="2:58">
      <c r="B63" s="10" t="str">
        <f t="shared" si="3"/>
        <v/>
      </c>
      <c r="C63" s="8"/>
      <c r="D63" s="8"/>
      <c r="E63" s="8"/>
      <c r="F63" s="281"/>
      <c r="G63" s="9"/>
      <c r="H63" s="9"/>
      <c r="I63" s="9"/>
      <c r="J63" s="9"/>
      <c r="K63" s="9"/>
      <c r="L63" s="305"/>
      <c r="M63" s="305"/>
      <c r="N63" s="11" t="str">
        <f t="shared" si="7"/>
        <v/>
      </c>
      <c r="O63" s="11" t="str">
        <f t="shared" si="8"/>
        <v/>
      </c>
      <c r="P63" s="158"/>
      <c r="Q63" s="11"/>
      <c r="R63" s="11"/>
      <c r="S63" s="11"/>
      <c r="T63" s="11"/>
      <c r="U63" s="11"/>
      <c r="V63" s="11"/>
      <c r="W63" s="11"/>
      <c r="X63" s="11"/>
      <c r="Y63" s="11" t="str">
        <f t="shared" si="9"/>
        <v/>
      </c>
      <c r="Z63" s="11" t="str">
        <f t="shared" si="10"/>
        <v/>
      </c>
      <c r="AA63" s="172">
        <f t="shared" si="11"/>
        <v>0</v>
      </c>
      <c r="AB63" s="172" t="str">
        <f t="shared" si="12"/>
        <v/>
      </c>
      <c r="AC63" s="172" t="str">
        <f t="shared" si="12"/>
        <v/>
      </c>
      <c r="AD63" s="171">
        <f t="shared" ref="AD63:AJ94" si="14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171">
        <f t="shared" si="14"/>
        <v>0</v>
      </c>
      <c r="AF63" s="171">
        <f t="shared" si="14"/>
        <v>0</v>
      </c>
      <c r="AG63" s="171">
        <f t="shared" si="14"/>
        <v>0</v>
      </c>
      <c r="AH63" s="171">
        <f t="shared" si="14"/>
        <v>0</v>
      </c>
      <c r="AI63" s="171">
        <f t="shared" si="14"/>
        <v>0</v>
      </c>
      <c r="AJ63" s="171">
        <f t="shared" si="14"/>
        <v>0</v>
      </c>
      <c r="AK63" s="171"/>
      <c r="AL63" s="171"/>
      <c r="AM63" s="171">
        <f t="shared" si="5"/>
        <v>0</v>
      </c>
      <c r="AN63" s="171"/>
      <c r="AO63" s="171"/>
      <c r="AP63" s="171"/>
      <c r="AQ63" s="171"/>
      <c r="AR63" s="171"/>
      <c r="AS63" s="171"/>
      <c r="AT63" s="171"/>
      <c r="AU63" s="171"/>
      <c r="AV63" s="171"/>
      <c r="AW63" s="171"/>
      <c r="AX63" s="171"/>
      <c r="AY63" s="171"/>
      <c r="BB63" s="172" t="str">
        <f t="shared" ref="BB63:BF78" si="15">IF($F63="","",BB$30)</f>
        <v/>
      </c>
      <c r="BC63" s="172" t="str">
        <f t="shared" si="15"/>
        <v/>
      </c>
      <c r="BD63" s="172" t="str">
        <f t="shared" si="15"/>
        <v/>
      </c>
      <c r="BE63" s="172" t="str">
        <f t="shared" si="15"/>
        <v/>
      </c>
      <c r="BF63" s="172" t="str">
        <f t="shared" si="15"/>
        <v/>
      </c>
    </row>
    <row r="64" spans="2:58">
      <c r="B64" s="10" t="str">
        <f t="shared" si="3"/>
        <v/>
      </c>
      <c r="C64" s="8"/>
      <c r="D64" s="8"/>
      <c r="E64" s="8"/>
      <c r="F64" s="281"/>
      <c r="G64" s="9"/>
      <c r="H64" s="9"/>
      <c r="I64" s="9"/>
      <c r="J64" s="9"/>
      <c r="K64" s="9"/>
      <c r="L64" s="305"/>
      <c r="M64" s="305"/>
      <c r="N64" s="11" t="str">
        <f t="shared" si="7"/>
        <v/>
      </c>
      <c r="O64" s="11" t="str">
        <f t="shared" si="8"/>
        <v/>
      </c>
      <c r="P64" s="158"/>
      <c r="Q64" s="11"/>
      <c r="R64" s="11"/>
      <c r="S64" s="11"/>
      <c r="T64" s="11"/>
      <c r="U64" s="11"/>
      <c r="V64" s="11"/>
      <c r="W64" s="11"/>
      <c r="X64" s="11"/>
      <c r="Y64" s="11" t="str">
        <f t="shared" si="9"/>
        <v/>
      </c>
      <c r="Z64" s="11" t="str">
        <f t="shared" si="10"/>
        <v/>
      </c>
      <c r="AA64" s="172">
        <f t="shared" si="11"/>
        <v>0</v>
      </c>
      <c r="AB64" s="172" t="str">
        <f t="shared" ref="AB64:AC91" si="16">IF($F64="","",AB$30)</f>
        <v/>
      </c>
      <c r="AC64" s="172" t="str">
        <f t="shared" si="16"/>
        <v/>
      </c>
      <c r="AD64" s="171">
        <f t="shared" si="14"/>
        <v>0</v>
      </c>
      <c r="AE64" s="171">
        <f t="shared" si="14"/>
        <v>0</v>
      </c>
      <c r="AF64" s="171">
        <f t="shared" si="14"/>
        <v>0</v>
      </c>
      <c r="AG64" s="171">
        <f t="shared" si="14"/>
        <v>0</v>
      </c>
      <c r="AH64" s="171">
        <f t="shared" si="14"/>
        <v>0</v>
      </c>
      <c r="AI64" s="171">
        <f t="shared" si="14"/>
        <v>0</v>
      </c>
      <c r="AJ64" s="171">
        <f t="shared" si="14"/>
        <v>0</v>
      </c>
      <c r="AK64" s="171"/>
      <c r="AL64" s="171"/>
      <c r="AM64" s="171">
        <f t="shared" si="5"/>
        <v>0</v>
      </c>
      <c r="AN64" s="171"/>
      <c r="AO64" s="171"/>
      <c r="AP64" s="171"/>
      <c r="AQ64" s="171"/>
      <c r="AR64" s="171"/>
      <c r="AS64" s="171"/>
      <c r="AT64" s="171"/>
      <c r="AU64" s="171"/>
      <c r="AV64" s="171"/>
      <c r="AW64" s="171"/>
      <c r="AX64" s="171"/>
      <c r="AY64" s="171"/>
      <c r="BB64" s="172" t="str">
        <f t="shared" si="15"/>
        <v/>
      </c>
      <c r="BC64" s="172" t="str">
        <f t="shared" si="15"/>
        <v/>
      </c>
      <c r="BD64" s="172" t="str">
        <f t="shared" si="15"/>
        <v/>
      </c>
      <c r="BE64" s="172" t="str">
        <f t="shared" si="15"/>
        <v/>
      </c>
      <c r="BF64" s="172" t="str">
        <f t="shared" si="15"/>
        <v/>
      </c>
    </row>
    <row r="65" spans="2:58">
      <c r="B65" s="10" t="str">
        <f t="shared" si="3"/>
        <v/>
      </c>
      <c r="C65" s="8"/>
      <c r="D65" s="8"/>
      <c r="E65" s="8"/>
      <c r="F65" s="281"/>
      <c r="G65" s="9"/>
      <c r="H65" s="9"/>
      <c r="I65" s="9"/>
      <c r="J65" s="9"/>
      <c r="K65" s="9"/>
      <c r="L65" s="305"/>
      <c r="M65" s="305"/>
      <c r="N65" s="11" t="str">
        <f t="shared" si="7"/>
        <v/>
      </c>
      <c r="O65" s="11" t="str">
        <f t="shared" si="8"/>
        <v/>
      </c>
      <c r="P65" s="158"/>
      <c r="Q65" s="11"/>
      <c r="R65" s="11"/>
      <c r="S65" s="11"/>
      <c r="T65" s="11"/>
      <c r="U65" s="11"/>
      <c r="V65" s="11"/>
      <c r="W65" s="11"/>
      <c r="X65" s="11"/>
      <c r="Y65" s="11" t="str">
        <f t="shared" si="9"/>
        <v/>
      </c>
      <c r="Z65" s="11" t="str">
        <f t="shared" si="10"/>
        <v/>
      </c>
      <c r="AA65" s="172">
        <f t="shared" si="11"/>
        <v>0</v>
      </c>
      <c r="AB65" s="172" t="str">
        <f t="shared" si="16"/>
        <v/>
      </c>
      <c r="AC65" s="172" t="str">
        <f t="shared" si="16"/>
        <v/>
      </c>
      <c r="AD65" s="171">
        <f t="shared" si="14"/>
        <v>0</v>
      </c>
      <c r="AE65" s="171">
        <f t="shared" si="14"/>
        <v>0</v>
      </c>
      <c r="AF65" s="171">
        <f t="shared" si="14"/>
        <v>0</v>
      </c>
      <c r="AG65" s="171">
        <f t="shared" si="14"/>
        <v>0</v>
      </c>
      <c r="AH65" s="171">
        <f t="shared" si="14"/>
        <v>0</v>
      </c>
      <c r="AI65" s="171">
        <f t="shared" si="14"/>
        <v>0</v>
      </c>
      <c r="AJ65" s="171">
        <f t="shared" si="14"/>
        <v>0</v>
      </c>
      <c r="AK65" s="171"/>
      <c r="AL65" s="171"/>
      <c r="AM65" s="171">
        <f t="shared" si="5"/>
        <v>0</v>
      </c>
      <c r="AN65" s="171"/>
      <c r="AO65" s="171"/>
      <c r="AP65" s="171"/>
      <c r="AQ65" s="171"/>
      <c r="AR65" s="171"/>
      <c r="AS65" s="171"/>
      <c r="AT65" s="171"/>
      <c r="AU65" s="171"/>
      <c r="AV65" s="171"/>
      <c r="AW65" s="171"/>
      <c r="AX65" s="171"/>
      <c r="AY65" s="171"/>
      <c r="BB65" s="172" t="str">
        <f t="shared" si="15"/>
        <v/>
      </c>
      <c r="BC65" s="172" t="str">
        <f t="shared" si="15"/>
        <v/>
      </c>
      <c r="BD65" s="172" t="str">
        <f t="shared" si="15"/>
        <v/>
      </c>
      <c r="BE65" s="172" t="str">
        <f t="shared" si="15"/>
        <v/>
      </c>
      <c r="BF65" s="172" t="str">
        <f t="shared" si="15"/>
        <v/>
      </c>
    </row>
    <row r="66" spans="2:58">
      <c r="B66" s="10" t="str">
        <f t="shared" si="3"/>
        <v/>
      </c>
      <c r="C66" s="8"/>
      <c r="D66" s="8"/>
      <c r="E66" s="8"/>
      <c r="F66" s="281"/>
      <c r="G66" s="9"/>
      <c r="H66" s="9"/>
      <c r="I66" s="9"/>
      <c r="J66" s="9"/>
      <c r="K66" s="9"/>
      <c r="L66" s="305"/>
      <c r="M66" s="305"/>
      <c r="N66" s="11" t="str">
        <f t="shared" si="7"/>
        <v/>
      </c>
      <c r="O66" s="11" t="str">
        <f t="shared" si="8"/>
        <v/>
      </c>
      <c r="P66" s="158"/>
      <c r="Q66" s="11"/>
      <c r="R66" s="11"/>
      <c r="S66" s="11"/>
      <c r="T66" s="11"/>
      <c r="U66" s="11"/>
      <c r="V66" s="11"/>
      <c r="W66" s="11"/>
      <c r="X66" s="11"/>
      <c r="Y66" s="11" t="str">
        <f t="shared" si="9"/>
        <v/>
      </c>
      <c r="Z66" s="11" t="str">
        <f t="shared" si="10"/>
        <v/>
      </c>
      <c r="AA66" s="172">
        <f t="shared" si="11"/>
        <v>0</v>
      </c>
      <c r="AB66" s="172" t="str">
        <f t="shared" si="16"/>
        <v/>
      </c>
      <c r="AC66" s="172" t="str">
        <f t="shared" si="16"/>
        <v/>
      </c>
      <c r="AD66" s="171">
        <f t="shared" si="14"/>
        <v>0</v>
      </c>
      <c r="AE66" s="171">
        <f t="shared" si="14"/>
        <v>0</v>
      </c>
      <c r="AF66" s="171">
        <f t="shared" si="14"/>
        <v>0</v>
      </c>
      <c r="AG66" s="171">
        <f t="shared" si="14"/>
        <v>0</v>
      </c>
      <c r="AH66" s="171">
        <f t="shared" si="14"/>
        <v>0</v>
      </c>
      <c r="AI66" s="171">
        <f t="shared" si="14"/>
        <v>0</v>
      </c>
      <c r="AJ66" s="171">
        <f t="shared" si="14"/>
        <v>0</v>
      </c>
      <c r="AK66" s="171"/>
      <c r="AL66" s="171"/>
      <c r="AM66" s="171">
        <f t="shared" si="5"/>
        <v>0</v>
      </c>
      <c r="AN66" s="171"/>
      <c r="AO66" s="171"/>
      <c r="AP66" s="171"/>
      <c r="AQ66" s="171"/>
      <c r="AR66" s="171"/>
      <c r="AS66" s="171"/>
      <c r="AT66" s="171"/>
      <c r="AU66" s="171"/>
      <c r="AV66" s="171"/>
      <c r="AW66" s="171"/>
      <c r="AX66" s="171"/>
      <c r="AY66" s="171"/>
      <c r="BB66" s="172" t="str">
        <f t="shared" si="15"/>
        <v/>
      </c>
      <c r="BC66" s="172" t="str">
        <f t="shared" si="15"/>
        <v/>
      </c>
      <c r="BD66" s="172" t="str">
        <f t="shared" si="15"/>
        <v/>
      </c>
      <c r="BE66" s="172" t="str">
        <f t="shared" si="15"/>
        <v/>
      </c>
      <c r="BF66" s="172" t="str">
        <f t="shared" si="15"/>
        <v/>
      </c>
    </row>
    <row r="67" spans="2:58">
      <c r="B67" s="10" t="str">
        <f t="shared" si="3"/>
        <v/>
      </c>
      <c r="C67" s="8"/>
      <c r="D67" s="8"/>
      <c r="E67" s="8"/>
      <c r="F67" s="281"/>
      <c r="G67" s="9"/>
      <c r="H67" s="9"/>
      <c r="I67" s="9"/>
      <c r="J67" s="9"/>
      <c r="K67" s="9"/>
      <c r="L67" s="305"/>
      <c r="M67" s="305"/>
      <c r="N67" s="11" t="str">
        <f t="shared" si="7"/>
        <v/>
      </c>
      <c r="O67" s="11" t="str">
        <f t="shared" si="8"/>
        <v/>
      </c>
      <c r="P67" s="158"/>
      <c r="Q67" s="11"/>
      <c r="R67" s="11"/>
      <c r="S67" s="11"/>
      <c r="T67" s="11"/>
      <c r="U67" s="11"/>
      <c r="V67" s="11"/>
      <c r="W67" s="11"/>
      <c r="X67" s="11"/>
      <c r="Y67" s="11" t="str">
        <f t="shared" si="9"/>
        <v/>
      </c>
      <c r="Z67" s="11" t="str">
        <f t="shared" si="10"/>
        <v/>
      </c>
      <c r="AA67" s="172">
        <f t="shared" si="11"/>
        <v>0</v>
      </c>
      <c r="AB67" s="172" t="str">
        <f t="shared" si="16"/>
        <v/>
      </c>
      <c r="AC67" s="172" t="str">
        <f t="shared" si="16"/>
        <v/>
      </c>
      <c r="AD67" s="171">
        <f t="shared" si="14"/>
        <v>0</v>
      </c>
      <c r="AE67" s="171">
        <f t="shared" si="14"/>
        <v>0</v>
      </c>
      <c r="AF67" s="171">
        <f t="shared" si="14"/>
        <v>0</v>
      </c>
      <c r="AG67" s="171">
        <f t="shared" si="14"/>
        <v>0</v>
      </c>
      <c r="AH67" s="171">
        <f t="shared" si="14"/>
        <v>0</v>
      </c>
      <c r="AI67" s="171">
        <f t="shared" si="14"/>
        <v>0</v>
      </c>
      <c r="AJ67" s="171">
        <f t="shared" si="14"/>
        <v>0</v>
      </c>
      <c r="AK67" s="171"/>
      <c r="AL67" s="171"/>
      <c r="AM67" s="171">
        <f t="shared" si="5"/>
        <v>0</v>
      </c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1"/>
      <c r="AY67" s="171"/>
      <c r="BB67" s="172" t="str">
        <f t="shared" si="15"/>
        <v/>
      </c>
      <c r="BC67" s="172" t="str">
        <f t="shared" si="15"/>
        <v/>
      </c>
      <c r="BD67" s="172" t="str">
        <f t="shared" si="15"/>
        <v/>
      </c>
      <c r="BE67" s="172" t="str">
        <f t="shared" si="15"/>
        <v/>
      </c>
      <c r="BF67" s="172" t="str">
        <f t="shared" si="15"/>
        <v/>
      </c>
    </row>
    <row r="68" spans="2:58">
      <c r="B68" s="10" t="str">
        <f t="shared" si="3"/>
        <v/>
      </c>
      <c r="C68" s="8"/>
      <c r="D68" s="8"/>
      <c r="E68" s="8"/>
      <c r="F68" s="281"/>
      <c r="G68" s="9"/>
      <c r="H68" s="9"/>
      <c r="I68" s="9"/>
      <c r="J68" s="9"/>
      <c r="K68" s="9"/>
      <c r="L68" s="305"/>
      <c r="M68" s="305"/>
      <c r="N68" s="11" t="str">
        <f t="shared" si="7"/>
        <v/>
      </c>
      <c r="O68" s="11" t="str">
        <f t="shared" si="8"/>
        <v/>
      </c>
      <c r="P68" s="158"/>
      <c r="Q68" s="11"/>
      <c r="R68" s="11"/>
      <c r="S68" s="11"/>
      <c r="T68" s="11"/>
      <c r="U68" s="11"/>
      <c r="V68" s="11"/>
      <c r="W68" s="11"/>
      <c r="X68" s="11"/>
      <c r="Y68" s="11" t="str">
        <f t="shared" si="9"/>
        <v/>
      </c>
      <c r="Z68" s="11" t="str">
        <f t="shared" si="10"/>
        <v/>
      </c>
      <c r="AA68" s="172">
        <f t="shared" si="11"/>
        <v>0</v>
      </c>
      <c r="AB68" s="172" t="str">
        <f t="shared" si="16"/>
        <v/>
      </c>
      <c r="AC68" s="172" t="str">
        <f t="shared" si="16"/>
        <v/>
      </c>
      <c r="AD68" s="171">
        <f t="shared" si="14"/>
        <v>0</v>
      </c>
      <c r="AE68" s="171">
        <f t="shared" si="14"/>
        <v>0</v>
      </c>
      <c r="AF68" s="171">
        <f t="shared" si="14"/>
        <v>0</v>
      </c>
      <c r="AG68" s="171">
        <f t="shared" si="14"/>
        <v>0</v>
      </c>
      <c r="AH68" s="171">
        <f t="shared" si="14"/>
        <v>0</v>
      </c>
      <c r="AI68" s="171">
        <f t="shared" si="14"/>
        <v>0</v>
      </c>
      <c r="AJ68" s="171">
        <f t="shared" si="14"/>
        <v>0</v>
      </c>
      <c r="AK68" s="171"/>
      <c r="AL68" s="171"/>
      <c r="AM68" s="171">
        <f t="shared" si="5"/>
        <v>0</v>
      </c>
      <c r="AN68" s="171"/>
      <c r="AO68" s="171"/>
      <c r="AP68" s="171"/>
      <c r="AQ68" s="171"/>
      <c r="AR68" s="171"/>
      <c r="AS68" s="171"/>
      <c r="AT68" s="171"/>
      <c r="AU68" s="171"/>
      <c r="AV68" s="171"/>
      <c r="AW68" s="171"/>
      <c r="AX68" s="171"/>
      <c r="AY68" s="171"/>
      <c r="BB68" s="172" t="str">
        <f t="shared" si="15"/>
        <v/>
      </c>
      <c r="BC68" s="172" t="str">
        <f t="shared" si="15"/>
        <v/>
      </c>
      <c r="BD68" s="172" t="str">
        <f t="shared" si="15"/>
        <v/>
      </c>
      <c r="BE68" s="172" t="str">
        <f t="shared" si="15"/>
        <v/>
      </c>
      <c r="BF68" s="172" t="str">
        <f t="shared" si="15"/>
        <v/>
      </c>
    </row>
    <row r="69" spans="2:58">
      <c r="B69" s="10" t="str">
        <f t="shared" si="3"/>
        <v/>
      </c>
      <c r="C69" s="8"/>
      <c r="D69" s="8"/>
      <c r="E69" s="8"/>
      <c r="F69" s="281"/>
      <c r="G69" s="9"/>
      <c r="H69" s="9"/>
      <c r="I69" s="9"/>
      <c r="J69" s="9"/>
      <c r="K69" s="9"/>
      <c r="L69" s="305"/>
      <c r="M69" s="305"/>
      <c r="N69" s="11" t="str">
        <f t="shared" si="7"/>
        <v/>
      </c>
      <c r="O69" s="11" t="str">
        <f t="shared" si="8"/>
        <v/>
      </c>
      <c r="P69" s="158"/>
      <c r="Q69" s="11"/>
      <c r="R69" s="11"/>
      <c r="S69" s="11"/>
      <c r="T69" s="11"/>
      <c r="U69" s="11"/>
      <c r="V69" s="11"/>
      <c r="W69" s="11"/>
      <c r="X69" s="11"/>
      <c r="Y69" s="11" t="str">
        <f t="shared" si="9"/>
        <v/>
      </c>
      <c r="Z69" s="11" t="str">
        <f t="shared" si="10"/>
        <v/>
      </c>
      <c r="AA69" s="172">
        <f t="shared" si="11"/>
        <v>0</v>
      </c>
      <c r="AB69" s="172" t="str">
        <f t="shared" si="16"/>
        <v/>
      </c>
      <c r="AC69" s="172" t="str">
        <f t="shared" si="16"/>
        <v/>
      </c>
      <c r="AD69" s="171">
        <f t="shared" si="14"/>
        <v>0</v>
      </c>
      <c r="AE69" s="171">
        <f t="shared" si="14"/>
        <v>0</v>
      </c>
      <c r="AF69" s="171">
        <f t="shared" si="14"/>
        <v>0</v>
      </c>
      <c r="AG69" s="171">
        <f t="shared" si="14"/>
        <v>0</v>
      </c>
      <c r="AH69" s="171">
        <f t="shared" si="14"/>
        <v>0</v>
      </c>
      <c r="AI69" s="171">
        <f t="shared" si="14"/>
        <v>0</v>
      </c>
      <c r="AJ69" s="171">
        <f t="shared" si="14"/>
        <v>0</v>
      </c>
      <c r="AK69" s="171"/>
      <c r="AL69" s="171"/>
      <c r="AM69" s="171">
        <f t="shared" si="5"/>
        <v>0</v>
      </c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1"/>
      <c r="BB69" s="172" t="str">
        <f t="shared" si="15"/>
        <v/>
      </c>
      <c r="BC69" s="172" t="str">
        <f t="shared" si="15"/>
        <v/>
      </c>
      <c r="BD69" s="172" t="str">
        <f t="shared" si="15"/>
        <v/>
      </c>
      <c r="BE69" s="172" t="str">
        <f t="shared" si="15"/>
        <v/>
      </c>
      <c r="BF69" s="172" t="str">
        <f t="shared" si="15"/>
        <v/>
      </c>
    </row>
    <row r="70" spans="2:58">
      <c r="B70" s="10" t="str">
        <f t="shared" si="3"/>
        <v/>
      </c>
      <c r="C70" s="8"/>
      <c r="D70" s="8"/>
      <c r="E70" s="8"/>
      <c r="F70" s="281"/>
      <c r="G70" s="9"/>
      <c r="H70" s="9"/>
      <c r="I70" s="9"/>
      <c r="J70" s="9"/>
      <c r="K70" s="9"/>
      <c r="L70" s="305"/>
      <c r="M70" s="305"/>
      <c r="N70" s="11" t="str">
        <f t="shared" si="7"/>
        <v/>
      </c>
      <c r="O70" s="11" t="str">
        <f t="shared" si="8"/>
        <v/>
      </c>
      <c r="P70" s="158"/>
      <c r="Q70" s="11"/>
      <c r="R70" s="11"/>
      <c r="S70" s="11"/>
      <c r="T70" s="11"/>
      <c r="U70" s="11"/>
      <c r="V70" s="11"/>
      <c r="W70" s="11"/>
      <c r="X70" s="11"/>
      <c r="Y70" s="11" t="str">
        <f t="shared" si="9"/>
        <v/>
      </c>
      <c r="Z70" s="11" t="str">
        <f t="shared" si="10"/>
        <v/>
      </c>
      <c r="AA70" s="172">
        <f t="shared" si="11"/>
        <v>0</v>
      </c>
      <c r="AB70" s="172" t="str">
        <f t="shared" si="16"/>
        <v/>
      </c>
      <c r="AC70" s="172" t="str">
        <f t="shared" si="16"/>
        <v/>
      </c>
      <c r="AD70" s="171">
        <f t="shared" si="14"/>
        <v>0</v>
      </c>
      <c r="AE70" s="171">
        <f t="shared" si="14"/>
        <v>0</v>
      </c>
      <c r="AF70" s="171">
        <f t="shared" si="14"/>
        <v>0</v>
      </c>
      <c r="AG70" s="171">
        <f t="shared" si="14"/>
        <v>0</v>
      </c>
      <c r="AH70" s="171">
        <f t="shared" si="14"/>
        <v>0</v>
      </c>
      <c r="AI70" s="171">
        <f t="shared" si="14"/>
        <v>0</v>
      </c>
      <c r="AJ70" s="171">
        <f t="shared" si="14"/>
        <v>0</v>
      </c>
      <c r="AK70" s="171"/>
      <c r="AL70" s="171"/>
      <c r="AM70" s="171">
        <f t="shared" si="5"/>
        <v>0</v>
      </c>
      <c r="AN70" s="171"/>
      <c r="AO70" s="171"/>
      <c r="AP70" s="171"/>
      <c r="AQ70" s="171"/>
      <c r="AR70" s="171"/>
      <c r="AS70" s="171"/>
      <c r="AT70" s="171"/>
      <c r="AU70" s="171"/>
      <c r="AV70" s="171"/>
      <c r="AW70" s="171"/>
      <c r="AX70" s="171"/>
      <c r="AY70" s="171"/>
      <c r="BB70" s="172" t="str">
        <f t="shared" si="15"/>
        <v/>
      </c>
      <c r="BC70" s="172" t="str">
        <f t="shared" si="15"/>
        <v/>
      </c>
      <c r="BD70" s="172" t="str">
        <f t="shared" si="15"/>
        <v/>
      </c>
      <c r="BE70" s="172" t="str">
        <f t="shared" si="15"/>
        <v/>
      </c>
      <c r="BF70" s="172" t="str">
        <f t="shared" si="15"/>
        <v/>
      </c>
    </row>
    <row r="71" spans="2:58">
      <c r="B71" s="10" t="str">
        <f t="shared" si="3"/>
        <v/>
      </c>
      <c r="C71" s="8"/>
      <c r="D71" s="8"/>
      <c r="E71" s="8"/>
      <c r="F71" s="281"/>
      <c r="G71" s="9"/>
      <c r="H71" s="9"/>
      <c r="I71" s="9"/>
      <c r="J71" s="9"/>
      <c r="K71" s="9"/>
      <c r="L71" s="305"/>
      <c r="M71" s="305"/>
      <c r="N71" s="11" t="str">
        <f t="shared" si="7"/>
        <v/>
      </c>
      <c r="O71" s="11" t="str">
        <f t="shared" si="8"/>
        <v/>
      </c>
      <c r="P71" s="158"/>
      <c r="Q71" s="11"/>
      <c r="R71" s="11"/>
      <c r="S71" s="11"/>
      <c r="T71" s="11"/>
      <c r="U71" s="11"/>
      <c r="V71" s="11"/>
      <c r="W71" s="11"/>
      <c r="X71" s="11"/>
      <c r="Y71" s="11" t="str">
        <f t="shared" si="9"/>
        <v/>
      </c>
      <c r="Z71" s="11" t="str">
        <f t="shared" si="10"/>
        <v/>
      </c>
      <c r="AA71" s="172">
        <f t="shared" si="11"/>
        <v>0</v>
      </c>
      <c r="AB71" s="172" t="str">
        <f t="shared" si="16"/>
        <v/>
      </c>
      <c r="AC71" s="172" t="str">
        <f t="shared" si="16"/>
        <v/>
      </c>
      <c r="AD71" s="171">
        <f t="shared" si="14"/>
        <v>0</v>
      </c>
      <c r="AE71" s="171">
        <f t="shared" si="14"/>
        <v>0</v>
      </c>
      <c r="AF71" s="171">
        <f t="shared" si="14"/>
        <v>0</v>
      </c>
      <c r="AG71" s="171">
        <f t="shared" si="14"/>
        <v>0</v>
      </c>
      <c r="AH71" s="171">
        <f t="shared" si="14"/>
        <v>0</v>
      </c>
      <c r="AI71" s="171">
        <f t="shared" si="14"/>
        <v>0</v>
      </c>
      <c r="AJ71" s="171">
        <f t="shared" si="14"/>
        <v>0</v>
      </c>
      <c r="AK71" s="171"/>
      <c r="AL71" s="171"/>
      <c r="AM71" s="171">
        <f t="shared" si="5"/>
        <v>0</v>
      </c>
      <c r="AN71" s="171"/>
      <c r="AO71" s="171"/>
      <c r="AP71" s="171"/>
      <c r="AQ71" s="171"/>
      <c r="AR71" s="171"/>
      <c r="AS71" s="171"/>
      <c r="AT71" s="171"/>
      <c r="AU71" s="171"/>
      <c r="AV71" s="171"/>
      <c r="AW71" s="171"/>
      <c r="AX71" s="171"/>
      <c r="AY71" s="171"/>
      <c r="BB71" s="172" t="str">
        <f t="shared" si="15"/>
        <v/>
      </c>
      <c r="BC71" s="172" t="str">
        <f t="shared" si="15"/>
        <v/>
      </c>
      <c r="BD71" s="172" t="str">
        <f t="shared" si="15"/>
        <v/>
      </c>
      <c r="BE71" s="172" t="str">
        <f t="shared" si="15"/>
        <v/>
      </c>
      <c r="BF71" s="172" t="str">
        <f t="shared" si="15"/>
        <v/>
      </c>
    </row>
    <row r="72" spans="2:58">
      <c r="B72" s="10" t="str">
        <f t="shared" si="3"/>
        <v/>
      </c>
      <c r="C72" s="8"/>
      <c r="D72" s="8"/>
      <c r="E72" s="8"/>
      <c r="F72" s="281"/>
      <c r="G72" s="9"/>
      <c r="H72" s="9"/>
      <c r="I72" s="9"/>
      <c r="J72" s="9"/>
      <c r="K72" s="9"/>
      <c r="L72" s="305"/>
      <c r="M72" s="305"/>
      <c r="N72" s="11" t="str">
        <f t="shared" si="7"/>
        <v/>
      </c>
      <c r="O72" s="11" t="str">
        <f t="shared" si="8"/>
        <v/>
      </c>
      <c r="P72" s="158"/>
      <c r="Q72" s="11"/>
      <c r="R72" s="11"/>
      <c r="S72" s="11"/>
      <c r="T72" s="11"/>
      <c r="U72" s="11"/>
      <c r="V72" s="11"/>
      <c r="W72" s="11"/>
      <c r="X72" s="11"/>
      <c r="Y72" s="11" t="str">
        <f t="shared" si="9"/>
        <v/>
      </c>
      <c r="Z72" s="11" t="str">
        <f t="shared" si="10"/>
        <v/>
      </c>
      <c r="AA72" s="172">
        <f t="shared" si="11"/>
        <v>0</v>
      </c>
      <c r="AB72" s="172" t="str">
        <f t="shared" si="16"/>
        <v/>
      </c>
      <c r="AC72" s="172" t="str">
        <f t="shared" si="16"/>
        <v/>
      </c>
      <c r="AD72" s="171">
        <f t="shared" si="14"/>
        <v>0</v>
      </c>
      <c r="AE72" s="171">
        <f t="shared" si="14"/>
        <v>0</v>
      </c>
      <c r="AF72" s="171">
        <f t="shared" si="14"/>
        <v>0</v>
      </c>
      <c r="AG72" s="171">
        <f t="shared" si="14"/>
        <v>0</v>
      </c>
      <c r="AH72" s="171">
        <f t="shared" si="14"/>
        <v>0</v>
      </c>
      <c r="AI72" s="171">
        <f t="shared" si="14"/>
        <v>0</v>
      </c>
      <c r="AJ72" s="171">
        <f t="shared" si="14"/>
        <v>0</v>
      </c>
      <c r="AK72" s="171"/>
      <c r="AL72" s="171"/>
      <c r="AM72" s="171">
        <f t="shared" si="5"/>
        <v>0</v>
      </c>
      <c r="AN72" s="171"/>
      <c r="AO72" s="171"/>
      <c r="AP72" s="171"/>
      <c r="AQ72" s="171"/>
      <c r="AR72" s="171"/>
      <c r="AS72" s="171"/>
      <c r="AT72" s="171"/>
      <c r="AU72" s="171"/>
      <c r="AV72" s="171"/>
      <c r="AW72" s="171"/>
      <c r="AX72" s="171"/>
      <c r="AY72" s="171"/>
      <c r="BB72" s="172" t="str">
        <f t="shared" si="15"/>
        <v/>
      </c>
      <c r="BC72" s="172" t="str">
        <f t="shared" si="15"/>
        <v/>
      </c>
      <c r="BD72" s="172" t="str">
        <f t="shared" si="15"/>
        <v/>
      </c>
      <c r="BE72" s="172" t="str">
        <f t="shared" si="15"/>
        <v/>
      </c>
      <c r="BF72" s="172" t="str">
        <f t="shared" si="15"/>
        <v/>
      </c>
    </row>
    <row r="73" spans="2:58">
      <c r="B73" s="10" t="str">
        <f t="shared" si="3"/>
        <v/>
      </c>
      <c r="C73" s="8"/>
      <c r="D73" s="8"/>
      <c r="E73" s="8"/>
      <c r="F73" s="281"/>
      <c r="G73" s="9"/>
      <c r="H73" s="9"/>
      <c r="I73" s="9"/>
      <c r="J73" s="9"/>
      <c r="K73" s="9"/>
      <c r="L73" s="305"/>
      <c r="M73" s="305"/>
      <c r="N73" s="11" t="str">
        <f t="shared" si="7"/>
        <v/>
      </c>
      <c r="O73" s="11" t="str">
        <f t="shared" si="8"/>
        <v/>
      </c>
      <c r="P73" s="158"/>
      <c r="Q73" s="11"/>
      <c r="R73" s="11"/>
      <c r="S73" s="11"/>
      <c r="T73" s="11"/>
      <c r="U73" s="11"/>
      <c r="V73" s="11"/>
      <c r="W73" s="11"/>
      <c r="X73" s="11"/>
      <c r="Y73" s="11" t="str">
        <f t="shared" si="9"/>
        <v/>
      </c>
      <c r="Z73" s="11" t="str">
        <f t="shared" si="10"/>
        <v/>
      </c>
      <c r="AA73" s="172">
        <f t="shared" si="11"/>
        <v>0</v>
      </c>
      <c r="AB73" s="172" t="str">
        <f t="shared" si="16"/>
        <v/>
      </c>
      <c r="AC73" s="172" t="str">
        <f t="shared" si="16"/>
        <v/>
      </c>
      <c r="AD73" s="171">
        <f t="shared" si="14"/>
        <v>0</v>
      </c>
      <c r="AE73" s="171">
        <f t="shared" si="14"/>
        <v>0</v>
      </c>
      <c r="AF73" s="171">
        <f t="shared" si="14"/>
        <v>0</v>
      </c>
      <c r="AG73" s="171">
        <f t="shared" si="14"/>
        <v>0</v>
      </c>
      <c r="AH73" s="171">
        <f t="shared" si="14"/>
        <v>0</v>
      </c>
      <c r="AI73" s="171">
        <f t="shared" si="14"/>
        <v>0</v>
      </c>
      <c r="AJ73" s="171">
        <f t="shared" si="14"/>
        <v>0</v>
      </c>
      <c r="AK73" s="171"/>
      <c r="AL73" s="171"/>
      <c r="AM73" s="171">
        <f t="shared" si="5"/>
        <v>0</v>
      </c>
      <c r="AN73" s="171"/>
      <c r="AO73" s="171"/>
      <c r="AP73" s="171"/>
      <c r="AQ73" s="171"/>
      <c r="AR73" s="171"/>
      <c r="AS73" s="171"/>
      <c r="AT73" s="171"/>
      <c r="AU73" s="171"/>
      <c r="AV73" s="171"/>
      <c r="AW73" s="171"/>
      <c r="AX73" s="171"/>
      <c r="AY73" s="171"/>
      <c r="BB73" s="172" t="str">
        <f t="shared" si="15"/>
        <v/>
      </c>
      <c r="BC73" s="172" t="str">
        <f t="shared" si="15"/>
        <v/>
      </c>
      <c r="BD73" s="172" t="str">
        <f t="shared" si="15"/>
        <v/>
      </c>
      <c r="BE73" s="172" t="str">
        <f t="shared" si="15"/>
        <v/>
      </c>
      <c r="BF73" s="172" t="str">
        <f t="shared" si="15"/>
        <v/>
      </c>
    </row>
    <row r="74" spans="2:58">
      <c r="B74" s="10" t="str">
        <f t="shared" si="3"/>
        <v/>
      </c>
      <c r="C74" s="8"/>
      <c r="D74" s="8"/>
      <c r="E74" s="8"/>
      <c r="F74" s="281"/>
      <c r="G74" s="9"/>
      <c r="H74" s="9"/>
      <c r="I74" s="9"/>
      <c r="J74" s="9"/>
      <c r="K74" s="9"/>
      <c r="L74" s="305"/>
      <c r="M74" s="305"/>
      <c r="N74" s="11" t="str">
        <f t="shared" si="7"/>
        <v/>
      </c>
      <c r="O74" s="11" t="str">
        <f t="shared" si="8"/>
        <v/>
      </c>
      <c r="P74" s="158"/>
      <c r="Q74" s="11"/>
      <c r="R74" s="11"/>
      <c r="S74" s="11"/>
      <c r="T74" s="11"/>
      <c r="U74" s="11"/>
      <c r="V74" s="11"/>
      <c r="W74" s="11"/>
      <c r="X74" s="11"/>
      <c r="Y74" s="11" t="str">
        <f t="shared" si="9"/>
        <v/>
      </c>
      <c r="Z74" s="11" t="str">
        <f t="shared" si="10"/>
        <v/>
      </c>
      <c r="AA74" s="172">
        <f t="shared" si="11"/>
        <v>0</v>
      </c>
      <c r="AB74" s="172" t="str">
        <f t="shared" si="16"/>
        <v/>
      </c>
      <c r="AC74" s="172" t="str">
        <f t="shared" si="16"/>
        <v/>
      </c>
      <c r="AD74" s="171">
        <f t="shared" si="14"/>
        <v>0</v>
      </c>
      <c r="AE74" s="171">
        <f t="shared" si="14"/>
        <v>0</v>
      </c>
      <c r="AF74" s="171">
        <f t="shared" si="14"/>
        <v>0</v>
      </c>
      <c r="AG74" s="171">
        <f t="shared" si="14"/>
        <v>0</v>
      </c>
      <c r="AH74" s="171">
        <f t="shared" si="14"/>
        <v>0</v>
      </c>
      <c r="AI74" s="171">
        <f t="shared" si="14"/>
        <v>0</v>
      </c>
      <c r="AJ74" s="171">
        <f t="shared" si="14"/>
        <v>0</v>
      </c>
      <c r="AK74" s="171"/>
      <c r="AL74" s="171"/>
      <c r="AM74" s="171">
        <f t="shared" si="5"/>
        <v>0</v>
      </c>
      <c r="AN74" s="171"/>
      <c r="AO74" s="171"/>
      <c r="AP74" s="171"/>
      <c r="AQ74" s="171"/>
      <c r="AR74" s="171"/>
      <c r="AS74" s="171"/>
      <c r="AT74" s="171"/>
      <c r="AU74" s="171"/>
      <c r="AV74" s="171"/>
      <c r="AW74" s="171"/>
      <c r="AX74" s="171"/>
      <c r="AY74" s="171"/>
      <c r="BB74" s="172" t="str">
        <f t="shared" si="15"/>
        <v/>
      </c>
      <c r="BC74" s="172" t="str">
        <f t="shared" si="15"/>
        <v/>
      </c>
      <c r="BD74" s="172" t="str">
        <f t="shared" si="15"/>
        <v/>
      </c>
      <c r="BE74" s="172" t="str">
        <f t="shared" si="15"/>
        <v/>
      </c>
      <c r="BF74" s="172" t="str">
        <f t="shared" si="15"/>
        <v/>
      </c>
    </row>
    <row r="75" spans="2:58">
      <c r="B75" s="10" t="str">
        <f t="shared" si="3"/>
        <v/>
      </c>
      <c r="C75" s="8"/>
      <c r="D75" s="8"/>
      <c r="E75" s="8"/>
      <c r="F75" s="281"/>
      <c r="G75" s="9"/>
      <c r="H75" s="9"/>
      <c r="I75" s="9"/>
      <c r="J75" s="9"/>
      <c r="K75" s="9"/>
      <c r="L75" s="305"/>
      <c r="M75" s="305"/>
      <c r="N75" s="11" t="str">
        <f t="shared" si="7"/>
        <v/>
      </c>
      <c r="O75" s="11" t="str">
        <f t="shared" si="8"/>
        <v/>
      </c>
      <c r="P75" s="158"/>
      <c r="Q75" s="11"/>
      <c r="R75" s="11"/>
      <c r="S75" s="11"/>
      <c r="T75" s="11"/>
      <c r="U75" s="11"/>
      <c r="V75" s="11"/>
      <c r="W75" s="11"/>
      <c r="X75" s="11"/>
      <c r="Y75" s="11" t="str">
        <f t="shared" si="9"/>
        <v/>
      </c>
      <c r="Z75" s="11" t="str">
        <f t="shared" si="10"/>
        <v/>
      </c>
      <c r="AA75" s="172">
        <f t="shared" si="11"/>
        <v>0</v>
      </c>
      <c r="AB75" s="172" t="str">
        <f t="shared" si="16"/>
        <v/>
      </c>
      <c r="AC75" s="172" t="str">
        <f t="shared" si="16"/>
        <v/>
      </c>
      <c r="AD75" s="171">
        <f t="shared" si="14"/>
        <v>0</v>
      </c>
      <c r="AE75" s="171">
        <f t="shared" si="14"/>
        <v>0</v>
      </c>
      <c r="AF75" s="171">
        <f t="shared" si="14"/>
        <v>0</v>
      </c>
      <c r="AG75" s="171">
        <f t="shared" si="14"/>
        <v>0</v>
      </c>
      <c r="AH75" s="171">
        <f t="shared" si="14"/>
        <v>0</v>
      </c>
      <c r="AI75" s="171">
        <f t="shared" si="14"/>
        <v>0</v>
      </c>
      <c r="AJ75" s="171">
        <f t="shared" si="14"/>
        <v>0</v>
      </c>
      <c r="AK75" s="171"/>
      <c r="AL75" s="171"/>
      <c r="AM75" s="171">
        <f t="shared" si="5"/>
        <v>0</v>
      </c>
      <c r="AN75" s="171"/>
      <c r="AO75" s="171"/>
      <c r="AP75" s="171"/>
      <c r="AQ75" s="171"/>
      <c r="AR75" s="171"/>
      <c r="AS75" s="171"/>
      <c r="AT75" s="171"/>
      <c r="AU75" s="171"/>
      <c r="AV75" s="171"/>
      <c r="AW75" s="171"/>
      <c r="AX75" s="171"/>
      <c r="AY75" s="171"/>
      <c r="BB75" s="172" t="str">
        <f t="shared" si="15"/>
        <v/>
      </c>
      <c r="BC75" s="172" t="str">
        <f t="shared" si="15"/>
        <v/>
      </c>
      <c r="BD75" s="172" t="str">
        <f t="shared" si="15"/>
        <v/>
      </c>
      <c r="BE75" s="172" t="str">
        <f t="shared" si="15"/>
        <v/>
      </c>
      <c r="BF75" s="172" t="str">
        <f t="shared" si="15"/>
        <v/>
      </c>
    </row>
    <row r="76" spans="2:58">
      <c r="B76" s="10" t="str">
        <f t="shared" si="3"/>
        <v/>
      </c>
      <c r="C76" s="8"/>
      <c r="D76" s="8"/>
      <c r="E76" s="8"/>
      <c r="F76" s="281"/>
      <c r="G76" s="9"/>
      <c r="H76" s="9"/>
      <c r="I76" s="9"/>
      <c r="J76" s="9"/>
      <c r="K76" s="9"/>
      <c r="L76" s="305"/>
      <c r="M76" s="305"/>
      <c r="N76" s="11" t="str">
        <f t="shared" si="7"/>
        <v/>
      </c>
      <c r="O76" s="11" t="str">
        <f t="shared" si="8"/>
        <v/>
      </c>
      <c r="P76" s="158"/>
      <c r="Q76" s="11"/>
      <c r="R76" s="11"/>
      <c r="S76" s="11"/>
      <c r="T76" s="11"/>
      <c r="U76" s="11"/>
      <c r="V76" s="11"/>
      <c r="W76" s="11"/>
      <c r="X76" s="11"/>
      <c r="Y76" s="11" t="str">
        <f t="shared" si="9"/>
        <v/>
      </c>
      <c r="Z76" s="11" t="str">
        <f t="shared" si="10"/>
        <v/>
      </c>
      <c r="AA76" s="172">
        <f t="shared" si="11"/>
        <v>0</v>
      </c>
      <c r="AB76" s="172" t="str">
        <f t="shared" si="16"/>
        <v/>
      </c>
      <c r="AC76" s="172" t="str">
        <f t="shared" si="16"/>
        <v/>
      </c>
      <c r="AD76" s="171">
        <f t="shared" si="14"/>
        <v>0</v>
      </c>
      <c r="AE76" s="171">
        <f t="shared" si="14"/>
        <v>0</v>
      </c>
      <c r="AF76" s="171">
        <f t="shared" si="14"/>
        <v>0</v>
      </c>
      <c r="AG76" s="171">
        <f t="shared" si="14"/>
        <v>0</v>
      </c>
      <c r="AH76" s="171">
        <f t="shared" si="14"/>
        <v>0</v>
      </c>
      <c r="AI76" s="171">
        <f t="shared" si="14"/>
        <v>0</v>
      </c>
      <c r="AJ76" s="171">
        <f t="shared" si="14"/>
        <v>0</v>
      </c>
      <c r="AK76" s="171"/>
      <c r="AL76" s="171"/>
      <c r="AM76" s="171">
        <f t="shared" si="5"/>
        <v>0</v>
      </c>
      <c r="AN76" s="171"/>
      <c r="AO76" s="171"/>
      <c r="AP76" s="171"/>
      <c r="AQ76" s="171"/>
      <c r="AR76" s="171"/>
      <c r="AS76" s="171"/>
      <c r="AT76" s="171"/>
      <c r="AU76" s="171"/>
      <c r="AV76" s="171"/>
      <c r="AW76" s="171"/>
      <c r="AX76" s="171"/>
      <c r="AY76" s="171"/>
      <c r="BB76" s="172" t="str">
        <f t="shared" si="15"/>
        <v/>
      </c>
      <c r="BC76" s="172" t="str">
        <f t="shared" si="15"/>
        <v/>
      </c>
      <c r="BD76" s="172" t="str">
        <f t="shared" si="15"/>
        <v/>
      </c>
      <c r="BE76" s="172" t="str">
        <f t="shared" si="15"/>
        <v/>
      </c>
      <c r="BF76" s="172" t="str">
        <f t="shared" si="15"/>
        <v/>
      </c>
    </row>
    <row r="77" spans="2:58">
      <c r="B77" s="10" t="str">
        <f t="shared" si="3"/>
        <v/>
      </c>
      <c r="C77" s="8"/>
      <c r="D77" s="8"/>
      <c r="E77" s="8"/>
      <c r="F77" s="281"/>
      <c r="G77" s="9"/>
      <c r="H77" s="9"/>
      <c r="I77" s="9"/>
      <c r="J77" s="9"/>
      <c r="K77" s="9"/>
      <c r="L77" s="305"/>
      <c r="M77" s="305"/>
      <c r="N77" s="11" t="str">
        <f t="shared" si="7"/>
        <v/>
      </c>
      <c r="O77" s="11" t="str">
        <f t="shared" si="8"/>
        <v/>
      </c>
      <c r="P77" s="158"/>
      <c r="Q77" s="11"/>
      <c r="R77" s="11"/>
      <c r="S77" s="11"/>
      <c r="T77" s="11"/>
      <c r="U77" s="11"/>
      <c r="V77" s="11"/>
      <c r="W77" s="11"/>
      <c r="X77" s="11"/>
      <c r="Y77" s="11" t="str">
        <f t="shared" si="9"/>
        <v/>
      </c>
      <c r="Z77" s="11" t="str">
        <f t="shared" si="10"/>
        <v/>
      </c>
      <c r="AA77" s="172">
        <f t="shared" si="11"/>
        <v>0</v>
      </c>
      <c r="AB77" s="172" t="str">
        <f t="shared" si="16"/>
        <v/>
      </c>
      <c r="AC77" s="172" t="str">
        <f t="shared" si="16"/>
        <v/>
      </c>
      <c r="AD77" s="171">
        <f t="shared" si="14"/>
        <v>0</v>
      </c>
      <c r="AE77" s="171">
        <f t="shared" si="14"/>
        <v>0</v>
      </c>
      <c r="AF77" s="171">
        <f t="shared" si="14"/>
        <v>0</v>
      </c>
      <c r="AG77" s="171">
        <f t="shared" si="14"/>
        <v>0</v>
      </c>
      <c r="AH77" s="171">
        <f t="shared" si="14"/>
        <v>0</v>
      </c>
      <c r="AI77" s="171">
        <f t="shared" si="14"/>
        <v>0</v>
      </c>
      <c r="AJ77" s="171">
        <f t="shared" si="14"/>
        <v>0</v>
      </c>
      <c r="AK77" s="171"/>
      <c r="AL77" s="171"/>
      <c r="AM77" s="171">
        <f t="shared" si="5"/>
        <v>0</v>
      </c>
      <c r="AN77" s="171"/>
      <c r="AO77" s="171"/>
      <c r="AP77" s="171"/>
      <c r="AQ77" s="171"/>
      <c r="AR77" s="171"/>
      <c r="AS77" s="171"/>
      <c r="AT77" s="171"/>
      <c r="AU77" s="171"/>
      <c r="AV77" s="171"/>
      <c r="AW77" s="171"/>
      <c r="AX77" s="171"/>
      <c r="AY77" s="171"/>
      <c r="BB77" s="172" t="str">
        <f t="shared" si="15"/>
        <v/>
      </c>
      <c r="BC77" s="172" t="str">
        <f t="shared" si="15"/>
        <v/>
      </c>
      <c r="BD77" s="172" t="str">
        <f t="shared" si="15"/>
        <v/>
      </c>
      <c r="BE77" s="172" t="str">
        <f t="shared" si="15"/>
        <v/>
      </c>
      <c r="BF77" s="172" t="str">
        <f t="shared" si="15"/>
        <v/>
      </c>
    </row>
    <row r="78" spans="2:58">
      <c r="B78" s="10" t="str">
        <f t="shared" si="3"/>
        <v/>
      </c>
      <c r="C78" s="8"/>
      <c r="D78" s="8"/>
      <c r="E78" s="8"/>
      <c r="F78" s="281"/>
      <c r="G78" s="9"/>
      <c r="H78" s="9"/>
      <c r="I78" s="9"/>
      <c r="J78" s="9"/>
      <c r="K78" s="9"/>
      <c r="L78" s="305"/>
      <c r="M78" s="305"/>
      <c r="N78" s="11" t="str">
        <f t="shared" si="7"/>
        <v/>
      </c>
      <c r="O78" s="11" t="str">
        <f t="shared" si="8"/>
        <v/>
      </c>
      <c r="P78" s="158"/>
      <c r="Q78" s="11"/>
      <c r="R78" s="11"/>
      <c r="S78" s="11"/>
      <c r="T78" s="11"/>
      <c r="U78" s="11"/>
      <c r="V78" s="11"/>
      <c r="W78" s="11"/>
      <c r="X78" s="11"/>
      <c r="Y78" s="11" t="str">
        <f t="shared" si="9"/>
        <v/>
      </c>
      <c r="Z78" s="11" t="str">
        <f t="shared" si="10"/>
        <v/>
      </c>
      <c r="AA78" s="172">
        <f t="shared" si="11"/>
        <v>0</v>
      </c>
      <c r="AB78" s="172" t="str">
        <f t="shared" si="16"/>
        <v/>
      </c>
      <c r="AC78" s="172" t="str">
        <f t="shared" si="16"/>
        <v/>
      </c>
      <c r="AD78" s="171">
        <f t="shared" si="14"/>
        <v>0</v>
      </c>
      <c r="AE78" s="171">
        <f t="shared" si="14"/>
        <v>0</v>
      </c>
      <c r="AF78" s="171">
        <f t="shared" si="14"/>
        <v>0</v>
      </c>
      <c r="AG78" s="171">
        <f t="shared" si="14"/>
        <v>0</v>
      </c>
      <c r="AH78" s="171">
        <f t="shared" si="14"/>
        <v>0</v>
      </c>
      <c r="AI78" s="171">
        <f t="shared" si="14"/>
        <v>0</v>
      </c>
      <c r="AJ78" s="171">
        <f t="shared" si="14"/>
        <v>0</v>
      </c>
      <c r="AK78" s="171"/>
      <c r="AL78" s="171"/>
      <c r="AM78" s="171">
        <f t="shared" si="5"/>
        <v>0</v>
      </c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BB78" s="172" t="str">
        <f t="shared" si="15"/>
        <v/>
      </c>
      <c r="BC78" s="172" t="str">
        <f t="shared" si="15"/>
        <v/>
      </c>
      <c r="BD78" s="172" t="str">
        <f t="shared" si="15"/>
        <v/>
      </c>
      <c r="BE78" s="172" t="str">
        <f t="shared" si="15"/>
        <v/>
      </c>
      <c r="BF78" s="172" t="str">
        <f t="shared" si="15"/>
        <v/>
      </c>
    </row>
    <row r="79" spans="2:58">
      <c r="B79" s="10" t="str">
        <f t="shared" si="3"/>
        <v/>
      </c>
      <c r="C79" s="8"/>
      <c r="D79" s="8"/>
      <c r="E79" s="8"/>
      <c r="F79" s="281"/>
      <c r="G79" s="9"/>
      <c r="H79" s="9"/>
      <c r="I79" s="9"/>
      <c r="J79" s="9"/>
      <c r="K79" s="9"/>
      <c r="L79" s="305"/>
      <c r="M79" s="305"/>
      <c r="N79" s="11" t="str">
        <f t="shared" si="7"/>
        <v/>
      </c>
      <c r="O79" s="11" t="str">
        <f t="shared" si="8"/>
        <v/>
      </c>
      <c r="P79" s="158"/>
      <c r="Q79" s="11"/>
      <c r="R79" s="11"/>
      <c r="S79" s="11"/>
      <c r="T79" s="11"/>
      <c r="U79" s="11"/>
      <c r="V79" s="11"/>
      <c r="W79" s="11"/>
      <c r="X79" s="11"/>
      <c r="Y79" s="11" t="str">
        <f t="shared" si="9"/>
        <v/>
      </c>
      <c r="Z79" s="11" t="str">
        <f t="shared" si="10"/>
        <v/>
      </c>
      <c r="AA79" s="172">
        <f t="shared" si="11"/>
        <v>0</v>
      </c>
      <c r="AB79" s="172" t="str">
        <f t="shared" si="16"/>
        <v/>
      </c>
      <c r="AC79" s="172" t="str">
        <f t="shared" si="16"/>
        <v/>
      </c>
      <c r="AD79" s="171">
        <f t="shared" si="14"/>
        <v>0</v>
      </c>
      <c r="AE79" s="171">
        <f t="shared" si="14"/>
        <v>0</v>
      </c>
      <c r="AF79" s="171">
        <f t="shared" si="14"/>
        <v>0</v>
      </c>
      <c r="AG79" s="171">
        <f t="shared" si="14"/>
        <v>0</v>
      </c>
      <c r="AH79" s="171">
        <f t="shared" si="14"/>
        <v>0</v>
      </c>
      <c r="AI79" s="171">
        <f t="shared" si="14"/>
        <v>0</v>
      </c>
      <c r="AJ79" s="171">
        <f t="shared" si="14"/>
        <v>0</v>
      </c>
      <c r="AK79" s="171"/>
      <c r="AL79" s="171"/>
      <c r="AM79" s="171">
        <f t="shared" si="5"/>
        <v>0</v>
      </c>
      <c r="AN79" s="171"/>
      <c r="AO79" s="171"/>
      <c r="AP79" s="171"/>
      <c r="AQ79" s="171"/>
      <c r="AR79" s="171"/>
      <c r="AS79" s="171"/>
      <c r="AT79" s="171"/>
      <c r="AU79" s="171"/>
      <c r="AV79" s="171"/>
      <c r="AW79" s="171"/>
      <c r="AX79" s="171"/>
      <c r="AY79" s="171"/>
      <c r="BB79" s="172" t="str">
        <f t="shared" ref="BB79:BF94" si="17">IF($F79="","",BB$30)</f>
        <v/>
      </c>
      <c r="BC79" s="172" t="str">
        <f t="shared" si="17"/>
        <v/>
      </c>
      <c r="BD79" s="172" t="str">
        <f t="shared" si="17"/>
        <v/>
      </c>
      <c r="BE79" s="172" t="str">
        <f t="shared" si="17"/>
        <v/>
      </c>
      <c r="BF79" s="172" t="str">
        <f t="shared" si="17"/>
        <v/>
      </c>
    </row>
    <row r="80" spans="2:58">
      <c r="B80" s="10" t="str">
        <f t="shared" si="3"/>
        <v/>
      </c>
      <c r="C80" s="8"/>
      <c r="D80" s="8"/>
      <c r="E80" s="8"/>
      <c r="F80" s="281"/>
      <c r="G80" s="9"/>
      <c r="H80" s="9"/>
      <c r="I80" s="9"/>
      <c r="J80" s="9"/>
      <c r="K80" s="9"/>
      <c r="L80" s="305"/>
      <c r="M80" s="305"/>
      <c r="N80" s="11" t="str">
        <f t="shared" si="7"/>
        <v/>
      </c>
      <c r="O80" s="11" t="str">
        <f t="shared" si="8"/>
        <v/>
      </c>
      <c r="P80" s="158"/>
      <c r="Q80" s="11"/>
      <c r="R80" s="11"/>
      <c r="S80" s="11"/>
      <c r="T80" s="11"/>
      <c r="U80" s="11"/>
      <c r="V80" s="11"/>
      <c r="W80" s="11"/>
      <c r="X80" s="11"/>
      <c r="Y80" s="11" t="str">
        <f t="shared" si="9"/>
        <v/>
      </c>
      <c r="Z80" s="11" t="str">
        <f t="shared" si="10"/>
        <v/>
      </c>
      <c r="AA80" s="172">
        <f t="shared" si="11"/>
        <v>0</v>
      </c>
      <c r="AB80" s="172" t="str">
        <f t="shared" si="16"/>
        <v/>
      </c>
      <c r="AC80" s="172" t="str">
        <f t="shared" si="16"/>
        <v/>
      </c>
      <c r="AD80" s="171">
        <f t="shared" si="14"/>
        <v>0</v>
      </c>
      <c r="AE80" s="171">
        <f t="shared" si="14"/>
        <v>0</v>
      </c>
      <c r="AF80" s="171">
        <f t="shared" si="14"/>
        <v>0</v>
      </c>
      <c r="AG80" s="171">
        <f t="shared" si="14"/>
        <v>0</v>
      </c>
      <c r="AH80" s="171">
        <f t="shared" si="14"/>
        <v>0</v>
      </c>
      <c r="AI80" s="171">
        <f t="shared" si="14"/>
        <v>0</v>
      </c>
      <c r="AJ80" s="171">
        <f t="shared" si="14"/>
        <v>0</v>
      </c>
      <c r="AK80" s="171"/>
      <c r="AL80" s="171"/>
      <c r="AM80" s="171">
        <f t="shared" si="5"/>
        <v>0</v>
      </c>
      <c r="AN80" s="171"/>
      <c r="AO80" s="171"/>
      <c r="AP80" s="171"/>
      <c r="AQ80" s="171"/>
      <c r="AR80" s="171"/>
      <c r="AS80" s="171"/>
      <c r="AT80" s="171"/>
      <c r="AU80" s="171"/>
      <c r="AV80" s="171"/>
      <c r="AW80" s="171"/>
      <c r="AX80" s="171"/>
      <c r="AY80" s="171"/>
      <c r="BB80" s="172" t="str">
        <f t="shared" si="17"/>
        <v/>
      </c>
      <c r="BC80" s="172" t="str">
        <f t="shared" si="17"/>
        <v/>
      </c>
      <c r="BD80" s="172" t="str">
        <f t="shared" si="17"/>
        <v/>
      </c>
      <c r="BE80" s="172" t="str">
        <f t="shared" si="17"/>
        <v/>
      </c>
      <c r="BF80" s="172" t="str">
        <f t="shared" si="17"/>
        <v/>
      </c>
    </row>
    <row r="81" spans="2:58">
      <c r="B81" s="10" t="str">
        <f t="shared" si="3"/>
        <v/>
      </c>
      <c r="C81" s="8"/>
      <c r="D81" s="8"/>
      <c r="E81" s="8"/>
      <c r="F81" s="281"/>
      <c r="G81" s="9"/>
      <c r="H81" s="9"/>
      <c r="I81" s="9"/>
      <c r="J81" s="9"/>
      <c r="K81" s="9"/>
      <c r="L81" s="305"/>
      <c r="M81" s="305"/>
      <c r="N81" s="11" t="str">
        <f t="shared" si="7"/>
        <v/>
      </c>
      <c r="O81" s="11" t="str">
        <f t="shared" si="8"/>
        <v/>
      </c>
      <c r="P81" s="158"/>
      <c r="Q81" s="11"/>
      <c r="R81" s="11"/>
      <c r="S81" s="11"/>
      <c r="T81" s="11"/>
      <c r="U81" s="11"/>
      <c r="V81" s="11"/>
      <c r="W81" s="11"/>
      <c r="X81" s="11"/>
      <c r="Y81" s="11" t="str">
        <f t="shared" si="9"/>
        <v/>
      </c>
      <c r="Z81" s="11" t="str">
        <f t="shared" si="10"/>
        <v/>
      </c>
      <c r="AA81" s="172">
        <f t="shared" si="11"/>
        <v>0</v>
      </c>
      <c r="AB81" s="172" t="str">
        <f t="shared" si="16"/>
        <v/>
      </c>
      <c r="AC81" s="172" t="str">
        <f t="shared" si="16"/>
        <v/>
      </c>
      <c r="AD81" s="171">
        <f t="shared" si="14"/>
        <v>0</v>
      </c>
      <c r="AE81" s="171">
        <f t="shared" si="14"/>
        <v>0</v>
      </c>
      <c r="AF81" s="171">
        <f t="shared" si="14"/>
        <v>0</v>
      </c>
      <c r="AG81" s="171">
        <f t="shared" si="14"/>
        <v>0</v>
      </c>
      <c r="AH81" s="171">
        <f t="shared" si="14"/>
        <v>0</v>
      </c>
      <c r="AI81" s="171">
        <f t="shared" si="14"/>
        <v>0</v>
      </c>
      <c r="AJ81" s="171">
        <f t="shared" si="14"/>
        <v>0</v>
      </c>
      <c r="AK81" s="171"/>
      <c r="AL81" s="171"/>
      <c r="AM81" s="171">
        <f t="shared" si="5"/>
        <v>0</v>
      </c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1"/>
      <c r="BB81" s="172" t="str">
        <f t="shared" si="17"/>
        <v/>
      </c>
      <c r="BC81" s="172" t="str">
        <f t="shared" si="17"/>
        <v/>
      </c>
      <c r="BD81" s="172" t="str">
        <f t="shared" si="17"/>
        <v/>
      </c>
      <c r="BE81" s="172" t="str">
        <f t="shared" si="17"/>
        <v/>
      </c>
      <c r="BF81" s="172" t="str">
        <f t="shared" si="17"/>
        <v/>
      </c>
    </row>
    <row r="82" spans="2:58">
      <c r="B82" s="10" t="str">
        <f t="shared" si="3"/>
        <v/>
      </c>
      <c r="C82" s="8"/>
      <c r="D82" s="8"/>
      <c r="E82" s="8"/>
      <c r="F82" s="281"/>
      <c r="G82" s="9"/>
      <c r="H82" s="9"/>
      <c r="I82" s="9"/>
      <c r="J82" s="9"/>
      <c r="K82" s="9"/>
      <c r="L82" s="305"/>
      <c r="M82" s="305"/>
      <c r="N82" s="11" t="str">
        <f t="shared" si="7"/>
        <v/>
      </c>
      <c r="O82" s="11" t="str">
        <f t="shared" si="8"/>
        <v/>
      </c>
      <c r="P82" s="158"/>
      <c r="Q82" s="11"/>
      <c r="R82" s="11"/>
      <c r="S82" s="11"/>
      <c r="T82" s="11"/>
      <c r="U82" s="11"/>
      <c r="V82" s="11"/>
      <c r="W82" s="11"/>
      <c r="X82" s="11"/>
      <c r="Y82" s="11" t="str">
        <f t="shared" si="9"/>
        <v/>
      </c>
      <c r="Z82" s="11" t="str">
        <f t="shared" si="10"/>
        <v/>
      </c>
      <c r="AA82" s="172">
        <f t="shared" si="11"/>
        <v>0</v>
      </c>
      <c r="AB82" s="172" t="str">
        <f t="shared" si="16"/>
        <v/>
      </c>
      <c r="AC82" s="172" t="str">
        <f t="shared" si="16"/>
        <v/>
      </c>
      <c r="AD82" s="171">
        <f t="shared" si="14"/>
        <v>0</v>
      </c>
      <c r="AE82" s="171">
        <f t="shared" si="14"/>
        <v>0</v>
      </c>
      <c r="AF82" s="171">
        <f t="shared" si="14"/>
        <v>0</v>
      </c>
      <c r="AG82" s="171">
        <f t="shared" si="14"/>
        <v>0</v>
      </c>
      <c r="AH82" s="171">
        <f t="shared" si="14"/>
        <v>0</v>
      </c>
      <c r="AI82" s="171">
        <f t="shared" si="14"/>
        <v>0</v>
      </c>
      <c r="AJ82" s="171">
        <f t="shared" si="14"/>
        <v>0</v>
      </c>
      <c r="AK82" s="171"/>
      <c r="AL82" s="171"/>
      <c r="AM82" s="171">
        <f t="shared" si="5"/>
        <v>0</v>
      </c>
      <c r="AN82" s="171"/>
      <c r="AO82" s="171"/>
      <c r="AP82" s="171"/>
      <c r="AQ82" s="171"/>
      <c r="AR82" s="171"/>
      <c r="AS82" s="171"/>
      <c r="AT82" s="171"/>
      <c r="AU82" s="171"/>
      <c r="AV82" s="171"/>
      <c r="AW82" s="171"/>
      <c r="AX82" s="171"/>
      <c r="AY82" s="171"/>
      <c r="BB82" s="172" t="str">
        <f t="shared" si="17"/>
        <v/>
      </c>
      <c r="BC82" s="172" t="str">
        <f t="shared" si="17"/>
        <v/>
      </c>
      <c r="BD82" s="172" t="str">
        <f t="shared" si="17"/>
        <v/>
      </c>
      <c r="BE82" s="172" t="str">
        <f t="shared" si="17"/>
        <v/>
      </c>
      <c r="BF82" s="172" t="str">
        <f t="shared" si="17"/>
        <v/>
      </c>
    </row>
    <row r="83" spans="2:58">
      <c r="B83" s="10" t="str">
        <f t="shared" si="3"/>
        <v/>
      </c>
      <c r="C83" s="8"/>
      <c r="D83" s="8"/>
      <c r="E83" s="8"/>
      <c r="F83" s="281"/>
      <c r="G83" s="9"/>
      <c r="H83" s="9"/>
      <c r="I83" s="9"/>
      <c r="J83" s="9"/>
      <c r="K83" s="9"/>
      <c r="L83" s="305"/>
      <c r="M83" s="305"/>
      <c r="N83" s="11" t="str">
        <f t="shared" si="7"/>
        <v/>
      </c>
      <c r="O83" s="11" t="str">
        <f t="shared" si="8"/>
        <v/>
      </c>
      <c r="P83" s="158"/>
      <c r="Q83" s="11"/>
      <c r="R83" s="11"/>
      <c r="S83" s="11"/>
      <c r="T83" s="11"/>
      <c r="U83" s="11"/>
      <c r="V83" s="11"/>
      <c r="W83" s="11"/>
      <c r="X83" s="11"/>
      <c r="Y83" s="11" t="str">
        <f t="shared" si="9"/>
        <v/>
      </c>
      <c r="Z83" s="11" t="str">
        <f t="shared" si="10"/>
        <v/>
      </c>
      <c r="AA83" s="172">
        <f t="shared" si="11"/>
        <v>0</v>
      </c>
      <c r="AB83" s="172" t="str">
        <f t="shared" si="16"/>
        <v/>
      </c>
      <c r="AC83" s="172" t="str">
        <f t="shared" si="16"/>
        <v/>
      </c>
      <c r="AD83" s="171">
        <f t="shared" si="14"/>
        <v>0</v>
      </c>
      <c r="AE83" s="171">
        <f t="shared" si="14"/>
        <v>0</v>
      </c>
      <c r="AF83" s="171">
        <f t="shared" si="14"/>
        <v>0</v>
      </c>
      <c r="AG83" s="171">
        <f t="shared" si="14"/>
        <v>0</v>
      </c>
      <c r="AH83" s="171">
        <f t="shared" si="14"/>
        <v>0</v>
      </c>
      <c r="AI83" s="171">
        <f t="shared" si="14"/>
        <v>0</v>
      </c>
      <c r="AJ83" s="171">
        <f t="shared" si="14"/>
        <v>0</v>
      </c>
      <c r="AK83" s="171"/>
      <c r="AL83" s="171"/>
      <c r="AM83" s="171">
        <f t="shared" si="5"/>
        <v>0</v>
      </c>
      <c r="AN83" s="171"/>
      <c r="AO83" s="171"/>
      <c r="AP83" s="171"/>
      <c r="AQ83" s="171"/>
      <c r="AR83" s="171"/>
      <c r="AS83" s="171"/>
      <c r="AT83" s="171"/>
      <c r="AU83" s="171"/>
      <c r="AV83" s="171"/>
      <c r="AW83" s="171"/>
      <c r="AX83" s="171"/>
      <c r="AY83" s="171"/>
      <c r="BB83" s="172" t="str">
        <f t="shared" si="17"/>
        <v/>
      </c>
      <c r="BC83" s="172" t="str">
        <f t="shared" si="17"/>
        <v/>
      </c>
      <c r="BD83" s="172" t="str">
        <f t="shared" si="17"/>
        <v/>
      </c>
      <c r="BE83" s="172" t="str">
        <f t="shared" si="17"/>
        <v/>
      </c>
      <c r="BF83" s="172" t="str">
        <f t="shared" si="17"/>
        <v/>
      </c>
    </row>
    <row r="84" spans="2:58">
      <c r="B84" s="10" t="str">
        <f t="shared" si="3"/>
        <v/>
      </c>
      <c r="C84" s="8"/>
      <c r="D84" s="8"/>
      <c r="E84" s="8"/>
      <c r="F84" s="281"/>
      <c r="G84" s="9"/>
      <c r="H84" s="9"/>
      <c r="I84" s="9"/>
      <c r="J84" s="9"/>
      <c r="K84" s="9"/>
      <c r="L84" s="305"/>
      <c r="M84" s="305"/>
      <c r="N84" s="11" t="str">
        <f t="shared" si="7"/>
        <v/>
      </c>
      <c r="O84" s="11" t="str">
        <f t="shared" si="8"/>
        <v/>
      </c>
      <c r="P84" s="158"/>
      <c r="Q84" s="11"/>
      <c r="R84" s="11"/>
      <c r="S84" s="11"/>
      <c r="T84" s="11"/>
      <c r="U84" s="11"/>
      <c r="V84" s="11"/>
      <c r="W84" s="11"/>
      <c r="X84" s="11"/>
      <c r="Y84" s="11" t="str">
        <f t="shared" si="9"/>
        <v/>
      </c>
      <c r="Z84" s="11" t="str">
        <f t="shared" si="10"/>
        <v/>
      </c>
      <c r="AA84" s="172">
        <f t="shared" si="11"/>
        <v>0</v>
      </c>
      <c r="AB84" s="172" t="str">
        <f t="shared" si="16"/>
        <v/>
      </c>
      <c r="AC84" s="172" t="str">
        <f t="shared" si="16"/>
        <v/>
      </c>
      <c r="AD84" s="171">
        <f t="shared" si="14"/>
        <v>0</v>
      </c>
      <c r="AE84" s="171">
        <f t="shared" si="14"/>
        <v>0</v>
      </c>
      <c r="AF84" s="171">
        <f t="shared" si="14"/>
        <v>0</v>
      </c>
      <c r="AG84" s="171">
        <f t="shared" si="14"/>
        <v>0</v>
      </c>
      <c r="AH84" s="171">
        <f t="shared" si="14"/>
        <v>0</v>
      </c>
      <c r="AI84" s="171">
        <f t="shared" si="14"/>
        <v>0</v>
      </c>
      <c r="AJ84" s="171">
        <f t="shared" si="14"/>
        <v>0</v>
      </c>
      <c r="AK84" s="171"/>
      <c r="AL84" s="171"/>
      <c r="AM84" s="171">
        <f t="shared" si="5"/>
        <v>0</v>
      </c>
      <c r="AN84" s="171"/>
      <c r="AO84" s="171"/>
      <c r="AP84" s="171"/>
      <c r="AQ84" s="171"/>
      <c r="AR84" s="171"/>
      <c r="AS84" s="171"/>
      <c r="AT84" s="171"/>
      <c r="AU84" s="171"/>
      <c r="AV84" s="171"/>
      <c r="AW84" s="171"/>
      <c r="AX84" s="171"/>
      <c r="AY84" s="171"/>
      <c r="BB84" s="172" t="str">
        <f t="shared" si="17"/>
        <v/>
      </c>
      <c r="BC84" s="172" t="str">
        <f t="shared" si="17"/>
        <v/>
      </c>
      <c r="BD84" s="172" t="str">
        <f t="shared" si="17"/>
        <v/>
      </c>
      <c r="BE84" s="172" t="str">
        <f t="shared" si="17"/>
        <v/>
      </c>
      <c r="BF84" s="172" t="str">
        <f t="shared" si="17"/>
        <v/>
      </c>
    </row>
    <row r="85" spans="2:58">
      <c r="B85" s="10" t="str">
        <f t="shared" si="3"/>
        <v/>
      </c>
      <c r="C85" s="8"/>
      <c r="D85" s="8"/>
      <c r="E85" s="8"/>
      <c r="F85" s="281"/>
      <c r="G85" s="9"/>
      <c r="H85" s="9"/>
      <c r="I85" s="9"/>
      <c r="J85" s="9"/>
      <c r="K85" s="9"/>
      <c r="L85" s="305"/>
      <c r="M85" s="305"/>
      <c r="N85" s="11" t="str">
        <f t="shared" si="7"/>
        <v/>
      </c>
      <c r="O85" s="11" t="str">
        <f t="shared" si="8"/>
        <v/>
      </c>
      <c r="P85" s="158"/>
      <c r="Q85" s="11"/>
      <c r="R85" s="11"/>
      <c r="S85" s="11"/>
      <c r="T85" s="11"/>
      <c r="U85" s="11"/>
      <c r="V85" s="11"/>
      <c r="W85" s="11"/>
      <c r="X85" s="11"/>
      <c r="Y85" s="11" t="str">
        <f t="shared" si="9"/>
        <v/>
      </c>
      <c r="Z85" s="11" t="str">
        <f t="shared" si="10"/>
        <v/>
      </c>
      <c r="AA85" s="172">
        <f t="shared" si="11"/>
        <v>0</v>
      </c>
      <c r="AB85" s="172" t="str">
        <f t="shared" si="16"/>
        <v/>
      </c>
      <c r="AC85" s="172" t="str">
        <f t="shared" si="16"/>
        <v/>
      </c>
      <c r="AD85" s="171">
        <f t="shared" si="14"/>
        <v>0</v>
      </c>
      <c r="AE85" s="171">
        <f t="shared" si="14"/>
        <v>0</v>
      </c>
      <c r="AF85" s="171">
        <f t="shared" si="14"/>
        <v>0</v>
      </c>
      <c r="AG85" s="171">
        <f t="shared" si="14"/>
        <v>0</v>
      </c>
      <c r="AH85" s="171">
        <f t="shared" si="14"/>
        <v>0</v>
      </c>
      <c r="AI85" s="171">
        <f t="shared" si="14"/>
        <v>0</v>
      </c>
      <c r="AJ85" s="171">
        <f t="shared" si="14"/>
        <v>0</v>
      </c>
      <c r="AK85" s="171"/>
      <c r="AL85" s="171"/>
      <c r="AM85" s="171">
        <f t="shared" si="5"/>
        <v>0</v>
      </c>
      <c r="AN85" s="171"/>
      <c r="AO85" s="171"/>
      <c r="AP85" s="171"/>
      <c r="AQ85" s="171"/>
      <c r="AR85" s="171"/>
      <c r="AS85" s="171"/>
      <c r="AT85" s="171"/>
      <c r="AU85" s="171"/>
      <c r="AV85" s="171"/>
      <c r="AW85" s="171"/>
      <c r="AX85" s="171"/>
      <c r="AY85" s="171"/>
      <c r="BB85" s="172" t="str">
        <f t="shared" si="17"/>
        <v/>
      </c>
      <c r="BC85" s="172" t="str">
        <f t="shared" si="17"/>
        <v/>
      </c>
      <c r="BD85" s="172" t="str">
        <f t="shared" si="17"/>
        <v/>
      </c>
      <c r="BE85" s="172" t="str">
        <f t="shared" si="17"/>
        <v/>
      </c>
      <c r="BF85" s="172" t="str">
        <f t="shared" si="17"/>
        <v/>
      </c>
    </row>
    <row r="86" spans="2:58">
      <c r="B86" s="10" t="str">
        <f t="shared" si="3"/>
        <v/>
      </c>
      <c r="C86" s="8"/>
      <c r="D86" s="8"/>
      <c r="E86" s="8"/>
      <c r="F86" s="281"/>
      <c r="G86" s="9"/>
      <c r="H86" s="9"/>
      <c r="I86" s="9"/>
      <c r="J86" s="9"/>
      <c r="K86" s="9"/>
      <c r="L86" s="305"/>
      <c r="M86" s="305"/>
      <c r="N86" s="11" t="str">
        <f t="shared" si="7"/>
        <v/>
      </c>
      <c r="O86" s="11" t="str">
        <f t="shared" si="8"/>
        <v/>
      </c>
      <c r="P86" s="158"/>
      <c r="Q86" s="11"/>
      <c r="R86" s="11"/>
      <c r="S86" s="11"/>
      <c r="T86" s="11"/>
      <c r="U86" s="11"/>
      <c r="V86" s="11"/>
      <c r="W86" s="11"/>
      <c r="X86" s="11"/>
      <c r="Y86" s="11" t="str">
        <f t="shared" si="9"/>
        <v/>
      </c>
      <c r="Z86" s="11" t="str">
        <f t="shared" si="10"/>
        <v/>
      </c>
      <c r="AA86" s="172">
        <f t="shared" si="11"/>
        <v>0</v>
      </c>
      <c r="AB86" s="172" t="str">
        <f t="shared" si="16"/>
        <v/>
      </c>
      <c r="AC86" s="172" t="str">
        <f t="shared" si="16"/>
        <v/>
      </c>
      <c r="AD86" s="171">
        <f t="shared" si="14"/>
        <v>0</v>
      </c>
      <c r="AE86" s="171">
        <f t="shared" si="14"/>
        <v>0</v>
      </c>
      <c r="AF86" s="171">
        <f t="shared" si="14"/>
        <v>0</v>
      </c>
      <c r="AG86" s="171">
        <f t="shared" si="14"/>
        <v>0</v>
      </c>
      <c r="AH86" s="171">
        <f t="shared" si="14"/>
        <v>0</v>
      </c>
      <c r="AI86" s="171">
        <f t="shared" si="14"/>
        <v>0</v>
      </c>
      <c r="AJ86" s="171">
        <f t="shared" si="14"/>
        <v>0</v>
      </c>
      <c r="AK86" s="171"/>
      <c r="AL86" s="171"/>
      <c r="AM86" s="171">
        <f t="shared" si="5"/>
        <v>0</v>
      </c>
      <c r="AN86" s="171"/>
      <c r="AO86" s="171"/>
      <c r="AP86" s="171"/>
      <c r="AQ86" s="171"/>
      <c r="AR86" s="171"/>
      <c r="AS86" s="171"/>
      <c r="AT86" s="171"/>
      <c r="AU86" s="171"/>
      <c r="AV86" s="171"/>
      <c r="AW86" s="171"/>
      <c r="AX86" s="171"/>
      <c r="AY86" s="171"/>
      <c r="BB86" s="172" t="str">
        <f t="shared" si="17"/>
        <v/>
      </c>
      <c r="BC86" s="172" t="str">
        <f t="shared" si="17"/>
        <v/>
      </c>
      <c r="BD86" s="172" t="str">
        <f t="shared" si="17"/>
        <v/>
      </c>
      <c r="BE86" s="172" t="str">
        <f t="shared" si="17"/>
        <v/>
      </c>
      <c r="BF86" s="172" t="str">
        <f t="shared" si="17"/>
        <v/>
      </c>
    </row>
    <row r="87" spans="2:58">
      <c r="B87" s="10" t="str">
        <f t="shared" si="3"/>
        <v/>
      </c>
      <c r="C87" s="8"/>
      <c r="D87" s="8"/>
      <c r="E87" s="8"/>
      <c r="F87" s="281"/>
      <c r="G87" s="9"/>
      <c r="H87" s="9"/>
      <c r="I87" s="9"/>
      <c r="J87" s="9"/>
      <c r="K87" s="9"/>
      <c r="L87" s="305"/>
      <c r="M87" s="305"/>
      <c r="N87" s="11" t="str">
        <f t="shared" si="7"/>
        <v/>
      </c>
      <c r="O87" s="11" t="str">
        <f t="shared" si="8"/>
        <v/>
      </c>
      <c r="P87" s="158"/>
      <c r="Q87" s="11"/>
      <c r="R87" s="11"/>
      <c r="S87" s="11"/>
      <c r="T87" s="11"/>
      <c r="U87" s="11"/>
      <c r="V87" s="11"/>
      <c r="W87" s="11"/>
      <c r="X87" s="11"/>
      <c r="Y87" s="11" t="str">
        <f t="shared" si="9"/>
        <v/>
      </c>
      <c r="Z87" s="11" t="str">
        <f t="shared" si="10"/>
        <v/>
      </c>
      <c r="AA87" s="172">
        <f t="shared" si="11"/>
        <v>0</v>
      </c>
      <c r="AB87" s="172" t="str">
        <f t="shared" si="16"/>
        <v/>
      </c>
      <c r="AC87" s="172" t="str">
        <f t="shared" si="16"/>
        <v/>
      </c>
      <c r="AD87" s="171">
        <f t="shared" si="14"/>
        <v>0</v>
      </c>
      <c r="AE87" s="171">
        <f t="shared" si="14"/>
        <v>0</v>
      </c>
      <c r="AF87" s="171">
        <f t="shared" si="14"/>
        <v>0</v>
      </c>
      <c r="AG87" s="171">
        <f t="shared" si="14"/>
        <v>0</v>
      </c>
      <c r="AH87" s="171">
        <f t="shared" si="14"/>
        <v>0</v>
      </c>
      <c r="AI87" s="171">
        <f t="shared" si="14"/>
        <v>0</v>
      </c>
      <c r="AJ87" s="171">
        <f t="shared" si="14"/>
        <v>0</v>
      </c>
      <c r="AK87" s="171"/>
      <c r="AL87" s="171"/>
      <c r="AM87" s="171">
        <f t="shared" si="5"/>
        <v>0</v>
      </c>
      <c r="AN87" s="171"/>
      <c r="AO87" s="171"/>
      <c r="AP87" s="171"/>
      <c r="AQ87" s="171"/>
      <c r="AR87" s="171"/>
      <c r="AS87" s="171"/>
      <c r="AT87" s="171"/>
      <c r="AU87" s="171"/>
      <c r="AV87" s="171"/>
      <c r="AW87" s="171"/>
      <c r="AX87" s="171"/>
      <c r="AY87" s="171"/>
      <c r="BB87" s="172" t="str">
        <f t="shared" si="17"/>
        <v/>
      </c>
      <c r="BC87" s="172" t="str">
        <f t="shared" si="17"/>
        <v/>
      </c>
      <c r="BD87" s="172" t="str">
        <f t="shared" si="17"/>
        <v/>
      </c>
      <c r="BE87" s="172" t="str">
        <f t="shared" si="17"/>
        <v/>
      </c>
      <c r="BF87" s="172" t="str">
        <f t="shared" si="17"/>
        <v/>
      </c>
    </row>
    <row r="88" spans="2:58">
      <c r="B88" s="10" t="str">
        <f t="shared" si="3"/>
        <v/>
      </c>
      <c r="C88" s="8"/>
      <c r="D88" s="8"/>
      <c r="E88" s="8"/>
      <c r="F88" s="281"/>
      <c r="G88" s="9"/>
      <c r="H88" s="9"/>
      <c r="I88" s="9"/>
      <c r="J88" s="9"/>
      <c r="K88" s="9"/>
      <c r="L88" s="305"/>
      <c r="M88" s="305"/>
      <c r="N88" s="11" t="str">
        <f t="shared" si="7"/>
        <v/>
      </c>
      <c r="O88" s="11" t="str">
        <f t="shared" si="8"/>
        <v/>
      </c>
      <c r="P88" s="158"/>
      <c r="Q88" s="11"/>
      <c r="R88" s="11"/>
      <c r="S88" s="11"/>
      <c r="T88" s="11"/>
      <c r="U88" s="11"/>
      <c r="V88" s="11"/>
      <c r="W88" s="11"/>
      <c r="X88" s="11"/>
      <c r="Y88" s="11" t="str">
        <f t="shared" si="9"/>
        <v/>
      </c>
      <c r="Z88" s="11" t="str">
        <f t="shared" si="10"/>
        <v/>
      </c>
      <c r="AA88" s="172">
        <f t="shared" si="11"/>
        <v>0</v>
      </c>
      <c r="AB88" s="172" t="str">
        <f t="shared" si="16"/>
        <v/>
      </c>
      <c r="AC88" s="172" t="str">
        <f t="shared" si="16"/>
        <v/>
      </c>
      <c r="AD88" s="171">
        <f t="shared" si="14"/>
        <v>0</v>
      </c>
      <c r="AE88" s="171">
        <f t="shared" si="14"/>
        <v>0</v>
      </c>
      <c r="AF88" s="171">
        <f t="shared" si="14"/>
        <v>0</v>
      </c>
      <c r="AG88" s="171">
        <f t="shared" si="14"/>
        <v>0</v>
      </c>
      <c r="AH88" s="171">
        <f t="shared" si="14"/>
        <v>0</v>
      </c>
      <c r="AI88" s="171">
        <f t="shared" si="14"/>
        <v>0</v>
      </c>
      <c r="AJ88" s="171">
        <f t="shared" si="14"/>
        <v>0</v>
      </c>
      <c r="AK88" s="171"/>
      <c r="AL88" s="171"/>
      <c r="AM88" s="171">
        <f t="shared" si="5"/>
        <v>0</v>
      </c>
      <c r="AN88" s="171"/>
      <c r="AO88" s="171"/>
      <c r="AP88" s="171"/>
      <c r="AQ88" s="171"/>
      <c r="AR88" s="171"/>
      <c r="AS88" s="171"/>
      <c r="AT88" s="171"/>
      <c r="AU88" s="171"/>
      <c r="AV88" s="171"/>
      <c r="AW88" s="171"/>
      <c r="AX88" s="171"/>
      <c r="AY88" s="171"/>
      <c r="BB88" s="172" t="str">
        <f t="shared" si="17"/>
        <v/>
      </c>
      <c r="BC88" s="172" t="str">
        <f t="shared" si="17"/>
        <v/>
      </c>
      <c r="BD88" s="172" t="str">
        <f t="shared" si="17"/>
        <v/>
      </c>
      <c r="BE88" s="172" t="str">
        <f t="shared" si="17"/>
        <v/>
      </c>
      <c r="BF88" s="172" t="str">
        <f t="shared" si="17"/>
        <v/>
      </c>
    </row>
    <row r="89" spans="2:58">
      <c r="B89" s="10" t="str">
        <f t="shared" si="3"/>
        <v/>
      </c>
      <c r="C89" s="8"/>
      <c r="D89" s="8"/>
      <c r="E89" s="8"/>
      <c r="F89" s="281"/>
      <c r="G89" s="9"/>
      <c r="H89" s="9"/>
      <c r="I89" s="9"/>
      <c r="J89" s="9"/>
      <c r="K89" s="9"/>
      <c r="L89" s="305"/>
      <c r="M89" s="305"/>
      <c r="N89" s="11" t="str">
        <f t="shared" si="7"/>
        <v/>
      </c>
      <c r="O89" s="11" t="str">
        <f t="shared" si="8"/>
        <v/>
      </c>
      <c r="P89" s="158"/>
      <c r="Q89" s="11"/>
      <c r="R89" s="11"/>
      <c r="S89" s="11"/>
      <c r="T89" s="11"/>
      <c r="U89" s="11"/>
      <c r="V89" s="11"/>
      <c r="W89" s="11"/>
      <c r="X89" s="11"/>
      <c r="Y89" s="11" t="str">
        <f t="shared" si="9"/>
        <v/>
      </c>
      <c r="Z89" s="11" t="str">
        <f t="shared" si="10"/>
        <v/>
      </c>
      <c r="AA89" s="172">
        <f t="shared" si="11"/>
        <v>0</v>
      </c>
      <c r="AB89" s="172" t="str">
        <f t="shared" si="16"/>
        <v/>
      </c>
      <c r="AC89" s="172" t="str">
        <f t="shared" si="16"/>
        <v/>
      </c>
      <c r="AD89" s="171">
        <f t="shared" si="14"/>
        <v>0</v>
      </c>
      <c r="AE89" s="171">
        <f t="shared" si="14"/>
        <v>0</v>
      </c>
      <c r="AF89" s="171">
        <f t="shared" si="14"/>
        <v>0</v>
      </c>
      <c r="AG89" s="171">
        <f t="shared" si="14"/>
        <v>0</v>
      </c>
      <c r="AH89" s="171">
        <f t="shared" si="14"/>
        <v>0</v>
      </c>
      <c r="AI89" s="171">
        <f t="shared" si="14"/>
        <v>0</v>
      </c>
      <c r="AJ89" s="171">
        <f t="shared" si="14"/>
        <v>0</v>
      </c>
      <c r="AK89" s="171"/>
      <c r="AL89" s="171"/>
      <c r="AM89" s="171">
        <f t="shared" si="5"/>
        <v>0</v>
      </c>
      <c r="AN89" s="171"/>
      <c r="AO89" s="171"/>
      <c r="AP89" s="171"/>
      <c r="AQ89" s="171"/>
      <c r="AR89" s="171"/>
      <c r="AS89" s="171"/>
      <c r="AT89" s="171"/>
      <c r="AU89" s="171"/>
      <c r="AV89" s="171"/>
      <c r="AW89" s="171"/>
      <c r="AX89" s="171"/>
      <c r="AY89" s="171"/>
      <c r="BB89" s="172" t="str">
        <f t="shared" si="17"/>
        <v/>
      </c>
      <c r="BC89" s="172" t="str">
        <f t="shared" si="17"/>
        <v/>
      </c>
      <c r="BD89" s="172" t="str">
        <f t="shared" si="17"/>
        <v/>
      </c>
      <c r="BE89" s="172" t="str">
        <f t="shared" si="17"/>
        <v/>
      </c>
      <c r="BF89" s="172" t="str">
        <f t="shared" si="17"/>
        <v/>
      </c>
    </row>
    <row r="90" spans="2:58">
      <c r="B90" s="10" t="str">
        <f t="shared" si="3"/>
        <v/>
      </c>
      <c r="C90" s="8"/>
      <c r="D90" s="8"/>
      <c r="E90" s="8"/>
      <c r="F90" s="281"/>
      <c r="G90" s="9"/>
      <c r="H90" s="9"/>
      <c r="I90" s="9"/>
      <c r="J90" s="9"/>
      <c r="K90" s="9"/>
      <c r="L90" s="305"/>
      <c r="M90" s="305"/>
      <c r="N90" s="11" t="str">
        <f t="shared" si="7"/>
        <v/>
      </c>
      <c r="O90" s="11" t="str">
        <f t="shared" si="8"/>
        <v/>
      </c>
      <c r="P90" s="158"/>
      <c r="Q90" s="11"/>
      <c r="R90" s="11"/>
      <c r="S90" s="11"/>
      <c r="T90" s="11"/>
      <c r="U90" s="11"/>
      <c r="V90" s="11"/>
      <c r="W90" s="11"/>
      <c r="X90" s="11"/>
      <c r="Y90" s="11" t="str">
        <f t="shared" si="9"/>
        <v/>
      </c>
      <c r="Z90" s="11" t="str">
        <f t="shared" si="10"/>
        <v/>
      </c>
      <c r="AA90" s="172">
        <f t="shared" si="11"/>
        <v>0</v>
      </c>
      <c r="AB90" s="172" t="str">
        <f t="shared" si="16"/>
        <v/>
      </c>
      <c r="AC90" s="172" t="str">
        <f t="shared" si="16"/>
        <v/>
      </c>
      <c r="AD90" s="171">
        <f t="shared" si="14"/>
        <v>0</v>
      </c>
      <c r="AE90" s="171">
        <f t="shared" si="14"/>
        <v>0</v>
      </c>
      <c r="AF90" s="171">
        <f t="shared" si="14"/>
        <v>0</v>
      </c>
      <c r="AG90" s="171">
        <f t="shared" si="14"/>
        <v>0</v>
      </c>
      <c r="AH90" s="171">
        <f t="shared" si="14"/>
        <v>0</v>
      </c>
      <c r="AI90" s="171">
        <f t="shared" si="14"/>
        <v>0</v>
      </c>
      <c r="AJ90" s="171">
        <f t="shared" si="14"/>
        <v>0</v>
      </c>
      <c r="AK90" s="171"/>
      <c r="AL90" s="171"/>
      <c r="AM90" s="171">
        <f t="shared" si="5"/>
        <v>0</v>
      </c>
      <c r="AN90" s="171"/>
      <c r="AO90" s="171"/>
      <c r="AP90" s="171"/>
      <c r="AQ90" s="171"/>
      <c r="AR90" s="171"/>
      <c r="AS90" s="171"/>
      <c r="AT90" s="171"/>
      <c r="AU90" s="171"/>
      <c r="AV90" s="171"/>
      <c r="AW90" s="171"/>
      <c r="AX90" s="171"/>
      <c r="AY90" s="171"/>
      <c r="BB90" s="172" t="str">
        <f t="shared" si="17"/>
        <v/>
      </c>
      <c r="BC90" s="172" t="str">
        <f t="shared" si="17"/>
        <v/>
      </c>
      <c r="BD90" s="172" t="str">
        <f t="shared" si="17"/>
        <v/>
      </c>
      <c r="BE90" s="172" t="str">
        <f t="shared" si="17"/>
        <v/>
      </c>
      <c r="BF90" s="172" t="str">
        <f t="shared" si="17"/>
        <v/>
      </c>
    </row>
    <row r="91" spans="2:58">
      <c r="B91" s="10" t="str">
        <f t="shared" si="3"/>
        <v/>
      </c>
      <c r="C91" s="8"/>
      <c r="D91" s="8"/>
      <c r="E91" s="8"/>
      <c r="F91" s="281"/>
      <c r="G91" s="9"/>
      <c r="H91" s="9"/>
      <c r="I91" s="9"/>
      <c r="J91" s="9"/>
      <c r="K91" s="9"/>
      <c r="L91" s="305"/>
      <c r="M91" s="305"/>
      <c r="N91" s="11" t="str">
        <f t="shared" si="7"/>
        <v/>
      </c>
      <c r="O91" s="11" t="str">
        <f t="shared" si="8"/>
        <v/>
      </c>
      <c r="P91" s="158"/>
      <c r="Q91" s="11"/>
      <c r="R91" s="11"/>
      <c r="S91" s="11"/>
      <c r="T91" s="11"/>
      <c r="U91" s="11"/>
      <c r="V91" s="11"/>
      <c r="W91" s="11"/>
      <c r="X91" s="11"/>
      <c r="Y91" s="11" t="str">
        <f t="shared" si="9"/>
        <v/>
      </c>
      <c r="Z91" s="11" t="str">
        <f t="shared" si="10"/>
        <v/>
      </c>
      <c r="AA91" s="172">
        <f t="shared" si="11"/>
        <v>0</v>
      </c>
      <c r="AB91" s="172" t="str">
        <f t="shared" si="16"/>
        <v/>
      </c>
      <c r="AC91" s="172" t="str">
        <f t="shared" si="16"/>
        <v/>
      </c>
      <c r="AD91" s="171">
        <f t="shared" si="14"/>
        <v>0</v>
      </c>
      <c r="AE91" s="171">
        <f t="shared" si="14"/>
        <v>0</v>
      </c>
      <c r="AF91" s="171">
        <f t="shared" si="14"/>
        <v>0</v>
      </c>
      <c r="AG91" s="171">
        <f t="shared" si="14"/>
        <v>0</v>
      </c>
      <c r="AH91" s="171">
        <f t="shared" si="14"/>
        <v>0</v>
      </c>
      <c r="AI91" s="171">
        <f t="shared" si="14"/>
        <v>0</v>
      </c>
      <c r="AJ91" s="171">
        <f t="shared" si="14"/>
        <v>0</v>
      </c>
      <c r="AK91" s="171"/>
      <c r="AL91" s="171"/>
      <c r="AM91" s="171">
        <f t="shared" si="5"/>
        <v>0</v>
      </c>
      <c r="AN91" s="171"/>
      <c r="AO91" s="171"/>
      <c r="AP91" s="171"/>
      <c r="AQ91" s="171"/>
      <c r="AR91" s="171"/>
      <c r="AS91" s="171"/>
      <c r="AT91" s="171"/>
      <c r="AU91" s="171"/>
      <c r="AV91" s="171"/>
      <c r="AW91" s="171"/>
      <c r="AX91" s="171"/>
      <c r="AY91" s="171"/>
      <c r="BB91" s="172" t="str">
        <f t="shared" si="17"/>
        <v/>
      </c>
      <c r="BC91" s="172" t="str">
        <f t="shared" si="17"/>
        <v/>
      </c>
      <c r="BD91" s="172" t="str">
        <f t="shared" si="17"/>
        <v/>
      </c>
      <c r="BE91" s="172" t="str">
        <f t="shared" si="17"/>
        <v/>
      </c>
      <c r="BF91" s="172" t="str">
        <f t="shared" si="17"/>
        <v/>
      </c>
    </row>
    <row r="92" spans="2:58">
      <c r="B92" s="10" t="str">
        <f t="shared" si="3"/>
        <v/>
      </c>
      <c r="C92" s="8"/>
      <c r="D92" s="8"/>
      <c r="E92" s="8"/>
      <c r="F92" s="281"/>
      <c r="G92" s="9"/>
      <c r="H92" s="9"/>
      <c r="I92" s="9"/>
      <c r="J92" s="9"/>
      <c r="K92" s="9"/>
      <c r="L92" s="305"/>
      <c r="M92" s="305"/>
      <c r="N92" s="11" t="str">
        <f t="shared" si="7"/>
        <v/>
      </c>
      <c r="O92" s="11" t="str">
        <f t="shared" si="8"/>
        <v/>
      </c>
      <c r="P92" s="158"/>
      <c r="Q92" s="11"/>
      <c r="R92" s="11"/>
      <c r="S92" s="11"/>
      <c r="T92" s="11"/>
      <c r="U92" s="11"/>
      <c r="V92" s="11"/>
      <c r="W92" s="11"/>
      <c r="X92" s="11"/>
      <c r="Y92" s="11" t="str">
        <f t="shared" si="9"/>
        <v/>
      </c>
      <c r="Z92" s="11" t="str">
        <f t="shared" si="10"/>
        <v/>
      </c>
      <c r="AA92" s="172">
        <f t="shared" si="11"/>
        <v>0</v>
      </c>
      <c r="AB92" s="172" t="str">
        <f t="shared" ref="AB92:AC130" si="18">IF($F92="","",AB$30)</f>
        <v/>
      </c>
      <c r="AC92" s="172" t="str">
        <f t="shared" si="18"/>
        <v/>
      </c>
      <c r="AD92" s="171">
        <f t="shared" si="14"/>
        <v>0</v>
      </c>
      <c r="AE92" s="171">
        <f t="shared" si="14"/>
        <v>0</v>
      </c>
      <c r="AF92" s="171">
        <f t="shared" si="14"/>
        <v>0</v>
      </c>
      <c r="AG92" s="171">
        <f t="shared" si="14"/>
        <v>0</v>
      </c>
      <c r="AH92" s="171">
        <f t="shared" si="14"/>
        <v>0</v>
      </c>
      <c r="AI92" s="171">
        <f t="shared" si="14"/>
        <v>0</v>
      </c>
      <c r="AJ92" s="171">
        <f t="shared" si="14"/>
        <v>0</v>
      </c>
      <c r="AK92" s="171"/>
      <c r="AL92" s="171"/>
      <c r="AM92" s="171">
        <f t="shared" si="5"/>
        <v>0</v>
      </c>
      <c r="AN92" s="171"/>
      <c r="AO92" s="171"/>
      <c r="AP92" s="171"/>
      <c r="AQ92" s="171"/>
      <c r="AR92" s="171"/>
      <c r="AS92" s="171"/>
      <c r="AT92" s="171"/>
      <c r="AU92" s="171"/>
      <c r="AV92" s="171"/>
      <c r="AW92" s="171"/>
      <c r="AX92" s="171"/>
      <c r="AY92" s="171"/>
      <c r="BB92" s="172" t="str">
        <f t="shared" si="17"/>
        <v/>
      </c>
      <c r="BC92" s="172" t="str">
        <f t="shared" si="17"/>
        <v/>
      </c>
      <c r="BD92" s="172" t="str">
        <f t="shared" si="17"/>
        <v/>
      </c>
      <c r="BE92" s="172" t="str">
        <f t="shared" si="17"/>
        <v/>
      </c>
      <c r="BF92" s="172" t="str">
        <f t="shared" si="17"/>
        <v/>
      </c>
    </row>
    <row r="93" spans="2:58">
      <c r="B93" s="10" t="str">
        <f t="shared" si="3"/>
        <v/>
      </c>
      <c r="C93" s="8"/>
      <c r="D93" s="8"/>
      <c r="E93" s="8"/>
      <c r="F93" s="281"/>
      <c r="G93" s="9"/>
      <c r="H93" s="9"/>
      <c r="I93" s="9"/>
      <c r="J93" s="9"/>
      <c r="K93" s="9"/>
      <c r="L93" s="305"/>
      <c r="M93" s="305"/>
      <c r="N93" s="11" t="str">
        <f t="shared" si="7"/>
        <v/>
      </c>
      <c r="O93" s="11" t="str">
        <f t="shared" si="8"/>
        <v/>
      </c>
      <c r="P93" s="158"/>
      <c r="Q93" s="11"/>
      <c r="R93" s="11"/>
      <c r="S93" s="11"/>
      <c r="T93" s="11"/>
      <c r="U93" s="11"/>
      <c r="V93" s="11"/>
      <c r="W93" s="11"/>
      <c r="X93" s="11"/>
      <c r="Y93" s="11" t="str">
        <f t="shared" si="9"/>
        <v/>
      </c>
      <c r="Z93" s="11" t="str">
        <f t="shared" si="10"/>
        <v/>
      </c>
      <c r="AA93" s="172">
        <f t="shared" si="11"/>
        <v>0</v>
      </c>
      <c r="AB93" s="172" t="str">
        <f t="shared" si="18"/>
        <v/>
      </c>
      <c r="AC93" s="172" t="str">
        <f t="shared" si="18"/>
        <v/>
      </c>
      <c r="AD93" s="171">
        <f t="shared" si="14"/>
        <v>0</v>
      </c>
      <c r="AE93" s="171">
        <f t="shared" si="14"/>
        <v>0</v>
      </c>
      <c r="AF93" s="171">
        <f t="shared" si="14"/>
        <v>0</v>
      </c>
      <c r="AG93" s="171">
        <f t="shared" si="14"/>
        <v>0</v>
      </c>
      <c r="AH93" s="171">
        <f t="shared" si="14"/>
        <v>0</v>
      </c>
      <c r="AI93" s="171">
        <f t="shared" si="14"/>
        <v>0</v>
      </c>
      <c r="AJ93" s="171">
        <f t="shared" si="14"/>
        <v>0</v>
      </c>
      <c r="AK93" s="171"/>
      <c r="AL93" s="171"/>
      <c r="AM93" s="171">
        <f t="shared" si="5"/>
        <v>0</v>
      </c>
      <c r="AN93" s="171"/>
      <c r="AO93" s="171"/>
      <c r="AP93" s="171"/>
      <c r="AQ93" s="171"/>
      <c r="AR93" s="171"/>
      <c r="AS93" s="171"/>
      <c r="AT93" s="171"/>
      <c r="AU93" s="171"/>
      <c r="AV93" s="171"/>
      <c r="AW93" s="171"/>
      <c r="AX93" s="171"/>
      <c r="AY93" s="171"/>
      <c r="BB93" s="172" t="str">
        <f t="shared" si="17"/>
        <v/>
      </c>
      <c r="BC93" s="172" t="str">
        <f t="shared" si="17"/>
        <v/>
      </c>
      <c r="BD93" s="172" t="str">
        <f t="shared" si="17"/>
        <v/>
      </c>
      <c r="BE93" s="172" t="str">
        <f t="shared" si="17"/>
        <v/>
      </c>
      <c r="BF93" s="172" t="str">
        <f t="shared" si="17"/>
        <v/>
      </c>
    </row>
    <row r="94" spans="2:58">
      <c r="B94" s="10" t="str">
        <f t="shared" si="3"/>
        <v/>
      </c>
      <c r="C94" s="8"/>
      <c r="D94" s="8"/>
      <c r="E94" s="8"/>
      <c r="F94" s="281"/>
      <c r="G94" s="9"/>
      <c r="H94" s="9"/>
      <c r="I94" s="9"/>
      <c r="J94" s="9"/>
      <c r="K94" s="9"/>
      <c r="L94" s="305"/>
      <c r="M94" s="305"/>
      <c r="N94" s="11" t="str">
        <f t="shared" si="7"/>
        <v/>
      </c>
      <c r="O94" s="11" t="str">
        <f t="shared" si="8"/>
        <v/>
      </c>
      <c r="P94" s="158"/>
      <c r="Q94" s="11"/>
      <c r="R94" s="11"/>
      <c r="S94" s="11"/>
      <c r="T94" s="11"/>
      <c r="U94" s="11"/>
      <c r="V94" s="11"/>
      <c r="W94" s="11"/>
      <c r="X94" s="11"/>
      <c r="Y94" s="11" t="str">
        <f t="shared" si="9"/>
        <v/>
      </c>
      <c r="Z94" s="11" t="str">
        <f t="shared" si="10"/>
        <v/>
      </c>
      <c r="AA94" s="172">
        <f t="shared" si="11"/>
        <v>0</v>
      </c>
      <c r="AB94" s="172" t="str">
        <f t="shared" si="18"/>
        <v/>
      </c>
      <c r="AC94" s="172" t="str">
        <f t="shared" si="18"/>
        <v/>
      </c>
      <c r="AD94" s="171">
        <f t="shared" si="14"/>
        <v>0</v>
      </c>
      <c r="AE94" s="171">
        <f t="shared" si="14"/>
        <v>0</v>
      </c>
      <c r="AF94" s="171">
        <f t="shared" si="14"/>
        <v>0</v>
      </c>
      <c r="AG94" s="171">
        <f t="shared" si="14"/>
        <v>0</v>
      </c>
      <c r="AH94" s="171">
        <f t="shared" si="14"/>
        <v>0</v>
      </c>
      <c r="AI94" s="171">
        <f t="shared" si="14"/>
        <v>0</v>
      </c>
      <c r="AJ94" s="171">
        <f t="shared" si="14"/>
        <v>0</v>
      </c>
      <c r="AK94" s="171"/>
      <c r="AL94" s="171"/>
      <c r="AM94" s="171">
        <f t="shared" si="5"/>
        <v>0</v>
      </c>
      <c r="AN94" s="171"/>
      <c r="AO94" s="171"/>
      <c r="AP94" s="171"/>
      <c r="AQ94" s="171"/>
      <c r="AR94" s="171"/>
      <c r="AS94" s="171"/>
      <c r="AT94" s="171"/>
      <c r="AU94" s="171"/>
      <c r="AV94" s="171"/>
      <c r="AW94" s="171"/>
      <c r="AX94" s="171"/>
      <c r="AY94" s="171"/>
      <c r="BB94" s="172" t="str">
        <f t="shared" si="17"/>
        <v/>
      </c>
      <c r="BC94" s="172" t="str">
        <f t="shared" si="17"/>
        <v/>
      </c>
      <c r="BD94" s="172" t="str">
        <f t="shared" si="17"/>
        <v/>
      </c>
      <c r="BE94" s="172" t="str">
        <f t="shared" si="17"/>
        <v/>
      </c>
      <c r="BF94" s="172" t="str">
        <f t="shared" si="17"/>
        <v/>
      </c>
    </row>
    <row r="95" spans="2:58">
      <c r="B95" s="10" t="str">
        <f t="shared" ref="B95:B130" si="19">IF(F95="","",ROW()-30)</f>
        <v/>
      </c>
      <c r="C95" s="8"/>
      <c r="D95" s="8"/>
      <c r="E95" s="8"/>
      <c r="F95" s="281"/>
      <c r="G95" s="9"/>
      <c r="H95" s="9"/>
      <c r="I95" s="9"/>
      <c r="J95" s="9"/>
      <c r="K95" s="9"/>
      <c r="L95" s="305"/>
      <c r="M95" s="305"/>
      <c r="N95" s="11" t="str">
        <f t="shared" si="7"/>
        <v/>
      </c>
      <c r="O95" s="11" t="str">
        <f t="shared" si="8"/>
        <v/>
      </c>
      <c r="P95" s="158"/>
      <c r="Q95" s="11"/>
      <c r="R95" s="11"/>
      <c r="S95" s="11"/>
      <c r="T95" s="11"/>
      <c r="U95" s="11"/>
      <c r="V95" s="11"/>
      <c r="W95" s="11"/>
      <c r="X95" s="11"/>
      <c r="Y95" s="11" t="str">
        <f t="shared" si="9"/>
        <v/>
      </c>
      <c r="Z95" s="11" t="str">
        <f t="shared" si="10"/>
        <v/>
      </c>
      <c r="AA95" s="172">
        <f t="shared" si="11"/>
        <v>0</v>
      </c>
      <c r="AB95" s="172" t="str">
        <f t="shared" si="18"/>
        <v/>
      </c>
      <c r="AC95" s="172" t="str">
        <f t="shared" si="18"/>
        <v/>
      </c>
      <c r="AD95" s="171">
        <f t="shared" ref="AD95:AJ130" si="20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171">
        <f t="shared" si="20"/>
        <v>0</v>
      </c>
      <c r="AF95" s="171">
        <f t="shared" si="20"/>
        <v>0</v>
      </c>
      <c r="AG95" s="171">
        <f t="shared" si="20"/>
        <v>0</v>
      </c>
      <c r="AH95" s="171">
        <f t="shared" si="20"/>
        <v>0</v>
      </c>
      <c r="AI95" s="171">
        <f t="shared" si="20"/>
        <v>0</v>
      </c>
      <c r="AJ95" s="171">
        <f t="shared" si="20"/>
        <v>0</v>
      </c>
      <c r="AK95" s="171"/>
      <c r="AL95" s="171"/>
      <c r="AM95" s="171">
        <f t="shared" ref="AM95:AM130" si="21">IF(P$30="",1,IF(P95="",0,IFERROR(CHOOSE(AM$28,IF(ISNA(MATCH(P95,$AB$30:$AC$30,0)),0,1),IF(ISNUMBER(P95),1,0),IF(P95=TRUNC(P95),1,0),IF(AND(P95*1=P95,P95&gt;=0),1,0),IF(AND(P95=TRUNC(P95),P95&gt;=0),1,0),IF(AND(P95*1=P95,P95&gt;0),1,0),IF(AND(P95=TRUNC(P95),P95&gt;0),1,0),1,IF(ISNA(HLOOKUP(P95,$AE$4:$AN$4,1,0)),0,1)),0)))</f>
        <v>0</v>
      </c>
      <c r="AN95" s="171"/>
      <c r="AO95" s="171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BB95" s="172" t="str">
        <f t="shared" ref="BB95:BF110" si="22">IF($F95="","",BB$30)</f>
        <v/>
      </c>
      <c r="BC95" s="172" t="str">
        <f t="shared" si="22"/>
        <v/>
      </c>
      <c r="BD95" s="172" t="str">
        <f t="shared" si="22"/>
        <v/>
      </c>
      <c r="BE95" s="172" t="str">
        <f t="shared" si="22"/>
        <v/>
      </c>
      <c r="BF95" s="172" t="str">
        <f t="shared" si="22"/>
        <v/>
      </c>
    </row>
    <row r="96" spans="2:58">
      <c r="B96" s="10" t="str">
        <f t="shared" si="19"/>
        <v/>
      </c>
      <c r="C96" s="8"/>
      <c r="D96" s="8"/>
      <c r="E96" s="8"/>
      <c r="F96" s="281"/>
      <c r="G96" s="9"/>
      <c r="H96" s="9"/>
      <c r="I96" s="9"/>
      <c r="J96" s="9"/>
      <c r="K96" s="9"/>
      <c r="L96" s="305"/>
      <c r="M96" s="305"/>
      <c r="N96" s="11" t="str">
        <f t="shared" ref="N96:N130" si="23">IF($F96="","",IFERROR(SUM(G96:J96),$AB$1))</f>
        <v/>
      </c>
      <c r="O96" s="11" t="str">
        <f t="shared" ref="O96:O130" si="24">IF($F96="","",IF($AA96&lt;&gt;1,$AB$1,IFERROR(IF(AND(L96=1,K96&gt;=$G$7,OR(SUM(G96:H96)&gt;=$G$4,AND(H96&gt;=($G$4-$G$6),I96&gt;=$G$6))),1,0),$AB$1)))</f>
        <v/>
      </c>
      <c r="P96" s="158"/>
      <c r="Q96" s="11"/>
      <c r="R96" s="11"/>
      <c r="S96" s="11"/>
      <c r="T96" s="11"/>
      <c r="U96" s="11"/>
      <c r="V96" s="11"/>
      <c r="W96" s="11"/>
      <c r="X96" s="11"/>
      <c r="Y96" s="11" t="str">
        <f t="shared" ref="Y96:Y130" si="25">IF($F96="","",IF($AA96&lt;&gt;1,$AB$1,IFERROR(O96*MIN($J$6,$J$4*N96),$AB$1)))</f>
        <v/>
      </c>
      <c r="Z96" s="11" t="str">
        <f t="shared" ref="Z96:Z130" si="26">IF($F96="","",IF($AA96&lt;&gt;1,$AB$1,IFERROR(O96*$M$4*$M$6^ROUNDDOWN(MIN($J$6,N96)/$L$6,0)*IF(M96=1,$O$6,1),$AB$1)))</f>
        <v/>
      </c>
      <c r="AA96" s="172">
        <f t="shared" ref="AA96:AA130" si="27">IF(SUM(AD96:AW96)=COUNT(AD96:AW96),1,0)</f>
        <v>0</v>
      </c>
      <c r="AB96" s="172" t="str">
        <f t="shared" si="18"/>
        <v/>
      </c>
      <c r="AC96" s="172" t="str">
        <f t="shared" si="18"/>
        <v/>
      </c>
      <c r="AD96" s="171">
        <f t="shared" si="20"/>
        <v>0</v>
      </c>
      <c r="AE96" s="171">
        <f t="shared" si="20"/>
        <v>0</v>
      </c>
      <c r="AF96" s="171">
        <f t="shared" si="20"/>
        <v>0</v>
      </c>
      <c r="AG96" s="171">
        <f t="shared" si="20"/>
        <v>0</v>
      </c>
      <c r="AH96" s="171">
        <f t="shared" si="20"/>
        <v>0</v>
      </c>
      <c r="AI96" s="171">
        <f t="shared" si="20"/>
        <v>0</v>
      </c>
      <c r="AJ96" s="171">
        <f t="shared" si="20"/>
        <v>0</v>
      </c>
      <c r="AK96" s="171"/>
      <c r="AL96" s="171"/>
      <c r="AM96" s="171">
        <f t="shared" si="21"/>
        <v>0</v>
      </c>
      <c r="AN96" s="171"/>
      <c r="AO96" s="171"/>
      <c r="AP96" s="171"/>
      <c r="AQ96" s="171"/>
      <c r="AR96" s="171"/>
      <c r="AS96" s="171"/>
      <c r="AT96" s="171"/>
      <c r="AU96" s="171"/>
      <c r="AV96" s="171"/>
      <c r="AW96" s="171"/>
      <c r="AX96" s="171"/>
      <c r="AY96" s="171"/>
      <c r="BB96" s="172" t="str">
        <f t="shared" si="22"/>
        <v/>
      </c>
      <c r="BC96" s="172" t="str">
        <f t="shared" si="22"/>
        <v/>
      </c>
      <c r="BD96" s="172" t="str">
        <f t="shared" si="22"/>
        <v/>
      </c>
      <c r="BE96" s="172" t="str">
        <f t="shared" si="22"/>
        <v/>
      </c>
      <c r="BF96" s="172" t="str">
        <f t="shared" si="22"/>
        <v/>
      </c>
    </row>
    <row r="97" spans="2:58">
      <c r="B97" s="10" t="str">
        <f t="shared" si="19"/>
        <v/>
      </c>
      <c r="C97" s="8"/>
      <c r="D97" s="8"/>
      <c r="E97" s="8"/>
      <c r="F97" s="281"/>
      <c r="G97" s="9"/>
      <c r="H97" s="9"/>
      <c r="I97" s="9"/>
      <c r="J97" s="9"/>
      <c r="K97" s="9"/>
      <c r="L97" s="305"/>
      <c r="M97" s="305"/>
      <c r="N97" s="11" t="str">
        <f t="shared" si="23"/>
        <v/>
      </c>
      <c r="O97" s="11" t="str">
        <f t="shared" si="24"/>
        <v/>
      </c>
      <c r="P97" s="158"/>
      <c r="Q97" s="11"/>
      <c r="R97" s="11"/>
      <c r="S97" s="11"/>
      <c r="T97" s="11"/>
      <c r="U97" s="11"/>
      <c r="V97" s="11"/>
      <c r="W97" s="11"/>
      <c r="X97" s="11"/>
      <c r="Y97" s="11" t="str">
        <f t="shared" si="25"/>
        <v/>
      </c>
      <c r="Z97" s="11" t="str">
        <f t="shared" si="26"/>
        <v/>
      </c>
      <c r="AA97" s="172">
        <f t="shared" si="27"/>
        <v>0</v>
      </c>
      <c r="AB97" s="172" t="str">
        <f t="shared" si="18"/>
        <v/>
      </c>
      <c r="AC97" s="172" t="str">
        <f t="shared" si="18"/>
        <v/>
      </c>
      <c r="AD97" s="171">
        <f t="shared" si="20"/>
        <v>0</v>
      </c>
      <c r="AE97" s="171">
        <f t="shared" si="20"/>
        <v>0</v>
      </c>
      <c r="AF97" s="171">
        <f t="shared" si="20"/>
        <v>0</v>
      </c>
      <c r="AG97" s="171">
        <f t="shared" si="20"/>
        <v>0</v>
      </c>
      <c r="AH97" s="171">
        <f t="shared" si="20"/>
        <v>0</v>
      </c>
      <c r="AI97" s="171">
        <f t="shared" si="20"/>
        <v>0</v>
      </c>
      <c r="AJ97" s="171">
        <f t="shared" si="20"/>
        <v>0</v>
      </c>
      <c r="AK97" s="171"/>
      <c r="AL97" s="171"/>
      <c r="AM97" s="171">
        <f t="shared" si="21"/>
        <v>0</v>
      </c>
      <c r="AN97" s="171"/>
      <c r="AO97" s="171"/>
      <c r="AP97" s="171"/>
      <c r="AQ97" s="171"/>
      <c r="AR97" s="171"/>
      <c r="AS97" s="171"/>
      <c r="AT97" s="171"/>
      <c r="AU97" s="171"/>
      <c r="AV97" s="171"/>
      <c r="AW97" s="171"/>
      <c r="AX97" s="171"/>
      <c r="AY97" s="171"/>
      <c r="BB97" s="172" t="str">
        <f t="shared" si="22"/>
        <v/>
      </c>
      <c r="BC97" s="172" t="str">
        <f t="shared" si="22"/>
        <v/>
      </c>
      <c r="BD97" s="172" t="str">
        <f t="shared" si="22"/>
        <v/>
      </c>
      <c r="BE97" s="172" t="str">
        <f t="shared" si="22"/>
        <v/>
      </c>
      <c r="BF97" s="172" t="str">
        <f t="shared" si="22"/>
        <v/>
      </c>
    </row>
    <row r="98" spans="2:58">
      <c r="B98" s="10" t="str">
        <f t="shared" si="19"/>
        <v/>
      </c>
      <c r="C98" s="8"/>
      <c r="D98" s="8"/>
      <c r="E98" s="8"/>
      <c r="F98" s="281"/>
      <c r="G98" s="9"/>
      <c r="H98" s="9"/>
      <c r="I98" s="9"/>
      <c r="J98" s="9"/>
      <c r="K98" s="9"/>
      <c r="L98" s="305"/>
      <c r="M98" s="305"/>
      <c r="N98" s="11" t="str">
        <f t="shared" si="23"/>
        <v/>
      </c>
      <c r="O98" s="11" t="str">
        <f t="shared" si="24"/>
        <v/>
      </c>
      <c r="P98" s="158"/>
      <c r="Q98" s="11"/>
      <c r="R98" s="11"/>
      <c r="S98" s="11"/>
      <c r="T98" s="11"/>
      <c r="U98" s="11"/>
      <c r="V98" s="11"/>
      <c r="W98" s="11"/>
      <c r="X98" s="11"/>
      <c r="Y98" s="11" t="str">
        <f t="shared" si="25"/>
        <v/>
      </c>
      <c r="Z98" s="11" t="str">
        <f t="shared" si="26"/>
        <v/>
      </c>
      <c r="AA98" s="172">
        <f t="shared" si="27"/>
        <v>0</v>
      </c>
      <c r="AB98" s="172" t="str">
        <f t="shared" si="18"/>
        <v/>
      </c>
      <c r="AC98" s="172" t="str">
        <f t="shared" si="18"/>
        <v/>
      </c>
      <c r="AD98" s="171">
        <f t="shared" si="20"/>
        <v>0</v>
      </c>
      <c r="AE98" s="171">
        <f t="shared" si="20"/>
        <v>0</v>
      </c>
      <c r="AF98" s="171">
        <f t="shared" si="20"/>
        <v>0</v>
      </c>
      <c r="AG98" s="171">
        <f t="shared" si="20"/>
        <v>0</v>
      </c>
      <c r="AH98" s="171">
        <f t="shared" si="20"/>
        <v>0</v>
      </c>
      <c r="AI98" s="171">
        <f t="shared" si="20"/>
        <v>0</v>
      </c>
      <c r="AJ98" s="171">
        <f t="shared" si="20"/>
        <v>0</v>
      </c>
      <c r="AK98" s="171"/>
      <c r="AL98" s="171"/>
      <c r="AM98" s="171">
        <f t="shared" si="21"/>
        <v>0</v>
      </c>
      <c r="AN98" s="171"/>
      <c r="AO98" s="171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BB98" s="172" t="str">
        <f t="shared" si="22"/>
        <v/>
      </c>
      <c r="BC98" s="172" t="str">
        <f t="shared" si="22"/>
        <v/>
      </c>
      <c r="BD98" s="172" t="str">
        <f t="shared" si="22"/>
        <v/>
      </c>
      <c r="BE98" s="172" t="str">
        <f t="shared" si="22"/>
        <v/>
      </c>
      <c r="BF98" s="172" t="str">
        <f t="shared" si="22"/>
        <v/>
      </c>
    </row>
    <row r="99" spans="2:58">
      <c r="B99" s="10" t="str">
        <f t="shared" si="19"/>
        <v/>
      </c>
      <c r="C99" s="8"/>
      <c r="D99" s="8"/>
      <c r="E99" s="8"/>
      <c r="F99" s="281"/>
      <c r="G99" s="9"/>
      <c r="H99" s="9"/>
      <c r="I99" s="9"/>
      <c r="J99" s="9"/>
      <c r="K99" s="9"/>
      <c r="L99" s="305"/>
      <c r="M99" s="305"/>
      <c r="N99" s="11" t="str">
        <f t="shared" si="23"/>
        <v/>
      </c>
      <c r="O99" s="11" t="str">
        <f t="shared" si="24"/>
        <v/>
      </c>
      <c r="P99" s="158"/>
      <c r="Q99" s="11"/>
      <c r="R99" s="11"/>
      <c r="S99" s="11"/>
      <c r="T99" s="11"/>
      <c r="U99" s="11"/>
      <c r="V99" s="11"/>
      <c r="W99" s="11"/>
      <c r="X99" s="11"/>
      <c r="Y99" s="11" t="str">
        <f t="shared" si="25"/>
        <v/>
      </c>
      <c r="Z99" s="11" t="str">
        <f t="shared" si="26"/>
        <v/>
      </c>
      <c r="AA99" s="172">
        <f t="shared" si="27"/>
        <v>0</v>
      </c>
      <c r="AB99" s="172" t="str">
        <f t="shared" si="18"/>
        <v/>
      </c>
      <c r="AC99" s="172" t="str">
        <f t="shared" si="18"/>
        <v/>
      </c>
      <c r="AD99" s="171">
        <f t="shared" si="20"/>
        <v>0</v>
      </c>
      <c r="AE99" s="171">
        <f t="shared" si="20"/>
        <v>0</v>
      </c>
      <c r="AF99" s="171">
        <f t="shared" si="20"/>
        <v>0</v>
      </c>
      <c r="AG99" s="171">
        <f t="shared" si="20"/>
        <v>0</v>
      </c>
      <c r="AH99" s="171">
        <f t="shared" si="20"/>
        <v>0</v>
      </c>
      <c r="AI99" s="171">
        <f t="shared" si="20"/>
        <v>0</v>
      </c>
      <c r="AJ99" s="171">
        <f t="shared" si="20"/>
        <v>0</v>
      </c>
      <c r="AK99" s="171"/>
      <c r="AL99" s="171"/>
      <c r="AM99" s="171">
        <f t="shared" si="21"/>
        <v>0</v>
      </c>
      <c r="AN99" s="171"/>
      <c r="AO99" s="171"/>
      <c r="AP99" s="171"/>
      <c r="AQ99" s="171"/>
      <c r="AR99" s="171"/>
      <c r="AS99" s="171"/>
      <c r="AT99" s="171"/>
      <c r="AU99" s="171"/>
      <c r="AV99" s="171"/>
      <c r="AW99" s="171"/>
      <c r="AX99" s="171"/>
      <c r="AY99" s="171"/>
      <c r="BB99" s="172" t="str">
        <f t="shared" si="22"/>
        <v/>
      </c>
      <c r="BC99" s="172" t="str">
        <f t="shared" si="22"/>
        <v/>
      </c>
      <c r="BD99" s="172" t="str">
        <f t="shared" si="22"/>
        <v/>
      </c>
      <c r="BE99" s="172" t="str">
        <f t="shared" si="22"/>
        <v/>
      </c>
      <c r="BF99" s="172" t="str">
        <f t="shared" si="22"/>
        <v/>
      </c>
    </row>
    <row r="100" spans="2:58">
      <c r="B100" s="10" t="str">
        <f t="shared" si="19"/>
        <v/>
      </c>
      <c r="C100" s="8"/>
      <c r="D100" s="8"/>
      <c r="E100" s="8"/>
      <c r="F100" s="281"/>
      <c r="G100" s="9"/>
      <c r="H100" s="9"/>
      <c r="I100" s="9"/>
      <c r="J100" s="9"/>
      <c r="K100" s="9"/>
      <c r="L100" s="305"/>
      <c r="M100" s="305"/>
      <c r="N100" s="11" t="str">
        <f t="shared" si="23"/>
        <v/>
      </c>
      <c r="O100" s="11" t="str">
        <f t="shared" si="24"/>
        <v/>
      </c>
      <c r="P100" s="158"/>
      <c r="Q100" s="11"/>
      <c r="R100" s="11"/>
      <c r="S100" s="11"/>
      <c r="T100" s="11"/>
      <c r="U100" s="11"/>
      <c r="V100" s="11"/>
      <c r="W100" s="11"/>
      <c r="X100" s="11"/>
      <c r="Y100" s="11" t="str">
        <f t="shared" si="25"/>
        <v/>
      </c>
      <c r="Z100" s="11" t="str">
        <f t="shared" si="26"/>
        <v/>
      </c>
      <c r="AA100" s="172">
        <f t="shared" si="27"/>
        <v>0</v>
      </c>
      <c r="AB100" s="172" t="str">
        <f t="shared" si="18"/>
        <v/>
      </c>
      <c r="AC100" s="172" t="str">
        <f t="shared" si="18"/>
        <v/>
      </c>
      <c r="AD100" s="171">
        <f t="shared" si="20"/>
        <v>0</v>
      </c>
      <c r="AE100" s="171">
        <f t="shared" si="20"/>
        <v>0</v>
      </c>
      <c r="AF100" s="171">
        <f t="shared" si="20"/>
        <v>0</v>
      </c>
      <c r="AG100" s="171">
        <f t="shared" si="20"/>
        <v>0</v>
      </c>
      <c r="AH100" s="171">
        <f t="shared" si="20"/>
        <v>0</v>
      </c>
      <c r="AI100" s="171">
        <f t="shared" si="20"/>
        <v>0</v>
      </c>
      <c r="AJ100" s="171">
        <f t="shared" si="20"/>
        <v>0</v>
      </c>
      <c r="AK100" s="171"/>
      <c r="AL100" s="171"/>
      <c r="AM100" s="171">
        <f t="shared" si="21"/>
        <v>0</v>
      </c>
      <c r="AN100" s="171"/>
      <c r="AO100" s="171"/>
      <c r="AP100" s="171"/>
      <c r="AQ100" s="171"/>
      <c r="AR100" s="171"/>
      <c r="AS100" s="171"/>
      <c r="AT100" s="171"/>
      <c r="AU100" s="171"/>
      <c r="AV100" s="171"/>
      <c r="AW100" s="171"/>
      <c r="AX100" s="171"/>
      <c r="AY100" s="171"/>
      <c r="BB100" s="172" t="str">
        <f t="shared" si="22"/>
        <v/>
      </c>
      <c r="BC100" s="172" t="str">
        <f t="shared" si="22"/>
        <v/>
      </c>
      <c r="BD100" s="172" t="str">
        <f t="shared" si="22"/>
        <v/>
      </c>
      <c r="BE100" s="172" t="str">
        <f t="shared" si="22"/>
        <v/>
      </c>
      <c r="BF100" s="172" t="str">
        <f t="shared" si="22"/>
        <v/>
      </c>
    </row>
    <row r="101" spans="2:58">
      <c r="B101" s="10" t="str">
        <f t="shared" si="19"/>
        <v/>
      </c>
      <c r="C101" s="8"/>
      <c r="D101" s="8"/>
      <c r="E101" s="8"/>
      <c r="F101" s="281"/>
      <c r="G101" s="9"/>
      <c r="H101" s="9"/>
      <c r="I101" s="9"/>
      <c r="J101" s="9"/>
      <c r="K101" s="9"/>
      <c r="L101" s="305"/>
      <c r="M101" s="305"/>
      <c r="N101" s="11" t="str">
        <f t="shared" si="23"/>
        <v/>
      </c>
      <c r="O101" s="11" t="str">
        <f t="shared" si="24"/>
        <v/>
      </c>
      <c r="P101" s="158"/>
      <c r="Q101" s="11"/>
      <c r="R101" s="11"/>
      <c r="S101" s="11"/>
      <c r="T101" s="11"/>
      <c r="U101" s="11"/>
      <c r="V101" s="11"/>
      <c r="W101" s="11"/>
      <c r="X101" s="11"/>
      <c r="Y101" s="11" t="str">
        <f t="shared" si="25"/>
        <v/>
      </c>
      <c r="Z101" s="11" t="str">
        <f t="shared" si="26"/>
        <v/>
      </c>
      <c r="AA101" s="172">
        <f t="shared" si="27"/>
        <v>0</v>
      </c>
      <c r="AB101" s="172" t="str">
        <f t="shared" si="18"/>
        <v/>
      </c>
      <c r="AC101" s="172" t="str">
        <f t="shared" si="18"/>
        <v/>
      </c>
      <c r="AD101" s="171">
        <f t="shared" si="20"/>
        <v>0</v>
      </c>
      <c r="AE101" s="171">
        <f t="shared" si="20"/>
        <v>0</v>
      </c>
      <c r="AF101" s="171">
        <f t="shared" si="20"/>
        <v>0</v>
      </c>
      <c r="AG101" s="171">
        <f t="shared" si="20"/>
        <v>0</v>
      </c>
      <c r="AH101" s="171">
        <f t="shared" si="20"/>
        <v>0</v>
      </c>
      <c r="AI101" s="171">
        <f t="shared" si="20"/>
        <v>0</v>
      </c>
      <c r="AJ101" s="171">
        <f t="shared" si="20"/>
        <v>0</v>
      </c>
      <c r="AK101" s="171"/>
      <c r="AL101" s="171"/>
      <c r="AM101" s="171">
        <f t="shared" si="21"/>
        <v>0</v>
      </c>
      <c r="AN101" s="171"/>
      <c r="AO101" s="171"/>
      <c r="AP101" s="171"/>
      <c r="AQ101" s="171"/>
      <c r="AR101" s="171"/>
      <c r="AS101" s="171"/>
      <c r="AT101" s="171"/>
      <c r="AU101" s="171"/>
      <c r="AV101" s="171"/>
      <c r="AW101" s="171"/>
      <c r="AX101" s="171"/>
      <c r="AY101" s="171"/>
      <c r="BB101" s="172" t="str">
        <f t="shared" si="22"/>
        <v/>
      </c>
      <c r="BC101" s="172" t="str">
        <f t="shared" si="22"/>
        <v/>
      </c>
      <c r="BD101" s="172" t="str">
        <f t="shared" si="22"/>
        <v/>
      </c>
      <c r="BE101" s="172" t="str">
        <f t="shared" si="22"/>
        <v/>
      </c>
      <c r="BF101" s="172" t="str">
        <f t="shared" si="22"/>
        <v/>
      </c>
    </row>
    <row r="102" spans="2:58">
      <c r="B102" s="10" t="str">
        <f t="shared" si="19"/>
        <v/>
      </c>
      <c r="C102" s="8"/>
      <c r="D102" s="8"/>
      <c r="E102" s="8"/>
      <c r="F102" s="281"/>
      <c r="G102" s="9"/>
      <c r="H102" s="9"/>
      <c r="I102" s="9"/>
      <c r="J102" s="9"/>
      <c r="K102" s="9"/>
      <c r="L102" s="305"/>
      <c r="M102" s="305"/>
      <c r="N102" s="11" t="str">
        <f t="shared" si="23"/>
        <v/>
      </c>
      <c r="O102" s="11" t="str">
        <f t="shared" si="24"/>
        <v/>
      </c>
      <c r="P102" s="158"/>
      <c r="Q102" s="11"/>
      <c r="R102" s="11"/>
      <c r="S102" s="11"/>
      <c r="T102" s="11"/>
      <c r="U102" s="11"/>
      <c r="V102" s="11"/>
      <c r="W102" s="11"/>
      <c r="X102" s="11"/>
      <c r="Y102" s="11" t="str">
        <f t="shared" si="25"/>
        <v/>
      </c>
      <c r="Z102" s="11" t="str">
        <f t="shared" si="26"/>
        <v/>
      </c>
      <c r="AA102" s="172">
        <f t="shared" si="27"/>
        <v>0</v>
      </c>
      <c r="AB102" s="172" t="str">
        <f t="shared" si="18"/>
        <v/>
      </c>
      <c r="AC102" s="172" t="str">
        <f t="shared" si="18"/>
        <v/>
      </c>
      <c r="AD102" s="171">
        <f t="shared" si="20"/>
        <v>0</v>
      </c>
      <c r="AE102" s="171">
        <f t="shared" si="20"/>
        <v>0</v>
      </c>
      <c r="AF102" s="171">
        <f t="shared" si="20"/>
        <v>0</v>
      </c>
      <c r="AG102" s="171">
        <f t="shared" si="20"/>
        <v>0</v>
      </c>
      <c r="AH102" s="171">
        <f t="shared" si="20"/>
        <v>0</v>
      </c>
      <c r="AI102" s="171">
        <f t="shared" si="20"/>
        <v>0</v>
      </c>
      <c r="AJ102" s="171">
        <f t="shared" si="20"/>
        <v>0</v>
      </c>
      <c r="AK102" s="171"/>
      <c r="AL102" s="171"/>
      <c r="AM102" s="171">
        <f t="shared" si="21"/>
        <v>0</v>
      </c>
      <c r="AN102" s="171"/>
      <c r="AO102" s="171"/>
      <c r="AP102" s="171"/>
      <c r="AQ102" s="171"/>
      <c r="AR102" s="171"/>
      <c r="AS102" s="171"/>
      <c r="AT102" s="171"/>
      <c r="AU102" s="171"/>
      <c r="AV102" s="171"/>
      <c r="AW102" s="171"/>
      <c r="AX102" s="171"/>
      <c r="AY102" s="171"/>
      <c r="BB102" s="172" t="str">
        <f t="shared" si="22"/>
        <v/>
      </c>
      <c r="BC102" s="172" t="str">
        <f t="shared" si="22"/>
        <v/>
      </c>
      <c r="BD102" s="172" t="str">
        <f t="shared" si="22"/>
        <v/>
      </c>
      <c r="BE102" s="172" t="str">
        <f t="shared" si="22"/>
        <v/>
      </c>
      <c r="BF102" s="172" t="str">
        <f t="shared" si="22"/>
        <v/>
      </c>
    </row>
    <row r="103" spans="2:58">
      <c r="B103" s="10" t="str">
        <f t="shared" si="19"/>
        <v/>
      </c>
      <c r="C103" s="8"/>
      <c r="D103" s="8"/>
      <c r="E103" s="8"/>
      <c r="F103" s="281"/>
      <c r="G103" s="9"/>
      <c r="H103" s="9"/>
      <c r="I103" s="9"/>
      <c r="J103" s="9"/>
      <c r="K103" s="9"/>
      <c r="L103" s="305"/>
      <c r="M103" s="305"/>
      <c r="N103" s="11" t="str">
        <f t="shared" si="23"/>
        <v/>
      </c>
      <c r="O103" s="11" t="str">
        <f t="shared" si="24"/>
        <v/>
      </c>
      <c r="P103" s="158"/>
      <c r="Q103" s="11"/>
      <c r="R103" s="11"/>
      <c r="S103" s="11"/>
      <c r="T103" s="11"/>
      <c r="U103" s="11"/>
      <c r="V103" s="11"/>
      <c r="W103" s="11"/>
      <c r="X103" s="11"/>
      <c r="Y103" s="11" t="str">
        <f t="shared" si="25"/>
        <v/>
      </c>
      <c r="Z103" s="11" t="str">
        <f t="shared" si="26"/>
        <v/>
      </c>
      <c r="AA103" s="172">
        <f t="shared" si="27"/>
        <v>0</v>
      </c>
      <c r="AB103" s="172" t="str">
        <f t="shared" si="18"/>
        <v/>
      </c>
      <c r="AC103" s="172" t="str">
        <f t="shared" si="18"/>
        <v/>
      </c>
      <c r="AD103" s="171">
        <f t="shared" si="20"/>
        <v>0</v>
      </c>
      <c r="AE103" s="171">
        <f t="shared" si="20"/>
        <v>0</v>
      </c>
      <c r="AF103" s="171">
        <f t="shared" si="20"/>
        <v>0</v>
      </c>
      <c r="AG103" s="171">
        <f t="shared" si="20"/>
        <v>0</v>
      </c>
      <c r="AH103" s="171">
        <f t="shared" si="20"/>
        <v>0</v>
      </c>
      <c r="AI103" s="171">
        <f t="shared" si="20"/>
        <v>0</v>
      </c>
      <c r="AJ103" s="171">
        <f t="shared" si="20"/>
        <v>0</v>
      </c>
      <c r="AK103" s="171"/>
      <c r="AL103" s="171"/>
      <c r="AM103" s="171">
        <f t="shared" si="21"/>
        <v>0</v>
      </c>
      <c r="AN103" s="171"/>
      <c r="AO103" s="171"/>
      <c r="AP103" s="171"/>
      <c r="AQ103" s="171"/>
      <c r="AR103" s="171"/>
      <c r="AS103" s="171"/>
      <c r="AT103" s="171"/>
      <c r="AU103" s="171"/>
      <c r="AV103" s="171"/>
      <c r="AW103" s="171"/>
      <c r="AX103" s="171"/>
      <c r="AY103" s="171"/>
      <c r="BB103" s="172" t="str">
        <f t="shared" si="22"/>
        <v/>
      </c>
      <c r="BC103" s="172" t="str">
        <f t="shared" si="22"/>
        <v/>
      </c>
      <c r="BD103" s="172" t="str">
        <f t="shared" si="22"/>
        <v/>
      </c>
      <c r="BE103" s="172" t="str">
        <f t="shared" si="22"/>
        <v/>
      </c>
      <c r="BF103" s="172" t="str">
        <f t="shared" si="22"/>
        <v/>
      </c>
    </row>
    <row r="104" spans="2:58">
      <c r="B104" s="10" t="str">
        <f t="shared" si="19"/>
        <v/>
      </c>
      <c r="C104" s="8"/>
      <c r="D104" s="8"/>
      <c r="E104" s="8"/>
      <c r="F104" s="281"/>
      <c r="G104" s="9"/>
      <c r="H104" s="9"/>
      <c r="I104" s="9"/>
      <c r="J104" s="9"/>
      <c r="K104" s="9"/>
      <c r="L104" s="305"/>
      <c r="M104" s="305"/>
      <c r="N104" s="11" t="str">
        <f t="shared" si="23"/>
        <v/>
      </c>
      <c r="O104" s="11" t="str">
        <f t="shared" si="24"/>
        <v/>
      </c>
      <c r="P104" s="158"/>
      <c r="Q104" s="11"/>
      <c r="R104" s="11"/>
      <c r="S104" s="11"/>
      <c r="T104" s="11"/>
      <c r="U104" s="11"/>
      <c r="V104" s="11"/>
      <c r="W104" s="11"/>
      <c r="X104" s="11"/>
      <c r="Y104" s="11" t="str">
        <f t="shared" si="25"/>
        <v/>
      </c>
      <c r="Z104" s="11" t="str">
        <f t="shared" si="26"/>
        <v/>
      </c>
      <c r="AA104" s="172">
        <f t="shared" si="27"/>
        <v>0</v>
      </c>
      <c r="AB104" s="172" t="str">
        <f t="shared" si="18"/>
        <v/>
      </c>
      <c r="AC104" s="172" t="str">
        <f t="shared" si="18"/>
        <v/>
      </c>
      <c r="AD104" s="171">
        <f t="shared" si="20"/>
        <v>0</v>
      </c>
      <c r="AE104" s="171">
        <f t="shared" si="20"/>
        <v>0</v>
      </c>
      <c r="AF104" s="171">
        <f t="shared" si="20"/>
        <v>0</v>
      </c>
      <c r="AG104" s="171">
        <f t="shared" si="20"/>
        <v>0</v>
      </c>
      <c r="AH104" s="171">
        <f t="shared" si="20"/>
        <v>0</v>
      </c>
      <c r="AI104" s="171">
        <f t="shared" si="20"/>
        <v>0</v>
      </c>
      <c r="AJ104" s="171">
        <f t="shared" si="20"/>
        <v>0</v>
      </c>
      <c r="AK104" s="171"/>
      <c r="AL104" s="171"/>
      <c r="AM104" s="171">
        <f t="shared" si="21"/>
        <v>0</v>
      </c>
      <c r="AN104" s="171"/>
      <c r="AO104" s="171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BB104" s="172" t="str">
        <f t="shared" si="22"/>
        <v/>
      </c>
      <c r="BC104" s="172" t="str">
        <f t="shared" si="22"/>
        <v/>
      </c>
      <c r="BD104" s="172" t="str">
        <f t="shared" si="22"/>
        <v/>
      </c>
      <c r="BE104" s="172" t="str">
        <f t="shared" si="22"/>
        <v/>
      </c>
      <c r="BF104" s="172" t="str">
        <f t="shared" si="22"/>
        <v/>
      </c>
    </row>
    <row r="105" spans="2:58">
      <c r="B105" s="10" t="str">
        <f t="shared" si="19"/>
        <v/>
      </c>
      <c r="C105" s="8"/>
      <c r="D105" s="8"/>
      <c r="E105" s="8"/>
      <c r="F105" s="281"/>
      <c r="G105" s="9"/>
      <c r="H105" s="9"/>
      <c r="I105" s="9"/>
      <c r="J105" s="9"/>
      <c r="K105" s="9"/>
      <c r="L105" s="305"/>
      <c r="M105" s="305"/>
      <c r="N105" s="11" t="str">
        <f t="shared" si="23"/>
        <v/>
      </c>
      <c r="O105" s="11" t="str">
        <f t="shared" si="24"/>
        <v/>
      </c>
      <c r="P105" s="158"/>
      <c r="Q105" s="11"/>
      <c r="R105" s="11"/>
      <c r="S105" s="11"/>
      <c r="T105" s="11"/>
      <c r="U105" s="11"/>
      <c r="V105" s="11"/>
      <c r="W105" s="11"/>
      <c r="X105" s="11"/>
      <c r="Y105" s="11" t="str">
        <f t="shared" si="25"/>
        <v/>
      </c>
      <c r="Z105" s="11" t="str">
        <f t="shared" si="26"/>
        <v/>
      </c>
      <c r="AA105" s="172">
        <f t="shared" si="27"/>
        <v>0</v>
      </c>
      <c r="AB105" s="172" t="str">
        <f t="shared" si="18"/>
        <v/>
      </c>
      <c r="AC105" s="172" t="str">
        <f t="shared" si="18"/>
        <v/>
      </c>
      <c r="AD105" s="171">
        <f t="shared" si="20"/>
        <v>0</v>
      </c>
      <c r="AE105" s="171">
        <f t="shared" si="20"/>
        <v>0</v>
      </c>
      <c r="AF105" s="171">
        <f t="shared" si="20"/>
        <v>0</v>
      </c>
      <c r="AG105" s="171">
        <f t="shared" si="20"/>
        <v>0</v>
      </c>
      <c r="AH105" s="171">
        <f t="shared" si="20"/>
        <v>0</v>
      </c>
      <c r="AI105" s="171">
        <f t="shared" si="20"/>
        <v>0</v>
      </c>
      <c r="AJ105" s="171">
        <f t="shared" si="20"/>
        <v>0</v>
      </c>
      <c r="AK105" s="171"/>
      <c r="AL105" s="171"/>
      <c r="AM105" s="171">
        <f t="shared" si="21"/>
        <v>0</v>
      </c>
      <c r="AN105" s="171"/>
      <c r="AO105" s="171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BB105" s="172" t="str">
        <f t="shared" si="22"/>
        <v/>
      </c>
      <c r="BC105" s="172" t="str">
        <f t="shared" si="22"/>
        <v/>
      </c>
      <c r="BD105" s="172" t="str">
        <f t="shared" si="22"/>
        <v/>
      </c>
      <c r="BE105" s="172" t="str">
        <f t="shared" si="22"/>
        <v/>
      </c>
      <c r="BF105" s="172" t="str">
        <f t="shared" si="22"/>
        <v/>
      </c>
    </row>
    <row r="106" spans="2:58">
      <c r="B106" s="10" t="str">
        <f t="shared" si="19"/>
        <v/>
      </c>
      <c r="C106" s="8"/>
      <c r="D106" s="8"/>
      <c r="E106" s="8"/>
      <c r="F106" s="281"/>
      <c r="G106" s="9"/>
      <c r="H106" s="9"/>
      <c r="I106" s="9"/>
      <c r="J106" s="9"/>
      <c r="K106" s="9"/>
      <c r="L106" s="305"/>
      <c r="M106" s="305"/>
      <c r="N106" s="11" t="str">
        <f t="shared" si="23"/>
        <v/>
      </c>
      <c r="O106" s="11" t="str">
        <f t="shared" si="24"/>
        <v/>
      </c>
      <c r="P106" s="158"/>
      <c r="Q106" s="11"/>
      <c r="R106" s="11"/>
      <c r="S106" s="11"/>
      <c r="T106" s="11"/>
      <c r="U106" s="11"/>
      <c r="V106" s="11"/>
      <c r="W106" s="11"/>
      <c r="X106" s="11"/>
      <c r="Y106" s="11" t="str">
        <f t="shared" si="25"/>
        <v/>
      </c>
      <c r="Z106" s="11" t="str">
        <f t="shared" si="26"/>
        <v/>
      </c>
      <c r="AA106" s="172">
        <f t="shared" si="27"/>
        <v>0</v>
      </c>
      <c r="AB106" s="172" t="str">
        <f t="shared" si="18"/>
        <v/>
      </c>
      <c r="AC106" s="172" t="str">
        <f t="shared" si="18"/>
        <v/>
      </c>
      <c r="AD106" s="171">
        <f t="shared" si="20"/>
        <v>0</v>
      </c>
      <c r="AE106" s="171">
        <f t="shared" si="20"/>
        <v>0</v>
      </c>
      <c r="AF106" s="171">
        <f t="shared" si="20"/>
        <v>0</v>
      </c>
      <c r="AG106" s="171">
        <f t="shared" si="20"/>
        <v>0</v>
      </c>
      <c r="AH106" s="171">
        <f t="shared" si="20"/>
        <v>0</v>
      </c>
      <c r="AI106" s="171">
        <f t="shared" si="20"/>
        <v>0</v>
      </c>
      <c r="AJ106" s="171">
        <f t="shared" si="20"/>
        <v>0</v>
      </c>
      <c r="AK106" s="171"/>
      <c r="AL106" s="171"/>
      <c r="AM106" s="171">
        <f t="shared" si="21"/>
        <v>0</v>
      </c>
      <c r="AN106" s="171"/>
      <c r="AO106" s="171"/>
      <c r="AP106" s="171"/>
      <c r="AQ106" s="171"/>
      <c r="AR106" s="171"/>
      <c r="AS106" s="171"/>
      <c r="AT106" s="171"/>
      <c r="AU106" s="171"/>
      <c r="AV106" s="171"/>
      <c r="AW106" s="171"/>
      <c r="AX106" s="171"/>
      <c r="AY106" s="171"/>
      <c r="BB106" s="172" t="str">
        <f t="shared" si="22"/>
        <v/>
      </c>
      <c r="BC106" s="172" t="str">
        <f t="shared" si="22"/>
        <v/>
      </c>
      <c r="BD106" s="172" t="str">
        <f t="shared" si="22"/>
        <v/>
      </c>
      <c r="BE106" s="172" t="str">
        <f t="shared" si="22"/>
        <v/>
      </c>
      <c r="BF106" s="172" t="str">
        <f t="shared" si="22"/>
        <v/>
      </c>
    </row>
    <row r="107" spans="2:58">
      <c r="B107" s="10" t="str">
        <f t="shared" si="19"/>
        <v/>
      </c>
      <c r="C107" s="8"/>
      <c r="D107" s="8"/>
      <c r="E107" s="8"/>
      <c r="F107" s="281"/>
      <c r="G107" s="9"/>
      <c r="H107" s="9"/>
      <c r="I107" s="9"/>
      <c r="J107" s="9"/>
      <c r="K107" s="9"/>
      <c r="L107" s="305"/>
      <c r="M107" s="305"/>
      <c r="N107" s="11" t="str">
        <f t="shared" si="23"/>
        <v/>
      </c>
      <c r="O107" s="11" t="str">
        <f t="shared" si="24"/>
        <v/>
      </c>
      <c r="P107" s="158"/>
      <c r="Q107" s="11"/>
      <c r="R107" s="11"/>
      <c r="S107" s="11"/>
      <c r="T107" s="11"/>
      <c r="U107" s="11"/>
      <c r="V107" s="11"/>
      <c r="W107" s="11"/>
      <c r="X107" s="11"/>
      <c r="Y107" s="11" t="str">
        <f t="shared" si="25"/>
        <v/>
      </c>
      <c r="Z107" s="11" t="str">
        <f t="shared" si="26"/>
        <v/>
      </c>
      <c r="AA107" s="172">
        <f t="shared" si="27"/>
        <v>0</v>
      </c>
      <c r="AB107" s="172" t="str">
        <f t="shared" si="18"/>
        <v/>
      </c>
      <c r="AC107" s="172" t="str">
        <f t="shared" si="18"/>
        <v/>
      </c>
      <c r="AD107" s="171">
        <f t="shared" si="20"/>
        <v>0</v>
      </c>
      <c r="AE107" s="171">
        <f t="shared" si="20"/>
        <v>0</v>
      </c>
      <c r="AF107" s="171">
        <f t="shared" si="20"/>
        <v>0</v>
      </c>
      <c r="AG107" s="171">
        <f t="shared" si="20"/>
        <v>0</v>
      </c>
      <c r="AH107" s="171">
        <f t="shared" si="20"/>
        <v>0</v>
      </c>
      <c r="AI107" s="171">
        <f t="shared" si="20"/>
        <v>0</v>
      </c>
      <c r="AJ107" s="171">
        <f t="shared" si="20"/>
        <v>0</v>
      </c>
      <c r="AK107" s="171"/>
      <c r="AL107" s="171"/>
      <c r="AM107" s="171">
        <f t="shared" si="21"/>
        <v>0</v>
      </c>
      <c r="AN107" s="171"/>
      <c r="AO107" s="171"/>
      <c r="AP107" s="171"/>
      <c r="AQ107" s="171"/>
      <c r="AR107" s="171"/>
      <c r="AS107" s="171"/>
      <c r="AT107" s="171"/>
      <c r="AU107" s="171"/>
      <c r="AV107" s="171"/>
      <c r="AW107" s="171"/>
      <c r="AX107" s="171"/>
      <c r="AY107" s="171"/>
      <c r="BB107" s="172" t="str">
        <f t="shared" si="22"/>
        <v/>
      </c>
      <c r="BC107" s="172" t="str">
        <f t="shared" si="22"/>
        <v/>
      </c>
      <c r="BD107" s="172" t="str">
        <f t="shared" si="22"/>
        <v/>
      </c>
      <c r="BE107" s="172" t="str">
        <f t="shared" si="22"/>
        <v/>
      </c>
      <c r="BF107" s="172" t="str">
        <f t="shared" si="22"/>
        <v/>
      </c>
    </row>
    <row r="108" spans="2:58">
      <c r="B108" s="10" t="str">
        <f t="shared" si="19"/>
        <v/>
      </c>
      <c r="C108" s="8"/>
      <c r="D108" s="8"/>
      <c r="E108" s="8"/>
      <c r="F108" s="281"/>
      <c r="G108" s="9"/>
      <c r="H108" s="9"/>
      <c r="I108" s="9"/>
      <c r="J108" s="9"/>
      <c r="K108" s="9"/>
      <c r="L108" s="305"/>
      <c r="M108" s="305"/>
      <c r="N108" s="11" t="str">
        <f t="shared" si="23"/>
        <v/>
      </c>
      <c r="O108" s="11" t="str">
        <f t="shared" si="24"/>
        <v/>
      </c>
      <c r="P108" s="158"/>
      <c r="Q108" s="11"/>
      <c r="R108" s="11"/>
      <c r="S108" s="11"/>
      <c r="T108" s="11"/>
      <c r="U108" s="11"/>
      <c r="V108" s="11"/>
      <c r="W108" s="11"/>
      <c r="X108" s="11"/>
      <c r="Y108" s="11" t="str">
        <f t="shared" si="25"/>
        <v/>
      </c>
      <c r="Z108" s="11" t="str">
        <f t="shared" si="26"/>
        <v/>
      </c>
      <c r="AA108" s="172">
        <f t="shared" si="27"/>
        <v>0</v>
      </c>
      <c r="AB108" s="172" t="str">
        <f t="shared" si="18"/>
        <v/>
      </c>
      <c r="AC108" s="172" t="str">
        <f t="shared" si="18"/>
        <v/>
      </c>
      <c r="AD108" s="171">
        <f t="shared" si="20"/>
        <v>0</v>
      </c>
      <c r="AE108" s="171">
        <f t="shared" si="20"/>
        <v>0</v>
      </c>
      <c r="AF108" s="171">
        <f t="shared" si="20"/>
        <v>0</v>
      </c>
      <c r="AG108" s="171">
        <f t="shared" si="20"/>
        <v>0</v>
      </c>
      <c r="AH108" s="171">
        <f t="shared" si="20"/>
        <v>0</v>
      </c>
      <c r="AI108" s="171">
        <f t="shared" si="20"/>
        <v>0</v>
      </c>
      <c r="AJ108" s="171">
        <f t="shared" si="20"/>
        <v>0</v>
      </c>
      <c r="AK108" s="171"/>
      <c r="AL108" s="171"/>
      <c r="AM108" s="171">
        <f t="shared" si="21"/>
        <v>0</v>
      </c>
      <c r="AN108" s="171"/>
      <c r="AO108" s="171"/>
      <c r="AP108" s="171"/>
      <c r="AQ108" s="171"/>
      <c r="AR108" s="171"/>
      <c r="AS108" s="171"/>
      <c r="AT108" s="171"/>
      <c r="AU108" s="171"/>
      <c r="AV108" s="171"/>
      <c r="AW108" s="171"/>
      <c r="AX108" s="171"/>
      <c r="AY108" s="171"/>
      <c r="BB108" s="172" t="str">
        <f t="shared" si="22"/>
        <v/>
      </c>
      <c r="BC108" s="172" t="str">
        <f t="shared" si="22"/>
        <v/>
      </c>
      <c r="BD108" s="172" t="str">
        <f t="shared" si="22"/>
        <v/>
      </c>
      <c r="BE108" s="172" t="str">
        <f t="shared" si="22"/>
        <v/>
      </c>
      <c r="BF108" s="172" t="str">
        <f t="shared" si="22"/>
        <v/>
      </c>
    </row>
    <row r="109" spans="2:58">
      <c r="B109" s="10" t="str">
        <f t="shared" si="19"/>
        <v/>
      </c>
      <c r="C109" s="8"/>
      <c r="D109" s="8"/>
      <c r="E109" s="8"/>
      <c r="F109" s="281"/>
      <c r="G109" s="9"/>
      <c r="H109" s="9"/>
      <c r="I109" s="9"/>
      <c r="J109" s="9"/>
      <c r="K109" s="9"/>
      <c r="L109" s="305"/>
      <c r="M109" s="305"/>
      <c r="N109" s="11" t="str">
        <f t="shared" si="23"/>
        <v/>
      </c>
      <c r="O109" s="11" t="str">
        <f t="shared" si="24"/>
        <v/>
      </c>
      <c r="P109" s="158"/>
      <c r="Q109" s="11"/>
      <c r="R109" s="11"/>
      <c r="S109" s="11"/>
      <c r="T109" s="11"/>
      <c r="U109" s="11"/>
      <c r="V109" s="11"/>
      <c r="W109" s="11"/>
      <c r="X109" s="11"/>
      <c r="Y109" s="11" t="str">
        <f t="shared" si="25"/>
        <v/>
      </c>
      <c r="Z109" s="11" t="str">
        <f t="shared" si="26"/>
        <v/>
      </c>
      <c r="AA109" s="172">
        <f t="shared" si="27"/>
        <v>0</v>
      </c>
      <c r="AB109" s="172" t="str">
        <f t="shared" si="18"/>
        <v/>
      </c>
      <c r="AC109" s="172" t="str">
        <f t="shared" si="18"/>
        <v/>
      </c>
      <c r="AD109" s="171">
        <f t="shared" si="20"/>
        <v>0</v>
      </c>
      <c r="AE109" s="171">
        <f t="shared" si="20"/>
        <v>0</v>
      </c>
      <c r="AF109" s="171">
        <f t="shared" si="20"/>
        <v>0</v>
      </c>
      <c r="AG109" s="171">
        <f t="shared" si="20"/>
        <v>0</v>
      </c>
      <c r="AH109" s="171">
        <f t="shared" si="20"/>
        <v>0</v>
      </c>
      <c r="AI109" s="171">
        <f t="shared" si="20"/>
        <v>0</v>
      </c>
      <c r="AJ109" s="171">
        <f t="shared" si="20"/>
        <v>0</v>
      </c>
      <c r="AK109" s="171"/>
      <c r="AL109" s="171"/>
      <c r="AM109" s="171">
        <f t="shared" si="21"/>
        <v>0</v>
      </c>
      <c r="AN109" s="171"/>
      <c r="AO109" s="171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BB109" s="172" t="str">
        <f t="shared" si="22"/>
        <v/>
      </c>
      <c r="BC109" s="172" t="str">
        <f t="shared" si="22"/>
        <v/>
      </c>
      <c r="BD109" s="172" t="str">
        <f t="shared" si="22"/>
        <v/>
      </c>
      <c r="BE109" s="172" t="str">
        <f t="shared" si="22"/>
        <v/>
      </c>
      <c r="BF109" s="172" t="str">
        <f t="shared" si="22"/>
        <v/>
      </c>
    </row>
    <row r="110" spans="2:58">
      <c r="B110" s="10" t="str">
        <f t="shared" si="19"/>
        <v/>
      </c>
      <c r="C110" s="8"/>
      <c r="D110" s="8"/>
      <c r="E110" s="8"/>
      <c r="F110" s="281"/>
      <c r="G110" s="9"/>
      <c r="H110" s="9"/>
      <c r="I110" s="9"/>
      <c r="J110" s="9"/>
      <c r="K110" s="9"/>
      <c r="L110" s="305"/>
      <c r="M110" s="305"/>
      <c r="N110" s="11" t="str">
        <f t="shared" si="23"/>
        <v/>
      </c>
      <c r="O110" s="11" t="str">
        <f t="shared" si="24"/>
        <v/>
      </c>
      <c r="P110" s="158"/>
      <c r="Q110" s="11"/>
      <c r="R110" s="11"/>
      <c r="S110" s="11"/>
      <c r="T110" s="11"/>
      <c r="U110" s="11"/>
      <c r="V110" s="11"/>
      <c r="W110" s="11"/>
      <c r="X110" s="11"/>
      <c r="Y110" s="11" t="str">
        <f t="shared" si="25"/>
        <v/>
      </c>
      <c r="Z110" s="11" t="str">
        <f t="shared" si="26"/>
        <v/>
      </c>
      <c r="AA110" s="172">
        <f t="shared" si="27"/>
        <v>0</v>
      </c>
      <c r="AB110" s="172" t="str">
        <f t="shared" si="18"/>
        <v/>
      </c>
      <c r="AC110" s="172" t="str">
        <f t="shared" si="18"/>
        <v/>
      </c>
      <c r="AD110" s="171">
        <f t="shared" si="20"/>
        <v>0</v>
      </c>
      <c r="AE110" s="171">
        <f t="shared" si="20"/>
        <v>0</v>
      </c>
      <c r="AF110" s="171">
        <f t="shared" si="20"/>
        <v>0</v>
      </c>
      <c r="AG110" s="171">
        <f t="shared" si="20"/>
        <v>0</v>
      </c>
      <c r="AH110" s="171">
        <f t="shared" si="20"/>
        <v>0</v>
      </c>
      <c r="AI110" s="171">
        <f t="shared" si="20"/>
        <v>0</v>
      </c>
      <c r="AJ110" s="171">
        <f t="shared" si="20"/>
        <v>0</v>
      </c>
      <c r="AK110" s="171"/>
      <c r="AL110" s="171"/>
      <c r="AM110" s="171">
        <f t="shared" si="21"/>
        <v>0</v>
      </c>
      <c r="AN110" s="171"/>
      <c r="AO110" s="171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BB110" s="172" t="str">
        <f t="shared" si="22"/>
        <v/>
      </c>
      <c r="BC110" s="172" t="str">
        <f t="shared" si="22"/>
        <v/>
      </c>
      <c r="BD110" s="172" t="str">
        <f t="shared" si="22"/>
        <v/>
      </c>
      <c r="BE110" s="172" t="str">
        <f t="shared" si="22"/>
        <v/>
      </c>
      <c r="BF110" s="172" t="str">
        <f t="shared" si="22"/>
        <v/>
      </c>
    </row>
    <row r="111" spans="2:58">
      <c r="B111" s="10" t="str">
        <f t="shared" si="19"/>
        <v/>
      </c>
      <c r="C111" s="8"/>
      <c r="D111" s="8"/>
      <c r="E111" s="8"/>
      <c r="F111" s="281"/>
      <c r="G111" s="9"/>
      <c r="H111" s="9"/>
      <c r="I111" s="9"/>
      <c r="J111" s="9"/>
      <c r="K111" s="9"/>
      <c r="L111" s="305"/>
      <c r="M111" s="305"/>
      <c r="N111" s="11" t="str">
        <f t="shared" si="23"/>
        <v/>
      </c>
      <c r="O111" s="11" t="str">
        <f t="shared" si="24"/>
        <v/>
      </c>
      <c r="P111" s="158"/>
      <c r="Q111" s="11"/>
      <c r="R111" s="11"/>
      <c r="S111" s="11"/>
      <c r="T111" s="11"/>
      <c r="U111" s="11"/>
      <c r="V111" s="11"/>
      <c r="W111" s="11"/>
      <c r="X111" s="11"/>
      <c r="Y111" s="11" t="str">
        <f t="shared" si="25"/>
        <v/>
      </c>
      <c r="Z111" s="11" t="str">
        <f t="shared" si="26"/>
        <v/>
      </c>
      <c r="AA111" s="172">
        <f t="shared" si="27"/>
        <v>0</v>
      </c>
      <c r="AB111" s="172" t="str">
        <f t="shared" si="18"/>
        <v/>
      </c>
      <c r="AC111" s="172" t="str">
        <f t="shared" si="18"/>
        <v/>
      </c>
      <c r="AD111" s="171">
        <f t="shared" si="20"/>
        <v>0</v>
      </c>
      <c r="AE111" s="171">
        <f t="shared" si="20"/>
        <v>0</v>
      </c>
      <c r="AF111" s="171">
        <f t="shared" si="20"/>
        <v>0</v>
      </c>
      <c r="AG111" s="171">
        <f t="shared" si="20"/>
        <v>0</v>
      </c>
      <c r="AH111" s="171">
        <f t="shared" si="20"/>
        <v>0</v>
      </c>
      <c r="AI111" s="171">
        <f t="shared" si="20"/>
        <v>0</v>
      </c>
      <c r="AJ111" s="171">
        <f t="shared" si="20"/>
        <v>0</v>
      </c>
      <c r="AK111" s="171"/>
      <c r="AL111" s="171"/>
      <c r="AM111" s="171">
        <f t="shared" si="21"/>
        <v>0</v>
      </c>
      <c r="AN111" s="171"/>
      <c r="AO111" s="171"/>
      <c r="AP111" s="171"/>
      <c r="AQ111" s="171"/>
      <c r="AR111" s="171"/>
      <c r="AS111" s="171"/>
      <c r="AT111" s="171"/>
      <c r="AU111" s="171"/>
      <c r="AV111" s="171"/>
      <c r="AW111" s="171"/>
      <c r="AX111" s="171"/>
      <c r="AY111" s="171"/>
      <c r="BB111" s="172" t="str">
        <f t="shared" ref="BB111:BF126" si="28">IF($F111="","",BB$30)</f>
        <v/>
      </c>
      <c r="BC111" s="172" t="str">
        <f t="shared" si="28"/>
        <v/>
      </c>
      <c r="BD111" s="172" t="str">
        <f t="shared" si="28"/>
        <v/>
      </c>
      <c r="BE111" s="172" t="str">
        <f t="shared" si="28"/>
        <v/>
      </c>
      <c r="BF111" s="172" t="str">
        <f t="shared" si="28"/>
        <v/>
      </c>
    </row>
    <row r="112" spans="2:58">
      <c r="B112" s="10" t="str">
        <f t="shared" si="19"/>
        <v/>
      </c>
      <c r="C112" s="8"/>
      <c r="D112" s="8"/>
      <c r="E112" s="8"/>
      <c r="F112" s="281"/>
      <c r="G112" s="9"/>
      <c r="H112" s="9"/>
      <c r="I112" s="9"/>
      <c r="J112" s="9"/>
      <c r="K112" s="9"/>
      <c r="L112" s="305"/>
      <c r="M112" s="305"/>
      <c r="N112" s="11" t="str">
        <f t="shared" si="23"/>
        <v/>
      </c>
      <c r="O112" s="11" t="str">
        <f t="shared" si="24"/>
        <v/>
      </c>
      <c r="P112" s="158"/>
      <c r="Q112" s="11"/>
      <c r="R112" s="11"/>
      <c r="S112" s="11"/>
      <c r="T112" s="11"/>
      <c r="U112" s="11"/>
      <c r="V112" s="11"/>
      <c r="W112" s="11"/>
      <c r="X112" s="11"/>
      <c r="Y112" s="11" t="str">
        <f t="shared" si="25"/>
        <v/>
      </c>
      <c r="Z112" s="11" t="str">
        <f t="shared" si="26"/>
        <v/>
      </c>
      <c r="AA112" s="172">
        <f t="shared" si="27"/>
        <v>0</v>
      </c>
      <c r="AB112" s="172" t="str">
        <f t="shared" si="18"/>
        <v/>
      </c>
      <c r="AC112" s="172" t="str">
        <f t="shared" si="18"/>
        <v/>
      </c>
      <c r="AD112" s="171">
        <f t="shared" si="20"/>
        <v>0</v>
      </c>
      <c r="AE112" s="171">
        <f t="shared" si="20"/>
        <v>0</v>
      </c>
      <c r="AF112" s="171">
        <f t="shared" si="20"/>
        <v>0</v>
      </c>
      <c r="AG112" s="171">
        <f t="shared" si="20"/>
        <v>0</v>
      </c>
      <c r="AH112" s="171">
        <f t="shared" si="20"/>
        <v>0</v>
      </c>
      <c r="AI112" s="171">
        <f t="shared" si="20"/>
        <v>0</v>
      </c>
      <c r="AJ112" s="171">
        <f t="shared" si="20"/>
        <v>0</v>
      </c>
      <c r="AK112" s="171"/>
      <c r="AL112" s="171"/>
      <c r="AM112" s="171">
        <f t="shared" si="21"/>
        <v>0</v>
      </c>
      <c r="AN112" s="171"/>
      <c r="AO112" s="171"/>
      <c r="AP112" s="171"/>
      <c r="AQ112" s="171"/>
      <c r="AR112" s="171"/>
      <c r="AS112" s="171"/>
      <c r="AT112" s="171"/>
      <c r="AU112" s="171"/>
      <c r="AV112" s="171"/>
      <c r="AW112" s="171"/>
      <c r="AX112" s="171"/>
      <c r="AY112" s="171"/>
      <c r="BB112" s="172" t="str">
        <f t="shared" si="28"/>
        <v/>
      </c>
      <c r="BC112" s="172" t="str">
        <f t="shared" si="28"/>
        <v/>
      </c>
      <c r="BD112" s="172" t="str">
        <f t="shared" si="28"/>
        <v/>
      </c>
      <c r="BE112" s="172" t="str">
        <f t="shared" si="28"/>
        <v/>
      </c>
      <c r="BF112" s="172" t="str">
        <f t="shared" si="28"/>
        <v/>
      </c>
    </row>
    <row r="113" spans="2:58">
      <c r="B113" s="10" t="str">
        <f t="shared" si="19"/>
        <v/>
      </c>
      <c r="C113" s="8"/>
      <c r="D113" s="8"/>
      <c r="E113" s="8"/>
      <c r="F113" s="281"/>
      <c r="G113" s="9"/>
      <c r="H113" s="9"/>
      <c r="I113" s="9"/>
      <c r="J113" s="9"/>
      <c r="K113" s="9"/>
      <c r="L113" s="305"/>
      <c r="M113" s="305"/>
      <c r="N113" s="11" t="str">
        <f t="shared" si="23"/>
        <v/>
      </c>
      <c r="O113" s="11" t="str">
        <f t="shared" si="24"/>
        <v/>
      </c>
      <c r="P113" s="158"/>
      <c r="Q113" s="11"/>
      <c r="R113" s="11"/>
      <c r="S113" s="11"/>
      <c r="T113" s="11"/>
      <c r="U113" s="11"/>
      <c r="V113" s="11"/>
      <c r="W113" s="11"/>
      <c r="X113" s="11"/>
      <c r="Y113" s="11" t="str">
        <f t="shared" si="25"/>
        <v/>
      </c>
      <c r="Z113" s="11" t="str">
        <f t="shared" si="26"/>
        <v/>
      </c>
      <c r="AA113" s="172">
        <f t="shared" si="27"/>
        <v>0</v>
      </c>
      <c r="AB113" s="172" t="str">
        <f t="shared" si="18"/>
        <v/>
      </c>
      <c r="AC113" s="172" t="str">
        <f t="shared" si="18"/>
        <v/>
      </c>
      <c r="AD113" s="171">
        <f t="shared" si="20"/>
        <v>0</v>
      </c>
      <c r="AE113" s="171">
        <f t="shared" si="20"/>
        <v>0</v>
      </c>
      <c r="AF113" s="171">
        <f t="shared" si="20"/>
        <v>0</v>
      </c>
      <c r="AG113" s="171">
        <f t="shared" si="20"/>
        <v>0</v>
      </c>
      <c r="AH113" s="171">
        <f t="shared" si="20"/>
        <v>0</v>
      </c>
      <c r="AI113" s="171">
        <f t="shared" si="20"/>
        <v>0</v>
      </c>
      <c r="AJ113" s="171">
        <f t="shared" si="20"/>
        <v>0</v>
      </c>
      <c r="AK113" s="171"/>
      <c r="AL113" s="171"/>
      <c r="AM113" s="171">
        <f t="shared" si="21"/>
        <v>0</v>
      </c>
      <c r="AN113" s="171"/>
      <c r="AO113" s="171"/>
      <c r="AP113" s="171"/>
      <c r="AQ113" s="171"/>
      <c r="AR113" s="171"/>
      <c r="AS113" s="171"/>
      <c r="AT113" s="171"/>
      <c r="AU113" s="171"/>
      <c r="AV113" s="171"/>
      <c r="AW113" s="171"/>
      <c r="AX113" s="171"/>
      <c r="AY113" s="171"/>
      <c r="BB113" s="172" t="str">
        <f t="shared" si="28"/>
        <v/>
      </c>
      <c r="BC113" s="172" t="str">
        <f t="shared" si="28"/>
        <v/>
      </c>
      <c r="BD113" s="172" t="str">
        <f t="shared" si="28"/>
        <v/>
      </c>
      <c r="BE113" s="172" t="str">
        <f t="shared" si="28"/>
        <v/>
      </c>
      <c r="BF113" s="172" t="str">
        <f t="shared" si="28"/>
        <v/>
      </c>
    </row>
    <row r="114" spans="2:58">
      <c r="B114" s="10" t="str">
        <f t="shared" si="19"/>
        <v/>
      </c>
      <c r="C114" s="8"/>
      <c r="D114" s="8"/>
      <c r="E114" s="8"/>
      <c r="F114" s="281"/>
      <c r="G114" s="9"/>
      <c r="H114" s="9"/>
      <c r="I114" s="9"/>
      <c r="J114" s="9"/>
      <c r="K114" s="9"/>
      <c r="L114" s="305"/>
      <c r="M114" s="305"/>
      <c r="N114" s="11" t="str">
        <f t="shared" si="23"/>
        <v/>
      </c>
      <c r="O114" s="11" t="str">
        <f t="shared" si="24"/>
        <v/>
      </c>
      <c r="P114" s="158"/>
      <c r="Q114" s="11"/>
      <c r="R114" s="11"/>
      <c r="S114" s="11"/>
      <c r="T114" s="11"/>
      <c r="U114" s="11"/>
      <c r="V114" s="11"/>
      <c r="W114" s="11"/>
      <c r="X114" s="11"/>
      <c r="Y114" s="11" t="str">
        <f t="shared" si="25"/>
        <v/>
      </c>
      <c r="Z114" s="11" t="str">
        <f t="shared" si="26"/>
        <v/>
      </c>
      <c r="AA114" s="172">
        <f t="shared" si="27"/>
        <v>0</v>
      </c>
      <c r="AB114" s="172" t="str">
        <f t="shared" si="18"/>
        <v/>
      </c>
      <c r="AC114" s="172" t="str">
        <f t="shared" si="18"/>
        <v/>
      </c>
      <c r="AD114" s="171">
        <f t="shared" si="20"/>
        <v>0</v>
      </c>
      <c r="AE114" s="171">
        <f t="shared" si="20"/>
        <v>0</v>
      </c>
      <c r="AF114" s="171">
        <f t="shared" si="20"/>
        <v>0</v>
      </c>
      <c r="AG114" s="171">
        <f t="shared" si="20"/>
        <v>0</v>
      </c>
      <c r="AH114" s="171">
        <f t="shared" si="20"/>
        <v>0</v>
      </c>
      <c r="AI114" s="171">
        <f t="shared" si="20"/>
        <v>0</v>
      </c>
      <c r="AJ114" s="171">
        <f t="shared" si="20"/>
        <v>0</v>
      </c>
      <c r="AK114" s="171"/>
      <c r="AL114" s="171"/>
      <c r="AM114" s="171">
        <f t="shared" si="21"/>
        <v>0</v>
      </c>
      <c r="AN114" s="171"/>
      <c r="AO114" s="171"/>
      <c r="AP114" s="171"/>
      <c r="AQ114" s="171"/>
      <c r="AR114" s="171"/>
      <c r="AS114" s="171"/>
      <c r="AT114" s="171"/>
      <c r="AU114" s="171"/>
      <c r="AV114" s="171"/>
      <c r="AW114" s="171"/>
      <c r="AX114" s="171"/>
      <c r="AY114" s="171"/>
      <c r="BB114" s="172" t="str">
        <f t="shared" si="28"/>
        <v/>
      </c>
      <c r="BC114" s="172" t="str">
        <f t="shared" si="28"/>
        <v/>
      </c>
      <c r="BD114" s="172" t="str">
        <f t="shared" si="28"/>
        <v/>
      </c>
      <c r="BE114" s="172" t="str">
        <f t="shared" si="28"/>
        <v/>
      </c>
      <c r="BF114" s="172" t="str">
        <f t="shared" si="28"/>
        <v/>
      </c>
    </row>
    <row r="115" spans="2:58">
      <c r="B115" s="10" t="str">
        <f t="shared" si="19"/>
        <v/>
      </c>
      <c r="C115" s="8"/>
      <c r="D115" s="8"/>
      <c r="E115" s="8"/>
      <c r="F115" s="281"/>
      <c r="G115" s="9"/>
      <c r="H115" s="9"/>
      <c r="I115" s="9"/>
      <c r="J115" s="9"/>
      <c r="K115" s="9"/>
      <c r="L115" s="305"/>
      <c r="M115" s="305"/>
      <c r="N115" s="11" t="str">
        <f t="shared" si="23"/>
        <v/>
      </c>
      <c r="O115" s="11" t="str">
        <f t="shared" si="24"/>
        <v/>
      </c>
      <c r="P115" s="158"/>
      <c r="Q115" s="11"/>
      <c r="R115" s="11"/>
      <c r="S115" s="11"/>
      <c r="T115" s="11"/>
      <c r="U115" s="11"/>
      <c r="V115" s="11"/>
      <c r="W115" s="11"/>
      <c r="X115" s="11"/>
      <c r="Y115" s="11" t="str">
        <f t="shared" si="25"/>
        <v/>
      </c>
      <c r="Z115" s="11" t="str">
        <f t="shared" si="26"/>
        <v/>
      </c>
      <c r="AA115" s="172">
        <f t="shared" si="27"/>
        <v>0</v>
      </c>
      <c r="AB115" s="172" t="str">
        <f t="shared" si="18"/>
        <v/>
      </c>
      <c r="AC115" s="172" t="str">
        <f t="shared" si="18"/>
        <v/>
      </c>
      <c r="AD115" s="171">
        <f t="shared" si="20"/>
        <v>0</v>
      </c>
      <c r="AE115" s="171">
        <f t="shared" si="20"/>
        <v>0</v>
      </c>
      <c r="AF115" s="171">
        <f t="shared" si="20"/>
        <v>0</v>
      </c>
      <c r="AG115" s="171">
        <f t="shared" si="20"/>
        <v>0</v>
      </c>
      <c r="AH115" s="171">
        <f t="shared" si="20"/>
        <v>0</v>
      </c>
      <c r="AI115" s="171">
        <f t="shared" si="20"/>
        <v>0</v>
      </c>
      <c r="AJ115" s="171">
        <f t="shared" si="20"/>
        <v>0</v>
      </c>
      <c r="AK115" s="171"/>
      <c r="AL115" s="171"/>
      <c r="AM115" s="171">
        <f t="shared" si="21"/>
        <v>0</v>
      </c>
      <c r="AN115" s="171"/>
      <c r="AO115" s="171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BB115" s="172" t="str">
        <f t="shared" si="28"/>
        <v/>
      </c>
      <c r="BC115" s="172" t="str">
        <f t="shared" si="28"/>
        <v/>
      </c>
      <c r="BD115" s="172" t="str">
        <f t="shared" si="28"/>
        <v/>
      </c>
      <c r="BE115" s="172" t="str">
        <f t="shared" si="28"/>
        <v/>
      </c>
      <c r="BF115" s="172" t="str">
        <f t="shared" si="28"/>
        <v/>
      </c>
    </row>
    <row r="116" spans="2:58">
      <c r="B116" s="10" t="str">
        <f t="shared" si="19"/>
        <v/>
      </c>
      <c r="C116" s="8"/>
      <c r="D116" s="8"/>
      <c r="E116" s="8"/>
      <c r="F116" s="281"/>
      <c r="G116" s="9"/>
      <c r="H116" s="9"/>
      <c r="I116" s="9"/>
      <c r="J116" s="9"/>
      <c r="K116" s="9"/>
      <c r="L116" s="305"/>
      <c r="M116" s="305"/>
      <c r="N116" s="11" t="str">
        <f t="shared" si="23"/>
        <v/>
      </c>
      <c r="O116" s="11" t="str">
        <f t="shared" si="24"/>
        <v/>
      </c>
      <c r="P116" s="158"/>
      <c r="Q116" s="11"/>
      <c r="R116" s="11"/>
      <c r="S116" s="11"/>
      <c r="T116" s="11"/>
      <c r="U116" s="11"/>
      <c r="V116" s="11"/>
      <c r="W116" s="11"/>
      <c r="X116" s="11"/>
      <c r="Y116" s="11" t="str">
        <f t="shared" si="25"/>
        <v/>
      </c>
      <c r="Z116" s="11" t="str">
        <f t="shared" si="26"/>
        <v/>
      </c>
      <c r="AA116" s="172">
        <f t="shared" si="27"/>
        <v>0</v>
      </c>
      <c r="AB116" s="172" t="str">
        <f t="shared" si="18"/>
        <v/>
      </c>
      <c r="AC116" s="172" t="str">
        <f t="shared" si="18"/>
        <v/>
      </c>
      <c r="AD116" s="171">
        <f t="shared" si="20"/>
        <v>0</v>
      </c>
      <c r="AE116" s="171">
        <f t="shared" si="20"/>
        <v>0</v>
      </c>
      <c r="AF116" s="171">
        <f t="shared" si="20"/>
        <v>0</v>
      </c>
      <c r="AG116" s="171">
        <f t="shared" si="20"/>
        <v>0</v>
      </c>
      <c r="AH116" s="171">
        <f t="shared" si="20"/>
        <v>0</v>
      </c>
      <c r="AI116" s="171">
        <f t="shared" si="20"/>
        <v>0</v>
      </c>
      <c r="AJ116" s="171">
        <f t="shared" si="20"/>
        <v>0</v>
      </c>
      <c r="AK116" s="171"/>
      <c r="AL116" s="171"/>
      <c r="AM116" s="171">
        <f t="shared" si="21"/>
        <v>0</v>
      </c>
      <c r="AN116" s="171"/>
      <c r="AO116" s="171"/>
      <c r="AP116" s="171"/>
      <c r="AQ116" s="171"/>
      <c r="AR116" s="171"/>
      <c r="AS116" s="171"/>
      <c r="AT116" s="171"/>
      <c r="AU116" s="171"/>
      <c r="AV116" s="171"/>
      <c r="AW116" s="171"/>
      <c r="AX116" s="171"/>
      <c r="AY116" s="171"/>
      <c r="BB116" s="172" t="str">
        <f t="shared" si="28"/>
        <v/>
      </c>
      <c r="BC116" s="172" t="str">
        <f t="shared" si="28"/>
        <v/>
      </c>
      <c r="BD116" s="172" t="str">
        <f t="shared" si="28"/>
        <v/>
      </c>
      <c r="BE116" s="172" t="str">
        <f t="shared" si="28"/>
        <v/>
      </c>
      <c r="BF116" s="172" t="str">
        <f t="shared" si="28"/>
        <v/>
      </c>
    </row>
    <row r="117" spans="2:58">
      <c r="B117" s="10" t="str">
        <f t="shared" si="19"/>
        <v/>
      </c>
      <c r="C117" s="8"/>
      <c r="D117" s="8"/>
      <c r="E117" s="8"/>
      <c r="F117" s="281"/>
      <c r="G117" s="9"/>
      <c r="H117" s="9"/>
      <c r="I117" s="9"/>
      <c r="J117" s="9"/>
      <c r="K117" s="9"/>
      <c r="L117" s="305"/>
      <c r="M117" s="305"/>
      <c r="N117" s="11" t="str">
        <f t="shared" si="23"/>
        <v/>
      </c>
      <c r="O117" s="11" t="str">
        <f t="shared" si="24"/>
        <v/>
      </c>
      <c r="P117" s="158"/>
      <c r="Q117" s="11"/>
      <c r="R117" s="11"/>
      <c r="S117" s="11"/>
      <c r="T117" s="11"/>
      <c r="U117" s="11"/>
      <c r="V117" s="11"/>
      <c r="W117" s="11"/>
      <c r="X117" s="11"/>
      <c r="Y117" s="11" t="str">
        <f t="shared" si="25"/>
        <v/>
      </c>
      <c r="Z117" s="11" t="str">
        <f t="shared" si="26"/>
        <v/>
      </c>
      <c r="AA117" s="172">
        <f t="shared" si="27"/>
        <v>0</v>
      </c>
      <c r="AB117" s="172" t="str">
        <f t="shared" si="18"/>
        <v/>
      </c>
      <c r="AC117" s="172" t="str">
        <f t="shared" si="18"/>
        <v/>
      </c>
      <c r="AD117" s="171">
        <f t="shared" si="20"/>
        <v>0</v>
      </c>
      <c r="AE117" s="171">
        <f t="shared" si="20"/>
        <v>0</v>
      </c>
      <c r="AF117" s="171">
        <f t="shared" si="20"/>
        <v>0</v>
      </c>
      <c r="AG117" s="171">
        <f t="shared" si="20"/>
        <v>0</v>
      </c>
      <c r="AH117" s="171">
        <f t="shared" si="20"/>
        <v>0</v>
      </c>
      <c r="AI117" s="171">
        <f t="shared" si="20"/>
        <v>0</v>
      </c>
      <c r="AJ117" s="171">
        <f t="shared" si="20"/>
        <v>0</v>
      </c>
      <c r="AK117" s="171"/>
      <c r="AL117" s="171"/>
      <c r="AM117" s="171">
        <f t="shared" si="21"/>
        <v>0</v>
      </c>
      <c r="AN117" s="171"/>
      <c r="AO117" s="17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BB117" s="172" t="str">
        <f t="shared" si="28"/>
        <v/>
      </c>
      <c r="BC117" s="172" t="str">
        <f t="shared" si="28"/>
        <v/>
      </c>
      <c r="BD117" s="172" t="str">
        <f t="shared" si="28"/>
        <v/>
      </c>
      <c r="BE117" s="172" t="str">
        <f t="shared" si="28"/>
        <v/>
      </c>
      <c r="BF117" s="172" t="str">
        <f t="shared" si="28"/>
        <v/>
      </c>
    </row>
    <row r="118" spans="2:58">
      <c r="B118" s="10" t="str">
        <f t="shared" si="19"/>
        <v/>
      </c>
      <c r="C118" s="8"/>
      <c r="D118" s="8"/>
      <c r="E118" s="8"/>
      <c r="F118" s="281"/>
      <c r="G118" s="9"/>
      <c r="H118" s="9"/>
      <c r="I118" s="9"/>
      <c r="J118" s="9"/>
      <c r="K118" s="9"/>
      <c r="L118" s="305"/>
      <c r="M118" s="305"/>
      <c r="N118" s="11" t="str">
        <f t="shared" si="23"/>
        <v/>
      </c>
      <c r="O118" s="11" t="str">
        <f t="shared" si="24"/>
        <v/>
      </c>
      <c r="P118" s="158"/>
      <c r="Q118" s="11"/>
      <c r="R118" s="11"/>
      <c r="S118" s="11"/>
      <c r="T118" s="11"/>
      <c r="U118" s="11"/>
      <c r="V118" s="11"/>
      <c r="W118" s="11"/>
      <c r="X118" s="11"/>
      <c r="Y118" s="11" t="str">
        <f t="shared" si="25"/>
        <v/>
      </c>
      <c r="Z118" s="11" t="str">
        <f t="shared" si="26"/>
        <v/>
      </c>
      <c r="AA118" s="172">
        <f t="shared" si="27"/>
        <v>0</v>
      </c>
      <c r="AB118" s="172" t="str">
        <f t="shared" si="18"/>
        <v/>
      </c>
      <c r="AC118" s="172" t="str">
        <f t="shared" si="18"/>
        <v/>
      </c>
      <c r="AD118" s="171">
        <f t="shared" si="20"/>
        <v>0</v>
      </c>
      <c r="AE118" s="171">
        <f t="shared" si="20"/>
        <v>0</v>
      </c>
      <c r="AF118" s="171">
        <f t="shared" si="20"/>
        <v>0</v>
      </c>
      <c r="AG118" s="171">
        <f t="shared" si="20"/>
        <v>0</v>
      </c>
      <c r="AH118" s="171">
        <f t="shared" si="20"/>
        <v>0</v>
      </c>
      <c r="AI118" s="171">
        <f t="shared" si="20"/>
        <v>0</v>
      </c>
      <c r="AJ118" s="171">
        <f t="shared" si="20"/>
        <v>0</v>
      </c>
      <c r="AK118" s="171"/>
      <c r="AL118" s="171"/>
      <c r="AM118" s="171">
        <f t="shared" si="21"/>
        <v>0</v>
      </c>
      <c r="AN118" s="171"/>
      <c r="AO118" s="171"/>
      <c r="AP118" s="171"/>
      <c r="AQ118" s="171"/>
      <c r="AR118" s="171"/>
      <c r="AS118" s="171"/>
      <c r="AT118" s="171"/>
      <c r="AU118" s="171"/>
      <c r="AV118" s="171"/>
      <c r="AW118" s="171"/>
      <c r="AX118" s="171"/>
      <c r="AY118" s="171"/>
      <c r="BB118" s="172" t="str">
        <f t="shared" si="28"/>
        <v/>
      </c>
      <c r="BC118" s="172" t="str">
        <f t="shared" si="28"/>
        <v/>
      </c>
      <c r="BD118" s="172" t="str">
        <f t="shared" si="28"/>
        <v/>
      </c>
      <c r="BE118" s="172" t="str">
        <f t="shared" si="28"/>
        <v/>
      </c>
      <c r="BF118" s="172" t="str">
        <f t="shared" si="28"/>
        <v/>
      </c>
    </row>
    <row r="119" spans="2:58">
      <c r="B119" s="10" t="str">
        <f t="shared" si="19"/>
        <v/>
      </c>
      <c r="C119" s="8"/>
      <c r="D119" s="8"/>
      <c r="E119" s="8"/>
      <c r="F119" s="281"/>
      <c r="G119" s="9"/>
      <c r="H119" s="9"/>
      <c r="I119" s="9"/>
      <c r="J119" s="9"/>
      <c r="K119" s="9"/>
      <c r="L119" s="305"/>
      <c r="M119" s="305"/>
      <c r="N119" s="11" t="str">
        <f t="shared" si="23"/>
        <v/>
      </c>
      <c r="O119" s="11" t="str">
        <f t="shared" si="24"/>
        <v/>
      </c>
      <c r="P119" s="158"/>
      <c r="Q119" s="11"/>
      <c r="R119" s="11"/>
      <c r="S119" s="11"/>
      <c r="T119" s="11"/>
      <c r="U119" s="11"/>
      <c r="V119" s="11"/>
      <c r="W119" s="11"/>
      <c r="X119" s="11"/>
      <c r="Y119" s="11" t="str">
        <f t="shared" si="25"/>
        <v/>
      </c>
      <c r="Z119" s="11" t="str">
        <f t="shared" si="26"/>
        <v/>
      </c>
      <c r="AA119" s="172">
        <f t="shared" si="27"/>
        <v>0</v>
      </c>
      <c r="AB119" s="172" t="str">
        <f t="shared" si="18"/>
        <v/>
      </c>
      <c r="AC119" s="172" t="str">
        <f t="shared" si="18"/>
        <v/>
      </c>
      <c r="AD119" s="171">
        <f t="shared" si="20"/>
        <v>0</v>
      </c>
      <c r="AE119" s="171">
        <f t="shared" si="20"/>
        <v>0</v>
      </c>
      <c r="AF119" s="171">
        <f t="shared" si="20"/>
        <v>0</v>
      </c>
      <c r="AG119" s="171">
        <f t="shared" si="20"/>
        <v>0</v>
      </c>
      <c r="AH119" s="171">
        <f t="shared" si="20"/>
        <v>0</v>
      </c>
      <c r="AI119" s="171">
        <f t="shared" si="20"/>
        <v>0</v>
      </c>
      <c r="AJ119" s="171">
        <f t="shared" si="20"/>
        <v>0</v>
      </c>
      <c r="AK119" s="171"/>
      <c r="AL119" s="171"/>
      <c r="AM119" s="171">
        <f t="shared" si="21"/>
        <v>0</v>
      </c>
      <c r="AN119" s="171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BB119" s="172" t="str">
        <f t="shared" si="28"/>
        <v/>
      </c>
      <c r="BC119" s="172" t="str">
        <f t="shared" si="28"/>
        <v/>
      </c>
      <c r="BD119" s="172" t="str">
        <f t="shared" si="28"/>
        <v/>
      </c>
      <c r="BE119" s="172" t="str">
        <f t="shared" si="28"/>
        <v/>
      </c>
      <c r="BF119" s="172" t="str">
        <f t="shared" si="28"/>
        <v/>
      </c>
    </row>
    <row r="120" spans="2:58">
      <c r="B120" s="10" t="str">
        <f t="shared" si="19"/>
        <v/>
      </c>
      <c r="C120" s="8"/>
      <c r="D120" s="8"/>
      <c r="E120" s="8"/>
      <c r="F120" s="281"/>
      <c r="G120" s="9"/>
      <c r="H120" s="9"/>
      <c r="I120" s="9"/>
      <c r="J120" s="9"/>
      <c r="K120" s="9"/>
      <c r="L120" s="305"/>
      <c r="M120" s="305"/>
      <c r="N120" s="11" t="str">
        <f t="shared" si="23"/>
        <v/>
      </c>
      <c r="O120" s="11" t="str">
        <f t="shared" si="24"/>
        <v/>
      </c>
      <c r="P120" s="158"/>
      <c r="Q120" s="11"/>
      <c r="R120" s="11"/>
      <c r="S120" s="11"/>
      <c r="T120" s="11"/>
      <c r="U120" s="11"/>
      <c r="V120" s="11"/>
      <c r="W120" s="11"/>
      <c r="X120" s="11"/>
      <c r="Y120" s="11" t="str">
        <f t="shared" si="25"/>
        <v/>
      </c>
      <c r="Z120" s="11" t="str">
        <f t="shared" si="26"/>
        <v/>
      </c>
      <c r="AA120" s="172">
        <f t="shared" si="27"/>
        <v>0</v>
      </c>
      <c r="AB120" s="172" t="str">
        <f t="shared" si="18"/>
        <v/>
      </c>
      <c r="AC120" s="172" t="str">
        <f t="shared" si="18"/>
        <v/>
      </c>
      <c r="AD120" s="171">
        <f t="shared" si="20"/>
        <v>0</v>
      </c>
      <c r="AE120" s="171">
        <f t="shared" si="20"/>
        <v>0</v>
      </c>
      <c r="AF120" s="171">
        <f t="shared" si="20"/>
        <v>0</v>
      </c>
      <c r="AG120" s="171">
        <f t="shared" si="20"/>
        <v>0</v>
      </c>
      <c r="AH120" s="171">
        <f t="shared" si="20"/>
        <v>0</v>
      </c>
      <c r="AI120" s="171">
        <f t="shared" si="20"/>
        <v>0</v>
      </c>
      <c r="AJ120" s="171">
        <f t="shared" si="20"/>
        <v>0</v>
      </c>
      <c r="AK120" s="171"/>
      <c r="AL120" s="171"/>
      <c r="AM120" s="171">
        <f t="shared" si="21"/>
        <v>0</v>
      </c>
      <c r="AN120" s="171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BB120" s="172" t="str">
        <f t="shared" si="28"/>
        <v/>
      </c>
      <c r="BC120" s="172" t="str">
        <f t="shared" si="28"/>
        <v/>
      </c>
      <c r="BD120" s="172" t="str">
        <f t="shared" si="28"/>
        <v/>
      </c>
      <c r="BE120" s="172" t="str">
        <f t="shared" si="28"/>
        <v/>
      </c>
      <c r="BF120" s="172" t="str">
        <f t="shared" si="28"/>
        <v/>
      </c>
    </row>
    <row r="121" spans="2:58">
      <c r="B121" s="10" t="str">
        <f t="shared" si="19"/>
        <v/>
      </c>
      <c r="C121" s="8"/>
      <c r="D121" s="8"/>
      <c r="E121" s="8"/>
      <c r="F121" s="281"/>
      <c r="G121" s="9"/>
      <c r="H121" s="9"/>
      <c r="I121" s="9"/>
      <c r="J121" s="9"/>
      <c r="K121" s="9"/>
      <c r="L121" s="305"/>
      <c r="M121" s="305"/>
      <c r="N121" s="11" t="str">
        <f t="shared" si="23"/>
        <v/>
      </c>
      <c r="O121" s="11" t="str">
        <f t="shared" si="24"/>
        <v/>
      </c>
      <c r="P121" s="158"/>
      <c r="Q121" s="11"/>
      <c r="R121" s="11"/>
      <c r="S121" s="11"/>
      <c r="T121" s="11"/>
      <c r="U121" s="11"/>
      <c r="V121" s="11"/>
      <c r="W121" s="11"/>
      <c r="X121" s="11"/>
      <c r="Y121" s="11" t="str">
        <f t="shared" si="25"/>
        <v/>
      </c>
      <c r="Z121" s="11" t="str">
        <f t="shared" si="26"/>
        <v/>
      </c>
      <c r="AA121" s="172">
        <f t="shared" si="27"/>
        <v>0</v>
      </c>
      <c r="AB121" s="172" t="str">
        <f t="shared" si="18"/>
        <v/>
      </c>
      <c r="AC121" s="172" t="str">
        <f t="shared" si="18"/>
        <v/>
      </c>
      <c r="AD121" s="171">
        <f t="shared" si="20"/>
        <v>0</v>
      </c>
      <c r="AE121" s="171">
        <f t="shared" si="20"/>
        <v>0</v>
      </c>
      <c r="AF121" s="171">
        <f t="shared" si="20"/>
        <v>0</v>
      </c>
      <c r="AG121" s="171">
        <f t="shared" si="20"/>
        <v>0</v>
      </c>
      <c r="AH121" s="171">
        <f t="shared" si="20"/>
        <v>0</v>
      </c>
      <c r="AI121" s="171">
        <f t="shared" si="20"/>
        <v>0</v>
      </c>
      <c r="AJ121" s="171">
        <f t="shared" si="20"/>
        <v>0</v>
      </c>
      <c r="AK121" s="171"/>
      <c r="AL121" s="171"/>
      <c r="AM121" s="171">
        <f t="shared" si="21"/>
        <v>0</v>
      </c>
      <c r="AN121" s="171"/>
      <c r="AO121" s="171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BB121" s="172" t="str">
        <f t="shared" si="28"/>
        <v/>
      </c>
      <c r="BC121" s="172" t="str">
        <f t="shared" si="28"/>
        <v/>
      </c>
      <c r="BD121" s="172" t="str">
        <f t="shared" si="28"/>
        <v/>
      </c>
      <c r="BE121" s="172" t="str">
        <f t="shared" si="28"/>
        <v/>
      </c>
      <c r="BF121" s="172" t="str">
        <f t="shared" si="28"/>
        <v/>
      </c>
    </row>
    <row r="122" spans="2:58">
      <c r="B122" s="10" t="str">
        <f t="shared" si="19"/>
        <v/>
      </c>
      <c r="C122" s="8"/>
      <c r="D122" s="8"/>
      <c r="E122" s="8"/>
      <c r="F122" s="281"/>
      <c r="G122" s="9"/>
      <c r="H122" s="9"/>
      <c r="I122" s="9"/>
      <c r="J122" s="9"/>
      <c r="K122" s="9"/>
      <c r="L122" s="305"/>
      <c r="M122" s="305"/>
      <c r="N122" s="11" t="str">
        <f t="shared" si="23"/>
        <v/>
      </c>
      <c r="O122" s="11" t="str">
        <f t="shared" si="24"/>
        <v/>
      </c>
      <c r="P122" s="158"/>
      <c r="Q122" s="11"/>
      <c r="R122" s="11"/>
      <c r="S122" s="11"/>
      <c r="T122" s="11"/>
      <c r="U122" s="11"/>
      <c r="V122" s="11"/>
      <c r="W122" s="11"/>
      <c r="X122" s="11"/>
      <c r="Y122" s="11" t="str">
        <f t="shared" si="25"/>
        <v/>
      </c>
      <c r="Z122" s="11" t="str">
        <f t="shared" si="26"/>
        <v/>
      </c>
      <c r="AA122" s="172">
        <f t="shared" si="27"/>
        <v>0</v>
      </c>
      <c r="AB122" s="172" t="str">
        <f t="shared" si="18"/>
        <v/>
      </c>
      <c r="AC122" s="172" t="str">
        <f t="shared" si="18"/>
        <v/>
      </c>
      <c r="AD122" s="171">
        <f t="shared" si="20"/>
        <v>0</v>
      </c>
      <c r="AE122" s="171">
        <f t="shared" si="20"/>
        <v>0</v>
      </c>
      <c r="AF122" s="171">
        <f t="shared" si="20"/>
        <v>0</v>
      </c>
      <c r="AG122" s="171">
        <f t="shared" si="20"/>
        <v>0</v>
      </c>
      <c r="AH122" s="171">
        <f t="shared" si="20"/>
        <v>0</v>
      </c>
      <c r="AI122" s="171">
        <f t="shared" si="20"/>
        <v>0</v>
      </c>
      <c r="AJ122" s="171">
        <f t="shared" si="20"/>
        <v>0</v>
      </c>
      <c r="AK122" s="171"/>
      <c r="AL122" s="171"/>
      <c r="AM122" s="171">
        <f t="shared" si="21"/>
        <v>0</v>
      </c>
      <c r="AN122" s="171"/>
      <c r="AO122" s="171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BB122" s="172" t="str">
        <f t="shared" si="28"/>
        <v/>
      </c>
      <c r="BC122" s="172" t="str">
        <f t="shared" si="28"/>
        <v/>
      </c>
      <c r="BD122" s="172" t="str">
        <f t="shared" si="28"/>
        <v/>
      </c>
      <c r="BE122" s="172" t="str">
        <f t="shared" si="28"/>
        <v/>
      </c>
      <c r="BF122" s="172" t="str">
        <f t="shared" si="28"/>
        <v/>
      </c>
    </row>
    <row r="123" spans="2:58">
      <c r="B123" s="10" t="str">
        <f t="shared" si="19"/>
        <v/>
      </c>
      <c r="C123" s="8"/>
      <c r="D123" s="8"/>
      <c r="E123" s="8"/>
      <c r="F123" s="281"/>
      <c r="G123" s="9"/>
      <c r="H123" s="9"/>
      <c r="I123" s="9"/>
      <c r="J123" s="9"/>
      <c r="K123" s="9"/>
      <c r="L123" s="305"/>
      <c r="M123" s="305"/>
      <c r="N123" s="11" t="str">
        <f t="shared" si="23"/>
        <v/>
      </c>
      <c r="O123" s="11" t="str">
        <f t="shared" si="24"/>
        <v/>
      </c>
      <c r="P123" s="158"/>
      <c r="Q123" s="11"/>
      <c r="R123" s="11"/>
      <c r="S123" s="11"/>
      <c r="T123" s="11"/>
      <c r="U123" s="11"/>
      <c r="V123" s="11"/>
      <c r="W123" s="11"/>
      <c r="X123" s="11"/>
      <c r="Y123" s="11" t="str">
        <f t="shared" si="25"/>
        <v/>
      </c>
      <c r="Z123" s="11" t="str">
        <f t="shared" si="26"/>
        <v/>
      </c>
      <c r="AA123" s="172">
        <f t="shared" si="27"/>
        <v>0</v>
      </c>
      <c r="AB123" s="172" t="str">
        <f t="shared" si="18"/>
        <v/>
      </c>
      <c r="AC123" s="172" t="str">
        <f t="shared" si="18"/>
        <v/>
      </c>
      <c r="AD123" s="171">
        <f t="shared" si="20"/>
        <v>0</v>
      </c>
      <c r="AE123" s="171">
        <f t="shared" si="20"/>
        <v>0</v>
      </c>
      <c r="AF123" s="171">
        <f t="shared" si="20"/>
        <v>0</v>
      </c>
      <c r="AG123" s="171">
        <f t="shared" si="20"/>
        <v>0</v>
      </c>
      <c r="AH123" s="171">
        <f t="shared" si="20"/>
        <v>0</v>
      </c>
      <c r="AI123" s="171">
        <f t="shared" si="20"/>
        <v>0</v>
      </c>
      <c r="AJ123" s="171">
        <f t="shared" si="20"/>
        <v>0</v>
      </c>
      <c r="AK123" s="171"/>
      <c r="AL123" s="171"/>
      <c r="AM123" s="171">
        <f t="shared" si="21"/>
        <v>0</v>
      </c>
      <c r="AN123" s="171"/>
      <c r="AO123" s="171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BB123" s="172" t="str">
        <f t="shared" si="28"/>
        <v/>
      </c>
      <c r="BC123" s="172" t="str">
        <f t="shared" si="28"/>
        <v/>
      </c>
      <c r="BD123" s="172" t="str">
        <f t="shared" si="28"/>
        <v/>
      </c>
      <c r="BE123" s="172" t="str">
        <f t="shared" si="28"/>
        <v/>
      </c>
      <c r="BF123" s="172" t="str">
        <f t="shared" si="28"/>
        <v/>
      </c>
    </row>
    <row r="124" spans="2:58">
      <c r="B124" s="10" t="str">
        <f t="shared" si="19"/>
        <v/>
      </c>
      <c r="C124" s="8"/>
      <c r="D124" s="8"/>
      <c r="E124" s="8"/>
      <c r="F124" s="281"/>
      <c r="G124" s="9"/>
      <c r="H124" s="9"/>
      <c r="I124" s="9"/>
      <c r="J124" s="9"/>
      <c r="K124" s="9"/>
      <c r="L124" s="305"/>
      <c r="M124" s="305"/>
      <c r="N124" s="11" t="str">
        <f t="shared" si="23"/>
        <v/>
      </c>
      <c r="O124" s="11" t="str">
        <f t="shared" si="24"/>
        <v/>
      </c>
      <c r="P124" s="158"/>
      <c r="Q124" s="11"/>
      <c r="R124" s="11"/>
      <c r="S124" s="11"/>
      <c r="T124" s="11"/>
      <c r="U124" s="11"/>
      <c r="V124" s="11"/>
      <c r="W124" s="11"/>
      <c r="X124" s="11"/>
      <c r="Y124" s="11" t="str">
        <f t="shared" si="25"/>
        <v/>
      </c>
      <c r="Z124" s="11" t="str">
        <f t="shared" si="26"/>
        <v/>
      </c>
      <c r="AA124" s="172">
        <f t="shared" si="27"/>
        <v>0</v>
      </c>
      <c r="AB124" s="172" t="str">
        <f t="shared" si="18"/>
        <v/>
      </c>
      <c r="AC124" s="172" t="str">
        <f t="shared" si="18"/>
        <v/>
      </c>
      <c r="AD124" s="171">
        <f t="shared" si="20"/>
        <v>0</v>
      </c>
      <c r="AE124" s="171">
        <f t="shared" si="20"/>
        <v>0</v>
      </c>
      <c r="AF124" s="171">
        <f t="shared" si="20"/>
        <v>0</v>
      </c>
      <c r="AG124" s="171">
        <f t="shared" si="20"/>
        <v>0</v>
      </c>
      <c r="AH124" s="171">
        <f t="shared" si="20"/>
        <v>0</v>
      </c>
      <c r="AI124" s="171">
        <f t="shared" si="20"/>
        <v>0</v>
      </c>
      <c r="AJ124" s="171">
        <f t="shared" si="20"/>
        <v>0</v>
      </c>
      <c r="AK124" s="171"/>
      <c r="AL124" s="171"/>
      <c r="AM124" s="171">
        <f t="shared" si="21"/>
        <v>0</v>
      </c>
      <c r="AN124" s="171"/>
      <c r="AO124" s="17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BB124" s="172" t="str">
        <f t="shared" si="28"/>
        <v/>
      </c>
      <c r="BC124" s="172" t="str">
        <f t="shared" si="28"/>
        <v/>
      </c>
      <c r="BD124" s="172" t="str">
        <f t="shared" si="28"/>
        <v/>
      </c>
      <c r="BE124" s="172" t="str">
        <f t="shared" si="28"/>
        <v/>
      </c>
      <c r="BF124" s="172" t="str">
        <f t="shared" si="28"/>
        <v/>
      </c>
    </row>
    <row r="125" spans="2:58">
      <c r="B125" s="10" t="str">
        <f t="shared" si="19"/>
        <v/>
      </c>
      <c r="C125" s="8"/>
      <c r="D125" s="8"/>
      <c r="E125" s="8"/>
      <c r="F125" s="281"/>
      <c r="G125" s="9"/>
      <c r="H125" s="9"/>
      <c r="I125" s="9"/>
      <c r="J125" s="9"/>
      <c r="K125" s="9"/>
      <c r="L125" s="305"/>
      <c r="M125" s="305"/>
      <c r="N125" s="11" t="str">
        <f t="shared" si="23"/>
        <v/>
      </c>
      <c r="O125" s="11" t="str">
        <f t="shared" si="24"/>
        <v/>
      </c>
      <c r="P125" s="158"/>
      <c r="Q125" s="11"/>
      <c r="R125" s="11"/>
      <c r="S125" s="11"/>
      <c r="T125" s="11"/>
      <c r="U125" s="11"/>
      <c r="V125" s="11"/>
      <c r="W125" s="11"/>
      <c r="X125" s="11"/>
      <c r="Y125" s="11" t="str">
        <f t="shared" si="25"/>
        <v/>
      </c>
      <c r="Z125" s="11" t="str">
        <f t="shared" si="26"/>
        <v/>
      </c>
      <c r="AA125" s="172">
        <f t="shared" si="27"/>
        <v>0</v>
      </c>
      <c r="AB125" s="172" t="str">
        <f t="shared" si="18"/>
        <v/>
      </c>
      <c r="AC125" s="172" t="str">
        <f t="shared" si="18"/>
        <v/>
      </c>
      <c r="AD125" s="171">
        <f t="shared" si="20"/>
        <v>0</v>
      </c>
      <c r="AE125" s="171">
        <f t="shared" si="20"/>
        <v>0</v>
      </c>
      <c r="AF125" s="171">
        <f t="shared" si="20"/>
        <v>0</v>
      </c>
      <c r="AG125" s="171">
        <f t="shared" si="20"/>
        <v>0</v>
      </c>
      <c r="AH125" s="171">
        <f t="shared" si="20"/>
        <v>0</v>
      </c>
      <c r="AI125" s="171">
        <f t="shared" si="20"/>
        <v>0</v>
      </c>
      <c r="AJ125" s="171">
        <f t="shared" si="20"/>
        <v>0</v>
      </c>
      <c r="AK125" s="171"/>
      <c r="AL125" s="171"/>
      <c r="AM125" s="171">
        <f t="shared" si="21"/>
        <v>0</v>
      </c>
      <c r="AN125" s="171"/>
      <c r="AO125" s="171"/>
      <c r="AP125" s="171"/>
      <c r="AQ125" s="171"/>
      <c r="AR125" s="171"/>
      <c r="AS125" s="171"/>
      <c r="AT125" s="171"/>
      <c r="AU125" s="171"/>
      <c r="AV125" s="171"/>
      <c r="AW125" s="171"/>
      <c r="AX125" s="171"/>
      <c r="AY125" s="171"/>
      <c r="BB125" s="172" t="str">
        <f t="shared" si="28"/>
        <v/>
      </c>
      <c r="BC125" s="172" t="str">
        <f t="shared" si="28"/>
        <v/>
      </c>
      <c r="BD125" s="172" t="str">
        <f t="shared" si="28"/>
        <v/>
      </c>
      <c r="BE125" s="172" t="str">
        <f t="shared" si="28"/>
        <v/>
      </c>
      <c r="BF125" s="172" t="str">
        <f t="shared" si="28"/>
        <v/>
      </c>
    </row>
    <row r="126" spans="2:58">
      <c r="B126" s="10" t="str">
        <f t="shared" si="19"/>
        <v/>
      </c>
      <c r="C126" s="8"/>
      <c r="D126" s="8"/>
      <c r="E126" s="8"/>
      <c r="F126" s="281"/>
      <c r="G126" s="9"/>
      <c r="H126" s="9"/>
      <c r="I126" s="9"/>
      <c r="J126" s="9"/>
      <c r="K126" s="9"/>
      <c r="L126" s="305"/>
      <c r="M126" s="305"/>
      <c r="N126" s="11" t="str">
        <f t="shared" si="23"/>
        <v/>
      </c>
      <c r="O126" s="11" t="str">
        <f t="shared" si="24"/>
        <v/>
      </c>
      <c r="P126" s="158"/>
      <c r="Q126" s="11"/>
      <c r="R126" s="11"/>
      <c r="S126" s="11"/>
      <c r="T126" s="11"/>
      <c r="U126" s="11"/>
      <c r="V126" s="11"/>
      <c r="W126" s="11"/>
      <c r="X126" s="11"/>
      <c r="Y126" s="11" t="str">
        <f t="shared" si="25"/>
        <v/>
      </c>
      <c r="Z126" s="11" t="str">
        <f t="shared" si="26"/>
        <v/>
      </c>
      <c r="AA126" s="172">
        <f t="shared" si="27"/>
        <v>0</v>
      </c>
      <c r="AB126" s="172" t="str">
        <f t="shared" si="18"/>
        <v/>
      </c>
      <c r="AC126" s="172" t="str">
        <f t="shared" si="18"/>
        <v/>
      </c>
      <c r="AD126" s="171">
        <f t="shared" si="20"/>
        <v>0</v>
      </c>
      <c r="AE126" s="171">
        <f t="shared" si="20"/>
        <v>0</v>
      </c>
      <c r="AF126" s="171">
        <f t="shared" si="20"/>
        <v>0</v>
      </c>
      <c r="AG126" s="171">
        <f t="shared" si="20"/>
        <v>0</v>
      </c>
      <c r="AH126" s="171">
        <f t="shared" si="20"/>
        <v>0</v>
      </c>
      <c r="AI126" s="171">
        <f t="shared" si="20"/>
        <v>0</v>
      </c>
      <c r="AJ126" s="171">
        <f t="shared" si="20"/>
        <v>0</v>
      </c>
      <c r="AK126" s="171"/>
      <c r="AL126" s="171"/>
      <c r="AM126" s="171">
        <f t="shared" si="21"/>
        <v>0</v>
      </c>
      <c r="AN126" s="171"/>
      <c r="AO126" s="171"/>
      <c r="AP126" s="171"/>
      <c r="AQ126" s="171"/>
      <c r="AR126" s="171"/>
      <c r="AS126" s="171"/>
      <c r="AT126" s="171"/>
      <c r="AU126" s="171"/>
      <c r="AV126" s="171"/>
      <c r="AW126" s="171"/>
      <c r="AX126" s="171"/>
      <c r="AY126" s="171"/>
      <c r="BB126" s="172" t="str">
        <f t="shared" si="28"/>
        <v/>
      </c>
      <c r="BC126" s="172" t="str">
        <f t="shared" si="28"/>
        <v/>
      </c>
      <c r="BD126" s="172" t="str">
        <f t="shared" si="28"/>
        <v/>
      </c>
      <c r="BE126" s="172" t="str">
        <f t="shared" si="28"/>
        <v/>
      </c>
      <c r="BF126" s="172" t="str">
        <f t="shared" si="28"/>
        <v/>
      </c>
    </row>
    <row r="127" spans="2:58">
      <c r="B127" s="10" t="str">
        <f t="shared" si="19"/>
        <v/>
      </c>
      <c r="C127" s="8"/>
      <c r="D127" s="8"/>
      <c r="E127" s="8"/>
      <c r="F127" s="281"/>
      <c r="G127" s="9"/>
      <c r="H127" s="9"/>
      <c r="I127" s="9"/>
      <c r="J127" s="9"/>
      <c r="K127" s="9"/>
      <c r="L127" s="305"/>
      <c r="M127" s="305"/>
      <c r="N127" s="11" t="str">
        <f t="shared" si="23"/>
        <v/>
      </c>
      <c r="O127" s="11" t="str">
        <f t="shared" si="24"/>
        <v/>
      </c>
      <c r="P127" s="158"/>
      <c r="Q127" s="11"/>
      <c r="R127" s="11"/>
      <c r="S127" s="11"/>
      <c r="T127" s="11"/>
      <c r="U127" s="11"/>
      <c r="V127" s="11"/>
      <c r="W127" s="11"/>
      <c r="X127" s="11"/>
      <c r="Y127" s="11" t="str">
        <f t="shared" si="25"/>
        <v/>
      </c>
      <c r="Z127" s="11" t="str">
        <f t="shared" si="26"/>
        <v/>
      </c>
      <c r="AA127" s="172">
        <f t="shared" si="27"/>
        <v>0</v>
      </c>
      <c r="AB127" s="172" t="str">
        <f t="shared" si="18"/>
        <v/>
      </c>
      <c r="AC127" s="172" t="str">
        <f t="shared" si="18"/>
        <v/>
      </c>
      <c r="AD127" s="171">
        <f t="shared" si="20"/>
        <v>0</v>
      </c>
      <c r="AE127" s="171">
        <f t="shared" si="20"/>
        <v>0</v>
      </c>
      <c r="AF127" s="171">
        <f t="shared" si="20"/>
        <v>0</v>
      </c>
      <c r="AG127" s="171">
        <f t="shared" si="20"/>
        <v>0</v>
      </c>
      <c r="AH127" s="171">
        <f t="shared" si="20"/>
        <v>0</v>
      </c>
      <c r="AI127" s="171">
        <f t="shared" si="20"/>
        <v>0</v>
      </c>
      <c r="AJ127" s="171">
        <f t="shared" si="20"/>
        <v>0</v>
      </c>
      <c r="AK127" s="171"/>
      <c r="AL127" s="171"/>
      <c r="AM127" s="171">
        <f t="shared" si="21"/>
        <v>0</v>
      </c>
      <c r="AN127" s="171"/>
      <c r="AO127" s="171"/>
      <c r="AP127" s="171"/>
      <c r="AQ127" s="171"/>
      <c r="AR127" s="171"/>
      <c r="AS127" s="171"/>
      <c r="AT127" s="171"/>
      <c r="AU127" s="171"/>
      <c r="AV127" s="171"/>
      <c r="AW127" s="171"/>
      <c r="AX127" s="171"/>
      <c r="AY127" s="171"/>
      <c r="BB127" s="172" t="str">
        <f t="shared" ref="BB127:BF130" si="29">IF($F127="","",BB$30)</f>
        <v/>
      </c>
      <c r="BC127" s="172" t="str">
        <f t="shared" si="29"/>
        <v/>
      </c>
      <c r="BD127" s="172" t="str">
        <f t="shared" si="29"/>
        <v/>
      </c>
      <c r="BE127" s="172" t="str">
        <f t="shared" si="29"/>
        <v/>
      </c>
      <c r="BF127" s="172" t="str">
        <f t="shared" si="29"/>
        <v/>
      </c>
    </row>
    <row r="128" spans="2:58">
      <c r="B128" s="10" t="str">
        <f t="shared" si="19"/>
        <v/>
      </c>
      <c r="C128" s="8"/>
      <c r="D128" s="8"/>
      <c r="E128" s="8"/>
      <c r="F128" s="281"/>
      <c r="G128" s="9"/>
      <c r="H128" s="9"/>
      <c r="I128" s="9"/>
      <c r="J128" s="9"/>
      <c r="K128" s="9"/>
      <c r="L128" s="305"/>
      <c r="M128" s="305"/>
      <c r="N128" s="11" t="str">
        <f t="shared" si="23"/>
        <v/>
      </c>
      <c r="O128" s="11" t="str">
        <f t="shared" si="24"/>
        <v/>
      </c>
      <c r="P128" s="158"/>
      <c r="Q128" s="11"/>
      <c r="R128" s="11"/>
      <c r="S128" s="11"/>
      <c r="T128" s="11"/>
      <c r="U128" s="11"/>
      <c r="V128" s="11"/>
      <c r="W128" s="11"/>
      <c r="X128" s="11"/>
      <c r="Y128" s="11" t="str">
        <f t="shared" si="25"/>
        <v/>
      </c>
      <c r="Z128" s="11" t="str">
        <f t="shared" si="26"/>
        <v/>
      </c>
      <c r="AA128" s="172">
        <f t="shared" si="27"/>
        <v>0</v>
      </c>
      <c r="AB128" s="172" t="str">
        <f t="shared" si="18"/>
        <v/>
      </c>
      <c r="AC128" s="172" t="str">
        <f t="shared" si="18"/>
        <v/>
      </c>
      <c r="AD128" s="171">
        <f t="shared" si="20"/>
        <v>0</v>
      </c>
      <c r="AE128" s="171">
        <f t="shared" si="20"/>
        <v>0</v>
      </c>
      <c r="AF128" s="171">
        <f t="shared" si="20"/>
        <v>0</v>
      </c>
      <c r="AG128" s="171">
        <f t="shared" si="20"/>
        <v>0</v>
      </c>
      <c r="AH128" s="171">
        <f t="shared" si="20"/>
        <v>0</v>
      </c>
      <c r="AI128" s="171">
        <f t="shared" si="20"/>
        <v>0</v>
      </c>
      <c r="AJ128" s="171">
        <f t="shared" si="20"/>
        <v>0</v>
      </c>
      <c r="AK128" s="171"/>
      <c r="AL128" s="171"/>
      <c r="AM128" s="171">
        <f t="shared" si="21"/>
        <v>0</v>
      </c>
      <c r="AN128" s="171"/>
      <c r="AO128" s="171"/>
      <c r="AP128" s="171"/>
      <c r="AQ128" s="171"/>
      <c r="AR128" s="171"/>
      <c r="AS128" s="171"/>
      <c r="AT128" s="171"/>
      <c r="AU128" s="171"/>
      <c r="AV128" s="171"/>
      <c r="AW128" s="171"/>
      <c r="AX128" s="171"/>
      <c r="AY128" s="171"/>
      <c r="BB128" s="172" t="str">
        <f t="shared" si="29"/>
        <v/>
      </c>
      <c r="BC128" s="172" t="str">
        <f t="shared" si="29"/>
        <v/>
      </c>
      <c r="BD128" s="172" t="str">
        <f t="shared" si="29"/>
        <v/>
      </c>
      <c r="BE128" s="172" t="str">
        <f t="shared" si="29"/>
        <v/>
      </c>
      <c r="BF128" s="172" t="str">
        <f t="shared" si="29"/>
        <v/>
      </c>
    </row>
    <row r="129" spans="1:58">
      <c r="B129" s="10" t="str">
        <f t="shared" si="19"/>
        <v/>
      </c>
      <c r="C129" s="8"/>
      <c r="D129" s="8"/>
      <c r="E129" s="8"/>
      <c r="F129" s="281"/>
      <c r="G129" s="9"/>
      <c r="H129" s="9"/>
      <c r="I129" s="9"/>
      <c r="J129" s="9"/>
      <c r="K129" s="9"/>
      <c r="L129" s="305"/>
      <c r="M129" s="305"/>
      <c r="N129" s="11" t="str">
        <f t="shared" si="23"/>
        <v/>
      </c>
      <c r="O129" s="11" t="str">
        <f t="shared" si="24"/>
        <v/>
      </c>
      <c r="P129" s="158"/>
      <c r="Q129" s="11"/>
      <c r="R129" s="11"/>
      <c r="S129" s="11"/>
      <c r="T129" s="11"/>
      <c r="U129" s="11"/>
      <c r="V129" s="11"/>
      <c r="W129" s="11"/>
      <c r="X129" s="11"/>
      <c r="Y129" s="11" t="str">
        <f t="shared" si="25"/>
        <v/>
      </c>
      <c r="Z129" s="11" t="str">
        <f t="shared" si="26"/>
        <v/>
      </c>
      <c r="AA129" s="172">
        <f t="shared" si="27"/>
        <v>0</v>
      </c>
      <c r="AB129" s="172" t="str">
        <f t="shared" si="18"/>
        <v/>
      </c>
      <c r="AC129" s="172" t="str">
        <f t="shared" si="18"/>
        <v/>
      </c>
      <c r="AD129" s="171">
        <f t="shared" si="20"/>
        <v>0</v>
      </c>
      <c r="AE129" s="171">
        <f t="shared" si="20"/>
        <v>0</v>
      </c>
      <c r="AF129" s="171">
        <f t="shared" si="20"/>
        <v>0</v>
      </c>
      <c r="AG129" s="171">
        <f t="shared" si="20"/>
        <v>0</v>
      </c>
      <c r="AH129" s="171">
        <f t="shared" si="20"/>
        <v>0</v>
      </c>
      <c r="AI129" s="171">
        <f t="shared" si="20"/>
        <v>0</v>
      </c>
      <c r="AJ129" s="171">
        <f t="shared" si="20"/>
        <v>0</v>
      </c>
      <c r="AK129" s="171"/>
      <c r="AL129" s="171"/>
      <c r="AM129" s="171">
        <f t="shared" si="21"/>
        <v>0</v>
      </c>
      <c r="AN129" s="171"/>
      <c r="AO129" s="17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BB129" s="172" t="str">
        <f t="shared" si="29"/>
        <v/>
      </c>
      <c r="BC129" s="172" t="str">
        <f t="shared" si="29"/>
        <v/>
      </c>
      <c r="BD129" s="172" t="str">
        <f t="shared" si="29"/>
        <v/>
      </c>
      <c r="BE129" s="172" t="str">
        <f t="shared" si="29"/>
        <v/>
      </c>
      <c r="BF129" s="172" t="str">
        <f t="shared" si="29"/>
        <v/>
      </c>
    </row>
    <row r="130" spans="1:58" ht="16.5" thickBot="1">
      <c r="B130" s="10" t="str">
        <f t="shared" si="19"/>
        <v/>
      </c>
      <c r="C130" s="8"/>
      <c r="D130" s="8"/>
      <c r="E130" s="8"/>
      <c r="F130" s="281"/>
      <c r="G130" s="9"/>
      <c r="H130" s="9"/>
      <c r="I130" s="9"/>
      <c r="J130" s="9"/>
      <c r="K130" s="9"/>
      <c r="L130" s="305"/>
      <c r="M130" s="305"/>
      <c r="N130" s="11" t="str">
        <f t="shared" si="23"/>
        <v/>
      </c>
      <c r="O130" s="11" t="str">
        <f t="shared" si="24"/>
        <v/>
      </c>
      <c r="P130" s="158"/>
      <c r="Q130" s="11"/>
      <c r="R130" s="11"/>
      <c r="S130" s="11"/>
      <c r="T130" s="11"/>
      <c r="U130" s="11"/>
      <c r="V130" s="11"/>
      <c r="W130" s="11"/>
      <c r="X130" s="11"/>
      <c r="Y130" s="11" t="str">
        <f t="shared" si="25"/>
        <v/>
      </c>
      <c r="Z130" s="11" t="str">
        <f t="shared" si="26"/>
        <v/>
      </c>
      <c r="AA130" s="172">
        <f t="shared" si="27"/>
        <v>0</v>
      </c>
      <c r="AB130" s="172" t="str">
        <f t="shared" si="18"/>
        <v/>
      </c>
      <c r="AC130" s="172" t="str">
        <f t="shared" si="18"/>
        <v/>
      </c>
      <c r="AD130" s="171">
        <f t="shared" si="20"/>
        <v>0</v>
      </c>
      <c r="AE130" s="171">
        <f t="shared" si="20"/>
        <v>0</v>
      </c>
      <c r="AF130" s="171">
        <f t="shared" si="20"/>
        <v>0</v>
      </c>
      <c r="AG130" s="171">
        <f t="shared" si="20"/>
        <v>0</v>
      </c>
      <c r="AH130" s="171">
        <f t="shared" si="20"/>
        <v>0</v>
      </c>
      <c r="AI130" s="171">
        <f t="shared" si="20"/>
        <v>0</v>
      </c>
      <c r="AJ130" s="171">
        <f t="shared" si="20"/>
        <v>0</v>
      </c>
      <c r="AK130" s="171"/>
      <c r="AL130" s="171"/>
      <c r="AM130" s="171">
        <f t="shared" si="21"/>
        <v>0</v>
      </c>
      <c r="AN130" s="171"/>
      <c r="AO130" s="17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BB130" s="172" t="str">
        <f t="shared" si="29"/>
        <v/>
      </c>
      <c r="BC130" s="172" t="str">
        <f t="shared" si="29"/>
        <v/>
      </c>
      <c r="BD130" s="172" t="str">
        <f t="shared" si="29"/>
        <v/>
      </c>
      <c r="BE130" s="172" t="str">
        <f t="shared" si="29"/>
        <v/>
      </c>
      <c r="BF130" s="172" t="str">
        <f t="shared" si="29"/>
        <v/>
      </c>
    </row>
    <row r="131" spans="1:58" ht="19.5" thickBot="1">
      <c r="B131" s="282" t="s">
        <v>49</v>
      </c>
      <c r="C131" s="283"/>
      <c r="D131" s="283"/>
      <c r="E131" s="283"/>
      <c r="F131" s="284"/>
      <c r="G131" s="12">
        <f>SUM(G31:G130)</f>
        <v>0</v>
      </c>
      <c r="H131" s="12">
        <f t="shared" ref="H131:Z131" si="30">SUM(H31:H130)</f>
        <v>176</v>
      </c>
      <c r="I131" s="12">
        <f t="shared" si="30"/>
        <v>112</v>
      </c>
      <c r="J131" s="12">
        <f t="shared" si="30"/>
        <v>16</v>
      </c>
      <c r="K131" s="12">
        <f t="shared" si="30"/>
        <v>1860</v>
      </c>
      <c r="L131" s="12">
        <f t="shared" si="30"/>
        <v>18</v>
      </c>
      <c r="M131" s="12">
        <f t="shared" si="30"/>
        <v>2</v>
      </c>
      <c r="N131" s="12">
        <f t="shared" si="30"/>
        <v>304</v>
      </c>
      <c r="O131" s="12">
        <f t="shared" si="30"/>
        <v>18</v>
      </c>
      <c r="P131" s="12">
        <f t="shared" si="30"/>
        <v>2</v>
      </c>
      <c r="Q131" s="12">
        <f t="shared" si="30"/>
        <v>122</v>
      </c>
      <c r="R131" s="12">
        <f t="shared" si="30"/>
        <v>0</v>
      </c>
      <c r="S131" s="12"/>
      <c r="T131" s="12">
        <f t="shared" si="30"/>
        <v>0</v>
      </c>
      <c r="U131" s="12">
        <f t="shared" si="30"/>
        <v>0</v>
      </c>
      <c r="V131" s="12">
        <f t="shared" si="30"/>
        <v>0</v>
      </c>
      <c r="W131" s="12"/>
      <c r="X131" s="12"/>
      <c r="Y131" s="12">
        <f>SUM(Y31:Y130)</f>
        <v>304</v>
      </c>
      <c r="Z131" s="12">
        <f t="shared" si="30"/>
        <v>17.800000000000004</v>
      </c>
    </row>
    <row r="132" spans="1:58">
      <c r="A132" s="172">
        <v>1.5133082866668701E-2</v>
      </c>
      <c r="B132" s="150"/>
      <c r="C132" s="172" t="s">
        <v>324</v>
      </c>
    </row>
  </sheetData>
  <sheetProtection algorithmName="SHA-512" hashValue="zgbOzgL2hRL7SGExc7CYA9xD0xs57Dr57XPzgHhS2dSy6DORLU9Xq9UgweSUjwFTDK2h0jY1UlT0MNabuwPOHg==" saltValue="ADhvPM0WixBba7lydSmijw==" spinCount="100000" sheet="1" scenarios="1" formatColumns="0" formatRows="0"/>
  <mergeCells count="16">
    <mergeCell ref="W29:W30"/>
    <mergeCell ref="X29:X30"/>
    <mergeCell ref="Y29:Y30"/>
    <mergeCell ref="Z29:Z30"/>
    <mergeCell ref="Q29:Q30"/>
    <mergeCell ref="R29:R30"/>
    <mergeCell ref="S29:S30"/>
    <mergeCell ref="T29:T30"/>
    <mergeCell ref="U29:U30"/>
    <mergeCell ref="V29:V30"/>
    <mergeCell ref="O29:O30"/>
    <mergeCell ref="B29:B30"/>
    <mergeCell ref="C29:C30"/>
    <mergeCell ref="D29:D30"/>
    <mergeCell ref="E29:E30"/>
    <mergeCell ref="N29:N30"/>
  </mergeCells>
  <conditionalFormatting sqref="B31:E130 G31:G130 R31:Z130">
    <cfRule type="expression" dxfId="17" priority="5" stopIfTrue="1">
      <formula>AND($F31="",B31&lt;&gt;"")</formula>
    </cfRule>
  </conditionalFormatting>
  <conditionalFormatting sqref="B31:E130 G31:Z130">
    <cfRule type="expression" dxfId="16" priority="6">
      <formula>$F31=""</formula>
    </cfRule>
    <cfRule type="expression" dxfId="15" priority="7">
      <formula>B$30&lt;&gt;""</formula>
    </cfRule>
  </conditionalFormatting>
  <conditionalFormatting sqref="N31:O130">
    <cfRule type="expression" dxfId="14" priority="2" stopIfTrue="1">
      <formula>AND($F31="",N31&lt;&gt;"")</formula>
    </cfRule>
  </conditionalFormatting>
  <conditionalFormatting sqref="Q31">
    <cfRule type="expression" dxfId="13" priority="1" stopIfTrue="1">
      <formula>AND($F31="",Q31&lt;&gt;"")</formula>
    </cfRule>
  </conditionalFormatting>
  <dataValidations count="5">
    <dataValidation type="list" allowBlank="1" showInputMessage="1" showErrorMessage="1" errorTitle="נתון שגוי" error="ניתן להזין רק 0 או 1_x000d__x000a_0= התנאי אינו מתקיים_x000d__x000a_1= התנאי מתקיים" sqref="L31:M130" xr:uid="{00000000-0002-0000-2000-000000000000}">
      <formula1>$AB31:$AC31</formula1>
    </dataValidation>
    <dataValidation type="whole" operator="greaterThanOrEqual" allowBlank="1" showInputMessage="1" showErrorMessage="1" errorTitle="נתון שגוי" error="ניתן להזין רק מספר שלם גדול או שווה ל-0" sqref="G31:K130" xr:uid="{00000000-0002-0000-2000-000001000000}">
      <formula1>0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2000-000002000000}">
      <formula1>$AB31:$AC31</formula1>
    </dataValidation>
    <dataValidation type="list" allowBlank="1" showInputMessage="1" showErrorMessage="1" sqref="G30:M30 P30" xr:uid="{00000000-0002-0000-2000-000003000000}">
      <formula1>$AE$1:$BA$1</formula1>
    </dataValidation>
    <dataValidation type="list" allowBlank="1" showInputMessage="1" showErrorMessage="1" sqref="F30" xr:uid="{00000000-0002-0000-2000-000004000000}">
      <formula1>$AF$1:$BA$1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8" operator="containsText" id="{ADEEE4D2-D468-48F3-B83E-DFB4D674A3AC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G31:Z130</xm:sqref>
        </x14:conditionalFormatting>
      </x14:conditionalFormatting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9">
    <tabColor rgb="FFFFFFCC"/>
  </sheetPr>
  <dimension ref="A1:GR132"/>
  <sheetViews>
    <sheetView rightToLeft="1" view="pageBreakPreview" topLeftCell="B4" zoomScaleNormal="100" zoomScaleSheetLayoutView="100" workbookViewId="0">
      <selection activeCell="O40" sqref="O40"/>
    </sheetView>
  </sheetViews>
  <sheetFormatPr defaultColWidth="9.140625" defaultRowHeight="15.75"/>
  <cols>
    <col min="1" max="1" width="9.140625" style="172" hidden="1" customWidth="1"/>
    <col min="2" max="2" width="9" style="172" customWidth="1"/>
    <col min="3" max="5" width="10.42578125" style="172" hidden="1" customWidth="1"/>
    <col min="6" max="6" width="26.85546875" style="172" customWidth="1"/>
    <col min="7" max="7" width="14.42578125" style="172" customWidth="1"/>
    <col min="8" max="8" width="12" style="172" customWidth="1"/>
    <col min="9" max="9" width="21.140625" style="172" customWidth="1"/>
    <col min="10" max="10" width="17.5703125" style="172" customWidth="1"/>
    <col min="11" max="11" width="17.42578125" style="172" customWidth="1"/>
    <col min="12" max="12" width="21.42578125" style="172" customWidth="1"/>
    <col min="13" max="13" width="23.85546875" style="172" customWidth="1"/>
    <col min="14" max="14" width="23.5703125" style="172" customWidth="1"/>
    <col min="15" max="15" width="18.7109375" style="172" customWidth="1"/>
    <col min="16" max="16" width="16.85546875" style="172" customWidth="1"/>
    <col min="17" max="17" width="17.140625" style="172" hidden="1" customWidth="1"/>
    <col min="18" max="21" width="21.42578125" style="172" hidden="1" customWidth="1"/>
    <col min="22" max="22" width="15.42578125" style="172" hidden="1" customWidth="1"/>
    <col min="23" max="24" width="21.42578125" style="172" hidden="1" customWidth="1"/>
    <col min="25" max="25" width="21.42578125" style="172" customWidth="1"/>
    <col min="26" max="26" width="16.85546875" style="172" customWidth="1"/>
    <col min="27" max="29" width="9.140625" style="172" hidden="1" customWidth="1"/>
    <col min="30" max="30" width="11.85546875" style="172" hidden="1" customWidth="1"/>
    <col min="31" max="32" width="9.140625" style="172" hidden="1" customWidth="1"/>
    <col min="33" max="33" width="10.140625" style="172" hidden="1" customWidth="1"/>
    <col min="34" max="34" width="16.7109375" style="172" hidden="1" customWidth="1"/>
    <col min="35" max="35" width="8.85546875" style="172" hidden="1" customWidth="1"/>
    <col min="36" max="36" width="11.85546875" style="172" hidden="1" customWidth="1"/>
    <col min="37" max="37" width="17.7109375" style="172" hidden="1" customWidth="1"/>
    <col min="38" max="49" width="9.140625" style="172" hidden="1" customWidth="1"/>
    <col min="50" max="50" width="10.7109375" style="172" hidden="1" customWidth="1"/>
    <col min="51" max="200" width="9.140625" style="172" hidden="1" customWidth="1"/>
    <col min="201" max="16384" width="9.140625" style="172"/>
  </cols>
  <sheetData>
    <row r="1" spans="2:53" ht="34.5" customHeight="1" thickBot="1">
      <c r="B1" s="276" t="s">
        <v>130</v>
      </c>
      <c r="C1" s="277"/>
      <c r="D1" s="277"/>
      <c r="E1" s="277"/>
      <c r="F1" s="1" t="str">
        <f ca="1">MID(CELL("filename",AC2),FIND("]",CELL("filename",AC2),1)+1,99)</f>
        <v>עמותת תמיד</v>
      </c>
      <c r="Y1" s="177" t="s">
        <v>309</v>
      </c>
      <c r="Z1" s="2">
        <f ca="1">INDEX('תנאי סף'!$B$31:$B$130,MATCH(F1,'תנאי סף'!$F$31:$F$130,0))</f>
        <v>10</v>
      </c>
      <c r="AB1" s="172" t="s">
        <v>89</v>
      </c>
      <c r="AD1" s="188" t="s">
        <v>90</v>
      </c>
      <c r="AE1" s="189" t="s">
        <v>91</v>
      </c>
      <c r="AF1" s="189" t="s">
        <v>92</v>
      </c>
      <c r="AG1" s="189" t="s">
        <v>93</v>
      </c>
      <c r="AH1" s="189" t="s">
        <v>94</v>
      </c>
      <c r="AI1" s="189" t="s">
        <v>95</v>
      </c>
      <c r="AJ1" s="189" t="s">
        <v>96</v>
      </c>
      <c r="AK1" s="190" t="s">
        <v>97</v>
      </c>
      <c r="AL1" s="189" t="s">
        <v>98</v>
      </c>
      <c r="AM1" s="190" t="s">
        <v>99</v>
      </c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90"/>
    </row>
    <row r="2" spans="2:53" ht="20.25" customHeight="1">
      <c r="Y2" s="278" t="str">
        <f>'פרמטרים לקריטריונים'!$B$4</f>
        <v>שנת תקציב</v>
      </c>
      <c r="Z2" s="5">
        <f>'פרמטרים לקריטריונים'!$C$4</f>
        <v>2025</v>
      </c>
      <c r="AE2" s="172">
        <f>IF(ISNA(MATCH(G31,$AB$30:$AC$30,0)),0,1)</f>
        <v>0</v>
      </c>
      <c r="AF2" s="172">
        <f>IF(IFERROR(G31*1,"bad")="bad",0,1)</f>
        <v>1</v>
      </c>
      <c r="AG2" s="172">
        <f>IF(IFERROR(IF(G31=TRUNC(G31),1,"bad"),"bad")="bad",0,1)</f>
        <v>1</v>
      </c>
      <c r="AH2" s="172">
        <f>IF(AND(IF(IFERROR(G31*1,"bad")="bad",0,1)=1,G31&gt;=0),1,0)</f>
        <v>1</v>
      </c>
      <c r="AI2" s="172">
        <f>IF(AND(IF(IFERROR(IF(G31=TRUNC(G31),1,"bad"),"bad")="bad",0,1)=1,G31&gt;=0),1,0)</f>
        <v>1</v>
      </c>
      <c r="AJ2" s="172">
        <f>IF(AND(IF(IFERROR(G31*1,"bad")="bad",0,1)=1,G31&gt;0),1,0)</f>
        <v>1</v>
      </c>
      <c r="AK2" s="172">
        <f>IF(AND(IF(IFERROR(IF(G31=TRUNC(G31),1,"bad"),"bad")="bad",0,1)=1,G31&gt;0),1,0)</f>
        <v>1</v>
      </c>
      <c r="AL2" s="172">
        <v>1</v>
      </c>
      <c r="AM2" s="172">
        <f>IF(IFERROR(HLOOKUP(G31,$BB$30:$BL$30,1,0),"bad")="bad",0,1)</f>
        <v>0</v>
      </c>
    </row>
    <row r="3" spans="2:53" ht="19.5" thickBot="1">
      <c r="F3" s="343" t="str">
        <f>'פרמטרים לקריטריונים'!F61:G61</f>
        <v>סעיף</v>
      </c>
      <c r="G3" s="343" t="str">
        <f>'פרמטרים לקריטריונים'!G61:H61</f>
        <v>תנאי</v>
      </c>
      <c r="I3" s="343" t="str">
        <f>'פרמטרים לקריטריונים'!B61</f>
        <v>סעיף</v>
      </c>
      <c r="J3" s="343" t="str">
        <f>'פרמטרים לקריטריונים'!C61</f>
        <v>ניקוד</v>
      </c>
      <c r="L3" s="343" t="str">
        <f>'פרמטרים לקריטריונים'!B81</f>
        <v>סעיף</v>
      </c>
      <c r="M3" s="343" t="str">
        <f>'פרמטרים לקריטריונים'!C81</f>
        <v>ניקוד</v>
      </c>
      <c r="N3" s="343" t="str">
        <f>'פרמטרים לקריטריונים'!B85</f>
        <v>סעיף</v>
      </c>
      <c r="O3" s="343" t="str">
        <f>'פרמטרים לקריטריונים'!C85</f>
        <v>מקדם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2" t="s">
        <v>101</v>
      </c>
      <c r="AE3" s="172">
        <v>1</v>
      </c>
      <c r="AF3" s="172">
        <v>2</v>
      </c>
      <c r="AG3" s="172">
        <v>3</v>
      </c>
      <c r="AH3" s="172">
        <v>4</v>
      </c>
      <c r="AI3" s="172">
        <v>5</v>
      </c>
      <c r="AJ3" s="172">
        <v>6</v>
      </c>
      <c r="AK3" s="172">
        <v>7</v>
      </c>
      <c r="AL3" s="172">
        <v>8</v>
      </c>
      <c r="AM3" s="172">
        <v>9</v>
      </c>
    </row>
    <row r="4" spans="2:53" ht="32.25" thickBot="1">
      <c r="F4" s="346" t="str">
        <f>'פרמטרים לקריטריונים'!F62:G62</f>
        <v>מספר חזנים ופייטנים</v>
      </c>
      <c r="G4" s="391">
        <f>'פרמטרים לקריטריונים'!G62:H62</f>
        <v>4</v>
      </c>
      <c r="I4" s="346" t="str">
        <f>'פרמטרים לקריטריונים'!B62</f>
        <v>עבור כל מנצח, נגן, חזן או פייטן</v>
      </c>
      <c r="J4" s="391">
        <f>'פרמטרים לקריטריונים'!C62</f>
        <v>1</v>
      </c>
      <c r="L4" s="346" t="str">
        <f>'פרמטרים לקריטריונים'!B82</f>
        <v>עבור כל קונצרט</v>
      </c>
      <c r="M4" s="392">
        <f>'פרמטרים לקריטריונים'!C82</f>
        <v>1</v>
      </c>
      <c r="N4" s="346" t="str">
        <f>'פרמטרים לקריטריונים'!B86</f>
        <v>שיעור מקסימלי של ניקוד מקונצרטים בחו"ל</v>
      </c>
      <c r="O4" s="392">
        <f>'פרמטרים לקריטריונים'!C86</f>
        <v>0.1</v>
      </c>
      <c r="AD4" s="172" t="s">
        <v>105</v>
      </c>
      <c r="AE4" s="188" t="s">
        <v>76</v>
      </c>
      <c r="AF4" s="189" t="s">
        <v>77</v>
      </c>
      <c r="AG4" s="189" t="s">
        <v>78</v>
      </c>
      <c r="AH4" s="189" t="s">
        <v>79</v>
      </c>
      <c r="AI4" s="189" t="s">
        <v>80</v>
      </c>
      <c r="AJ4" s="189"/>
      <c r="AK4" s="189"/>
      <c r="AL4" s="189"/>
      <c r="AM4" s="189"/>
      <c r="AN4" s="190"/>
    </row>
    <row r="5" spans="2:53" ht="19.5" thickBot="1">
      <c r="F5" s="346" t="str">
        <f>'פרמטרים לקריטריונים'!F63:G63</f>
        <v>מספר חזנים</v>
      </c>
      <c r="G5" s="391">
        <f>'פרמטרים לקריטריונים'!G63:H63</f>
        <v>1</v>
      </c>
      <c r="I5" s="343" t="str">
        <f>'פרמטרים לקריטריונים'!B63</f>
        <v>סעיף</v>
      </c>
      <c r="J5" s="343" t="str">
        <f>'פרמטרים לקריטריונים'!C63</f>
        <v>הגבלה</v>
      </c>
      <c r="L5" s="343" t="str">
        <f>'פרמטרים לקריטריונים'!B83</f>
        <v>בעד כל מספר מבצעים</v>
      </c>
      <c r="M5" s="343" t="str">
        <f>'פרמטרים לקריטריונים'!C83</f>
        <v>מקדם</v>
      </c>
      <c r="N5" s="343" t="str">
        <f>'פרמטרים לקריטריונים'!B87</f>
        <v>סעיף</v>
      </c>
      <c r="O5" s="343" t="str">
        <f>'פרמטרים לקריטריונים'!C87</f>
        <v>מקדם</v>
      </c>
      <c r="Y5" s="279" t="s">
        <v>310</v>
      </c>
      <c r="Z5" s="280"/>
    </row>
    <row r="6" spans="2:53" ht="37.5">
      <c r="F6" s="346" t="str">
        <f>'פרמטרים לקריטריונים'!F64:G64</f>
        <v>מספר נגנים</v>
      </c>
      <c r="G6" s="391">
        <f>'פרמטרים לקריטריונים'!G64:H64</f>
        <v>3</v>
      </c>
      <c r="I6" s="346" t="str">
        <f>'פרמטרים לקריטריונים'!B64</f>
        <v>מספר מבצעים מקסימלי לקונצרט</v>
      </c>
      <c r="J6" s="391">
        <f>'פרמטרים לקריטריונים'!C64</f>
        <v>80</v>
      </c>
      <c r="L6" s="393">
        <f>'פרמטרים לקריטריונים'!B84</f>
        <v>10</v>
      </c>
      <c r="M6" s="392">
        <f>'פרמטרים לקריטריונים'!C84</f>
        <v>1.05</v>
      </c>
      <c r="N6" s="346" t="str">
        <f>'פרמטרים לקריטריונים'!B88</f>
        <v>קונצרט עבור גוף שלישי שהמשרד תמך בו</v>
      </c>
      <c r="O6" s="392">
        <f>'פרמטרים לקריטריונים'!C88</f>
        <v>0.5</v>
      </c>
      <c r="Y6" s="177" t="s">
        <v>311</v>
      </c>
      <c r="Z6" s="317">
        <f>Y131</f>
        <v>248</v>
      </c>
    </row>
    <row r="7" spans="2:53" ht="38.25" thickBot="1">
      <c r="F7" s="346" t="str">
        <f>'פרמטרים לקריטריונים'!F65:G65</f>
        <v>דקות שירה או נגינה</v>
      </c>
      <c r="G7" s="391">
        <f>'פרמטרים לקריטריונים'!G65:H65</f>
        <v>50</v>
      </c>
      <c r="Y7" s="315" t="s">
        <v>312</v>
      </c>
      <c r="Z7" s="316">
        <f>SUMPRODUCT(Z31:Z130,--(P31:P130=0))+MIN(SUMPRODUCT(Z31:Z130,--(P31:P130=1)),SUMPRODUCT(Z31:Z130,--(P31:P130=0))*O4/(1-O4))</f>
        <v>7.2710929437890623</v>
      </c>
    </row>
    <row r="9" spans="2:53" hidden="1"/>
    <row r="10" spans="2:53" hidden="1"/>
    <row r="11" spans="2:53" hidden="1"/>
    <row r="12" spans="2:53" hidden="1"/>
    <row r="13" spans="2:53" hidden="1"/>
    <row r="14" spans="2:53" hidden="1"/>
    <row r="15" spans="2:53" hidden="1"/>
    <row r="16" spans="2:53" hidden="1"/>
    <row r="17" spans="1:58" hidden="1"/>
    <row r="18" spans="1:58" hidden="1"/>
    <row r="19" spans="1:58" hidden="1"/>
    <row r="20" spans="1:58" hidden="1"/>
    <row r="21" spans="1:58" hidden="1"/>
    <row r="22" spans="1:58" hidden="1"/>
    <row r="23" spans="1:58" hidden="1"/>
    <row r="24" spans="1:58" hidden="1"/>
    <row r="25" spans="1:58" hidden="1"/>
    <row r="26" spans="1:58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58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8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171">
        <f t="shared" ref="AD28:AW28" si="0">MATCH(G$30,$AE$1:$AM$1,0)</f>
        <v>5</v>
      </c>
      <c r="AE28" s="171">
        <f t="shared" si="0"/>
        <v>5</v>
      </c>
      <c r="AF28" s="171">
        <f t="shared" si="0"/>
        <v>5</v>
      </c>
      <c r="AG28" s="171">
        <f t="shared" si="0"/>
        <v>5</v>
      </c>
      <c r="AH28" s="171">
        <f t="shared" si="0"/>
        <v>5</v>
      </c>
      <c r="AI28" s="171">
        <f t="shared" si="0"/>
        <v>1</v>
      </c>
      <c r="AJ28" s="171">
        <f t="shared" si="0"/>
        <v>1</v>
      </c>
      <c r="AK28" s="171" t="e">
        <f t="shared" si="0"/>
        <v>#N/A</v>
      </c>
      <c r="AL28" s="171" t="e">
        <f t="shared" si="0"/>
        <v>#N/A</v>
      </c>
      <c r="AM28" s="171">
        <f t="shared" si="0"/>
        <v>1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  <c r="AW28" s="171" t="e">
        <f t="shared" si="0"/>
        <v>#N/A</v>
      </c>
      <c r="AX28" s="171" t="e">
        <f>MATCH(#REF!,$AE$1:$AM$1,0)</f>
        <v>#REF!</v>
      </c>
      <c r="AY28" s="171"/>
    </row>
    <row r="29" spans="1:58" ht="79.5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218" t="s">
        <v>313</v>
      </c>
      <c r="G29" s="218" t="s">
        <v>56</v>
      </c>
      <c r="H29" s="218" t="s">
        <v>314</v>
      </c>
      <c r="I29" s="218" t="s">
        <v>58</v>
      </c>
      <c r="J29" s="218" t="s">
        <v>315</v>
      </c>
      <c r="K29" s="218" t="s">
        <v>316</v>
      </c>
      <c r="L29" s="218" t="s">
        <v>317</v>
      </c>
      <c r="M29" s="218" t="s">
        <v>318</v>
      </c>
      <c r="N29" s="429" t="s">
        <v>319</v>
      </c>
      <c r="O29" s="429" t="s">
        <v>320</v>
      </c>
      <c r="P29" s="218" t="s">
        <v>321</v>
      </c>
      <c r="Q29" s="433"/>
      <c r="R29" s="433"/>
      <c r="S29" s="433"/>
      <c r="T29" s="433"/>
      <c r="U29" s="433"/>
      <c r="V29" s="433"/>
      <c r="W29" s="433"/>
      <c r="X29" s="433"/>
      <c r="Y29" s="429" t="s">
        <v>322</v>
      </c>
      <c r="Z29" s="429" t="s">
        <v>323</v>
      </c>
      <c r="AA29" s="203" t="s">
        <v>161</v>
      </c>
      <c r="AD29" s="171" t="str">
        <f t="shared" ref="AD29:AW29" si="1">"בקרת "&amp;G29</f>
        <v>בקרת מספר חזנים</v>
      </c>
      <c r="AE29" s="171" t="str">
        <f t="shared" si="1"/>
        <v>בקרת מספר פייטנים</v>
      </c>
      <c r="AF29" s="171" t="str">
        <f t="shared" si="1"/>
        <v>בקרת מספר נגנים</v>
      </c>
      <c r="AG29" s="171" t="str">
        <f t="shared" si="1"/>
        <v>בקרת מספר מנצחים</v>
      </c>
      <c r="AH29" s="171" t="str">
        <f t="shared" si="1"/>
        <v>בקרת מספר דקות שירה או נגינה</v>
      </c>
      <c r="AI29" s="171" t="str">
        <f t="shared" si="1"/>
        <v>בקרת אינה מבוצעת במסגרת התפילות הקבועות בבית הכנסת או במסגרת בית ספרית</v>
      </c>
      <c r="AJ29" s="171" t="str">
        <f t="shared" si="1"/>
        <v>בקרת הקונצרנט בוצע עבור גוף שלישי שהמשרד תמך בו בשנת ההערכה ואשר המוסד קיבל ממנו תשלום בעבורם</v>
      </c>
      <c r="AK29" s="171" t="str">
        <f t="shared" si="1"/>
        <v>בקרת סה"כ מבצעים</v>
      </c>
      <c r="AL29" s="171" t="str">
        <f t="shared" si="1"/>
        <v>בקרת עובר תנאי סף לקונצרט</v>
      </c>
      <c r="AM29" s="171" t="str">
        <f t="shared" si="1"/>
        <v>בקרת הקונצרנט בוצע מחוץ לישראל</v>
      </c>
      <c r="AN29" s="171" t="str">
        <f t="shared" si="1"/>
        <v xml:space="preserve">בקרת </v>
      </c>
      <c r="AO29" s="171" t="str">
        <f t="shared" si="1"/>
        <v xml:space="preserve">בקרת </v>
      </c>
      <c r="AP29" s="171" t="str">
        <f t="shared" si="1"/>
        <v xml:space="preserve">בקרת </v>
      </c>
      <c r="AQ29" s="171" t="str">
        <f t="shared" si="1"/>
        <v xml:space="preserve">בקרת </v>
      </c>
      <c r="AR29" s="171" t="str">
        <f t="shared" si="1"/>
        <v xml:space="preserve">בקרת </v>
      </c>
      <c r="AS29" s="171" t="str">
        <f t="shared" si="1"/>
        <v xml:space="preserve">בקרת </v>
      </c>
      <c r="AT29" s="171" t="str">
        <f t="shared" si="1"/>
        <v xml:space="preserve">בקרת </v>
      </c>
      <c r="AU29" s="171" t="str">
        <f t="shared" si="1"/>
        <v xml:space="preserve">בקרת </v>
      </c>
      <c r="AV29" s="171" t="str">
        <f t="shared" si="1"/>
        <v>בקרת ניקוד מבצעים</v>
      </c>
      <c r="AW29" s="171" t="str">
        <f t="shared" si="1"/>
        <v>בקרת ניקוד מספר קונצרטים</v>
      </c>
      <c r="AX29" s="171"/>
      <c r="AY29" s="171"/>
      <c r="BB29" s="172" t="s">
        <v>105</v>
      </c>
    </row>
    <row r="30" spans="1:58" ht="25.5" customHeight="1" thickBot="1">
      <c r="A30" s="204"/>
      <c r="B30" s="432"/>
      <c r="C30" s="434"/>
      <c r="D30" s="434"/>
      <c r="E30" s="434"/>
      <c r="F30" s="219" t="s">
        <v>98</v>
      </c>
      <c r="G30" s="219" t="s">
        <v>95</v>
      </c>
      <c r="H30" s="219" t="s">
        <v>95</v>
      </c>
      <c r="I30" s="219" t="s">
        <v>95</v>
      </c>
      <c r="J30" s="219" t="s">
        <v>95</v>
      </c>
      <c r="K30" s="219" t="s">
        <v>95</v>
      </c>
      <c r="L30" s="219" t="s">
        <v>91</v>
      </c>
      <c r="M30" s="219" t="s">
        <v>91</v>
      </c>
      <c r="N30" s="430"/>
      <c r="O30" s="430"/>
      <c r="P30" s="219" t="s">
        <v>91</v>
      </c>
      <c r="Q30" s="522"/>
      <c r="R30" s="434"/>
      <c r="S30" s="434"/>
      <c r="T30" s="434"/>
      <c r="U30" s="434"/>
      <c r="V30" s="434"/>
      <c r="W30" s="434"/>
      <c r="X30" s="434"/>
      <c r="Y30" s="430"/>
      <c r="Z30" s="430"/>
      <c r="AB30" s="172">
        <v>0</v>
      </c>
      <c r="AC30" s="172">
        <v>1</v>
      </c>
      <c r="AD30" s="171" t="str">
        <f t="shared" ref="AD30:AW30" si="2">G30</f>
        <v>מספר שלם שאינו שלילי</v>
      </c>
      <c r="AE30" s="171" t="str">
        <f t="shared" si="2"/>
        <v>מספר שלם שאינו שלילי</v>
      </c>
      <c r="AF30" s="171" t="str">
        <f t="shared" si="2"/>
        <v>מספר שלם שאינו שלילי</v>
      </c>
      <c r="AG30" s="171" t="str">
        <f t="shared" si="2"/>
        <v>מספר שלם שאינו שלילי</v>
      </c>
      <c r="AH30" s="171" t="str">
        <f t="shared" si="2"/>
        <v>מספר שלם שאינו שלילי</v>
      </c>
      <c r="AI30" s="171" t="str">
        <f t="shared" si="2"/>
        <v>0/1</v>
      </c>
      <c r="AJ30" s="171" t="str">
        <f t="shared" si="2"/>
        <v>0/1</v>
      </c>
      <c r="AK30" s="171">
        <f t="shared" si="2"/>
        <v>0</v>
      </c>
      <c r="AL30" s="171">
        <f t="shared" si="2"/>
        <v>0</v>
      </c>
      <c r="AM30" s="171" t="str">
        <f t="shared" si="2"/>
        <v>0/1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AW30" s="171">
        <f t="shared" si="2"/>
        <v>0</v>
      </c>
      <c r="AX30" s="171"/>
      <c r="AY30" s="171"/>
      <c r="BB30" s="172" t="str">
        <f>AE$4</f>
        <v>א</v>
      </c>
      <c r="BC30" s="172" t="str">
        <f>AF$4</f>
        <v>ב</v>
      </c>
      <c r="BD30" s="172" t="str">
        <f>AG$4</f>
        <v>ג</v>
      </c>
      <c r="BE30" s="172" t="str">
        <f>AH$4</f>
        <v>ד</v>
      </c>
      <c r="BF30" s="172" t="str">
        <f>AI$4</f>
        <v>ה</v>
      </c>
    </row>
    <row r="31" spans="1:58">
      <c r="B31" s="10">
        <f t="shared" ref="B31:B94" si="3">IF(F31="","",ROW()-30)</f>
        <v>1</v>
      </c>
      <c r="C31" s="8"/>
      <c r="D31" s="8"/>
      <c r="E31" s="8"/>
      <c r="F31" s="281" t="s">
        <v>453</v>
      </c>
      <c r="G31" s="9">
        <v>14</v>
      </c>
      <c r="H31" s="137">
        <v>6</v>
      </c>
      <c r="I31" s="137">
        <v>6</v>
      </c>
      <c r="J31" s="137">
        <v>1</v>
      </c>
      <c r="K31" s="137">
        <v>110</v>
      </c>
      <c r="L31" s="158">
        <v>1</v>
      </c>
      <c r="M31" s="158">
        <v>0</v>
      </c>
      <c r="N31" s="11">
        <f>IF($F31="","",IFERROR(SUM(G31:J31),$AB$1))</f>
        <v>27</v>
      </c>
      <c r="O31" s="11">
        <f>IF($F31="","",IF($AA31&lt;&gt;1,$AB$1,IFERROR(IF(AND(L31=1,K31&gt;=$G$7,OR(SUM(G31:H31)&gt;=$G$4,AND(H31&gt;=($G$4-$G$6),I31&gt;=$G$6))),1,0),$AB$1)))</f>
        <v>1</v>
      </c>
      <c r="P31" s="158">
        <v>0</v>
      </c>
      <c r="Q31" s="11">
        <f>IF($F31="","",IFERROR(SUM(J31:M31),$AB$1))</f>
        <v>112</v>
      </c>
      <c r="R31" s="11"/>
      <c r="S31" s="11"/>
      <c r="T31" s="11"/>
      <c r="U31" s="11"/>
      <c r="V31" s="11"/>
      <c r="W31" s="11"/>
      <c r="X31" s="11"/>
      <c r="Y31" s="11">
        <f>IF($F31="","",IF($AA31&lt;&gt;1,$AB$1,IFERROR(O31*MIN($J$6,$J$4*N31),$AB$1)))</f>
        <v>27</v>
      </c>
      <c r="Z31" s="11">
        <f>IF($F31="","",IF($AA31&lt;&gt;1,$AB$1,IFERROR(O31*$M$4*$M$6^ROUNDDOWN(MIN($J$6,N31)/$L$6,0)*IF(M31=1,$O$6,1),$AB$1)))</f>
        <v>1.1025</v>
      </c>
      <c r="AA31" s="172">
        <f>IF(SUM(AD31:AW31)=COUNT(AD31:AW31),1,0)</f>
        <v>1</v>
      </c>
      <c r="AB31" s="172">
        <f>IF($F31="","",AB$30)</f>
        <v>0</v>
      </c>
      <c r="AC31" s="172">
        <f>IF($F31="","",AC$30)</f>
        <v>1</v>
      </c>
      <c r="AD31" s="171">
        <f t="shared" ref="AD31:AJ62" si="4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171">
        <f t="shared" si="4"/>
        <v>1</v>
      </c>
      <c r="AF31" s="171">
        <f t="shared" si="4"/>
        <v>1</v>
      </c>
      <c r="AG31" s="171">
        <f t="shared" si="4"/>
        <v>1</v>
      </c>
      <c r="AH31" s="171">
        <f t="shared" si="4"/>
        <v>1</v>
      </c>
      <c r="AI31" s="171">
        <f t="shared" si="4"/>
        <v>1</v>
      </c>
      <c r="AJ31" s="171">
        <f t="shared" si="4"/>
        <v>1</v>
      </c>
      <c r="AK31" s="171"/>
      <c r="AL31" s="171"/>
      <c r="AM31" s="171">
        <f t="shared" ref="AM31:AM94" si="5">IF(P$30="",1,IF(P31="",0,IFERROR(CHOOSE(AM$28,IF(ISNA(MATCH(P31,$AB$30:$AC$30,0)),0,1),IF(ISNUMBER(P31),1,0),IF(P31=TRUNC(P31),1,0),IF(AND(P31*1=P31,P31&gt;=0),1,0),IF(AND(P31=TRUNC(P31),P31&gt;=0),1,0),IF(AND(P31*1=P31,P31&gt;0),1,0),IF(AND(P31=TRUNC(P31),P31&gt;0),1,0),1,IF(ISNA(HLOOKUP(P31,$AE$4:$AN$4,1,0)),0,1)),0)))</f>
        <v>1</v>
      </c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BB31" s="172" t="str">
        <f t="shared" ref="BB31:BF46" si="6">IF($F31="","",BB$30)</f>
        <v>א</v>
      </c>
      <c r="BC31" s="172" t="str">
        <f t="shared" si="6"/>
        <v>ב</v>
      </c>
      <c r="BD31" s="172" t="str">
        <f t="shared" si="6"/>
        <v>ג</v>
      </c>
      <c r="BE31" s="172" t="str">
        <f t="shared" si="6"/>
        <v>ד</v>
      </c>
      <c r="BF31" s="172" t="str">
        <f t="shared" si="6"/>
        <v>ה</v>
      </c>
    </row>
    <row r="32" spans="1:58">
      <c r="B32" s="10">
        <f t="shared" si="3"/>
        <v>2</v>
      </c>
      <c r="C32" s="8"/>
      <c r="D32" s="8"/>
      <c r="E32" s="8"/>
      <c r="F32" s="281" t="s">
        <v>454</v>
      </c>
      <c r="G32" s="9">
        <v>12</v>
      </c>
      <c r="H32" s="9">
        <v>2</v>
      </c>
      <c r="I32" s="9">
        <v>11</v>
      </c>
      <c r="J32" s="9">
        <v>1</v>
      </c>
      <c r="K32" s="137">
        <v>120</v>
      </c>
      <c r="L32" s="305">
        <v>1</v>
      </c>
      <c r="M32" s="305">
        <v>0</v>
      </c>
      <c r="N32" s="11">
        <f t="shared" ref="N32:N95" si="7">IF($F32="","",IFERROR(SUM(G32:J32),$AB$1))</f>
        <v>26</v>
      </c>
      <c r="O32" s="11">
        <f t="shared" ref="O32:O95" si="8">IF($F32="","",IF($AA32&lt;&gt;1,$AB$1,IFERROR(IF(AND(L32=1,K32&gt;=$G$7,OR(SUM(G32:H32)&gt;=$G$4,AND(H32&gt;=($G$4-$G$6),I32&gt;=$G$6))),1,0),$AB$1)))</f>
        <v>1</v>
      </c>
      <c r="P32" s="158">
        <v>0</v>
      </c>
      <c r="Q32" s="11"/>
      <c r="R32" s="11"/>
      <c r="S32" s="11"/>
      <c r="T32" s="11"/>
      <c r="U32" s="11"/>
      <c r="V32" s="11"/>
      <c r="W32" s="11"/>
      <c r="X32" s="11"/>
      <c r="Y32" s="11">
        <f t="shared" ref="Y32:Y95" si="9">IF($F32="","",IF($AA32&lt;&gt;1,$AB$1,IFERROR(O32*MIN($J$6,$J$4*N32),$AB$1)))</f>
        <v>26</v>
      </c>
      <c r="Z32" s="11">
        <f t="shared" ref="Z32:Z95" si="10">IF($F32="","",IF($AA32&lt;&gt;1,$AB$1,IFERROR(O32*$M$4*$M$6^ROUNDDOWN(MIN($J$6,N32)/$L$6,0)*IF(M32=1,$O$6,1),$AB$1)))</f>
        <v>1.1025</v>
      </c>
      <c r="AA32" s="172">
        <f t="shared" ref="AA32:AA95" si="11">IF(SUM(AD32:AW32)=COUNT(AD32:AW32),1,0)</f>
        <v>1</v>
      </c>
      <c r="AB32" s="172">
        <f t="shared" ref="AB32:AC63" si="12">IF($F32="","",AB$30)</f>
        <v>0</v>
      </c>
      <c r="AC32" s="172">
        <f t="shared" si="12"/>
        <v>1</v>
      </c>
      <c r="AD32" s="171">
        <f t="shared" si="4"/>
        <v>1</v>
      </c>
      <c r="AE32" s="171">
        <f t="shared" si="4"/>
        <v>1</v>
      </c>
      <c r="AF32" s="171">
        <f t="shared" si="4"/>
        <v>1</v>
      </c>
      <c r="AG32" s="171">
        <f t="shared" si="4"/>
        <v>1</v>
      </c>
      <c r="AH32" s="171">
        <f t="shared" si="4"/>
        <v>1</v>
      </c>
      <c r="AI32" s="171">
        <f t="shared" si="4"/>
        <v>1</v>
      </c>
      <c r="AJ32" s="171">
        <f t="shared" si="4"/>
        <v>1</v>
      </c>
      <c r="AK32" s="171"/>
      <c r="AL32" s="171"/>
      <c r="AM32" s="171">
        <f t="shared" si="5"/>
        <v>1</v>
      </c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BB32" s="172" t="str">
        <f t="shared" si="6"/>
        <v>א</v>
      </c>
      <c r="BC32" s="172" t="str">
        <f t="shared" si="6"/>
        <v>ב</v>
      </c>
      <c r="BD32" s="172" t="str">
        <f t="shared" si="6"/>
        <v>ג</v>
      </c>
      <c r="BE32" s="172" t="str">
        <f t="shared" si="6"/>
        <v>ד</v>
      </c>
      <c r="BF32" s="172" t="str">
        <f t="shared" si="6"/>
        <v>ה</v>
      </c>
    </row>
    <row r="33" spans="2:58">
      <c r="B33" s="10">
        <f t="shared" si="3"/>
        <v>3</v>
      </c>
      <c r="C33" s="8"/>
      <c r="D33" s="8"/>
      <c r="E33" s="8"/>
      <c r="F33" s="281" t="s">
        <v>455</v>
      </c>
      <c r="G33" s="9">
        <v>20</v>
      </c>
      <c r="H33" s="9">
        <v>6</v>
      </c>
      <c r="I33" s="9">
        <v>8</v>
      </c>
      <c r="J33" s="9">
        <v>1</v>
      </c>
      <c r="K33" s="137">
        <v>125</v>
      </c>
      <c r="L33" s="305">
        <v>1</v>
      </c>
      <c r="M33" s="305">
        <v>0</v>
      </c>
      <c r="N33" s="11">
        <f t="shared" si="7"/>
        <v>35</v>
      </c>
      <c r="O33" s="11">
        <f t="shared" si="8"/>
        <v>1</v>
      </c>
      <c r="P33" s="158">
        <v>0</v>
      </c>
      <c r="Q33" s="11"/>
      <c r="R33" s="11"/>
      <c r="S33" s="11"/>
      <c r="T33" s="11"/>
      <c r="U33" s="11"/>
      <c r="V33" s="11"/>
      <c r="W33" s="11"/>
      <c r="X33" s="11"/>
      <c r="Y33" s="11">
        <f t="shared" si="9"/>
        <v>35</v>
      </c>
      <c r="Z33" s="11">
        <f t="shared" si="10"/>
        <v>1.1576250000000001</v>
      </c>
      <c r="AA33" s="172">
        <f t="shared" si="11"/>
        <v>1</v>
      </c>
      <c r="AB33" s="172">
        <f t="shared" si="12"/>
        <v>0</v>
      </c>
      <c r="AC33" s="172">
        <f t="shared" si="12"/>
        <v>1</v>
      </c>
      <c r="AD33" s="171">
        <f t="shared" si="4"/>
        <v>1</v>
      </c>
      <c r="AE33" s="171">
        <f t="shared" si="4"/>
        <v>1</v>
      </c>
      <c r="AF33" s="171">
        <f t="shared" si="4"/>
        <v>1</v>
      </c>
      <c r="AG33" s="171">
        <f t="shared" si="4"/>
        <v>1</v>
      </c>
      <c r="AH33" s="171">
        <f t="shared" si="4"/>
        <v>1</v>
      </c>
      <c r="AI33" s="171">
        <f t="shared" si="4"/>
        <v>1</v>
      </c>
      <c r="AJ33" s="171">
        <f t="shared" si="4"/>
        <v>1</v>
      </c>
      <c r="AK33" s="171"/>
      <c r="AL33" s="171"/>
      <c r="AM33" s="171">
        <f t="shared" si="5"/>
        <v>1</v>
      </c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BB33" s="172" t="str">
        <f t="shared" si="6"/>
        <v>א</v>
      </c>
      <c r="BC33" s="172" t="str">
        <f t="shared" si="6"/>
        <v>ב</v>
      </c>
      <c r="BD33" s="172" t="str">
        <f t="shared" si="6"/>
        <v>ג</v>
      </c>
      <c r="BE33" s="172" t="str">
        <f t="shared" si="6"/>
        <v>ד</v>
      </c>
      <c r="BF33" s="172" t="str">
        <f t="shared" si="6"/>
        <v>ה</v>
      </c>
    </row>
    <row r="34" spans="2:58">
      <c r="B34" s="10">
        <f t="shared" si="3"/>
        <v>4</v>
      </c>
      <c r="C34" s="8"/>
      <c r="D34" s="8"/>
      <c r="E34" s="8"/>
      <c r="F34" s="281" t="s">
        <v>456</v>
      </c>
      <c r="G34" s="9">
        <v>25</v>
      </c>
      <c r="H34" s="9">
        <v>15</v>
      </c>
      <c r="I34" s="9">
        <v>44</v>
      </c>
      <c r="J34" s="9">
        <v>1</v>
      </c>
      <c r="K34" s="137">
        <v>180</v>
      </c>
      <c r="L34" s="305">
        <v>1</v>
      </c>
      <c r="M34" s="305">
        <v>0</v>
      </c>
      <c r="N34" s="11">
        <f t="shared" si="7"/>
        <v>85</v>
      </c>
      <c r="O34" s="11">
        <f t="shared" si="8"/>
        <v>1</v>
      </c>
      <c r="P34" s="158">
        <v>0</v>
      </c>
      <c r="Q34" s="11"/>
      <c r="R34" s="11"/>
      <c r="S34" s="11"/>
      <c r="T34" s="11"/>
      <c r="U34" s="11"/>
      <c r="V34" s="11"/>
      <c r="W34" s="11"/>
      <c r="X34" s="11"/>
      <c r="Y34" s="11">
        <f t="shared" si="9"/>
        <v>80</v>
      </c>
      <c r="Z34" s="11">
        <f t="shared" si="10"/>
        <v>1.4774554437890626</v>
      </c>
      <c r="AA34" s="172">
        <f t="shared" si="11"/>
        <v>1</v>
      </c>
      <c r="AB34" s="172">
        <f t="shared" si="12"/>
        <v>0</v>
      </c>
      <c r="AC34" s="172">
        <f t="shared" si="12"/>
        <v>1</v>
      </c>
      <c r="AD34" s="171">
        <f t="shared" si="4"/>
        <v>1</v>
      </c>
      <c r="AE34" s="171">
        <f t="shared" si="4"/>
        <v>1</v>
      </c>
      <c r="AF34" s="171">
        <f t="shared" si="4"/>
        <v>1</v>
      </c>
      <c r="AG34" s="171">
        <f t="shared" si="4"/>
        <v>1</v>
      </c>
      <c r="AH34" s="171">
        <f t="shared" si="4"/>
        <v>1</v>
      </c>
      <c r="AI34" s="171">
        <f t="shared" si="4"/>
        <v>1</v>
      </c>
      <c r="AJ34" s="171">
        <f t="shared" si="4"/>
        <v>1</v>
      </c>
      <c r="AK34" s="171"/>
      <c r="AL34" s="171"/>
      <c r="AM34" s="171">
        <f t="shared" si="5"/>
        <v>1</v>
      </c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BB34" s="172" t="str">
        <f t="shared" si="6"/>
        <v>א</v>
      </c>
      <c r="BC34" s="172" t="str">
        <f t="shared" si="6"/>
        <v>ב</v>
      </c>
      <c r="BD34" s="172" t="str">
        <f t="shared" si="6"/>
        <v>ג</v>
      </c>
      <c r="BE34" s="172" t="str">
        <f t="shared" si="6"/>
        <v>ד</v>
      </c>
      <c r="BF34" s="172" t="str">
        <f t="shared" si="6"/>
        <v>ה</v>
      </c>
    </row>
    <row r="35" spans="2:58">
      <c r="B35" s="10">
        <f t="shared" si="3"/>
        <v>5</v>
      </c>
      <c r="C35" s="8"/>
      <c r="D35" s="8"/>
      <c r="E35" s="8"/>
      <c r="F35" s="281" t="s">
        <v>457</v>
      </c>
      <c r="G35" s="9">
        <v>12</v>
      </c>
      <c r="H35" s="9">
        <v>12</v>
      </c>
      <c r="I35" s="9">
        <v>0</v>
      </c>
      <c r="J35" s="9">
        <v>1</v>
      </c>
      <c r="K35" s="9">
        <v>45</v>
      </c>
      <c r="L35" s="305">
        <v>1</v>
      </c>
      <c r="M35" s="305">
        <v>0</v>
      </c>
      <c r="N35" s="11">
        <f t="shared" si="7"/>
        <v>25</v>
      </c>
      <c r="O35" s="11">
        <f t="shared" si="8"/>
        <v>0</v>
      </c>
      <c r="P35" s="158">
        <v>0</v>
      </c>
      <c r="Q35" s="11"/>
      <c r="R35" s="11"/>
      <c r="S35" s="11"/>
      <c r="T35" s="11"/>
      <c r="U35" s="11"/>
      <c r="V35" s="11"/>
      <c r="W35" s="11"/>
      <c r="X35" s="11"/>
      <c r="Y35" s="11">
        <f t="shared" si="9"/>
        <v>0</v>
      </c>
      <c r="Z35" s="11">
        <f t="shared" si="10"/>
        <v>0</v>
      </c>
      <c r="AA35" s="172">
        <f t="shared" si="11"/>
        <v>1</v>
      </c>
      <c r="AB35" s="172">
        <f t="shared" si="12"/>
        <v>0</v>
      </c>
      <c r="AC35" s="172">
        <f t="shared" si="12"/>
        <v>1</v>
      </c>
      <c r="AD35" s="171">
        <f t="shared" si="4"/>
        <v>1</v>
      </c>
      <c r="AE35" s="171">
        <f t="shared" si="4"/>
        <v>1</v>
      </c>
      <c r="AF35" s="171">
        <f t="shared" si="4"/>
        <v>1</v>
      </c>
      <c r="AG35" s="171">
        <f t="shared" si="4"/>
        <v>1</v>
      </c>
      <c r="AH35" s="171">
        <f t="shared" si="4"/>
        <v>1</v>
      </c>
      <c r="AI35" s="171">
        <f t="shared" si="4"/>
        <v>1</v>
      </c>
      <c r="AJ35" s="171">
        <f t="shared" si="4"/>
        <v>1</v>
      </c>
      <c r="AK35" s="171"/>
      <c r="AL35" s="171"/>
      <c r="AM35" s="171">
        <f t="shared" si="5"/>
        <v>1</v>
      </c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BB35" s="172" t="str">
        <f t="shared" si="6"/>
        <v>א</v>
      </c>
      <c r="BC35" s="172" t="str">
        <f t="shared" si="6"/>
        <v>ב</v>
      </c>
      <c r="BD35" s="172" t="str">
        <f t="shared" si="6"/>
        <v>ג</v>
      </c>
      <c r="BE35" s="172" t="str">
        <f t="shared" si="6"/>
        <v>ד</v>
      </c>
      <c r="BF35" s="172" t="str">
        <f t="shared" si="6"/>
        <v>ה</v>
      </c>
    </row>
    <row r="36" spans="2:58">
      <c r="B36" s="10">
        <f t="shared" si="3"/>
        <v>6</v>
      </c>
      <c r="C36" s="8"/>
      <c r="D36" s="8"/>
      <c r="E36" s="8"/>
      <c r="F36" s="281" t="s">
        <v>458</v>
      </c>
      <c r="G36" s="9">
        <v>14</v>
      </c>
      <c r="H36" s="9">
        <v>10</v>
      </c>
      <c r="I36" s="9">
        <v>15</v>
      </c>
      <c r="J36" s="9">
        <v>1</v>
      </c>
      <c r="K36" s="9">
        <v>150</v>
      </c>
      <c r="L36" s="305">
        <v>1</v>
      </c>
      <c r="M36" s="305">
        <v>0</v>
      </c>
      <c r="N36" s="11">
        <f t="shared" si="7"/>
        <v>40</v>
      </c>
      <c r="O36" s="11">
        <f t="shared" si="8"/>
        <v>1</v>
      </c>
      <c r="P36" s="158">
        <v>0</v>
      </c>
      <c r="Q36" s="11"/>
      <c r="R36" s="11"/>
      <c r="S36" s="11"/>
      <c r="T36" s="11"/>
      <c r="U36" s="11"/>
      <c r="V36" s="11"/>
      <c r="W36" s="11"/>
      <c r="X36" s="11"/>
      <c r="Y36" s="11">
        <f t="shared" si="9"/>
        <v>40</v>
      </c>
      <c r="Z36" s="11">
        <f t="shared" si="10"/>
        <v>1.21550625</v>
      </c>
      <c r="AA36" s="172">
        <f t="shared" si="11"/>
        <v>1</v>
      </c>
      <c r="AB36" s="172">
        <f t="shared" si="12"/>
        <v>0</v>
      </c>
      <c r="AC36" s="172">
        <f t="shared" si="12"/>
        <v>1</v>
      </c>
      <c r="AD36" s="171">
        <f t="shared" si="4"/>
        <v>1</v>
      </c>
      <c r="AE36" s="171">
        <f t="shared" si="4"/>
        <v>1</v>
      </c>
      <c r="AF36" s="171">
        <f t="shared" si="4"/>
        <v>1</v>
      </c>
      <c r="AG36" s="171">
        <f t="shared" si="4"/>
        <v>1</v>
      </c>
      <c r="AH36" s="171">
        <f t="shared" si="4"/>
        <v>1</v>
      </c>
      <c r="AI36" s="171">
        <f t="shared" si="4"/>
        <v>1</v>
      </c>
      <c r="AJ36" s="171">
        <f t="shared" si="4"/>
        <v>1</v>
      </c>
      <c r="AK36" s="171"/>
      <c r="AL36" s="171"/>
      <c r="AM36" s="171">
        <f t="shared" si="5"/>
        <v>1</v>
      </c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BB36" s="172" t="str">
        <f t="shared" si="6"/>
        <v>א</v>
      </c>
      <c r="BC36" s="172" t="str">
        <f t="shared" si="6"/>
        <v>ב</v>
      </c>
      <c r="BD36" s="172" t="str">
        <f t="shared" si="6"/>
        <v>ג</v>
      </c>
      <c r="BE36" s="172" t="str">
        <f t="shared" si="6"/>
        <v>ד</v>
      </c>
      <c r="BF36" s="172" t="str">
        <f t="shared" si="6"/>
        <v>ה</v>
      </c>
    </row>
    <row r="37" spans="2:58">
      <c r="B37" s="10">
        <f t="shared" si="3"/>
        <v>7</v>
      </c>
      <c r="C37" s="8"/>
      <c r="D37" s="8"/>
      <c r="E37" s="8"/>
      <c r="F37" s="281" t="s">
        <v>458</v>
      </c>
      <c r="G37" s="9">
        <v>14</v>
      </c>
      <c r="H37" s="9">
        <v>10</v>
      </c>
      <c r="I37" s="9">
        <v>15</v>
      </c>
      <c r="J37" s="9">
        <v>1</v>
      </c>
      <c r="K37" s="9">
        <v>150</v>
      </c>
      <c r="L37" s="305">
        <v>1</v>
      </c>
      <c r="M37" s="305">
        <v>0</v>
      </c>
      <c r="N37" s="11">
        <f t="shared" si="7"/>
        <v>40</v>
      </c>
      <c r="O37" s="11">
        <f t="shared" si="8"/>
        <v>1</v>
      </c>
      <c r="P37" s="158">
        <v>0</v>
      </c>
      <c r="Q37" s="11"/>
      <c r="R37" s="11"/>
      <c r="S37" s="11"/>
      <c r="T37" s="11"/>
      <c r="U37" s="11"/>
      <c r="V37" s="11"/>
      <c r="W37" s="11"/>
      <c r="X37" s="11"/>
      <c r="Y37" s="11">
        <f t="shared" si="9"/>
        <v>40</v>
      </c>
      <c r="Z37" s="11">
        <f t="shared" si="10"/>
        <v>1.21550625</v>
      </c>
      <c r="AA37" s="172">
        <f t="shared" si="11"/>
        <v>1</v>
      </c>
      <c r="AB37" s="172">
        <f t="shared" si="12"/>
        <v>0</v>
      </c>
      <c r="AC37" s="172">
        <f t="shared" si="12"/>
        <v>1</v>
      </c>
      <c r="AD37" s="171">
        <f t="shared" si="4"/>
        <v>1</v>
      </c>
      <c r="AE37" s="171">
        <f t="shared" si="4"/>
        <v>1</v>
      </c>
      <c r="AF37" s="171">
        <f t="shared" si="4"/>
        <v>1</v>
      </c>
      <c r="AG37" s="171">
        <f t="shared" si="4"/>
        <v>1</v>
      </c>
      <c r="AH37" s="171">
        <f t="shared" si="4"/>
        <v>1</v>
      </c>
      <c r="AI37" s="171">
        <f t="shared" si="4"/>
        <v>1</v>
      </c>
      <c r="AJ37" s="171">
        <f t="shared" si="4"/>
        <v>1</v>
      </c>
      <c r="AK37" s="171"/>
      <c r="AL37" s="171"/>
      <c r="AM37" s="171">
        <f t="shared" si="5"/>
        <v>1</v>
      </c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171"/>
      <c r="AY37" s="171"/>
      <c r="BB37" s="172" t="str">
        <f t="shared" si="6"/>
        <v>א</v>
      </c>
      <c r="BC37" s="172" t="str">
        <f t="shared" si="6"/>
        <v>ב</v>
      </c>
      <c r="BD37" s="172" t="str">
        <f t="shared" si="6"/>
        <v>ג</v>
      </c>
      <c r="BE37" s="172" t="str">
        <f t="shared" si="6"/>
        <v>ד</v>
      </c>
      <c r="BF37" s="172" t="str">
        <f t="shared" si="6"/>
        <v>ה</v>
      </c>
    </row>
    <row r="38" spans="2:58">
      <c r="B38" s="10" t="str">
        <f t="shared" si="3"/>
        <v/>
      </c>
      <c r="C38" s="8"/>
      <c r="D38" s="8"/>
      <c r="E38" s="8"/>
      <c r="F38" s="281"/>
      <c r="G38" s="9"/>
      <c r="H38" s="9"/>
      <c r="I38" s="9"/>
      <c r="J38" s="9"/>
      <c r="K38" s="9"/>
      <c r="L38" s="305"/>
      <c r="M38" s="305"/>
      <c r="N38" s="11" t="str">
        <f t="shared" si="7"/>
        <v/>
      </c>
      <c r="O38" s="11" t="str">
        <f t="shared" si="8"/>
        <v/>
      </c>
      <c r="P38" s="158"/>
      <c r="Q38" s="11"/>
      <c r="R38" s="11"/>
      <c r="S38" s="11"/>
      <c r="T38" s="11"/>
      <c r="U38" s="11"/>
      <c r="V38" s="11"/>
      <c r="W38" s="11"/>
      <c r="X38" s="11"/>
      <c r="Y38" s="11" t="str">
        <f t="shared" si="9"/>
        <v/>
      </c>
      <c r="Z38" s="11" t="str">
        <f t="shared" si="10"/>
        <v/>
      </c>
      <c r="AA38" s="172">
        <f t="shared" si="11"/>
        <v>0</v>
      </c>
      <c r="AB38" s="172" t="str">
        <f t="shared" si="12"/>
        <v/>
      </c>
      <c r="AC38" s="172" t="str">
        <f t="shared" si="12"/>
        <v/>
      </c>
      <c r="AD38" s="171">
        <f t="shared" si="4"/>
        <v>0</v>
      </c>
      <c r="AE38" s="171">
        <f t="shared" si="4"/>
        <v>0</v>
      </c>
      <c r="AF38" s="171">
        <f t="shared" si="4"/>
        <v>0</v>
      </c>
      <c r="AG38" s="171">
        <f t="shared" si="4"/>
        <v>0</v>
      </c>
      <c r="AH38" s="171">
        <f t="shared" si="4"/>
        <v>0</v>
      </c>
      <c r="AI38" s="171">
        <f t="shared" si="4"/>
        <v>0</v>
      </c>
      <c r="AJ38" s="171">
        <f t="shared" si="4"/>
        <v>0</v>
      </c>
      <c r="AK38" s="171"/>
      <c r="AL38" s="171"/>
      <c r="AM38" s="171">
        <f t="shared" si="5"/>
        <v>0</v>
      </c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BB38" s="172" t="str">
        <f t="shared" si="6"/>
        <v/>
      </c>
      <c r="BC38" s="172" t="str">
        <f t="shared" si="6"/>
        <v/>
      </c>
      <c r="BD38" s="172" t="str">
        <f t="shared" si="6"/>
        <v/>
      </c>
      <c r="BE38" s="172" t="str">
        <f t="shared" si="6"/>
        <v/>
      </c>
      <c r="BF38" s="172" t="str">
        <f t="shared" si="6"/>
        <v/>
      </c>
    </row>
    <row r="39" spans="2:58">
      <c r="B39" s="10" t="str">
        <f t="shared" si="3"/>
        <v/>
      </c>
      <c r="C39" s="8"/>
      <c r="D39" s="8"/>
      <c r="E39" s="8"/>
      <c r="F39" s="281"/>
      <c r="G39" s="9"/>
      <c r="H39" s="9"/>
      <c r="I39" s="9"/>
      <c r="J39" s="9"/>
      <c r="K39" s="9"/>
      <c r="L39" s="305"/>
      <c r="M39" s="305"/>
      <c r="N39" s="11" t="str">
        <f t="shared" si="7"/>
        <v/>
      </c>
      <c r="O39" s="11" t="str">
        <f t="shared" si="8"/>
        <v/>
      </c>
      <c r="P39" s="158"/>
      <c r="Q39" s="11"/>
      <c r="R39" s="11"/>
      <c r="S39" s="11"/>
      <c r="T39" s="11"/>
      <c r="U39" s="11"/>
      <c r="V39" s="11"/>
      <c r="W39" s="11"/>
      <c r="X39" s="11"/>
      <c r="Y39" s="11" t="str">
        <f t="shared" si="9"/>
        <v/>
      </c>
      <c r="Z39" s="11" t="str">
        <f t="shared" si="10"/>
        <v/>
      </c>
      <c r="AA39" s="172">
        <f t="shared" si="11"/>
        <v>0</v>
      </c>
      <c r="AB39" s="172" t="str">
        <f t="shared" si="12"/>
        <v/>
      </c>
      <c r="AC39" s="172" t="str">
        <f t="shared" si="12"/>
        <v/>
      </c>
      <c r="AD39" s="171">
        <f t="shared" si="4"/>
        <v>0</v>
      </c>
      <c r="AE39" s="171">
        <f t="shared" si="4"/>
        <v>0</v>
      </c>
      <c r="AF39" s="171">
        <f t="shared" si="4"/>
        <v>0</v>
      </c>
      <c r="AG39" s="171">
        <f t="shared" si="4"/>
        <v>0</v>
      </c>
      <c r="AH39" s="171">
        <f t="shared" si="4"/>
        <v>0</v>
      </c>
      <c r="AI39" s="171">
        <f t="shared" si="4"/>
        <v>0</v>
      </c>
      <c r="AJ39" s="171">
        <f t="shared" si="4"/>
        <v>0</v>
      </c>
      <c r="AK39" s="171"/>
      <c r="AL39" s="171"/>
      <c r="AM39" s="171">
        <f t="shared" si="5"/>
        <v>0</v>
      </c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BB39" s="172" t="str">
        <f t="shared" si="6"/>
        <v/>
      </c>
      <c r="BC39" s="172" t="str">
        <f t="shared" si="6"/>
        <v/>
      </c>
      <c r="BD39" s="172" t="str">
        <f t="shared" si="6"/>
        <v/>
      </c>
      <c r="BE39" s="172" t="str">
        <f t="shared" si="6"/>
        <v/>
      </c>
      <c r="BF39" s="172" t="str">
        <f t="shared" si="6"/>
        <v/>
      </c>
    </row>
    <row r="40" spans="2:58">
      <c r="B40" s="10" t="str">
        <f t="shared" si="3"/>
        <v/>
      </c>
      <c r="C40" s="8"/>
      <c r="D40" s="8"/>
      <c r="E40" s="8"/>
      <c r="F40" s="281"/>
      <c r="G40" s="9"/>
      <c r="H40" s="352"/>
      <c r="I40" s="352"/>
      <c r="J40" s="352"/>
      <c r="K40" s="352"/>
      <c r="L40" s="394"/>
      <c r="M40" s="394"/>
      <c r="N40" s="11" t="str">
        <f t="shared" si="7"/>
        <v/>
      </c>
      <c r="O40" s="11" t="str">
        <f t="shared" si="8"/>
        <v/>
      </c>
      <c r="P40" s="354"/>
      <c r="Q40" s="11"/>
      <c r="R40" s="11"/>
      <c r="S40" s="11"/>
      <c r="T40" s="11"/>
      <c r="U40" s="11"/>
      <c r="V40" s="11"/>
      <c r="W40" s="11"/>
      <c r="X40" s="11"/>
      <c r="Y40" s="11" t="str">
        <f t="shared" si="9"/>
        <v/>
      </c>
      <c r="Z40" s="11" t="str">
        <f t="shared" si="10"/>
        <v/>
      </c>
      <c r="AA40" s="172">
        <f t="shared" si="11"/>
        <v>0</v>
      </c>
      <c r="AB40" s="172" t="str">
        <f t="shared" si="12"/>
        <v/>
      </c>
      <c r="AC40" s="172" t="str">
        <f t="shared" si="12"/>
        <v/>
      </c>
      <c r="AD40" s="171">
        <f t="shared" si="4"/>
        <v>0</v>
      </c>
      <c r="AE40" s="171">
        <f t="shared" si="4"/>
        <v>0</v>
      </c>
      <c r="AF40" s="171">
        <f t="shared" si="4"/>
        <v>0</v>
      </c>
      <c r="AG40" s="171">
        <f t="shared" si="4"/>
        <v>0</v>
      </c>
      <c r="AH40" s="171">
        <f t="shared" si="4"/>
        <v>0</v>
      </c>
      <c r="AI40" s="171">
        <f t="shared" si="4"/>
        <v>0</v>
      </c>
      <c r="AJ40" s="171">
        <f t="shared" si="4"/>
        <v>0</v>
      </c>
      <c r="AK40" s="171"/>
      <c r="AL40" s="171"/>
      <c r="AM40" s="171">
        <f t="shared" si="5"/>
        <v>0</v>
      </c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BB40" s="172" t="str">
        <f t="shared" si="6"/>
        <v/>
      </c>
      <c r="BC40" s="172" t="str">
        <f t="shared" si="6"/>
        <v/>
      </c>
      <c r="BD40" s="172" t="str">
        <f t="shared" si="6"/>
        <v/>
      </c>
      <c r="BE40" s="172" t="str">
        <f t="shared" si="6"/>
        <v/>
      </c>
      <c r="BF40" s="172" t="str">
        <f t="shared" si="6"/>
        <v/>
      </c>
    </row>
    <row r="41" spans="2:58">
      <c r="B41" s="10" t="str">
        <f t="shared" si="3"/>
        <v/>
      </c>
      <c r="C41" s="8"/>
      <c r="D41" s="8"/>
      <c r="E41" s="8"/>
      <c r="F41" s="281"/>
      <c r="G41" s="9"/>
      <c r="H41" s="9"/>
      <c r="I41" s="9"/>
      <c r="J41" s="9"/>
      <c r="K41" s="9"/>
      <c r="L41" s="305"/>
      <c r="M41" s="305"/>
      <c r="N41" s="11" t="str">
        <f t="shared" si="7"/>
        <v/>
      </c>
      <c r="O41" s="11" t="str">
        <f t="shared" si="8"/>
        <v/>
      </c>
      <c r="P41" s="158"/>
      <c r="Q41" s="11"/>
      <c r="R41" s="11"/>
      <c r="S41" s="11"/>
      <c r="T41" s="11"/>
      <c r="U41" s="11"/>
      <c r="V41" s="11"/>
      <c r="W41" s="11"/>
      <c r="X41" s="11"/>
      <c r="Y41" s="11" t="str">
        <f t="shared" si="9"/>
        <v/>
      </c>
      <c r="Z41" s="11" t="str">
        <f t="shared" si="10"/>
        <v/>
      </c>
      <c r="AA41" s="172">
        <f t="shared" si="11"/>
        <v>0</v>
      </c>
      <c r="AB41" s="172" t="str">
        <f t="shared" si="12"/>
        <v/>
      </c>
      <c r="AC41" s="172" t="str">
        <f t="shared" si="12"/>
        <v/>
      </c>
      <c r="AD41" s="171">
        <f t="shared" si="4"/>
        <v>0</v>
      </c>
      <c r="AE41" s="171">
        <f t="shared" si="4"/>
        <v>0</v>
      </c>
      <c r="AF41" s="171">
        <f t="shared" si="4"/>
        <v>0</v>
      </c>
      <c r="AG41" s="171">
        <f t="shared" si="4"/>
        <v>0</v>
      </c>
      <c r="AH41" s="171">
        <f t="shared" si="4"/>
        <v>0</v>
      </c>
      <c r="AI41" s="171">
        <f t="shared" si="4"/>
        <v>0</v>
      </c>
      <c r="AJ41" s="171">
        <f t="shared" si="4"/>
        <v>0</v>
      </c>
      <c r="AK41" s="171"/>
      <c r="AL41" s="171"/>
      <c r="AM41" s="171">
        <f t="shared" si="5"/>
        <v>0</v>
      </c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BB41" s="172" t="str">
        <f t="shared" si="6"/>
        <v/>
      </c>
      <c r="BC41" s="172" t="str">
        <f t="shared" si="6"/>
        <v/>
      </c>
      <c r="BD41" s="172" t="str">
        <f t="shared" si="6"/>
        <v/>
      </c>
      <c r="BE41" s="172" t="str">
        <f t="shared" si="6"/>
        <v/>
      </c>
      <c r="BF41" s="172" t="str">
        <f t="shared" si="6"/>
        <v/>
      </c>
    </row>
    <row r="42" spans="2:58">
      <c r="B42" s="10" t="str">
        <f t="shared" si="3"/>
        <v/>
      </c>
      <c r="C42" s="8"/>
      <c r="D42" s="8"/>
      <c r="E42" s="8"/>
      <c r="F42" s="281"/>
      <c r="G42" s="9"/>
      <c r="H42" s="9"/>
      <c r="I42" s="9"/>
      <c r="J42" s="9"/>
      <c r="K42" s="9"/>
      <c r="L42" s="305"/>
      <c r="M42" s="305"/>
      <c r="N42" s="11" t="str">
        <f t="shared" si="7"/>
        <v/>
      </c>
      <c r="O42" s="11" t="str">
        <f t="shared" si="8"/>
        <v/>
      </c>
      <c r="P42" s="158"/>
      <c r="Q42" s="11"/>
      <c r="R42" s="11"/>
      <c r="S42" s="11"/>
      <c r="T42" s="11"/>
      <c r="U42" s="11"/>
      <c r="V42" s="11"/>
      <c r="W42" s="11"/>
      <c r="X42" s="11"/>
      <c r="Y42" s="11" t="str">
        <f t="shared" si="9"/>
        <v/>
      </c>
      <c r="Z42" s="11" t="str">
        <f t="shared" si="10"/>
        <v/>
      </c>
      <c r="AA42" s="172">
        <f t="shared" si="11"/>
        <v>0</v>
      </c>
      <c r="AB42" s="172" t="str">
        <f t="shared" si="12"/>
        <v/>
      </c>
      <c r="AC42" s="172" t="str">
        <f t="shared" si="12"/>
        <v/>
      </c>
      <c r="AD42" s="171">
        <f t="shared" si="4"/>
        <v>0</v>
      </c>
      <c r="AE42" s="171">
        <f t="shared" si="4"/>
        <v>0</v>
      </c>
      <c r="AF42" s="171">
        <f t="shared" si="4"/>
        <v>0</v>
      </c>
      <c r="AG42" s="171">
        <f t="shared" si="4"/>
        <v>0</v>
      </c>
      <c r="AH42" s="171">
        <f t="shared" si="4"/>
        <v>0</v>
      </c>
      <c r="AI42" s="171">
        <f t="shared" si="4"/>
        <v>0</v>
      </c>
      <c r="AJ42" s="171">
        <f t="shared" si="4"/>
        <v>0</v>
      </c>
      <c r="AK42" s="171"/>
      <c r="AL42" s="171"/>
      <c r="AM42" s="171">
        <f t="shared" si="5"/>
        <v>0</v>
      </c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BB42" s="172" t="str">
        <f t="shared" si="6"/>
        <v/>
      </c>
      <c r="BC42" s="172" t="str">
        <f t="shared" si="6"/>
        <v/>
      </c>
      <c r="BD42" s="172" t="str">
        <f t="shared" si="6"/>
        <v/>
      </c>
      <c r="BE42" s="172" t="str">
        <f t="shared" si="6"/>
        <v/>
      </c>
      <c r="BF42" s="172" t="str">
        <f t="shared" si="6"/>
        <v/>
      </c>
    </row>
    <row r="43" spans="2:58">
      <c r="B43" s="10" t="str">
        <f t="shared" si="3"/>
        <v/>
      </c>
      <c r="C43" s="8"/>
      <c r="D43" s="8"/>
      <c r="E43" s="8"/>
      <c r="F43" s="281"/>
      <c r="G43" s="9"/>
      <c r="H43" s="9"/>
      <c r="I43" s="9"/>
      <c r="J43" s="9"/>
      <c r="K43" s="9"/>
      <c r="L43" s="305"/>
      <c r="M43" s="305"/>
      <c r="N43" s="11" t="str">
        <f t="shared" si="7"/>
        <v/>
      </c>
      <c r="O43" s="11" t="str">
        <f t="shared" si="8"/>
        <v/>
      </c>
      <c r="P43" s="158"/>
      <c r="Q43" s="11"/>
      <c r="R43" s="11"/>
      <c r="S43" s="11"/>
      <c r="T43" s="11"/>
      <c r="U43" s="11"/>
      <c r="V43" s="11"/>
      <c r="W43" s="11"/>
      <c r="X43" s="11"/>
      <c r="Y43" s="11" t="str">
        <f t="shared" si="9"/>
        <v/>
      </c>
      <c r="Z43" s="11" t="str">
        <f t="shared" si="10"/>
        <v/>
      </c>
      <c r="AA43" s="172">
        <f t="shared" si="11"/>
        <v>0</v>
      </c>
      <c r="AB43" s="172" t="str">
        <f t="shared" si="12"/>
        <v/>
      </c>
      <c r="AC43" s="172" t="str">
        <f t="shared" si="12"/>
        <v/>
      </c>
      <c r="AD43" s="171">
        <f t="shared" si="4"/>
        <v>0</v>
      </c>
      <c r="AE43" s="171">
        <f t="shared" si="4"/>
        <v>0</v>
      </c>
      <c r="AF43" s="171">
        <f t="shared" si="4"/>
        <v>0</v>
      </c>
      <c r="AG43" s="171">
        <f t="shared" si="4"/>
        <v>0</v>
      </c>
      <c r="AH43" s="171">
        <f t="shared" si="4"/>
        <v>0</v>
      </c>
      <c r="AI43" s="171">
        <f t="shared" si="4"/>
        <v>0</v>
      </c>
      <c r="AJ43" s="171">
        <f t="shared" si="4"/>
        <v>0</v>
      </c>
      <c r="AK43" s="171"/>
      <c r="AL43" s="171"/>
      <c r="AM43" s="171">
        <f t="shared" si="5"/>
        <v>0</v>
      </c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BB43" s="172" t="str">
        <f t="shared" si="6"/>
        <v/>
      </c>
      <c r="BC43" s="172" t="str">
        <f t="shared" si="6"/>
        <v/>
      </c>
      <c r="BD43" s="172" t="str">
        <f t="shared" si="6"/>
        <v/>
      </c>
      <c r="BE43" s="172" t="str">
        <f t="shared" si="6"/>
        <v/>
      </c>
      <c r="BF43" s="172" t="str">
        <f t="shared" si="6"/>
        <v/>
      </c>
    </row>
    <row r="44" spans="2:58">
      <c r="B44" s="10" t="str">
        <f t="shared" si="3"/>
        <v/>
      </c>
      <c r="C44" s="8"/>
      <c r="D44" s="8"/>
      <c r="E44" s="8"/>
      <c r="F44" s="281"/>
      <c r="G44" s="9"/>
      <c r="H44" s="9"/>
      <c r="I44" s="9"/>
      <c r="J44" s="9"/>
      <c r="K44" s="9"/>
      <c r="L44" s="305"/>
      <c r="M44" s="305"/>
      <c r="N44" s="11" t="str">
        <f t="shared" si="7"/>
        <v/>
      </c>
      <c r="O44" s="11" t="str">
        <f t="shared" si="8"/>
        <v/>
      </c>
      <c r="P44" s="158"/>
      <c r="Q44" s="11"/>
      <c r="R44" s="11"/>
      <c r="S44" s="11"/>
      <c r="T44" s="11"/>
      <c r="U44" s="11"/>
      <c r="V44" s="11"/>
      <c r="W44" s="11"/>
      <c r="X44" s="11"/>
      <c r="Y44" s="11" t="str">
        <f t="shared" si="9"/>
        <v/>
      </c>
      <c r="Z44" s="11" t="str">
        <f t="shared" si="10"/>
        <v/>
      </c>
      <c r="AA44" s="172">
        <f t="shared" si="11"/>
        <v>0</v>
      </c>
      <c r="AB44" s="172" t="str">
        <f t="shared" si="12"/>
        <v/>
      </c>
      <c r="AC44" s="172" t="str">
        <f t="shared" si="12"/>
        <v/>
      </c>
      <c r="AD44" s="171">
        <f t="shared" si="4"/>
        <v>0</v>
      </c>
      <c r="AE44" s="171">
        <f t="shared" si="4"/>
        <v>0</v>
      </c>
      <c r="AF44" s="171">
        <f t="shared" si="4"/>
        <v>0</v>
      </c>
      <c r="AG44" s="171">
        <f t="shared" si="4"/>
        <v>0</v>
      </c>
      <c r="AH44" s="171">
        <f t="shared" si="4"/>
        <v>0</v>
      </c>
      <c r="AI44" s="171">
        <f t="shared" si="4"/>
        <v>0</v>
      </c>
      <c r="AJ44" s="171">
        <f t="shared" si="4"/>
        <v>0</v>
      </c>
      <c r="AK44" s="171"/>
      <c r="AL44" s="171"/>
      <c r="AM44" s="171">
        <f t="shared" si="5"/>
        <v>0</v>
      </c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1"/>
      <c r="BB44" s="172" t="str">
        <f t="shared" si="6"/>
        <v/>
      </c>
      <c r="BC44" s="172" t="str">
        <f t="shared" si="6"/>
        <v/>
      </c>
      <c r="BD44" s="172" t="str">
        <f t="shared" si="6"/>
        <v/>
      </c>
      <c r="BE44" s="172" t="str">
        <f t="shared" si="6"/>
        <v/>
      </c>
      <c r="BF44" s="172" t="str">
        <f t="shared" si="6"/>
        <v/>
      </c>
    </row>
    <row r="45" spans="2:58">
      <c r="B45" s="10" t="str">
        <f t="shared" si="3"/>
        <v/>
      </c>
      <c r="C45" s="8"/>
      <c r="D45" s="8"/>
      <c r="E45" s="8"/>
      <c r="F45" s="281"/>
      <c r="G45" s="9"/>
      <c r="H45" s="9"/>
      <c r="I45" s="9"/>
      <c r="J45" s="9"/>
      <c r="K45" s="9"/>
      <c r="L45" s="305"/>
      <c r="M45" s="305"/>
      <c r="N45" s="11" t="str">
        <f t="shared" si="7"/>
        <v/>
      </c>
      <c r="O45" s="11" t="str">
        <f t="shared" si="8"/>
        <v/>
      </c>
      <c r="P45" s="158"/>
      <c r="Q45" s="11"/>
      <c r="R45" s="11"/>
      <c r="S45" s="11"/>
      <c r="T45" s="11"/>
      <c r="U45" s="11"/>
      <c r="V45" s="11"/>
      <c r="W45" s="11"/>
      <c r="X45" s="11"/>
      <c r="Y45" s="11" t="str">
        <f t="shared" si="9"/>
        <v/>
      </c>
      <c r="Z45" s="11" t="str">
        <f t="shared" si="10"/>
        <v/>
      </c>
      <c r="AA45" s="172">
        <f t="shared" si="11"/>
        <v>0</v>
      </c>
      <c r="AB45" s="172" t="str">
        <f t="shared" si="12"/>
        <v/>
      </c>
      <c r="AC45" s="172" t="str">
        <f t="shared" si="12"/>
        <v/>
      </c>
      <c r="AD45" s="171">
        <f t="shared" si="4"/>
        <v>0</v>
      </c>
      <c r="AE45" s="171">
        <f t="shared" si="4"/>
        <v>0</v>
      </c>
      <c r="AF45" s="171">
        <f t="shared" si="4"/>
        <v>0</v>
      </c>
      <c r="AG45" s="171">
        <f t="shared" si="4"/>
        <v>0</v>
      </c>
      <c r="AH45" s="171">
        <f t="shared" si="4"/>
        <v>0</v>
      </c>
      <c r="AI45" s="171">
        <f t="shared" si="4"/>
        <v>0</v>
      </c>
      <c r="AJ45" s="171">
        <f t="shared" si="4"/>
        <v>0</v>
      </c>
      <c r="AK45" s="171"/>
      <c r="AL45" s="171"/>
      <c r="AM45" s="171">
        <f t="shared" si="5"/>
        <v>0</v>
      </c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1"/>
      <c r="BB45" s="172" t="str">
        <f t="shared" si="6"/>
        <v/>
      </c>
      <c r="BC45" s="172" t="str">
        <f t="shared" si="6"/>
        <v/>
      </c>
      <c r="BD45" s="172" t="str">
        <f t="shared" si="6"/>
        <v/>
      </c>
      <c r="BE45" s="172" t="str">
        <f t="shared" si="6"/>
        <v/>
      </c>
      <c r="BF45" s="172" t="str">
        <f t="shared" si="6"/>
        <v/>
      </c>
    </row>
    <row r="46" spans="2:58">
      <c r="B46" s="10" t="str">
        <f t="shared" si="3"/>
        <v/>
      </c>
      <c r="C46" s="8"/>
      <c r="D46" s="8"/>
      <c r="E46" s="8"/>
      <c r="F46" s="281"/>
      <c r="G46" s="9"/>
      <c r="H46" s="9"/>
      <c r="I46" s="9"/>
      <c r="J46" s="9"/>
      <c r="K46" s="9"/>
      <c r="L46" s="305"/>
      <c r="M46" s="305"/>
      <c r="N46" s="11" t="str">
        <f t="shared" si="7"/>
        <v/>
      </c>
      <c r="O46" s="11" t="str">
        <f t="shared" si="8"/>
        <v/>
      </c>
      <c r="P46" s="158"/>
      <c r="Q46" s="11"/>
      <c r="R46" s="11"/>
      <c r="S46" s="11"/>
      <c r="T46" s="11"/>
      <c r="U46" s="11"/>
      <c r="V46" s="11"/>
      <c r="W46" s="11"/>
      <c r="X46" s="11"/>
      <c r="Y46" s="11" t="str">
        <f t="shared" si="9"/>
        <v/>
      </c>
      <c r="Z46" s="11" t="str">
        <f t="shared" si="10"/>
        <v/>
      </c>
      <c r="AA46" s="172">
        <f t="shared" si="11"/>
        <v>0</v>
      </c>
      <c r="AB46" s="172" t="str">
        <f t="shared" si="12"/>
        <v/>
      </c>
      <c r="AC46" s="172" t="str">
        <f t="shared" si="12"/>
        <v/>
      </c>
      <c r="AD46" s="171">
        <f t="shared" si="4"/>
        <v>0</v>
      </c>
      <c r="AE46" s="171">
        <f t="shared" si="4"/>
        <v>0</v>
      </c>
      <c r="AF46" s="171">
        <f t="shared" si="4"/>
        <v>0</v>
      </c>
      <c r="AG46" s="171">
        <f t="shared" si="4"/>
        <v>0</v>
      </c>
      <c r="AH46" s="171">
        <f t="shared" si="4"/>
        <v>0</v>
      </c>
      <c r="AI46" s="171">
        <f t="shared" si="4"/>
        <v>0</v>
      </c>
      <c r="AJ46" s="171">
        <f t="shared" si="4"/>
        <v>0</v>
      </c>
      <c r="AK46" s="171"/>
      <c r="AL46" s="171"/>
      <c r="AM46" s="171">
        <f t="shared" si="5"/>
        <v>0</v>
      </c>
      <c r="AN46" s="171"/>
      <c r="AO46" s="171"/>
      <c r="AP46" s="171"/>
      <c r="AQ46" s="171"/>
      <c r="AR46" s="171"/>
      <c r="AS46" s="171"/>
      <c r="AT46" s="171"/>
      <c r="AU46" s="171"/>
      <c r="AV46" s="171"/>
      <c r="AW46" s="171"/>
      <c r="AX46" s="171"/>
      <c r="AY46" s="171"/>
      <c r="BB46" s="172" t="str">
        <f t="shared" si="6"/>
        <v/>
      </c>
      <c r="BC46" s="172" t="str">
        <f t="shared" si="6"/>
        <v/>
      </c>
      <c r="BD46" s="172" t="str">
        <f t="shared" si="6"/>
        <v/>
      </c>
      <c r="BE46" s="172" t="str">
        <f t="shared" si="6"/>
        <v/>
      </c>
      <c r="BF46" s="172" t="str">
        <f t="shared" si="6"/>
        <v/>
      </c>
    </row>
    <row r="47" spans="2:58">
      <c r="B47" s="10" t="str">
        <f t="shared" si="3"/>
        <v/>
      </c>
      <c r="C47" s="8"/>
      <c r="D47" s="8"/>
      <c r="E47" s="8"/>
      <c r="F47" s="281"/>
      <c r="G47" s="9"/>
      <c r="H47" s="9"/>
      <c r="I47" s="9"/>
      <c r="J47" s="9"/>
      <c r="K47" s="9"/>
      <c r="L47" s="305"/>
      <c r="M47" s="305"/>
      <c r="N47" s="11" t="str">
        <f t="shared" si="7"/>
        <v/>
      </c>
      <c r="O47" s="11" t="str">
        <f t="shared" si="8"/>
        <v/>
      </c>
      <c r="P47" s="158"/>
      <c r="Q47" s="11"/>
      <c r="R47" s="11"/>
      <c r="S47" s="11"/>
      <c r="T47" s="11"/>
      <c r="U47" s="11"/>
      <c r="V47" s="11"/>
      <c r="W47" s="11"/>
      <c r="X47" s="11"/>
      <c r="Y47" s="11" t="str">
        <f t="shared" si="9"/>
        <v/>
      </c>
      <c r="Z47" s="11" t="str">
        <f t="shared" si="10"/>
        <v/>
      </c>
      <c r="AA47" s="172">
        <f t="shared" si="11"/>
        <v>0</v>
      </c>
      <c r="AB47" s="172" t="str">
        <f t="shared" si="12"/>
        <v/>
      </c>
      <c r="AC47" s="172" t="str">
        <f t="shared" si="12"/>
        <v/>
      </c>
      <c r="AD47" s="171">
        <f t="shared" si="4"/>
        <v>0</v>
      </c>
      <c r="AE47" s="171">
        <f t="shared" si="4"/>
        <v>0</v>
      </c>
      <c r="AF47" s="171">
        <f t="shared" si="4"/>
        <v>0</v>
      </c>
      <c r="AG47" s="171">
        <f t="shared" si="4"/>
        <v>0</v>
      </c>
      <c r="AH47" s="171">
        <f t="shared" si="4"/>
        <v>0</v>
      </c>
      <c r="AI47" s="171">
        <f t="shared" si="4"/>
        <v>0</v>
      </c>
      <c r="AJ47" s="171">
        <f t="shared" si="4"/>
        <v>0</v>
      </c>
      <c r="AK47" s="171"/>
      <c r="AL47" s="171"/>
      <c r="AM47" s="171">
        <f t="shared" si="5"/>
        <v>0</v>
      </c>
      <c r="AN47" s="171"/>
      <c r="AO47" s="171"/>
      <c r="AP47" s="171"/>
      <c r="AQ47" s="171"/>
      <c r="AR47" s="171"/>
      <c r="AS47" s="171"/>
      <c r="AT47" s="171"/>
      <c r="AU47" s="171"/>
      <c r="AV47" s="171"/>
      <c r="AW47" s="171"/>
      <c r="AX47" s="171"/>
      <c r="AY47" s="171"/>
      <c r="BB47" s="172" t="str">
        <f t="shared" ref="BB47:BF62" si="13">IF($F47="","",BB$30)</f>
        <v/>
      </c>
      <c r="BC47" s="172" t="str">
        <f t="shared" si="13"/>
        <v/>
      </c>
      <c r="BD47" s="172" t="str">
        <f t="shared" si="13"/>
        <v/>
      </c>
      <c r="BE47" s="172" t="str">
        <f t="shared" si="13"/>
        <v/>
      </c>
      <c r="BF47" s="172" t="str">
        <f t="shared" si="13"/>
        <v/>
      </c>
    </row>
    <row r="48" spans="2:58">
      <c r="B48" s="10" t="str">
        <f t="shared" si="3"/>
        <v/>
      </c>
      <c r="C48" s="8"/>
      <c r="D48" s="8"/>
      <c r="E48" s="8"/>
      <c r="F48" s="281"/>
      <c r="G48" s="9"/>
      <c r="H48" s="9"/>
      <c r="I48" s="9"/>
      <c r="J48" s="9"/>
      <c r="K48" s="9"/>
      <c r="L48" s="305"/>
      <c r="M48" s="305"/>
      <c r="N48" s="11" t="str">
        <f t="shared" si="7"/>
        <v/>
      </c>
      <c r="O48" s="11" t="str">
        <f t="shared" si="8"/>
        <v/>
      </c>
      <c r="P48" s="158"/>
      <c r="Q48" s="11"/>
      <c r="R48" s="11"/>
      <c r="S48" s="11"/>
      <c r="T48" s="11"/>
      <c r="U48" s="11"/>
      <c r="V48" s="11"/>
      <c r="W48" s="11"/>
      <c r="X48" s="11"/>
      <c r="Y48" s="11" t="str">
        <f t="shared" si="9"/>
        <v/>
      </c>
      <c r="Z48" s="11" t="str">
        <f t="shared" si="10"/>
        <v/>
      </c>
      <c r="AA48" s="172">
        <f t="shared" si="11"/>
        <v>0</v>
      </c>
      <c r="AB48" s="172" t="str">
        <f t="shared" si="12"/>
        <v/>
      </c>
      <c r="AC48" s="172" t="str">
        <f t="shared" si="12"/>
        <v/>
      </c>
      <c r="AD48" s="171">
        <f t="shared" si="4"/>
        <v>0</v>
      </c>
      <c r="AE48" s="171">
        <f t="shared" si="4"/>
        <v>0</v>
      </c>
      <c r="AF48" s="171">
        <f t="shared" si="4"/>
        <v>0</v>
      </c>
      <c r="AG48" s="171">
        <f t="shared" si="4"/>
        <v>0</v>
      </c>
      <c r="AH48" s="171">
        <f t="shared" si="4"/>
        <v>0</v>
      </c>
      <c r="AI48" s="171">
        <f t="shared" si="4"/>
        <v>0</v>
      </c>
      <c r="AJ48" s="171">
        <f t="shared" si="4"/>
        <v>0</v>
      </c>
      <c r="AK48" s="171"/>
      <c r="AL48" s="171"/>
      <c r="AM48" s="171">
        <f t="shared" si="5"/>
        <v>0</v>
      </c>
      <c r="AN48" s="171"/>
      <c r="AO48" s="171"/>
      <c r="AP48" s="171"/>
      <c r="AQ48" s="171"/>
      <c r="AR48" s="171"/>
      <c r="AS48" s="171"/>
      <c r="AT48" s="171"/>
      <c r="AU48" s="171"/>
      <c r="AV48" s="171"/>
      <c r="AW48" s="171"/>
      <c r="AX48" s="171"/>
      <c r="AY48" s="171"/>
      <c r="BB48" s="172" t="str">
        <f t="shared" si="13"/>
        <v/>
      </c>
      <c r="BC48" s="172" t="str">
        <f t="shared" si="13"/>
        <v/>
      </c>
      <c r="BD48" s="172" t="str">
        <f t="shared" si="13"/>
        <v/>
      </c>
      <c r="BE48" s="172" t="str">
        <f t="shared" si="13"/>
        <v/>
      </c>
      <c r="BF48" s="172" t="str">
        <f t="shared" si="13"/>
        <v/>
      </c>
    </row>
    <row r="49" spans="2:58">
      <c r="B49" s="10" t="str">
        <f t="shared" si="3"/>
        <v/>
      </c>
      <c r="C49" s="8"/>
      <c r="D49" s="8"/>
      <c r="E49" s="8"/>
      <c r="F49" s="281"/>
      <c r="G49" s="9"/>
      <c r="H49" s="9"/>
      <c r="I49" s="9"/>
      <c r="J49" s="9"/>
      <c r="K49" s="9"/>
      <c r="L49" s="305"/>
      <c r="M49" s="305"/>
      <c r="N49" s="11" t="str">
        <f t="shared" si="7"/>
        <v/>
      </c>
      <c r="O49" s="11" t="str">
        <f t="shared" si="8"/>
        <v/>
      </c>
      <c r="P49" s="158"/>
      <c r="Q49" s="11"/>
      <c r="R49" s="11"/>
      <c r="S49" s="11"/>
      <c r="T49" s="11"/>
      <c r="U49" s="11"/>
      <c r="V49" s="11"/>
      <c r="W49" s="11"/>
      <c r="X49" s="11"/>
      <c r="Y49" s="11" t="str">
        <f t="shared" si="9"/>
        <v/>
      </c>
      <c r="Z49" s="11" t="str">
        <f t="shared" si="10"/>
        <v/>
      </c>
      <c r="AA49" s="172">
        <f t="shared" si="11"/>
        <v>0</v>
      </c>
      <c r="AB49" s="172" t="str">
        <f t="shared" si="12"/>
        <v/>
      </c>
      <c r="AC49" s="172" t="str">
        <f t="shared" si="12"/>
        <v/>
      </c>
      <c r="AD49" s="171">
        <f t="shared" si="4"/>
        <v>0</v>
      </c>
      <c r="AE49" s="171">
        <f t="shared" si="4"/>
        <v>0</v>
      </c>
      <c r="AF49" s="171">
        <f t="shared" si="4"/>
        <v>0</v>
      </c>
      <c r="AG49" s="171">
        <f t="shared" si="4"/>
        <v>0</v>
      </c>
      <c r="AH49" s="171">
        <f t="shared" si="4"/>
        <v>0</v>
      </c>
      <c r="AI49" s="171">
        <f t="shared" si="4"/>
        <v>0</v>
      </c>
      <c r="AJ49" s="171">
        <f t="shared" si="4"/>
        <v>0</v>
      </c>
      <c r="AK49" s="171"/>
      <c r="AL49" s="171"/>
      <c r="AM49" s="171">
        <f t="shared" si="5"/>
        <v>0</v>
      </c>
      <c r="AN49" s="171"/>
      <c r="AO49" s="171"/>
      <c r="AP49" s="171"/>
      <c r="AQ49" s="171"/>
      <c r="AR49" s="171"/>
      <c r="AS49" s="171"/>
      <c r="AT49" s="171"/>
      <c r="AU49" s="171"/>
      <c r="AV49" s="171"/>
      <c r="AW49" s="171"/>
      <c r="AX49" s="171"/>
      <c r="AY49" s="171"/>
      <c r="BB49" s="172" t="str">
        <f t="shared" si="13"/>
        <v/>
      </c>
      <c r="BC49" s="172" t="str">
        <f t="shared" si="13"/>
        <v/>
      </c>
      <c r="BD49" s="172" t="str">
        <f t="shared" si="13"/>
        <v/>
      </c>
      <c r="BE49" s="172" t="str">
        <f t="shared" si="13"/>
        <v/>
      </c>
      <c r="BF49" s="172" t="str">
        <f t="shared" si="13"/>
        <v/>
      </c>
    </row>
    <row r="50" spans="2:58">
      <c r="B50" s="10" t="str">
        <f t="shared" si="3"/>
        <v/>
      </c>
      <c r="C50" s="8"/>
      <c r="D50" s="8"/>
      <c r="E50" s="8"/>
      <c r="F50" s="281"/>
      <c r="G50" s="9"/>
      <c r="H50" s="9"/>
      <c r="I50" s="9"/>
      <c r="J50" s="9"/>
      <c r="K50" s="9"/>
      <c r="L50" s="305"/>
      <c r="M50" s="305"/>
      <c r="N50" s="11" t="str">
        <f t="shared" si="7"/>
        <v/>
      </c>
      <c r="O50" s="11" t="str">
        <f t="shared" si="8"/>
        <v/>
      </c>
      <c r="P50" s="158"/>
      <c r="Q50" s="11"/>
      <c r="R50" s="11"/>
      <c r="S50" s="11"/>
      <c r="T50" s="11"/>
      <c r="U50" s="11"/>
      <c r="V50" s="11"/>
      <c r="W50" s="11"/>
      <c r="X50" s="11"/>
      <c r="Y50" s="11" t="str">
        <f t="shared" si="9"/>
        <v/>
      </c>
      <c r="Z50" s="11" t="str">
        <f t="shared" si="10"/>
        <v/>
      </c>
      <c r="AA50" s="172">
        <f t="shared" si="11"/>
        <v>0</v>
      </c>
      <c r="AB50" s="172" t="str">
        <f t="shared" si="12"/>
        <v/>
      </c>
      <c r="AC50" s="172" t="str">
        <f t="shared" si="12"/>
        <v/>
      </c>
      <c r="AD50" s="171">
        <f t="shared" si="4"/>
        <v>0</v>
      </c>
      <c r="AE50" s="171">
        <f t="shared" si="4"/>
        <v>0</v>
      </c>
      <c r="AF50" s="171">
        <f t="shared" si="4"/>
        <v>0</v>
      </c>
      <c r="AG50" s="171">
        <f t="shared" si="4"/>
        <v>0</v>
      </c>
      <c r="AH50" s="171">
        <f t="shared" si="4"/>
        <v>0</v>
      </c>
      <c r="AI50" s="171">
        <f t="shared" si="4"/>
        <v>0</v>
      </c>
      <c r="AJ50" s="171">
        <f t="shared" si="4"/>
        <v>0</v>
      </c>
      <c r="AK50" s="171"/>
      <c r="AL50" s="171"/>
      <c r="AM50" s="171">
        <f t="shared" si="5"/>
        <v>0</v>
      </c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BB50" s="172" t="str">
        <f t="shared" si="13"/>
        <v/>
      </c>
      <c r="BC50" s="172" t="str">
        <f t="shared" si="13"/>
        <v/>
      </c>
      <c r="BD50" s="172" t="str">
        <f t="shared" si="13"/>
        <v/>
      </c>
      <c r="BE50" s="172" t="str">
        <f t="shared" si="13"/>
        <v/>
      </c>
      <c r="BF50" s="172" t="str">
        <f t="shared" si="13"/>
        <v/>
      </c>
    </row>
    <row r="51" spans="2:58">
      <c r="B51" s="10" t="str">
        <f t="shared" si="3"/>
        <v/>
      </c>
      <c r="C51" s="8"/>
      <c r="D51" s="8"/>
      <c r="E51" s="8"/>
      <c r="F51" s="281"/>
      <c r="G51" s="9"/>
      <c r="H51" s="9"/>
      <c r="I51" s="9"/>
      <c r="J51" s="9"/>
      <c r="K51" s="9"/>
      <c r="L51" s="305"/>
      <c r="M51" s="305"/>
      <c r="N51" s="11" t="str">
        <f t="shared" si="7"/>
        <v/>
      </c>
      <c r="O51" s="11" t="str">
        <f t="shared" si="8"/>
        <v/>
      </c>
      <c r="P51" s="158"/>
      <c r="Q51" s="11"/>
      <c r="R51" s="11"/>
      <c r="S51" s="11"/>
      <c r="T51" s="11"/>
      <c r="U51" s="11"/>
      <c r="V51" s="11"/>
      <c r="W51" s="11"/>
      <c r="X51" s="11"/>
      <c r="Y51" s="11" t="str">
        <f t="shared" si="9"/>
        <v/>
      </c>
      <c r="Z51" s="11" t="str">
        <f t="shared" si="10"/>
        <v/>
      </c>
      <c r="AA51" s="172">
        <f t="shared" si="11"/>
        <v>0</v>
      </c>
      <c r="AB51" s="172" t="str">
        <f t="shared" si="12"/>
        <v/>
      </c>
      <c r="AC51" s="172" t="str">
        <f t="shared" si="12"/>
        <v/>
      </c>
      <c r="AD51" s="171">
        <f t="shared" si="4"/>
        <v>0</v>
      </c>
      <c r="AE51" s="171">
        <f t="shared" si="4"/>
        <v>0</v>
      </c>
      <c r="AF51" s="171">
        <f t="shared" si="4"/>
        <v>0</v>
      </c>
      <c r="AG51" s="171">
        <f t="shared" si="4"/>
        <v>0</v>
      </c>
      <c r="AH51" s="171">
        <f t="shared" si="4"/>
        <v>0</v>
      </c>
      <c r="AI51" s="171">
        <f t="shared" si="4"/>
        <v>0</v>
      </c>
      <c r="AJ51" s="171">
        <f t="shared" si="4"/>
        <v>0</v>
      </c>
      <c r="AK51" s="171"/>
      <c r="AL51" s="171"/>
      <c r="AM51" s="171">
        <f t="shared" si="5"/>
        <v>0</v>
      </c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BB51" s="172" t="str">
        <f t="shared" si="13"/>
        <v/>
      </c>
      <c r="BC51" s="172" t="str">
        <f t="shared" si="13"/>
        <v/>
      </c>
      <c r="BD51" s="172" t="str">
        <f t="shared" si="13"/>
        <v/>
      </c>
      <c r="BE51" s="172" t="str">
        <f t="shared" si="13"/>
        <v/>
      </c>
      <c r="BF51" s="172" t="str">
        <f t="shared" si="13"/>
        <v/>
      </c>
    </row>
    <row r="52" spans="2:58">
      <c r="B52" s="10" t="str">
        <f t="shared" si="3"/>
        <v/>
      </c>
      <c r="C52" s="8"/>
      <c r="D52" s="8"/>
      <c r="E52" s="8"/>
      <c r="F52" s="281"/>
      <c r="G52" s="9"/>
      <c r="H52" s="9"/>
      <c r="I52" s="9"/>
      <c r="J52" s="9"/>
      <c r="K52" s="9"/>
      <c r="L52" s="305"/>
      <c r="M52" s="305"/>
      <c r="N52" s="11" t="str">
        <f t="shared" si="7"/>
        <v/>
      </c>
      <c r="O52" s="11" t="str">
        <f t="shared" si="8"/>
        <v/>
      </c>
      <c r="P52" s="158"/>
      <c r="Q52" s="11"/>
      <c r="R52" s="11"/>
      <c r="S52" s="11"/>
      <c r="T52" s="11"/>
      <c r="U52" s="11"/>
      <c r="V52" s="11"/>
      <c r="W52" s="11"/>
      <c r="X52" s="11"/>
      <c r="Y52" s="11" t="str">
        <f t="shared" si="9"/>
        <v/>
      </c>
      <c r="Z52" s="11" t="str">
        <f t="shared" si="10"/>
        <v/>
      </c>
      <c r="AA52" s="172">
        <f t="shared" si="11"/>
        <v>0</v>
      </c>
      <c r="AB52" s="172" t="str">
        <f t="shared" si="12"/>
        <v/>
      </c>
      <c r="AC52" s="172" t="str">
        <f t="shared" si="12"/>
        <v/>
      </c>
      <c r="AD52" s="171">
        <f t="shared" si="4"/>
        <v>0</v>
      </c>
      <c r="AE52" s="171">
        <f t="shared" si="4"/>
        <v>0</v>
      </c>
      <c r="AF52" s="171">
        <f t="shared" si="4"/>
        <v>0</v>
      </c>
      <c r="AG52" s="171">
        <f t="shared" si="4"/>
        <v>0</v>
      </c>
      <c r="AH52" s="171">
        <f t="shared" si="4"/>
        <v>0</v>
      </c>
      <c r="AI52" s="171">
        <f t="shared" si="4"/>
        <v>0</v>
      </c>
      <c r="AJ52" s="171">
        <f t="shared" si="4"/>
        <v>0</v>
      </c>
      <c r="AK52" s="171"/>
      <c r="AL52" s="171"/>
      <c r="AM52" s="171">
        <f t="shared" si="5"/>
        <v>0</v>
      </c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1"/>
      <c r="BB52" s="172" t="str">
        <f t="shared" si="13"/>
        <v/>
      </c>
      <c r="BC52" s="172" t="str">
        <f t="shared" si="13"/>
        <v/>
      </c>
      <c r="BD52" s="172" t="str">
        <f t="shared" si="13"/>
        <v/>
      </c>
      <c r="BE52" s="172" t="str">
        <f t="shared" si="13"/>
        <v/>
      </c>
      <c r="BF52" s="172" t="str">
        <f t="shared" si="13"/>
        <v/>
      </c>
    </row>
    <row r="53" spans="2:58">
      <c r="B53" s="10" t="str">
        <f t="shared" si="3"/>
        <v/>
      </c>
      <c r="C53" s="8"/>
      <c r="D53" s="8"/>
      <c r="E53" s="8"/>
      <c r="F53" s="281"/>
      <c r="G53" s="9"/>
      <c r="H53" s="9"/>
      <c r="I53" s="9"/>
      <c r="J53" s="9"/>
      <c r="K53" s="9"/>
      <c r="L53" s="305"/>
      <c r="M53" s="305"/>
      <c r="N53" s="11" t="str">
        <f t="shared" si="7"/>
        <v/>
      </c>
      <c r="O53" s="11" t="str">
        <f t="shared" si="8"/>
        <v/>
      </c>
      <c r="P53" s="158"/>
      <c r="Q53" s="11"/>
      <c r="R53" s="11"/>
      <c r="S53" s="11"/>
      <c r="T53" s="11"/>
      <c r="U53" s="11"/>
      <c r="V53" s="11"/>
      <c r="W53" s="11"/>
      <c r="X53" s="11"/>
      <c r="Y53" s="11" t="str">
        <f t="shared" si="9"/>
        <v/>
      </c>
      <c r="Z53" s="11" t="str">
        <f t="shared" si="10"/>
        <v/>
      </c>
      <c r="AA53" s="172">
        <f t="shared" si="11"/>
        <v>0</v>
      </c>
      <c r="AB53" s="172" t="str">
        <f t="shared" si="12"/>
        <v/>
      </c>
      <c r="AC53" s="172" t="str">
        <f t="shared" si="12"/>
        <v/>
      </c>
      <c r="AD53" s="171">
        <f t="shared" si="4"/>
        <v>0</v>
      </c>
      <c r="AE53" s="171">
        <f t="shared" si="4"/>
        <v>0</v>
      </c>
      <c r="AF53" s="171">
        <f t="shared" si="4"/>
        <v>0</v>
      </c>
      <c r="AG53" s="171">
        <f t="shared" si="4"/>
        <v>0</v>
      </c>
      <c r="AH53" s="171">
        <f t="shared" si="4"/>
        <v>0</v>
      </c>
      <c r="AI53" s="171">
        <f t="shared" si="4"/>
        <v>0</v>
      </c>
      <c r="AJ53" s="171">
        <f t="shared" si="4"/>
        <v>0</v>
      </c>
      <c r="AK53" s="171"/>
      <c r="AL53" s="171"/>
      <c r="AM53" s="171">
        <f t="shared" si="5"/>
        <v>0</v>
      </c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BB53" s="172" t="str">
        <f t="shared" si="13"/>
        <v/>
      </c>
      <c r="BC53" s="172" t="str">
        <f t="shared" si="13"/>
        <v/>
      </c>
      <c r="BD53" s="172" t="str">
        <f t="shared" si="13"/>
        <v/>
      </c>
      <c r="BE53" s="172" t="str">
        <f t="shared" si="13"/>
        <v/>
      </c>
      <c r="BF53" s="172" t="str">
        <f t="shared" si="13"/>
        <v/>
      </c>
    </row>
    <row r="54" spans="2:58">
      <c r="B54" s="10" t="str">
        <f t="shared" si="3"/>
        <v/>
      </c>
      <c r="C54" s="8"/>
      <c r="D54" s="8"/>
      <c r="E54" s="8"/>
      <c r="F54" s="281"/>
      <c r="G54" s="9"/>
      <c r="H54" s="9"/>
      <c r="I54" s="9"/>
      <c r="J54" s="9"/>
      <c r="K54" s="9"/>
      <c r="L54" s="305"/>
      <c r="M54" s="305"/>
      <c r="N54" s="11" t="str">
        <f t="shared" si="7"/>
        <v/>
      </c>
      <c r="O54" s="11" t="str">
        <f t="shared" si="8"/>
        <v/>
      </c>
      <c r="P54" s="158"/>
      <c r="Q54" s="11"/>
      <c r="R54" s="11"/>
      <c r="S54" s="11"/>
      <c r="T54" s="11"/>
      <c r="U54" s="11"/>
      <c r="V54" s="11"/>
      <c r="W54" s="11"/>
      <c r="X54" s="11"/>
      <c r="Y54" s="11" t="str">
        <f t="shared" si="9"/>
        <v/>
      </c>
      <c r="Z54" s="11" t="str">
        <f t="shared" si="10"/>
        <v/>
      </c>
      <c r="AA54" s="172">
        <f t="shared" si="11"/>
        <v>0</v>
      </c>
      <c r="AB54" s="172" t="str">
        <f t="shared" si="12"/>
        <v/>
      </c>
      <c r="AC54" s="172" t="str">
        <f t="shared" si="12"/>
        <v/>
      </c>
      <c r="AD54" s="171">
        <f t="shared" si="4"/>
        <v>0</v>
      </c>
      <c r="AE54" s="171">
        <f t="shared" si="4"/>
        <v>0</v>
      </c>
      <c r="AF54" s="171">
        <f t="shared" si="4"/>
        <v>0</v>
      </c>
      <c r="AG54" s="171">
        <f t="shared" si="4"/>
        <v>0</v>
      </c>
      <c r="AH54" s="171">
        <f t="shared" si="4"/>
        <v>0</v>
      </c>
      <c r="AI54" s="171">
        <f t="shared" si="4"/>
        <v>0</v>
      </c>
      <c r="AJ54" s="171">
        <f t="shared" si="4"/>
        <v>0</v>
      </c>
      <c r="AK54" s="171"/>
      <c r="AL54" s="171"/>
      <c r="AM54" s="171">
        <f t="shared" si="5"/>
        <v>0</v>
      </c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BB54" s="172" t="str">
        <f t="shared" si="13"/>
        <v/>
      </c>
      <c r="BC54" s="172" t="str">
        <f t="shared" si="13"/>
        <v/>
      </c>
      <c r="BD54" s="172" t="str">
        <f t="shared" si="13"/>
        <v/>
      </c>
      <c r="BE54" s="172" t="str">
        <f t="shared" si="13"/>
        <v/>
      </c>
      <c r="BF54" s="172" t="str">
        <f t="shared" si="13"/>
        <v/>
      </c>
    </row>
    <row r="55" spans="2:58">
      <c r="B55" s="10" t="str">
        <f t="shared" si="3"/>
        <v/>
      </c>
      <c r="C55" s="8"/>
      <c r="D55" s="8"/>
      <c r="E55" s="8"/>
      <c r="F55" s="281"/>
      <c r="G55" s="9"/>
      <c r="H55" s="9"/>
      <c r="I55" s="9"/>
      <c r="J55" s="9"/>
      <c r="K55" s="9"/>
      <c r="L55" s="305"/>
      <c r="M55" s="305"/>
      <c r="N55" s="11" t="str">
        <f t="shared" si="7"/>
        <v/>
      </c>
      <c r="O55" s="11" t="str">
        <f t="shared" si="8"/>
        <v/>
      </c>
      <c r="P55" s="158"/>
      <c r="Q55" s="11"/>
      <c r="R55" s="11"/>
      <c r="S55" s="11"/>
      <c r="T55" s="11"/>
      <c r="U55" s="11"/>
      <c r="V55" s="11"/>
      <c r="W55" s="11"/>
      <c r="X55" s="11"/>
      <c r="Y55" s="11" t="str">
        <f t="shared" si="9"/>
        <v/>
      </c>
      <c r="Z55" s="11" t="str">
        <f t="shared" si="10"/>
        <v/>
      </c>
      <c r="AA55" s="172">
        <f t="shared" si="11"/>
        <v>0</v>
      </c>
      <c r="AB55" s="172" t="str">
        <f t="shared" si="12"/>
        <v/>
      </c>
      <c r="AC55" s="172" t="str">
        <f t="shared" si="12"/>
        <v/>
      </c>
      <c r="AD55" s="171">
        <f t="shared" si="4"/>
        <v>0</v>
      </c>
      <c r="AE55" s="171">
        <f t="shared" si="4"/>
        <v>0</v>
      </c>
      <c r="AF55" s="171">
        <f t="shared" si="4"/>
        <v>0</v>
      </c>
      <c r="AG55" s="171">
        <f t="shared" si="4"/>
        <v>0</v>
      </c>
      <c r="AH55" s="171">
        <f t="shared" si="4"/>
        <v>0</v>
      </c>
      <c r="AI55" s="171">
        <f t="shared" si="4"/>
        <v>0</v>
      </c>
      <c r="AJ55" s="171">
        <f t="shared" si="4"/>
        <v>0</v>
      </c>
      <c r="AK55" s="171"/>
      <c r="AL55" s="171"/>
      <c r="AM55" s="171">
        <f t="shared" si="5"/>
        <v>0</v>
      </c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BB55" s="172" t="str">
        <f t="shared" si="13"/>
        <v/>
      </c>
      <c r="BC55" s="172" t="str">
        <f t="shared" si="13"/>
        <v/>
      </c>
      <c r="BD55" s="172" t="str">
        <f t="shared" si="13"/>
        <v/>
      </c>
      <c r="BE55" s="172" t="str">
        <f t="shared" si="13"/>
        <v/>
      </c>
      <c r="BF55" s="172" t="str">
        <f t="shared" si="13"/>
        <v/>
      </c>
    </row>
    <row r="56" spans="2:58">
      <c r="B56" s="10" t="str">
        <f t="shared" si="3"/>
        <v/>
      </c>
      <c r="C56" s="8"/>
      <c r="D56" s="8"/>
      <c r="E56" s="8"/>
      <c r="F56" s="281"/>
      <c r="G56" s="9"/>
      <c r="H56" s="9"/>
      <c r="I56" s="9"/>
      <c r="J56" s="9"/>
      <c r="K56" s="9"/>
      <c r="L56" s="305"/>
      <c r="M56" s="305"/>
      <c r="N56" s="11" t="str">
        <f t="shared" si="7"/>
        <v/>
      </c>
      <c r="O56" s="11" t="str">
        <f t="shared" si="8"/>
        <v/>
      </c>
      <c r="P56" s="158"/>
      <c r="Q56" s="11"/>
      <c r="R56" s="11"/>
      <c r="S56" s="11"/>
      <c r="T56" s="11"/>
      <c r="U56" s="11"/>
      <c r="V56" s="11"/>
      <c r="W56" s="11"/>
      <c r="X56" s="11"/>
      <c r="Y56" s="11" t="str">
        <f t="shared" si="9"/>
        <v/>
      </c>
      <c r="Z56" s="11" t="str">
        <f t="shared" si="10"/>
        <v/>
      </c>
      <c r="AA56" s="172">
        <f t="shared" si="11"/>
        <v>0</v>
      </c>
      <c r="AB56" s="172" t="str">
        <f t="shared" si="12"/>
        <v/>
      </c>
      <c r="AC56" s="172" t="str">
        <f t="shared" si="12"/>
        <v/>
      </c>
      <c r="AD56" s="171">
        <f t="shared" si="4"/>
        <v>0</v>
      </c>
      <c r="AE56" s="171">
        <f t="shared" si="4"/>
        <v>0</v>
      </c>
      <c r="AF56" s="171">
        <f t="shared" si="4"/>
        <v>0</v>
      </c>
      <c r="AG56" s="171">
        <f t="shared" si="4"/>
        <v>0</v>
      </c>
      <c r="AH56" s="171">
        <f t="shared" si="4"/>
        <v>0</v>
      </c>
      <c r="AI56" s="171">
        <f t="shared" si="4"/>
        <v>0</v>
      </c>
      <c r="AJ56" s="171">
        <f t="shared" si="4"/>
        <v>0</v>
      </c>
      <c r="AK56" s="171"/>
      <c r="AL56" s="171"/>
      <c r="AM56" s="171">
        <f t="shared" si="5"/>
        <v>0</v>
      </c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BB56" s="172" t="str">
        <f t="shared" si="13"/>
        <v/>
      </c>
      <c r="BC56" s="172" t="str">
        <f t="shared" si="13"/>
        <v/>
      </c>
      <c r="BD56" s="172" t="str">
        <f t="shared" si="13"/>
        <v/>
      </c>
      <c r="BE56" s="172" t="str">
        <f t="shared" si="13"/>
        <v/>
      </c>
      <c r="BF56" s="172" t="str">
        <f t="shared" si="13"/>
        <v/>
      </c>
    </row>
    <row r="57" spans="2:58">
      <c r="B57" s="10" t="str">
        <f t="shared" si="3"/>
        <v/>
      </c>
      <c r="C57" s="8"/>
      <c r="D57" s="8"/>
      <c r="E57" s="8"/>
      <c r="F57" s="281"/>
      <c r="G57" s="9"/>
      <c r="H57" s="9"/>
      <c r="I57" s="9"/>
      <c r="J57" s="9"/>
      <c r="K57" s="9"/>
      <c r="L57" s="305"/>
      <c r="M57" s="305"/>
      <c r="N57" s="11" t="str">
        <f t="shared" si="7"/>
        <v/>
      </c>
      <c r="O57" s="11" t="str">
        <f t="shared" si="8"/>
        <v/>
      </c>
      <c r="P57" s="158"/>
      <c r="Q57" s="11"/>
      <c r="R57" s="11"/>
      <c r="S57" s="11"/>
      <c r="T57" s="11"/>
      <c r="U57" s="11"/>
      <c r="V57" s="11"/>
      <c r="W57" s="11"/>
      <c r="X57" s="11"/>
      <c r="Y57" s="11" t="str">
        <f t="shared" si="9"/>
        <v/>
      </c>
      <c r="Z57" s="11" t="str">
        <f t="shared" si="10"/>
        <v/>
      </c>
      <c r="AA57" s="172">
        <f t="shared" si="11"/>
        <v>0</v>
      </c>
      <c r="AB57" s="172" t="str">
        <f t="shared" si="12"/>
        <v/>
      </c>
      <c r="AC57" s="172" t="str">
        <f t="shared" si="12"/>
        <v/>
      </c>
      <c r="AD57" s="171">
        <f t="shared" si="4"/>
        <v>0</v>
      </c>
      <c r="AE57" s="171">
        <f t="shared" si="4"/>
        <v>0</v>
      </c>
      <c r="AF57" s="171">
        <f t="shared" si="4"/>
        <v>0</v>
      </c>
      <c r="AG57" s="171">
        <f t="shared" si="4"/>
        <v>0</v>
      </c>
      <c r="AH57" s="171">
        <f t="shared" si="4"/>
        <v>0</v>
      </c>
      <c r="AI57" s="171">
        <f t="shared" si="4"/>
        <v>0</v>
      </c>
      <c r="AJ57" s="171">
        <f t="shared" si="4"/>
        <v>0</v>
      </c>
      <c r="AK57" s="171"/>
      <c r="AL57" s="171"/>
      <c r="AM57" s="171">
        <f t="shared" si="5"/>
        <v>0</v>
      </c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BB57" s="172" t="str">
        <f t="shared" si="13"/>
        <v/>
      </c>
      <c r="BC57" s="172" t="str">
        <f t="shared" si="13"/>
        <v/>
      </c>
      <c r="BD57" s="172" t="str">
        <f t="shared" si="13"/>
        <v/>
      </c>
      <c r="BE57" s="172" t="str">
        <f t="shared" si="13"/>
        <v/>
      </c>
      <c r="BF57" s="172" t="str">
        <f t="shared" si="13"/>
        <v/>
      </c>
    </row>
    <row r="58" spans="2:58">
      <c r="B58" s="10" t="str">
        <f t="shared" si="3"/>
        <v/>
      </c>
      <c r="C58" s="8"/>
      <c r="D58" s="8"/>
      <c r="E58" s="8"/>
      <c r="F58" s="281"/>
      <c r="G58" s="9"/>
      <c r="H58" s="9"/>
      <c r="I58" s="9"/>
      <c r="J58" s="9"/>
      <c r="K58" s="9"/>
      <c r="L58" s="305"/>
      <c r="M58" s="305"/>
      <c r="N58" s="11" t="str">
        <f t="shared" si="7"/>
        <v/>
      </c>
      <c r="O58" s="11" t="str">
        <f t="shared" si="8"/>
        <v/>
      </c>
      <c r="P58" s="158"/>
      <c r="Q58" s="11"/>
      <c r="R58" s="11"/>
      <c r="S58" s="11"/>
      <c r="T58" s="11"/>
      <c r="U58" s="11"/>
      <c r="V58" s="11"/>
      <c r="W58" s="11"/>
      <c r="X58" s="11"/>
      <c r="Y58" s="11" t="str">
        <f t="shared" si="9"/>
        <v/>
      </c>
      <c r="Z58" s="11" t="str">
        <f t="shared" si="10"/>
        <v/>
      </c>
      <c r="AA58" s="172">
        <f t="shared" si="11"/>
        <v>0</v>
      </c>
      <c r="AB58" s="172" t="str">
        <f t="shared" si="12"/>
        <v/>
      </c>
      <c r="AC58" s="172" t="str">
        <f t="shared" si="12"/>
        <v/>
      </c>
      <c r="AD58" s="171">
        <f t="shared" si="4"/>
        <v>0</v>
      </c>
      <c r="AE58" s="171">
        <f t="shared" si="4"/>
        <v>0</v>
      </c>
      <c r="AF58" s="171">
        <f t="shared" si="4"/>
        <v>0</v>
      </c>
      <c r="AG58" s="171">
        <f t="shared" si="4"/>
        <v>0</v>
      </c>
      <c r="AH58" s="171">
        <f t="shared" si="4"/>
        <v>0</v>
      </c>
      <c r="AI58" s="171">
        <f t="shared" si="4"/>
        <v>0</v>
      </c>
      <c r="AJ58" s="171">
        <f t="shared" si="4"/>
        <v>0</v>
      </c>
      <c r="AK58" s="171"/>
      <c r="AL58" s="171"/>
      <c r="AM58" s="171">
        <f t="shared" si="5"/>
        <v>0</v>
      </c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171"/>
      <c r="BB58" s="172" t="str">
        <f t="shared" si="13"/>
        <v/>
      </c>
      <c r="BC58" s="172" t="str">
        <f t="shared" si="13"/>
        <v/>
      </c>
      <c r="BD58" s="172" t="str">
        <f t="shared" si="13"/>
        <v/>
      </c>
      <c r="BE58" s="172" t="str">
        <f t="shared" si="13"/>
        <v/>
      </c>
      <c r="BF58" s="172" t="str">
        <f t="shared" si="13"/>
        <v/>
      </c>
    </row>
    <row r="59" spans="2:58">
      <c r="B59" s="10" t="str">
        <f t="shared" si="3"/>
        <v/>
      </c>
      <c r="C59" s="8"/>
      <c r="D59" s="8"/>
      <c r="E59" s="8"/>
      <c r="F59" s="281"/>
      <c r="G59" s="9"/>
      <c r="H59" s="9"/>
      <c r="I59" s="9"/>
      <c r="J59" s="9"/>
      <c r="K59" s="9"/>
      <c r="L59" s="305"/>
      <c r="M59" s="305"/>
      <c r="N59" s="11" t="str">
        <f t="shared" si="7"/>
        <v/>
      </c>
      <c r="O59" s="11" t="str">
        <f t="shared" si="8"/>
        <v/>
      </c>
      <c r="P59" s="158"/>
      <c r="Q59" s="11"/>
      <c r="R59" s="11"/>
      <c r="S59" s="11"/>
      <c r="T59" s="11"/>
      <c r="U59" s="11"/>
      <c r="V59" s="11"/>
      <c r="W59" s="11"/>
      <c r="X59" s="11"/>
      <c r="Y59" s="11" t="str">
        <f t="shared" si="9"/>
        <v/>
      </c>
      <c r="Z59" s="11" t="str">
        <f t="shared" si="10"/>
        <v/>
      </c>
      <c r="AA59" s="172">
        <f t="shared" si="11"/>
        <v>0</v>
      </c>
      <c r="AB59" s="172" t="str">
        <f t="shared" si="12"/>
        <v/>
      </c>
      <c r="AC59" s="172" t="str">
        <f t="shared" si="12"/>
        <v/>
      </c>
      <c r="AD59" s="171">
        <f t="shared" si="4"/>
        <v>0</v>
      </c>
      <c r="AE59" s="171">
        <f t="shared" si="4"/>
        <v>0</v>
      </c>
      <c r="AF59" s="171">
        <f t="shared" si="4"/>
        <v>0</v>
      </c>
      <c r="AG59" s="171">
        <f t="shared" si="4"/>
        <v>0</v>
      </c>
      <c r="AH59" s="171">
        <f t="shared" si="4"/>
        <v>0</v>
      </c>
      <c r="AI59" s="171">
        <f t="shared" si="4"/>
        <v>0</v>
      </c>
      <c r="AJ59" s="171">
        <f t="shared" si="4"/>
        <v>0</v>
      </c>
      <c r="AK59" s="171"/>
      <c r="AL59" s="171"/>
      <c r="AM59" s="171">
        <f t="shared" si="5"/>
        <v>0</v>
      </c>
      <c r="AN59" s="171"/>
      <c r="AO59" s="171"/>
      <c r="AP59" s="171"/>
      <c r="AQ59" s="171"/>
      <c r="AR59" s="171"/>
      <c r="AS59" s="171"/>
      <c r="AT59" s="171"/>
      <c r="AU59" s="171"/>
      <c r="AV59" s="171"/>
      <c r="AW59" s="171"/>
      <c r="AX59" s="171"/>
      <c r="AY59" s="171"/>
      <c r="BB59" s="172" t="str">
        <f t="shared" si="13"/>
        <v/>
      </c>
      <c r="BC59" s="172" t="str">
        <f t="shared" si="13"/>
        <v/>
      </c>
      <c r="BD59" s="172" t="str">
        <f t="shared" si="13"/>
        <v/>
      </c>
      <c r="BE59" s="172" t="str">
        <f t="shared" si="13"/>
        <v/>
      </c>
      <c r="BF59" s="172" t="str">
        <f t="shared" si="13"/>
        <v/>
      </c>
    </row>
    <row r="60" spans="2:58">
      <c r="B60" s="10" t="str">
        <f t="shared" si="3"/>
        <v/>
      </c>
      <c r="C60" s="8"/>
      <c r="D60" s="8"/>
      <c r="E60" s="8"/>
      <c r="F60" s="281"/>
      <c r="G60" s="9"/>
      <c r="H60" s="9"/>
      <c r="I60" s="9"/>
      <c r="J60" s="9"/>
      <c r="K60" s="9"/>
      <c r="L60" s="305"/>
      <c r="M60" s="305"/>
      <c r="N60" s="11" t="str">
        <f t="shared" si="7"/>
        <v/>
      </c>
      <c r="O60" s="11" t="str">
        <f t="shared" si="8"/>
        <v/>
      </c>
      <c r="P60" s="158"/>
      <c r="Q60" s="11"/>
      <c r="R60" s="11"/>
      <c r="S60" s="11"/>
      <c r="T60" s="11"/>
      <c r="U60" s="11"/>
      <c r="V60" s="11"/>
      <c r="W60" s="11"/>
      <c r="X60" s="11"/>
      <c r="Y60" s="11" t="str">
        <f t="shared" si="9"/>
        <v/>
      </c>
      <c r="Z60" s="11" t="str">
        <f t="shared" si="10"/>
        <v/>
      </c>
      <c r="AA60" s="172">
        <f t="shared" si="11"/>
        <v>0</v>
      </c>
      <c r="AB60" s="172" t="str">
        <f t="shared" si="12"/>
        <v/>
      </c>
      <c r="AC60" s="172" t="str">
        <f t="shared" si="12"/>
        <v/>
      </c>
      <c r="AD60" s="171">
        <f t="shared" si="4"/>
        <v>0</v>
      </c>
      <c r="AE60" s="171">
        <f t="shared" si="4"/>
        <v>0</v>
      </c>
      <c r="AF60" s="171">
        <f t="shared" si="4"/>
        <v>0</v>
      </c>
      <c r="AG60" s="171">
        <f t="shared" si="4"/>
        <v>0</v>
      </c>
      <c r="AH60" s="171">
        <f t="shared" si="4"/>
        <v>0</v>
      </c>
      <c r="AI60" s="171">
        <f t="shared" si="4"/>
        <v>0</v>
      </c>
      <c r="AJ60" s="171">
        <f t="shared" si="4"/>
        <v>0</v>
      </c>
      <c r="AK60" s="171"/>
      <c r="AL60" s="171"/>
      <c r="AM60" s="171">
        <f t="shared" si="5"/>
        <v>0</v>
      </c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BB60" s="172" t="str">
        <f t="shared" si="13"/>
        <v/>
      </c>
      <c r="BC60" s="172" t="str">
        <f t="shared" si="13"/>
        <v/>
      </c>
      <c r="BD60" s="172" t="str">
        <f t="shared" si="13"/>
        <v/>
      </c>
      <c r="BE60" s="172" t="str">
        <f t="shared" si="13"/>
        <v/>
      </c>
      <c r="BF60" s="172" t="str">
        <f t="shared" si="13"/>
        <v/>
      </c>
    </row>
    <row r="61" spans="2:58">
      <c r="B61" s="10" t="str">
        <f t="shared" si="3"/>
        <v/>
      </c>
      <c r="C61" s="8"/>
      <c r="D61" s="8"/>
      <c r="E61" s="8"/>
      <c r="F61" s="281"/>
      <c r="G61" s="9"/>
      <c r="H61" s="9"/>
      <c r="I61" s="9"/>
      <c r="J61" s="9"/>
      <c r="K61" s="9"/>
      <c r="L61" s="305"/>
      <c r="M61" s="305"/>
      <c r="N61" s="11" t="str">
        <f t="shared" si="7"/>
        <v/>
      </c>
      <c r="O61" s="11" t="str">
        <f t="shared" si="8"/>
        <v/>
      </c>
      <c r="P61" s="158"/>
      <c r="Q61" s="11"/>
      <c r="R61" s="11"/>
      <c r="S61" s="11"/>
      <c r="T61" s="11"/>
      <c r="U61" s="11"/>
      <c r="V61" s="11"/>
      <c r="W61" s="11"/>
      <c r="X61" s="11"/>
      <c r="Y61" s="11" t="str">
        <f t="shared" si="9"/>
        <v/>
      </c>
      <c r="Z61" s="11" t="str">
        <f t="shared" si="10"/>
        <v/>
      </c>
      <c r="AA61" s="172">
        <f t="shared" si="11"/>
        <v>0</v>
      </c>
      <c r="AB61" s="172" t="str">
        <f t="shared" si="12"/>
        <v/>
      </c>
      <c r="AC61" s="172" t="str">
        <f t="shared" si="12"/>
        <v/>
      </c>
      <c r="AD61" s="171">
        <f t="shared" si="4"/>
        <v>0</v>
      </c>
      <c r="AE61" s="171">
        <f t="shared" si="4"/>
        <v>0</v>
      </c>
      <c r="AF61" s="171">
        <f t="shared" si="4"/>
        <v>0</v>
      </c>
      <c r="AG61" s="171">
        <f t="shared" si="4"/>
        <v>0</v>
      </c>
      <c r="AH61" s="171">
        <f t="shared" si="4"/>
        <v>0</v>
      </c>
      <c r="AI61" s="171">
        <f t="shared" si="4"/>
        <v>0</v>
      </c>
      <c r="AJ61" s="171">
        <f t="shared" si="4"/>
        <v>0</v>
      </c>
      <c r="AK61" s="171"/>
      <c r="AL61" s="171"/>
      <c r="AM61" s="171">
        <f t="shared" si="5"/>
        <v>0</v>
      </c>
      <c r="AN61" s="171"/>
      <c r="AO61" s="171"/>
      <c r="AP61" s="171"/>
      <c r="AQ61" s="171"/>
      <c r="AR61" s="171"/>
      <c r="AS61" s="171"/>
      <c r="AT61" s="171"/>
      <c r="AU61" s="171"/>
      <c r="AV61" s="171"/>
      <c r="AW61" s="171"/>
      <c r="AX61" s="171"/>
      <c r="AY61" s="171"/>
      <c r="BB61" s="172" t="str">
        <f t="shared" si="13"/>
        <v/>
      </c>
      <c r="BC61" s="172" t="str">
        <f t="shared" si="13"/>
        <v/>
      </c>
      <c r="BD61" s="172" t="str">
        <f t="shared" si="13"/>
        <v/>
      </c>
      <c r="BE61" s="172" t="str">
        <f t="shared" si="13"/>
        <v/>
      </c>
      <c r="BF61" s="172" t="str">
        <f t="shared" si="13"/>
        <v/>
      </c>
    </row>
    <row r="62" spans="2:58">
      <c r="B62" s="10" t="str">
        <f t="shared" si="3"/>
        <v/>
      </c>
      <c r="C62" s="8"/>
      <c r="D62" s="8"/>
      <c r="E62" s="8"/>
      <c r="F62" s="281"/>
      <c r="G62" s="9"/>
      <c r="H62" s="9"/>
      <c r="I62" s="9"/>
      <c r="J62" s="9"/>
      <c r="K62" s="9"/>
      <c r="L62" s="305"/>
      <c r="M62" s="305"/>
      <c r="N62" s="11" t="str">
        <f t="shared" si="7"/>
        <v/>
      </c>
      <c r="O62" s="11" t="str">
        <f t="shared" si="8"/>
        <v/>
      </c>
      <c r="P62" s="158"/>
      <c r="Q62" s="11"/>
      <c r="R62" s="11"/>
      <c r="S62" s="11"/>
      <c r="T62" s="11"/>
      <c r="U62" s="11"/>
      <c r="V62" s="11"/>
      <c r="W62" s="11"/>
      <c r="X62" s="11"/>
      <c r="Y62" s="11" t="str">
        <f t="shared" si="9"/>
        <v/>
      </c>
      <c r="Z62" s="11" t="str">
        <f t="shared" si="10"/>
        <v/>
      </c>
      <c r="AA62" s="172">
        <f t="shared" si="11"/>
        <v>0</v>
      </c>
      <c r="AB62" s="172" t="str">
        <f t="shared" si="12"/>
        <v/>
      </c>
      <c r="AC62" s="172" t="str">
        <f t="shared" si="12"/>
        <v/>
      </c>
      <c r="AD62" s="171">
        <f t="shared" si="4"/>
        <v>0</v>
      </c>
      <c r="AE62" s="171">
        <f t="shared" si="4"/>
        <v>0</v>
      </c>
      <c r="AF62" s="171">
        <f t="shared" si="4"/>
        <v>0</v>
      </c>
      <c r="AG62" s="171">
        <f t="shared" si="4"/>
        <v>0</v>
      </c>
      <c r="AH62" s="171">
        <f t="shared" si="4"/>
        <v>0</v>
      </c>
      <c r="AI62" s="171">
        <f t="shared" si="4"/>
        <v>0</v>
      </c>
      <c r="AJ62" s="171">
        <f t="shared" si="4"/>
        <v>0</v>
      </c>
      <c r="AK62" s="171"/>
      <c r="AL62" s="171"/>
      <c r="AM62" s="171">
        <f t="shared" si="5"/>
        <v>0</v>
      </c>
      <c r="AN62" s="171"/>
      <c r="AO62" s="171"/>
      <c r="AP62" s="171"/>
      <c r="AQ62" s="171"/>
      <c r="AR62" s="171"/>
      <c r="AS62" s="171"/>
      <c r="AT62" s="171"/>
      <c r="AU62" s="171"/>
      <c r="AV62" s="171"/>
      <c r="AW62" s="171"/>
      <c r="AX62" s="171"/>
      <c r="AY62" s="171"/>
      <c r="BB62" s="172" t="str">
        <f t="shared" si="13"/>
        <v/>
      </c>
      <c r="BC62" s="172" t="str">
        <f t="shared" si="13"/>
        <v/>
      </c>
      <c r="BD62" s="172" t="str">
        <f t="shared" si="13"/>
        <v/>
      </c>
      <c r="BE62" s="172" t="str">
        <f t="shared" si="13"/>
        <v/>
      </c>
      <c r="BF62" s="172" t="str">
        <f t="shared" si="13"/>
        <v/>
      </c>
    </row>
    <row r="63" spans="2:58">
      <c r="B63" s="10" t="str">
        <f t="shared" si="3"/>
        <v/>
      </c>
      <c r="C63" s="8"/>
      <c r="D63" s="8"/>
      <c r="E63" s="8"/>
      <c r="F63" s="281"/>
      <c r="G63" s="9"/>
      <c r="H63" s="9"/>
      <c r="I63" s="9"/>
      <c r="J63" s="9"/>
      <c r="K63" s="9"/>
      <c r="L63" s="305"/>
      <c r="M63" s="305"/>
      <c r="N63" s="11" t="str">
        <f t="shared" si="7"/>
        <v/>
      </c>
      <c r="O63" s="11" t="str">
        <f t="shared" si="8"/>
        <v/>
      </c>
      <c r="P63" s="158"/>
      <c r="Q63" s="11"/>
      <c r="R63" s="11"/>
      <c r="S63" s="11"/>
      <c r="T63" s="11"/>
      <c r="U63" s="11"/>
      <c r="V63" s="11"/>
      <c r="W63" s="11"/>
      <c r="X63" s="11"/>
      <c r="Y63" s="11" t="str">
        <f t="shared" si="9"/>
        <v/>
      </c>
      <c r="Z63" s="11" t="str">
        <f t="shared" si="10"/>
        <v/>
      </c>
      <c r="AA63" s="172">
        <f t="shared" si="11"/>
        <v>0</v>
      </c>
      <c r="AB63" s="172" t="str">
        <f t="shared" si="12"/>
        <v/>
      </c>
      <c r="AC63" s="172" t="str">
        <f t="shared" si="12"/>
        <v/>
      </c>
      <c r="AD63" s="171">
        <f t="shared" ref="AD63:AJ94" si="14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0</v>
      </c>
      <c r="AE63" s="171">
        <f t="shared" si="14"/>
        <v>0</v>
      </c>
      <c r="AF63" s="171">
        <f t="shared" si="14"/>
        <v>0</v>
      </c>
      <c r="AG63" s="171">
        <f t="shared" si="14"/>
        <v>0</v>
      </c>
      <c r="AH63" s="171">
        <f t="shared" si="14"/>
        <v>0</v>
      </c>
      <c r="AI63" s="171">
        <f t="shared" si="14"/>
        <v>0</v>
      </c>
      <c r="AJ63" s="171">
        <f t="shared" si="14"/>
        <v>0</v>
      </c>
      <c r="AK63" s="171"/>
      <c r="AL63" s="171"/>
      <c r="AM63" s="171">
        <f t="shared" si="5"/>
        <v>0</v>
      </c>
      <c r="AN63" s="171"/>
      <c r="AO63" s="171"/>
      <c r="AP63" s="171"/>
      <c r="AQ63" s="171"/>
      <c r="AR63" s="171"/>
      <c r="AS63" s="171"/>
      <c r="AT63" s="171"/>
      <c r="AU63" s="171"/>
      <c r="AV63" s="171"/>
      <c r="AW63" s="171"/>
      <c r="AX63" s="171"/>
      <c r="AY63" s="171"/>
      <c r="BB63" s="172" t="str">
        <f t="shared" ref="BB63:BF78" si="15">IF($F63="","",BB$30)</f>
        <v/>
      </c>
      <c r="BC63" s="172" t="str">
        <f t="shared" si="15"/>
        <v/>
      </c>
      <c r="BD63" s="172" t="str">
        <f t="shared" si="15"/>
        <v/>
      </c>
      <c r="BE63" s="172" t="str">
        <f t="shared" si="15"/>
        <v/>
      </c>
      <c r="BF63" s="172" t="str">
        <f t="shared" si="15"/>
        <v/>
      </c>
    </row>
    <row r="64" spans="2:58">
      <c r="B64" s="10" t="str">
        <f t="shared" si="3"/>
        <v/>
      </c>
      <c r="C64" s="8"/>
      <c r="D64" s="8"/>
      <c r="E64" s="8"/>
      <c r="F64" s="281"/>
      <c r="G64" s="9"/>
      <c r="H64" s="9"/>
      <c r="I64" s="9"/>
      <c r="J64" s="9"/>
      <c r="K64" s="9"/>
      <c r="L64" s="305"/>
      <c r="M64" s="305"/>
      <c r="N64" s="11" t="str">
        <f t="shared" si="7"/>
        <v/>
      </c>
      <c r="O64" s="11" t="str">
        <f t="shared" si="8"/>
        <v/>
      </c>
      <c r="P64" s="158"/>
      <c r="Q64" s="11"/>
      <c r="R64" s="11"/>
      <c r="S64" s="11"/>
      <c r="T64" s="11"/>
      <c r="U64" s="11"/>
      <c r="V64" s="11"/>
      <c r="W64" s="11"/>
      <c r="X64" s="11"/>
      <c r="Y64" s="11" t="str">
        <f t="shared" si="9"/>
        <v/>
      </c>
      <c r="Z64" s="11" t="str">
        <f t="shared" si="10"/>
        <v/>
      </c>
      <c r="AA64" s="172">
        <f t="shared" si="11"/>
        <v>0</v>
      </c>
      <c r="AB64" s="172" t="str">
        <f t="shared" ref="AB64:AC91" si="16">IF($F64="","",AB$30)</f>
        <v/>
      </c>
      <c r="AC64" s="172" t="str">
        <f t="shared" si="16"/>
        <v/>
      </c>
      <c r="AD64" s="171">
        <f t="shared" si="14"/>
        <v>0</v>
      </c>
      <c r="AE64" s="171">
        <f t="shared" si="14"/>
        <v>0</v>
      </c>
      <c r="AF64" s="171">
        <f t="shared" si="14"/>
        <v>0</v>
      </c>
      <c r="AG64" s="171">
        <f t="shared" si="14"/>
        <v>0</v>
      </c>
      <c r="AH64" s="171">
        <f t="shared" si="14"/>
        <v>0</v>
      </c>
      <c r="AI64" s="171">
        <f t="shared" si="14"/>
        <v>0</v>
      </c>
      <c r="AJ64" s="171">
        <f t="shared" si="14"/>
        <v>0</v>
      </c>
      <c r="AK64" s="171"/>
      <c r="AL64" s="171"/>
      <c r="AM64" s="171">
        <f t="shared" si="5"/>
        <v>0</v>
      </c>
      <c r="AN64" s="171"/>
      <c r="AO64" s="171"/>
      <c r="AP64" s="171"/>
      <c r="AQ64" s="171"/>
      <c r="AR64" s="171"/>
      <c r="AS64" s="171"/>
      <c r="AT64" s="171"/>
      <c r="AU64" s="171"/>
      <c r="AV64" s="171"/>
      <c r="AW64" s="171"/>
      <c r="AX64" s="171"/>
      <c r="AY64" s="171"/>
      <c r="BB64" s="172" t="str">
        <f t="shared" si="15"/>
        <v/>
      </c>
      <c r="BC64" s="172" t="str">
        <f t="shared" si="15"/>
        <v/>
      </c>
      <c r="BD64" s="172" t="str">
        <f t="shared" si="15"/>
        <v/>
      </c>
      <c r="BE64" s="172" t="str">
        <f t="shared" si="15"/>
        <v/>
      </c>
      <c r="BF64" s="172" t="str">
        <f t="shared" si="15"/>
        <v/>
      </c>
    </row>
    <row r="65" spans="2:58">
      <c r="B65" s="10" t="str">
        <f t="shared" si="3"/>
        <v/>
      </c>
      <c r="C65" s="8"/>
      <c r="D65" s="8"/>
      <c r="E65" s="8"/>
      <c r="F65" s="281"/>
      <c r="G65" s="9"/>
      <c r="H65" s="9"/>
      <c r="I65" s="9"/>
      <c r="J65" s="9"/>
      <c r="K65" s="9"/>
      <c r="L65" s="305"/>
      <c r="M65" s="305"/>
      <c r="N65" s="11" t="str">
        <f t="shared" si="7"/>
        <v/>
      </c>
      <c r="O65" s="11" t="str">
        <f t="shared" si="8"/>
        <v/>
      </c>
      <c r="P65" s="158"/>
      <c r="Q65" s="11"/>
      <c r="R65" s="11"/>
      <c r="S65" s="11"/>
      <c r="T65" s="11"/>
      <c r="U65" s="11"/>
      <c r="V65" s="11"/>
      <c r="W65" s="11"/>
      <c r="X65" s="11"/>
      <c r="Y65" s="11" t="str">
        <f t="shared" si="9"/>
        <v/>
      </c>
      <c r="Z65" s="11" t="str">
        <f t="shared" si="10"/>
        <v/>
      </c>
      <c r="AA65" s="172">
        <f t="shared" si="11"/>
        <v>0</v>
      </c>
      <c r="AB65" s="172" t="str">
        <f t="shared" si="16"/>
        <v/>
      </c>
      <c r="AC65" s="172" t="str">
        <f t="shared" si="16"/>
        <v/>
      </c>
      <c r="AD65" s="171">
        <f t="shared" si="14"/>
        <v>0</v>
      </c>
      <c r="AE65" s="171">
        <f t="shared" si="14"/>
        <v>0</v>
      </c>
      <c r="AF65" s="171">
        <f t="shared" si="14"/>
        <v>0</v>
      </c>
      <c r="AG65" s="171">
        <f t="shared" si="14"/>
        <v>0</v>
      </c>
      <c r="AH65" s="171">
        <f t="shared" si="14"/>
        <v>0</v>
      </c>
      <c r="AI65" s="171">
        <f t="shared" si="14"/>
        <v>0</v>
      </c>
      <c r="AJ65" s="171">
        <f t="shared" si="14"/>
        <v>0</v>
      </c>
      <c r="AK65" s="171"/>
      <c r="AL65" s="171"/>
      <c r="AM65" s="171">
        <f t="shared" si="5"/>
        <v>0</v>
      </c>
      <c r="AN65" s="171"/>
      <c r="AO65" s="171"/>
      <c r="AP65" s="171"/>
      <c r="AQ65" s="171"/>
      <c r="AR65" s="171"/>
      <c r="AS65" s="171"/>
      <c r="AT65" s="171"/>
      <c r="AU65" s="171"/>
      <c r="AV65" s="171"/>
      <c r="AW65" s="171"/>
      <c r="AX65" s="171"/>
      <c r="AY65" s="171"/>
      <c r="BB65" s="172" t="str">
        <f t="shared" si="15"/>
        <v/>
      </c>
      <c r="BC65" s="172" t="str">
        <f t="shared" si="15"/>
        <v/>
      </c>
      <c r="BD65" s="172" t="str">
        <f t="shared" si="15"/>
        <v/>
      </c>
      <c r="BE65" s="172" t="str">
        <f t="shared" si="15"/>
        <v/>
      </c>
      <c r="BF65" s="172" t="str">
        <f t="shared" si="15"/>
        <v/>
      </c>
    </row>
    <row r="66" spans="2:58">
      <c r="B66" s="10" t="str">
        <f t="shared" si="3"/>
        <v/>
      </c>
      <c r="C66" s="8"/>
      <c r="D66" s="8"/>
      <c r="E66" s="8"/>
      <c r="F66" s="281"/>
      <c r="G66" s="9"/>
      <c r="H66" s="9"/>
      <c r="I66" s="9"/>
      <c r="J66" s="9"/>
      <c r="K66" s="9"/>
      <c r="L66" s="305"/>
      <c r="M66" s="305"/>
      <c r="N66" s="11" t="str">
        <f t="shared" si="7"/>
        <v/>
      </c>
      <c r="O66" s="11" t="str">
        <f t="shared" si="8"/>
        <v/>
      </c>
      <c r="P66" s="158"/>
      <c r="Q66" s="11"/>
      <c r="R66" s="11"/>
      <c r="S66" s="11"/>
      <c r="T66" s="11"/>
      <c r="U66" s="11"/>
      <c r="V66" s="11"/>
      <c r="W66" s="11"/>
      <c r="X66" s="11"/>
      <c r="Y66" s="11" t="str">
        <f t="shared" si="9"/>
        <v/>
      </c>
      <c r="Z66" s="11" t="str">
        <f t="shared" si="10"/>
        <v/>
      </c>
      <c r="AA66" s="172">
        <f t="shared" si="11"/>
        <v>0</v>
      </c>
      <c r="AB66" s="172" t="str">
        <f t="shared" si="16"/>
        <v/>
      </c>
      <c r="AC66" s="172" t="str">
        <f t="shared" si="16"/>
        <v/>
      </c>
      <c r="AD66" s="171">
        <f t="shared" si="14"/>
        <v>0</v>
      </c>
      <c r="AE66" s="171">
        <f t="shared" si="14"/>
        <v>0</v>
      </c>
      <c r="AF66" s="171">
        <f t="shared" si="14"/>
        <v>0</v>
      </c>
      <c r="AG66" s="171">
        <f t="shared" si="14"/>
        <v>0</v>
      </c>
      <c r="AH66" s="171">
        <f t="shared" si="14"/>
        <v>0</v>
      </c>
      <c r="AI66" s="171">
        <f t="shared" si="14"/>
        <v>0</v>
      </c>
      <c r="AJ66" s="171">
        <f t="shared" si="14"/>
        <v>0</v>
      </c>
      <c r="AK66" s="171"/>
      <c r="AL66" s="171"/>
      <c r="AM66" s="171">
        <f t="shared" si="5"/>
        <v>0</v>
      </c>
      <c r="AN66" s="171"/>
      <c r="AO66" s="171"/>
      <c r="AP66" s="171"/>
      <c r="AQ66" s="171"/>
      <c r="AR66" s="171"/>
      <c r="AS66" s="171"/>
      <c r="AT66" s="171"/>
      <c r="AU66" s="171"/>
      <c r="AV66" s="171"/>
      <c r="AW66" s="171"/>
      <c r="AX66" s="171"/>
      <c r="AY66" s="171"/>
      <c r="BB66" s="172" t="str">
        <f t="shared" si="15"/>
        <v/>
      </c>
      <c r="BC66" s="172" t="str">
        <f t="shared" si="15"/>
        <v/>
      </c>
      <c r="BD66" s="172" t="str">
        <f t="shared" si="15"/>
        <v/>
      </c>
      <c r="BE66" s="172" t="str">
        <f t="shared" si="15"/>
        <v/>
      </c>
      <c r="BF66" s="172" t="str">
        <f t="shared" si="15"/>
        <v/>
      </c>
    </row>
    <row r="67" spans="2:58">
      <c r="B67" s="10" t="str">
        <f t="shared" si="3"/>
        <v/>
      </c>
      <c r="C67" s="8"/>
      <c r="D67" s="8"/>
      <c r="E67" s="8"/>
      <c r="F67" s="281"/>
      <c r="G67" s="9"/>
      <c r="H67" s="9"/>
      <c r="I67" s="9"/>
      <c r="J67" s="9"/>
      <c r="K67" s="9"/>
      <c r="L67" s="305"/>
      <c r="M67" s="305"/>
      <c r="N67" s="11" t="str">
        <f t="shared" si="7"/>
        <v/>
      </c>
      <c r="O67" s="11" t="str">
        <f t="shared" si="8"/>
        <v/>
      </c>
      <c r="P67" s="158"/>
      <c r="Q67" s="11"/>
      <c r="R67" s="11"/>
      <c r="S67" s="11"/>
      <c r="T67" s="11"/>
      <c r="U67" s="11"/>
      <c r="V67" s="11"/>
      <c r="W67" s="11"/>
      <c r="X67" s="11"/>
      <c r="Y67" s="11" t="str">
        <f t="shared" si="9"/>
        <v/>
      </c>
      <c r="Z67" s="11" t="str">
        <f t="shared" si="10"/>
        <v/>
      </c>
      <c r="AA67" s="172">
        <f t="shared" si="11"/>
        <v>0</v>
      </c>
      <c r="AB67" s="172" t="str">
        <f t="shared" si="16"/>
        <v/>
      </c>
      <c r="AC67" s="172" t="str">
        <f t="shared" si="16"/>
        <v/>
      </c>
      <c r="AD67" s="171">
        <f t="shared" si="14"/>
        <v>0</v>
      </c>
      <c r="AE67" s="171">
        <f t="shared" si="14"/>
        <v>0</v>
      </c>
      <c r="AF67" s="171">
        <f t="shared" si="14"/>
        <v>0</v>
      </c>
      <c r="AG67" s="171">
        <f t="shared" si="14"/>
        <v>0</v>
      </c>
      <c r="AH67" s="171">
        <f t="shared" si="14"/>
        <v>0</v>
      </c>
      <c r="AI67" s="171">
        <f t="shared" si="14"/>
        <v>0</v>
      </c>
      <c r="AJ67" s="171">
        <f t="shared" si="14"/>
        <v>0</v>
      </c>
      <c r="AK67" s="171"/>
      <c r="AL67" s="171"/>
      <c r="AM67" s="171">
        <f t="shared" si="5"/>
        <v>0</v>
      </c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1"/>
      <c r="AY67" s="171"/>
      <c r="BB67" s="172" t="str">
        <f t="shared" si="15"/>
        <v/>
      </c>
      <c r="BC67" s="172" t="str">
        <f t="shared" si="15"/>
        <v/>
      </c>
      <c r="BD67" s="172" t="str">
        <f t="shared" si="15"/>
        <v/>
      </c>
      <c r="BE67" s="172" t="str">
        <f t="shared" si="15"/>
        <v/>
      </c>
      <c r="BF67" s="172" t="str">
        <f t="shared" si="15"/>
        <v/>
      </c>
    </row>
    <row r="68" spans="2:58">
      <c r="B68" s="10" t="str">
        <f t="shared" si="3"/>
        <v/>
      </c>
      <c r="C68" s="8"/>
      <c r="D68" s="8"/>
      <c r="E68" s="8"/>
      <c r="F68" s="281"/>
      <c r="G68" s="9"/>
      <c r="H68" s="9"/>
      <c r="I68" s="9"/>
      <c r="J68" s="9"/>
      <c r="K68" s="9"/>
      <c r="L68" s="305"/>
      <c r="M68" s="305"/>
      <c r="N68" s="11" t="str">
        <f t="shared" si="7"/>
        <v/>
      </c>
      <c r="O68" s="11" t="str">
        <f t="shared" si="8"/>
        <v/>
      </c>
      <c r="P68" s="158"/>
      <c r="Q68" s="11"/>
      <c r="R68" s="11"/>
      <c r="S68" s="11"/>
      <c r="T68" s="11"/>
      <c r="U68" s="11"/>
      <c r="V68" s="11"/>
      <c r="W68" s="11"/>
      <c r="X68" s="11"/>
      <c r="Y68" s="11" t="str">
        <f t="shared" si="9"/>
        <v/>
      </c>
      <c r="Z68" s="11" t="str">
        <f t="shared" si="10"/>
        <v/>
      </c>
      <c r="AA68" s="172">
        <f t="shared" si="11"/>
        <v>0</v>
      </c>
      <c r="AB68" s="172" t="str">
        <f t="shared" si="16"/>
        <v/>
      </c>
      <c r="AC68" s="172" t="str">
        <f t="shared" si="16"/>
        <v/>
      </c>
      <c r="AD68" s="171">
        <f t="shared" si="14"/>
        <v>0</v>
      </c>
      <c r="AE68" s="171">
        <f t="shared" si="14"/>
        <v>0</v>
      </c>
      <c r="AF68" s="171">
        <f t="shared" si="14"/>
        <v>0</v>
      </c>
      <c r="AG68" s="171">
        <f t="shared" si="14"/>
        <v>0</v>
      </c>
      <c r="AH68" s="171">
        <f t="shared" si="14"/>
        <v>0</v>
      </c>
      <c r="AI68" s="171">
        <f t="shared" si="14"/>
        <v>0</v>
      </c>
      <c r="AJ68" s="171">
        <f t="shared" si="14"/>
        <v>0</v>
      </c>
      <c r="AK68" s="171"/>
      <c r="AL68" s="171"/>
      <c r="AM68" s="171">
        <f t="shared" si="5"/>
        <v>0</v>
      </c>
      <c r="AN68" s="171"/>
      <c r="AO68" s="171"/>
      <c r="AP68" s="171"/>
      <c r="AQ68" s="171"/>
      <c r="AR68" s="171"/>
      <c r="AS68" s="171"/>
      <c r="AT68" s="171"/>
      <c r="AU68" s="171"/>
      <c r="AV68" s="171"/>
      <c r="AW68" s="171"/>
      <c r="AX68" s="171"/>
      <c r="AY68" s="171"/>
      <c r="BB68" s="172" t="str">
        <f t="shared" si="15"/>
        <v/>
      </c>
      <c r="BC68" s="172" t="str">
        <f t="shared" si="15"/>
        <v/>
      </c>
      <c r="BD68" s="172" t="str">
        <f t="shared" si="15"/>
        <v/>
      </c>
      <c r="BE68" s="172" t="str">
        <f t="shared" si="15"/>
        <v/>
      </c>
      <c r="BF68" s="172" t="str">
        <f t="shared" si="15"/>
        <v/>
      </c>
    </row>
    <row r="69" spans="2:58">
      <c r="B69" s="10" t="str">
        <f t="shared" si="3"/>
        <v/>
      </c>
      <c r="C69" s="8"/>
      <c r="D69" s="8"/>
      <c r="E69" s="8"/>
      <c r="F69" s="281"/>
      <c r="G69" s="9"/>
      <c r="H69" s="9"/>
      <c r="I69" s="9"/>
      <c r="J69" s="9"/>
      <c r="K69" s="9"/>
      <c r="L69" s="305"/>
      <c r="M69" s="305"/>
      <c r="N69" s="11" t="str">
        <f t="shared" si="7"/>
        <v/>
      </c>
      <c r="O69" s="11" t="str">
        <f t="shared" si="8"/>
        <v/>
      </c>
      <c r="P69" s="158"/>
      <c r="Q69" s="11"/>
      <c r="R69" s="11"/>
      <c r="S69" s="11"/>
      <c r="T69" s="11"/>
      <c r="U69" s="11"/>
      <c r="V69" s="11"/>
      <c r="W69" s="11"/>
      <c r="X69" s="11"/>
      <c r="Y69" s="11" t="str">
        <f t="shared" si="9"/>
        <v/>
      </c>
      <c r="Z69" s="11" t="str">
        <f t="shared" si="10"/>
        <v/>
      </c>
      <c r="AA69" s="172">
        <f t="shared" si="11"/>
        <v>0</v>
      </c>
      <c r="AB69" s="172" t="str">
        <f t="shared" si="16"/>
        <v/>
      </c>
      <c r="AC69" s="172" t="str">
        <f t="shared" si="16"/>
        <v/>
      </c>
      <c r="AD69" s="171">
        <f t="shared" si="14"/>
        <v>0</v>
      </c>
      <c r="AE69" s="171">
        <f t="shared" si="14"/>
        <v>0</v>
      </c>
      <c r="AF69" s="171">
        <f t="shared" si="14"/>
        <v>0</v>
      </c>
      <c r="AG69" s="171">
        <f t="shared" si="14"/>
        <v>0</v>
      </c>
      <c r="AH69" s="171">
        <f t="shared" si="14"/>
        <v>0</v>
      </c>
      <c r="AI69" s="171">
        <f t="shared" si="14"/>
        <v>0</v>
      </c>
      <c r="AJ69" s="171">
        <f t="shared" si="14"/>
        <v>0</v>
      </c>
      <c r="AK69" s="171"/>
      <c r="AL69" s="171"/>
      <c r="AM69" s="171">
        <f t="shared" si="5"/>
        <v>0</v>
      </c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1"/>
      <c r="BB69" s="172" t="str">
        <f t="shared" si="15"/>
        <v/>
      </c>
      <c r="BC69" s="172" t="str">
        <f t="shared" si="15"/>
        <v/>
      </c>
      <c r="BD69" s="172" t="str">
        <f t="shared" si="15"/>
        <v/>
      </c>
      <c r="BE69" s="172" t="str">
        <f t="shared" si="15"/>
        <v/>
      </c>
      <c r="BF69" s="172" t="str">
        <f t="shared" si="15"/>
        <v/>
      </c>
    </row>
    <row r="70" spans="2:58">
      <c r="B70" s="10" t="str">
        <f t="shared" si="3"/>
        <v/>
      </c>
      <c r="C70" s="8"/>
      <c r="D70" s="8"/>
      <c r="E70" s="8"/>
      <c r="F70" s="281"/>
      <c r="G70" s="9"/>
      <c r="H70" s="9"/>
      <c r="I70" s="9"/>
      <c r="J70" s="9"/>
      <c r="K70" s="9"/>
      <c r="L70" s="305"/>
      <c r="M70" s="305"/>
      <c r="N70" s="11" t="str">
        <f t="shared" si="7"/>
        <v/>
      </c>
      <c r="O70" s="11" t="str">
        <f t="shared" si="8"/>
        <v/>
      </c>
      <c r="P70" s="158"/>
      <c r="Q70" s="11"/>
      <c r="R70" s="11"/>
      <c r="S70" s="11"/>
      <c r="T70" s="11"/>
      <c r="U70" s="11"/>
      <c r="V70" s="11"/>
      <c r="W70" s="11"/>
      <c r="X70" s="11"/>
      <c r="Y70" s="11" t="str">
        <f t="shared" si="9"/>
        <v/>
      </c>
      <c r="Z70" s="11" t="str">
        <f t="shared" si="10"/>
        <v/>
      </c>
      <c r="AA70" s="172">
        <f t="shared" si="11"/>
        <v>0</v>
      </c>
      <c r="AB70" s="172" t="str">
        <f t="shared" si="16"/>
        <v/>
      </c>
      <c r="AC70" s="172" t="str">
        <f t="shared" si="16"/>
        <v/>
      </c>
      <c r="AD70" s="171">
        <f t="shared" si="14"/>
        <v>0</v>
      </c>
      <c r="AE70" s="171">
        <f t="shared" si="14"/>
        <v>0</v>
      </c>
      <c r="AF70" s="171">
        <f t="shared" si="14"/>
        <v>0</v>
      </c>
      <c r="AG70" s="171">
        <f t="shared" si="14"/>
        <v>0</v>
      </c>
      <c r="AH70" s="171">
        <f t="shared" si="14"/>
        <v>0</v>
      </c>
      <c r="AI70" s="171">
        <f t="shared" si="14"/>
        <v>0</v>
      </c>
      <c r="AJ70" s="171">
        <f t="shared" si="14"/>
        <v>0</v>
      </c>
      <c r="AK70" s="171"/>
      <c r="AL70" s="171"/>
      <c r="AM70" s="171">
        <f t="shared" si="5"/>
        <v>0</v>
      </c>
      <c r="AN70" s="171"/>
      <c r="AO70" s="171"/>
      <c r="AP70" s="171"/>
      <c r="AQ70" s="171"/>
      <c r="AR70" s="171"/>
      <c r="AS70" s="171"/>
      <c r="AT70" s="171"/>
      <c r="AU70" s="171"/>
      <c r="AV70" s="171"/>
      <c r="AW70" s="171"/>
      <c r="AX70" s="171"/>
      <c r="AY70" s="171"/>
      <c r="BB70" s="172" t="str">
        <f t="shared" si="15"/>
        <v/>
      </c>
      <c r="BC70" s="172" t="str">
        <f t="shared" si="15"/>
        <v/>
      </c>
      <c r="BD70" s="172" t="str">
        <f t="shared" si="15"/>
        <v/>
      </c>
      <c r="BE70" s="172" t="str">
        <f t="shared" si="15"/>
        <v/>
      </c>
      <c r="BF70" s="172" t="str">
        <f t="shared" si="15"/>
        <v/>
      </c>
    </row>
    <row r="71" spans="2:58">
      <c r="B71" s="10" t="str">
        <f t="shared" si="3"/>
        <v/>
      </c>
      <c r="C71" s="8"/>
      <c r="D71" s="8"/>
      <c r="E71" s="8"/>
      <c r="F71" s="281"/>
      <c r="G71" s="9"/>
      <c r="H71" s="9"/>
      <c r="I71" s="9"/>
      <c r="J71" s="9"/>
      <c r="K71" s="9"/>
      <c r="L71" s="305"/>
      <c r="M71" s="305"/>
      <c r="N71" s="11" t="str">
        <f t="shared" si="7"/>
        <v/>
      </c>
      <c r="O71" s="11" t="str">
        <f t="shared" si="8"/>
        <v/>
      </c>
      <c r="P71" s="158"/>
      <c r="Q71" s="11"/>
      <c r="R71" s="11"/>
      <c r="S71" s="11"/>
      <c r="T71" s="11"/>
      <c r="U71" s="11"/>
      <c r="V71" s="11"/>
      <c r="W71" s="11"/>
      <c r="X71" s="11"/>
      <c r="Y71" s="11" t="str">
        <f t="shared" si="9"/>
        <v/>
      </c>
      <c r="Z71" s="11" t="str">
        <f t="shared" si="10"/>
        <v/>
      </c>
      <c r="AA71" s="172">
        <f t="shared" si="11"/>
        <v>0</v>
      </c>
      <c r="AB71" s="172" t="str">
        <f t="shared" si="16"/>
        <v/>
      </c>
      <c r="AC71" s="172" t="str">
        <f t="shared" si="16"/>
        <v/>
      </c>
      <c r="AD71" s="171">
        <f t="shared" si="14"/>
        <v>0</v>
      </c>
      <c r="AE71" s="171">
        <f t="shared" si="14"/>
        <v>0</v>
      </c>
      <c r="AF71" s="171">
        <f t="shared" si="14"/>
        <v>0</v>
      </c>
      <c r="AG71" s="171">
        <f t="shared" si="14"/>
        <v>0</v>
      </c>
      <c r="AH71" s="171">
        <f t="shared" si="14"/>
        <v>0</v>
      </c>
      <c r="AI71" s="171">
        <f t="shared" si="14"/>
        <v>0</v>
      </c>
      <c r="AJ71" s="171">
        <f t="shared" si="14"/>
        <v>0</v>
      </c>
      <c r="AK71" s="171"/>
      <c r="AL71" s="171"/>
      <c r="AM71" s="171">
        <f t="shared" si="5"/>
        <v>0</v>
      </c>
      <c r="AN71" s="171"/>
      <c r="AO71" s="171"/>
      <c r="AP71" s="171"/>
      <c r="AQ71" s="171"/>
      <c r="AR71" s="171"/>
      <c r="AS71" s="171"/>
      <c r="AT71" s="171"/>
      <c r="AU71" s="171"/>
      <c r="AV71" s="171"/>
      <c r="AW71" s="171"/>
      <c r="AX71" s="171"/>
      <c r="AY71" s="171"/>
      <c r="BB71" s="172" t="str">
        <f t="shared" si="15"/>
        <v/>
      </c>
      <c r="BC71" s="172" t="str">
        <f t="shared" si="15"/>
        <v/>
      </c>
      <c r="BD71" s="172" t="str">
        <f t="shared" si="15"/>
        <v/>
      </c>
      <c r="BE71" s="172" t="str">
        <f t="shared" si="15"/>
        <v/>
      </c>
      <c r="BF71" s="172" t="str">
        <f t="shared" si="15"/>
        <v/>
      </c>
    </row>
    <row r="72" spans="2:58">
      <c r="B72" s="10" t="str">
        <f t="shared" si="3"/>
        <v/>
      </c>
      <c r="C72" s="8"/>
      <c r="D72" s="8"/>
      <c r="E72" s="8"/>
      <c r="F72" s="281"/>
      <c r="G72" s="9"/>
      <c r="H72" s="9"/>
      <c r="I72" s="9"/>
      <c r="J72" s="9"/>
      <c r="K72" s="9"/>
      <c r="L72" s="305"/>
      <c r="M72" s="305"/>
      <c r="N72" s="11" t="str">
        <f t="shared" si="7"/>
        <v/>
      </c>
      <c r="O72" s="11" t="str">
        <f t="shared" si="8"/>
        <v/>
      </c>
      <c r="P72" s="158"/>
      <c r="Q72" s="11"/>
      <c r="R72" s="11"/>
      <c r="S72" s="11"/>
      <c r="T72" s="11"/>
      <c r="U72" s="11"/>
      <c r="V72" s="11"/>
      <c r="W72" s="11"/>
      <c r="X72" s="11"/>
      <c r="Y72" s="11" t="str">
        <f t="shared" si="9"/>
        <v/>
      </c>
      <c r="Z72" s="11" t="str">
        <f t="shared" si="10"/>
        <v/>
      </c>
      <c r="AA72" s="172">
        <f t="shared" si="11"/>
        <v>0</v>
      </c>
      <c r="AB72" s="172" t="str">
        <f t="shared" si="16"/>
        <v/>
      </c>
      <c r="AC72" s="172" t="str">
        <f t="shared" si="16"/>
        <v/>
      </c>
      <c r="AD72" s="171">
        <f t="shared" si="14"/>
        <v>0</v>
      </c>
      <c r="AE72" s="171">
        <f t="shared" si="14"/>
        <v>0</v>
      </c>
      <c r="AF72" s="171">
        <f t="shared" si="14"/>
        <v>0</v>
      </c>
      <c r="AG72" s="171">
        <f t="shared" si="14"/>
        <v>0</v>
      </c>
      <c r="AH72" s="171">
        <f t="shared" si="14"/>
        <v>0</v>
      </c>
      <c r="AI72" s="171">
        <f t="shared" si="14"/>
        <v>0</v>
      </c>
      <c r="AJ72" s="171">
        <f t="shared" si="14"/>
        <v>0</v>
      </c>
      <c r="AK72" s="171"/>
      <c r="AL72" s="171"/>
      <c r="AM72" s="171">
        <f t="shared" si="5"/>
        <v>0</v>
      </c>
      <c r="AN72" s="171"/>
      <c r="AO72" s="171"/>
      <c r="AP72" s="171"/>
      <c r="AQ72" s="171"/>
      <c r="AR72" s="171"/>
      <c r="AS72" s="171"/>
      <c r="AT72" s="171"/>
      <c r="AU72" s="171"/>
      <c r="AV72" s="171"/>
      <c r="AW72" s="171"/>
      <c r="AX72" s="171"/>
      <c r="AY72" s="171"/>
      <c r="BB72" s="172" t="str">
        <f t="shared" si="15"/>
        <v/>
      </c>
      <c r="BC72" s="172" t="str">
        <f t="shared" si="15"/>
        <v/>
      </c>
      <c r="BD72" s="172" t="str">
        <f t="shared" si="15"/>
        <v/>
      </c>
      <c r="BE72" s="172" t="str">
        <f t="shared" si="15"/>
        <v/>
      </c>
      <c r="BF72" s="172" t="str">
        <f t="shared" si="15"/>
        <v/>
      </c>
    </row>
    <row r="73" spans="2:58">
      <c r="B73" s="10" t="str">
        <f t="shared" si="3"/>
        <v/>
      </c>
      <c r="C73" s="8"/>
      <c r="D73" s="8"/>
      <c r="E73" s="8"/>
      <c r="F73" s="281"/>
      <c r="G73" s="9"/>
      <c r="H73" s="9"/>
      <c r="I73" s="9"/>
      <c r="J73" s="9"/>
      <c r="K73" s="9"/>
      <c r="L73" s="305"/>
      <c r="M73" s="305"/>
      <c r="N73" s="11" t="str">
        <f t="shared" si="7"/>
        <v/>
      </c>
      <c r="O73" s="11" t="str">
        <f t="shared" si="8"/>
        <v/>
      </c>
      <c r="P73" s="158"/>
      <c r="Q73" s="11"/>
      <c r="R73" s="11"/>
      <c r="S73" s="11"/>
      <c r="T73" s="11"/>
      <c r="U73" s="11"/>
      <c r="V73" s="11"/>
      <c r="W73" s="11"/>
      <c r="X73" s="11"/>
      <c r="Y73" s="11" t="str">
        <f t="shared" si="9"/>
        <v/>
      </c>
      <c r="Z73" s="11" t="str">
        <f t="shared" si="10"/>
        <v/>
      </c>
      <c r="AA73" s="172">
        <f t="shared" si="11"/>
        <v>0</v>
      </c>
      <c r="AB73" s="172" t="str">
        <f t="shared" si="16"/>
        <v/>
      </c>
      <c r="AC73" s="172" t="str">
        <f t="shared" si="16"/>
        <v/>
      </c>
      <c r="AD73" s="171">
        <f t="shared" si="14"/>
        <v>0</v>
      </c>
      <c r="AE73" s="171">
        <f t="shared" si="14"/>
        <v>0</v>
      </c>
      <c r="AF73" s="171">
        <f t="shared" si="14"/>
        <v>0</v>
      </c>
      <c r="AG73" s="171">
        <f t="shared" si="14"/>
        <v>0</v>
      </c>
      <c r="AH73" s="171">
        <f t="shared" si="14"/>
        <v>0</v>
      </c>
      <c r="AI73" s="171">
        <f t="shared" si="14"/>
        <v>0</v>
      </c>
      <c r="AJ73" s="171">
        <f t="shared" si="14"/>
        <v>0</v>
      </c>
      <c r="AK73" s="171"/>
      <c r="AL73" s="171"/>
      <c r="AM73" s="171">
        <f t="shared" si="5"/>
        <v>0</v>
      </c>
      <c r="AN73" s="171"/>
      <c r="AO73" s="171"/>
      <c r="AP73" s="171"/>
      <c r="AQ73" s="171"/>
      <c r="AR73" s="171"/>
      <c r="AS73" s="171"/>
      <c r="AT73" s="171"/>
      <c r="AU73" s="171"/>
      <c r="AV73" s="171"/>
      <c r="AW73" s="171"/>
      <c r="AX73" s="171"/>
      <c r="AY73" s="171"/>
      <c r="BB73" s="172" t="str">
        <f t="shared" si="15"/>
        <v/>
      </c>
      <c r="BC73" s="172" t="str">
        <f t="shared" si="15"/>
        <v/>
      </c>
      <c r="BD73" s="172" t="str">
        <f t="shared" si="15"/>
        <v/>
      </c>
      <c r="BE73" s="172" t="str">
        <f t="shared" si="15"/>
        <v/>
      </c>
      <c r="BF73" s="172" t="str">
        <f t="shared" si="15"/>
        <v/>
      </c>
    </row>
    <row r="74" spans="2:58">
      <c r="B74" s="10" t="str">
        <f t="shared" si="3"/>
        <v/>
      </c>
      <c r="C74" s="8"/>
      <c r="D74" s="8"/>
      <c r="E74" s="8"/>
      <c r="F74" s="281"/>
      <c r="G74" s="9"/>
      <c r="H74" s="9"/>
      <c r="I74" s="9"/>
      <c r="J74" s="9"/>
      <c r="K74" s="9"/>
      <c r="L74" s="305"/>
      <c r="M74" s="305"/>
      <c r="N74" s="11" t="str">
        <f t="shared" si="7"/>
        <v/>
      </c>
      <c r="O74" s="11" t="str">
        <f t="shared" si="8"/>
        <v/>
      </c>
      <c r="P74" s="158"/>
      <c r="Q74" s="11"/>
      <c r="R74" s="11"/>
      <c r="S74" s="11"/>
      <c r="T74" s="11"/>
      <c r="U74" s="11"/>
      <c r="V74" s="11"/>
      <c r="W74" s="11"/>
      <c r="X74" s="11"/>
      <c r="Y74" s="11" t="str">
        <f t="shared" si="9"/>
        <v/>
      </c>
      <c r="Z74" s="11" t="str">
        <f t="shared" si="10"/>
        <v/>
      </c>
      <c r="AA74" s="172">
        <f t="shared" si="11"/>
        <v>0</v>
      </c>
      <c r="AB74" s="172" t="str">
        <f t="shared" si="16"/>
        <v/>
      </c>
      <c r="AC74" s="172" t="str">
        <f t="shared" si="16"/>
        <v/>
      </c>
      <c r="AD74" s="171">
        <f t="shared" si="14"/>
        <v>0</v>
      </c>
      <c r="AE74" s="171">
        <f t="shared" si="14"/>
        <v>0</v>
      </c>
      <c r="AF74" s="171">
        <f t="shared" si="14"/>
        <v>0</v>
      </c>
      <c r="AG74" s="171">
        <f t="shared" si="14"/>
        <v>0</v>
      </c>
      <c r="AH74" s="171">
        <f t="shared" si="14"/>
        <v>0</v>
      </c>
      <c r="AI74" s="171">
        <f t="shared" si="14"/>
        <v>0</v>
      </c>
      <c r="AJ74" s="171">
        <f t="shared" si="14"/>
        <v>0</v>
      </c>
      <c r="AK74" s="171"/>
      <c r="AL74" s="171"/>
      <c r="AM74" s="171">
        <f t="shared" si="5"/>
        <v>0</v>
      </c>
      <c r="AN74" s="171"/>
      <c r="AO74" s="171"/>
      <c r="AP74" s="171"/>
      <c r="AQ74" s="171"/>
      <c r="AR74" s="171"/>
      <c r="AS74" s="171"/>
      <c r="AT74" s="171"/>
      <c r="AU74" s="171"/>
      <c r="AV74" s="171"/>
      <c r="AW74" s="171"/>
      <c r="AX74" s="171"/>
      <c r="AY74" s="171"/>
      <c r="BB74" s="172" t="str">
        <f t="shared" si="15"/>
        <v/>
      </c>
      <c r="BC74" s="172" t="str">
        <f t="shared" si="15"/>
        <v/>
      </c>
      <c r="BD74" s="172" t="str">
        <f t="shared" si="15"/>
        <v/>
      </c>
      <c r="BE74" s="172" t="str">
        <f t="shared" si="15"/>
        <v/>
      </c>
      <c r="BF74" s="172" t="str">
        <f t="shared" si="15"/>
        <v/>
      </c>
    </row>
    <row r="75" spans="2:58">
      <c r="B75" s="10" t="str">
        <f t="shared" si="3"/>
        <v/>
      </c>
      <c r="C75" s="8"/>
      <c r="D75" s="8"/>
      <c r="E75" s="8"/>
      <c r="F75" s="281"/>
      <c r="G75" s="9"/>
      <c r="H75" s="9"/>
      <c r="I75" s="9"/>
      <c r="J75" s="9"/>
      <c r="K75" s="9"/>
      <c r="L75" s="305"/>
      <c r="M75" s="305"/>
      <c r="N75" s="11" t="str">
        <f t="shared" si="7"/>
        <v/>
      </c>
      <c r="O75" s="11" t="str">
        <f t="shared" si="8"/>
        <v/>
      </c>
      <c r="P75" s="158"/>
      <c r="Q75" s="11"/>
      <c r="R75" s="11"/>
      <c r="S75" s="11"/>
      <c r="T75" s="11"/>
      <c r="U75" s="11"/>
      <c r="V75" s="11"/>
      <c r="W75" s="11"/>
      <c r="X75" s="11"/>
      <c r="Y75" s="11" t="str">
        <f t="shared" si="9"/>
        <v/>
      </c>
      <c r="Z75" s="11" t="str">
        <f t="shared" si="10"/>
        <v/>
      </c>
      <c r="AA75" s="172">
        <f t="shared" si="11"/>
        <v>0</v>
      </c>
      <c r="AB75" s="172" t="str">
        <f t="shared" si="16"/>
        <v/>
      </c>
      <c r="AC75" s="172" t="str">
        <f t="shared" si="16"/>
        <v/>
      </c>
      <c r="AD75" s="171">
        <f t="shared" si="14"/>
        <v>0</v>
      </c>
      <c r="AE75" s="171">
        <f t="shared" si="14"/>
        <v>0</v>
      </c>
      <c r="AF75" s="171">
        <f t="shared" si="14"/>
        <v>0</v>
      </c>
      <c r="AG75" s="171">
        <f t="shared" si="14"/>
        <v>0</v>
      </c>
      <c r="AH75" s="171">
        <f t="shared" si="14"/>
        <v>0</v>
      </c>
      <c r="AI75" s="171">
        <f t="shared" si="14"/>
        <v>0</v>
      </c>
      <c r="AJ75" s="171">
        <f t="shared" si="14"/>
        <v>0</v>
      </c>
      <c r="AK75" s="171"/>
      <c r="AL75" s="171"/>
      <c r="AM75" s="171">
        <f t="shared" si="5"/>
        <v>0</v>
      </c>
      <c r="AN75" s="171"/>
      <c r="AO75" s="171"/>
      <c r="AP75" s="171"/>
      <c r="AQ75" s="171"/>
      <c r="AR75" s="171"/>
      <c r="AS75" s="171"/>
      <c r="AT75" s="171"/>
      <c r="AU75" s="171"/>
      <c r="AV75" s="171"/>
      <c r="AW75" s="171"/>
      <c r="AX75" s="171"/>
      <c r="AY75" s="171"/>
      <c r="BB75" s="172" t="str">
        <f t="shared" si="15"/>
        <v/>
      </c>
      <c r="BC75" s="172" t="str">
        <f t="shared" si="15"/>
        <v/>
      </c>
      <c r="BD75" s="172" t="str">
        <f t="shared" si="15"/>
        <v/>
      </c>
      <c r="BE75" s="172" t="str">
        <f t="shared" si="15"/>
        <v/>
      </c>
      <c r="BF75" s="172" t="str">
        <f t="shared" si="15"/>
        <v/>
      </c>
    </row>
    <row r="76" spans="2:58">
      <c r="B76" s="10" t="str">
        <f t="shared" si="3"/>
        <v/>
      </c>
      <c r="C76" s="8"/>
      <c r="D76" s="8"/>
      <c r="E76" s="8"/>
      <c r="F76" s="281"/>
      <c r="G76" s="9"/>
      <c r="H76" s="9"/>
      <c r="I76" s="9"/>
      <c r="J76" s="9"/>
      <c r="K76" s="9"/>
      <c r="L76" s="305"/>
      <c r="M76" s="305"/>
      <c r="N76" s="11" t="str">
        <f t="shared" si="7"/>
        <v/>
      </c>
      <c r="O76" s="11" t="str">
        <f t="shared" si="8"/>
        <v/>
      </c>
      <c r="P76" s="158"/>
      <c r="Q76" s="11"/>
      <c r="R76" s="11"/>
      <c r="S76" s="11"/>
      <c r="T76" s="11"/>
      <c r="U76" s="11"/>
      <c r="V76" s="11"/>
      <c r="W76" s="11"/>
      <c r="X76" s="11"/>
      <c r="Y76" s="11" t="str">
        <f t="shared" si="9"/>
        <v/>
      </c>
      <c r="Z76" s="11" t="str">
        <f t="shared" si="10"/>
        <v/>
      </c>
      <c r="AA76" s="172">
        <f t="shared" si="11"/>
        <v>0</v>
      </c>
      <c r="AB76" s="172" t="str">
        <f t="shared" si="16"/>
        <v/>
      </c>
      <c r="AC76" s="172" t="str">
        <f t="shared" si="16"/>
        <v/>
      </c>
      <c r="AD76" s="171">
        <f t="shared" si="14"/>
        <v>0</v>
      </c>
      <c r="AE76" s="171">
        <f t="shared" si="14"/>
        <v>0</v>
      </c>
      <c r="AF76" s="171">
        <f t="shared" si="14"/>
        <v>0</v>
      </c>
      <c r="AG76" s="171">
        <f t="shared" si="14"/>
        <v>0</v>
      </c>
      <c r="AH76" s="171">
        <f t="shared" si="14"/>
        <v>0</v>
      </c>
      <c r="AI76" s="171">
        <f t="shared" si="14"/>
        <v>0</v>
      </c>
      <c r="AJ76" s="171">
        <f t="shared" si="14"/>
        <v>0</v>
      </c>
      <c r="AK76" s="171"/>
      <c r="AL76" s="171"/>
      <c r="AM76" s="171">
        <f t="shared" si="5"/>
        <v>0</v>
      </c>
      <c r="AN76" s="171"/>
      <c r="AO76" s="171"/>
      <c r="AP76" s="171"/>
      <c r="AQ76" s="171"/>
      <c r="AR76" s="171"/>
      <c r="AS76" s="171"/>
      <c r="AT76" s="171"/>
      <c r="AU76" s="171"/>
      <c r="AV76" s="171"/>
      <c r="AW76" s="171"/>
      <c r="AX76" s="171"/>
      <c r="AY76" s="171"/>
      <c r="BB76" s="172" t="str">
        <f t="shared" si="15"/>
        <v/>
      </c>
      <c r="BC76" s="172" t="str">
        <f t="shared" si="15"/>
        <v/>
      </c>
      <c r="BD76" s="172" t="str">
        <f t="shared" si="15"/>
        <v/>
      </c>
      <c r="BE76" s="172" t="str">
        <f t="shared" si="15"/>
        <v/>
      </c>
      <c r="BF76" s="172" t="str">
        <f t="shared" si="15"/>
        <v/>
      </c>
    </row>
    <row r="77" spans="2:58">
      <c r="B77" s="10" t="str">
        <f t="shared" si="3"/>
        <v/>
      </c>
      <c r="C77" s="8"/>
      <c r="D77" s="8"/>
      <c r="E77" s="8"/>
      <c r="F77" s="281"/>
      <c r="G77" s="9"/>
      <c r="H77" s="9"/>
      <c r="I77" s="9"/>
      <c r="J77" s="9"/>
      <c r="K77" s="9"/>
      <c r="L77" s="305"/>
      <c r="M77" s="305"/>
      <c r="N77" s="11" t="str">
        <f t="shared" si="7"/>
        <v/>
      </c>
      <c r="O77" s="11" t="str">
        <f t="shared" si="8"/>
        <v/>
      </c>
      <c r="P77" s="158"/>
      <c r="Q77" s="11"/>
      <c r="R77" s="11"/>
      <c r="S77" s="11"/>
      <c r="T77" s="11"/>
      <c r="U77" s="11"/>
      <c r="V77" s="11"/>
      <c r="W77" s="11"/>
      <c r="X77" s="11"/>
      <c r="Y77" s="11" t="str">
        <f t="shared" si="9"/>
        <v/>
      </c>
      <c r="Z77" s="11" t="str">
        <f t="shared" si="10"/>
        <v/>
      </c>
      <c r="AA77" s="172">
        <f t="shared" si="11"/>
        <v>0</v>
      </c>
      <c r="AB77" s="172" t="str">
        <f t="shared" si="16"/>
        <v/>
      </c>
      <c r="AC77" s="172" t="str">
        <f t="shared" si="16"/>
        <v/>
      </c>
      <c r="AD77" s="171">
        <f t="shared" si="14"/>
        <v>0</v>
      </c>
      <c r="AE77" s="171">
        <f t="shared" si="14"/>
        <v>0</v>
      </c>
      <c r="AF77" s="171">
        <f t="shared" si="14"/>
        <v>0</v>
      </c>
      <c r="AG77" s="171">
        <f t="shared" si="14"/>
        <v>0</v>
      </c>
      <c r="AH77" s="171">
        <f t="shared" si="14"/>
        <v>0</v>
      </c>
      <c r="AI77" s="171">
        <f t="shared" si="14"/>
        <v>0</v>
      </c>
      <c r="AJ77" s="171">
        <f t="shared" si="14"/>
        <v>0</v>
      </c>
      <c r="AK77" s="171"/>
      <c r="AL77" s="171"/>
      <c r="AM77" s="171">
        <f t="shared" si="5"/>
        <v>0</v>
      </c>
      <c r="AN77" s="171"/>
      <c r="AO77" s="171"/>
      <c r="AP77" s="171"/>
      <c r="AQ77" s="171"/>
      <c r="AR77" s="171"/>
      <c r="AS77" s="171"/>
      <c r="AT77" s="171"/>
      <c r="AU77" s="171"/>
      <c r="AV77" s="171"/>
      <c r="AW77" s="171"/>
      <c r="AX77" s="171"/>
      <c r="AY77" s="171"/>
      <c r="BB77" s="172" t="str">
        <f t="shared" si="15"/>
        <v/>
      </c>
      <c r="BC77" s="172" t="str">
        <f t="shared" si="15"/>
        <v/>
      </c>
      <c r="BD77" s="172" t="str">
        <f t="shared" si="15"/>
        <v/>
      </c>
      <c r="BE77" s="172" t="str">
        <f t="shared" si="15"/>
        <v/>
      </c>
      <c r="BF77" s="172" t="str">
        <f t="shared" si="15"/>
        <v/>
      </c>
    </row>
    <row r="78" spans="2:58">
      <c r="B78" s="10" t="str">
        <f t="shared" si="3"/>
        <v/>
      </c>
      <c r="C78" s="8"/>
      <c r="D78" s="8"/>
      <c r="E78" s="8"/>
      <c r="F78" s="281"/>
      <c r="G78" s="9"/>
      <c r="H78" s="9"/>
      <c r="I78" s="9"/>
      <c r="J78" s="9"/>
      <c r="K78" s="9"/>
      <c r="L78" s="305"/>
      <c r="M78" s="305"/>
      <c r="N78" s="11" t="str">
        <f t="shared" si="7"/>
        <v/>
      </c>
      <c r="O78" s="11" t="str">
        <f t="shared" si="8"/>
        <v/>
      </c>
      <c r="P78" s="158"/>
      <c r="Q78" s="11"/>
      <c r="R78" s="11"/>
      <c r="S78" s="11"/>
      <c r="T78" s="11"/>
      <c r="U78" s="11"/>
      <c r="V78" s="11"/>
      <c r="W78" s="11"/>
      <c r="X78" s="11"/>
      <c r="Y78" s="11" t="str">
        <f t="shared" si="9"/>
        <v/>
      </c>
      <c r="Z78" s="11" t="str">
        <f t="shared" si="10"/>
        <v/>
      </c>
      <c r="AA78" s="172">
        <f t="shared" si="11"/>
        <v>0</v>
      </c>
      <c r="AB78" s="172" t="str">
        <f t="shared" si="16"/>
        <v/>
      </c>
      <c r="AC78" s="172" t="str">
        <f t="shared" si="16"/>
        <v/>
      </c>
      <c r="AD78" s="171">
        <f t="shared" si="14"/>
        <v>0</v>
      </c>
      <c r="AE78" s="171">
        <f t="shared" si="14"/>
        <v>0</v>
      </c>
      <c r="AF78" s="171">
        <f t="shared" si="14"/>
        <v>0</v>
      </c>
      <c r="AG78" s="171">
        <f t="shared" si="14"/>
        <v>0</v>
      </c>
      <c r="AH78" s="171">
        <f t="shared" si="14"/>
        <v>0</v>
      </c>
      <c r="AI78" s="171">
        <f t="shared" si="14"/>
        <v>0</v>
      </c>
      <c r="AJ78" s="171">
        <f t="shared" si="14"/>
        <v>0</v>
      </c>
      <c r="AK78" s="171"/>
      <c r="AL78" s="171"/>
      <c r="AM78" s="171">
        <f t="shared" si="5"/>
        <v>0</v>
      </c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BB78" s="172" t="str">
        <f t="shared" si="15"/>
        <v/>
      </c>
      <c r="BC78" s="172" t="str">
        <f t="shared" si="15"/>
        <v/>
      </c>
      <c r="BD78" s="172" t="str">
        <f t="shared" si="15"/>
        <v/>
      </c>
      <c r="BE78" s="172" t="str">
        <f t="shared" si="15"/>
        <v/>
      </c>
      <c r="BF78" s="172" t="str">
        <f t="shared" si="15"/>
        <v/>
      </c>
    </row>
    <row r="79" spans="2:58">
      <c r="B79" s="10" t="str">
        <f t="shared" si="3"/>
        <v/>
      </c>
      <c r="C79" s="8"/>
      <c r="D79" s="8"/>
      <c r="E79" s="8"/>
      <c r="F79" s="281"/>
      <c r="G79" s="9"/>
      <c r="H79" s="9"/>
      <c r="I79" s="9"/>
      <c r="J79" s="9"/>
      <c r="K79" s="9"/>
      <c r="L79" s="305"/>
      <c r="M79" s="305"/>
      <c r="N79" s="11" t="str">
        <f t="shared" si="7"/>
        <v/>
      </c>
      <c r="O79" s="11" t="str">
        <f t="shared" si="8"/>
        <v/>
      </c>
      <c r="P79" s="158"/>
      <c r="Q79" s="11"/>
      <c r="R79" s="11"/>
      <c r="S79" s="11"/>
      <c r="T79" s="11"/>
      <c r="U79" s="11"/>
      <c r="V79" s="11"/>
      <c r="W79" s="11"/>
      <c r="X79" s="11"/>
      <c r="Y79" s="11" t="str">
        <f t="shared" si="9"/>
        <v/>
      </c>
      <c r="Z79" s="11" t="str">
        <f t="shared" si="10"/>
        <v/>
      </c>
      <c r="AA79" s="172">
        <f t="shared" si="11"/>
        <v>0</v>
      </c>
      <c r="AB79" s="172" t="str">
        <f t="shared" si="16"/>
        <v/>
      </c>
      <c r="AC79" s="172" t="str">
        <f t="shared" si="16"/>
        <v/>
      </c>
      <c r="AD79" s="171">
        <f t="shared" si="14"/>
        <v>0</v>
      </c>
      <c r="AE79" s="171">
        <f t="shared" si="14"/>
        <v>0</v>
      </c>
      <c r="AF79" s="171">
        <f t="shared" si="14"/>
        <v>0</v>
      </c>
      <c r="AG79" s="171">
        <f t="shared" si="14"/>
        <v>0</v>
      </c>
      <c r="AH79" s="171">
        <f t="shared" si="14"/>
        <v>0</v>
      </c>
      <c r="AI79" s="171">
        <f t="shared" si="14"/>
        <v>0</v>
      </c>
      <c r="AJ79" s="171">
        <f t="shared" si="14"/>
        <v>0</v>
      </c>
      <c r="AK79" s="171"/>
      <c r="AL79" s="171"/>
      <c r="AM79" s="171">
        <f t="shared" si="5"/>
        <v>0</v>
      </c>
      <c r="AN79" s="171"/>
      <c r="AO79" s="171"/>
      <c r="AP79" s="171"/>
      <c r="AQ79" s="171"/>
      <c r="AR79" s="171"/>
      <c r="AS79" s="171"/>
      <c r="AT79" s="171"/>
      <c r="AU79" s="171"/>
      <c r="AV79" s="171"/>
      <c r="AW79" s="171"/>
      <c r="AX79" s="171"/>
      <c r="AY79" s="171"/>
      <c r="BB79" s="172" t="str">
        <f t="shared" ref="BB79:BF94" si="17">IF($F79="","",BB$30)</f>
        <v/>
      </c>
      <c r="BC79" s="172" t="str">
        <f t="shared" si="17"/>
        <v/>
      </c>
      <c r="BD79" s="172" t="str">
        <f t="shared" si="17"/>
        <v/>
      </c>
      <c r="BE79" s="172" t="str">
        <f t="shared" si="17"/>
        <v/>
      </c>
      <c r="BF79" s="172" t="str">
        <f t="shared" si="17"/>
        <v/>
      </c>
    </row>
    <row r="80" spans="2:58">
      <c r="B80" s="10" t="str">
        <f t="shared" si="3"/>
        <v/>
      </c>
      <c r="C80" s="8"/>
      <c r="D80" s="8"/>
      <c r="E80" s="8"/>
      <c r="F80" s="281"/>
      <c r="G80" s="9"/>
      <c r="H80" s="9"/>
      <c r="I80" s="9"/>
      <c r="J80" s="9"/>
      <c r="K80" s="9"/>
      <c r="L80" s="305"/>
      <c r="M80" s="305"/>
      <c r="N80" s="11" t="str">
        <f t="shared" si="7"/>
        <v/>
      </c>
      <c r="O80" s="11" t="str">
        <f t="shared" si="8"/>
        <v/>
      </c>
      <c r="P80" s="158"/>
      <c r="Q80" s="11"/>
      <c r="R80" s="11"/>
      <c r="S80" s="11"/>
      <c r="T80" s="11"/>
      <c r="U80" s="11"/>
      <c r="V80" s="11"/>
      <c r="W80" s="11"/>
      <c r="X80" s="11"/>
      <c r="Y80" s="11" t="str">
        <f t="shared" si="9"/>
        <v/>
      </c>
      <c r="Z80" s="11" t="str">
        <f t="shared" si="10"/>
        <v/>
      </c>
      <c r="AA80" s="172">
        <f t="shared" si="11"/>
        <v>0</v>
      </c>
      <c r="AB80" s="172" t="str">
        <f t="shared" si="16"/>
        <v/>
      </c>
      <c r="AC80" s="172" t="str">
        <f t="shared" si="16"/>
        <v/>
      </c>
      <c r="AD80" s="171">
        <f t="shared" si="14"/>
        <v>0</v>
      </c>
      <c r="AE80" s="171">
        <f t="shared" si="14"/>
        <v>0</v>
      </c>
      <c r="AF80" s="171">
        <f t="shared" si="14"/>
        <v>0</v>
      </c>
      <c r="AG80" s="171">
        <f t="shared" si="14"/>
        <v>0</v>
      </c>
      <c r="AH80" s="171">
        <f t="shared" si="14"/>
        <v>0</v>
      </c>
      <c r="AI80" s="171">
        <f t="shared" si="14"/>
        <v>0</v>
      </c>
      <c r="AJ80" s="171">
        <f t="shared" si="14"/>
        <v>0</v>
      </c>
      <c r="AK80" s="171"/>
      <c r="AL80" s="171"/>
      <c r="AM80" s="171">
        <f t="shared" si="5"/>
        <v>0</v>
      </c>
      <c r="AN80" s="171"/>
      <c r="AO80" s="171"/>
      <c r="AP80" s="171"/>
      <c r="AQ80" s="171"/>
      <c r="AR80" s="171"/>
      <c r="AS80" s="171"/>
      <c r="AT80" s="171"/>
      <c r="AU80" s="171"/>
      <c r="AV80" s="171"/>
      <c r="AW80" s="171"/>
      <c r="AX80" s="171"/>
      <c r="AY80" s="171"/>
      <c r="BB80" s="172" t="str">
        <f t="shared" si="17"/>
        <v/>
      </c>
      <c r="BC80" s="172" t="str">
        <f t="shared" si="17"/>
        <v/>
      </c>
      <c r="BD80" s="172" t="str">
        <f t="shared" si="17"/>
        <v/>
      </c>
      <c r="BE80" s="172" t="str">
        <f t="shared" si="17"/>
        <v/>
      </c>
      <c r="BF80" s="172" t="str">
        <f t="shared" si="17"/>
        <v/>
      </c>
    </row>
    <row r="81" spans="2:58">
      <c r="B81" s="10" t="str">
        <f t="shared" si="3"/>
        <v/>
      </c>
      <c r="C81" s="8"/>
      <c r="D81" s="8"/>
      <c r="E81" s="8"/>
      <c r="F81" s="281"/>
      <c r="G81" s="9"/>
      <c r="H81" s="9"/>
      <c r="I81" s="9"/>
      <c r="J81" s="9"/>
      <c r="K81" s="9"/>
      <c r="L81" s="305"/>
      <c r="M81" s="305"/>
      <c r="N81" s="11" t="str">
        <f t="shared" si="7"/>
        <v/>
      </c>
      <c r="O81" s="11" t="str">
        <f t="shared" si="8"/>
        <v/>
      </c>
      <c r="P81" s="158"/>
      <c r="Q81" s="11"/>
      <c r="R81" s="11"/>
      <c r="S81" s="11"/>
      <c r="T81" s="11"/>
      <c r="U81" s="11"/>
      <c r="V81" s="11"/>
      <c r="W81" s="11"/>
      <c r="X81" s="11"/>
      <c r="Y81" s="11" t="str">
        <f t="shared" si="9"/>
        <v/>
      </c>
      <c r="Z81" s="11" t="str">
        <f t="shared" si="10"/>
        <v/>
      </c>
      <c r="AA81" s="172">
        <f t="shared" si="11"/>
        <v>0</v>
      </c>
      <c r="AB81" s="172" t="str">
        <f t="shared" si="16"/>
        <v/>
      </c>
      <c r="AC81" s="172" t="str">
        <f t="shared" si="16"/>
        <v/>
      </c>
      <c r="AD81" s="171">
        <f t="shared" si="14"/>
        <v>0</v>
      </c>
      <c r="AE81" s="171">
        <f t="shared" si="14"/>
        <v>0</v>
      </c>
      <c r="AF81" s="171">
        <f t="shared" si="14"/>
        <v>0</v>
      </c>
      <c r="AG81" s="171">
        <f t="shared" si="14"/>
        <v>0</v>
      </c>
      <c r="AH81" s="171">
        <f t="shared" si="14"/>
        <v>0</v>
      </c>
      <c r="AI81" s="171">
        <f t="shared" si="14"/>
        <v>0</v>
      </c>
      <c r="AJ81" s="171">
        <f t="shared" si="14"/>
        <v>0</v>
      </c>
      <c r="AK81" s="171"/>
      <c r="AL81" s="171"/>
      <c r="AM81" s="171">
        <f t="shared" si="5"/>
        <v>0</v>
      </c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1"/>
      <c r="BB81" s="172" t="str">
        <f t="shared" si="17"/>
        <v/>
      </c>
      <c r="BC81" s="172" t="str">
        <f t="shared" si="17"/>
        <v/>
      </c>
      <c r="BD81" s="172" t="str">
        <f t="shared" si="17"/>
        <v/>
      </c>
      <c r="BE81" s="172" t="str">
        <f t="shared" si="17"/>
        <v/>
      </c>
      <c r="BF81" s="172" t="str">
        <f t="shared" si="17"/>
        <v/>
      </c>
    </row>
    <row r="82" spans="2:58">
      <c r="B82" s="10" t="str">
        <f t="shared" si="3"/>
        <v/>
      </c>
      <c r="C82" s="8"/>
      <c r="D82" s="8"/>
      <c r="E82" s="8"/>
      <c r="F82" s="281"/>
      <c r="G82" s="9"/>
      <c r="H82" s="9"/>
      <c r="I82" s="9"/>
      <c r="J82" s="9"/>
      <c r="K82" s="9"/>
      <c r="L82" s="305"/>
      <c r="M82" s="305"/>
      <c r="N82" s="11" t="str">
        <f t="shared" si="7"/>
        <v/>
      </c>
      <c r="O82" s="11" t="str">
        <f t="shared" si="8"/>
        <v/>
      </c>
      <c r="P82" s="158"/>
      <c r="Q82" s="11"/>
      <c r="R82" s="11"/>
      <c r="S82" s="11"/>
      <c r="T82" s="11"/>
      <c r="U82" s="11"/>
      <c r="V82" s="11"/>
      <c r="W82" s="11"/>
      <c r="X82" s="11"/>
      <c r="Y82" s="11" t="str">
        <f t="shared" si="9"/>
        <v/>
      </c>
      <c r="Z82" s="11" t="str">
        <f t="shared" si="10"/>
        <v/>
      </c>
      <c r="AA82" s="172">
        <f t="shared" si="11"/>
        <v>0</v>
      </c>
      <c r="AB82" s="172" t="str">
        <f t="shared" si="16"/>
        <v/>
      </c>
      <c r="AC82" s="172" t="str">
        <f t="shared" si="16"/>
        <v/>
      </c>
      <c r="AD82" s="171">
        <f t="shared" si="14"/>
        <v>0</v>
      </c>
      <c r="AE82" s="171">
        <f t="shared" si="14"/>
        <v>0</v>
      </c>
      <c r="AF82" s="171">
        <f t="shared" si="14"/>
        <v>0</v>
      </c>
      <c r="AG82" s="171">
        <f t="shared" si="14"/>
        <v>0</v>
      </c>
      <c r="AH82" s="171">
        <f t="shared" si="14"/>
        <v>0</v>
      </c>
      <c r="AI82" s="171">
        <f t="shared" si="14"/>
        <v>0</v>
      </c>
      <c r="AJ82" s="171">
        <f t="shared" si="14"/>
        <v>0</v>
      </c>
      <c r="AK82" s="171"/>
      <c r="AL82" s="171"/>
      <c r="AM82" s="171">
        <f t="shared" si="5"/>
        <v>0</v>
      </c>
      <c r="AN82" s="171"/>
      <c r="AO82" s="171"/>
      <c r="AP82" s="171"/>
      <c r="AQ82" s="171"/>
      <c r="AR82" s="171"/>
      <c r="AS82" s="171"/>
      <c r="AT82" s="171"/>
      <c r="AU82" s="171"/>
      <c r="AV82" s="171"/>
      <c r="AW82" s="171"/>
      <c r="AX82" s="171"/>
      <c r="AY82" s="171"/>
      <c r="BB82" s="172" t="str">
        <f t="shared" si="17"/>
        <v/>
      </c>
      <c r="BC82" s="172" t="str">
        <f t="shared" si="17"/>
        <v/>
      </c>
      <c r="BD82" s="172" t="str">
        <f t="shared" si="17"/>
        <v/>
      </c>
      <c r="BE82" s="172" t="str">
        <f t="shared" si="17"/>
        <v/>
      </c>
      <c r="BF82" s="172" t="str">
        <f t="shared" si="17"/>
        <v/>
      </c>
    </row>
    <row r="83" spans="2:58">
      <c r="B83" s="10" t="str">
        <f t="shared" si="3"/>
        <v/>
      </c>
      <c r="C83" s="8"/>
      <c r="D83" s="8"/>
      <c r="E83" s="8"/>
      <c r="F83" s="281"/>
      <c r="G83" s="9"/>
      <c r="H83" s="9"/>
      <c r="I83" s="9"/>
      <c r="J83" s="9"/>
      <c r="K83" s="9"/>
      <c r="L83" s="305"/>
      <c r="M83" s="305"/>
      <c r="N83" s="11" t="str">
        <f t="shared" si="7"/>
        <v/>
      </c>
      <c r="O83" s="11" t="str">
        <f t="shared" si="8"/>
        <v/>
      </c>
      <c r="P83" s="158"/>
      <c r="Q83" s="11"/>
      <c r="R83" s="11"/>
      <c r="S83" s="11"/>
      <c r="T83" s="11"/>
      <c r="U83" s="11"/>
      <c r="V83" s="11"/>
      <c r="W83" s="11"/>
      <c r="X83" s="11"/>
      <c r="Y83" s="11" t="str">
        <f t="shared" si="9"/>
        <v/>
      </c>
      <c r="Z83" s="11" t="str">
        <f t="shared" si="10"/>
        <v/>
      </c>
      <c r="AA83" s="172">
        <f t="shared" si="11"/>
        <v>0</v>
      </c>
      <c r="AB83" s="172" t="str">
        <f t="shared" si="16"/>
        <v/>
      </c>
      <c r="AC83" s="172" t="str">
        <f t="shared" si="16"/>
        <v/>
      </c>
      <c r="AD83" s="171">
        <f t="shared" si="14"/>
        <v>0</v>
      </c>
      <c r="AE83" s="171">
        <f t="shared" si="14"/>
        <v>0</v>
      </c>
      <c r="AF83" s="171">
        <f t="shared" si="14"/>
        <v>0</v>
      </c>
      <c r="AG83" s="171">
        <f t="shared" si="14"/>
        <v>0</v>
      </c>
      <c r="AH83" s="171">
        <f t="shared" si="14"/>
        <v>0</v>
      </c>
      <c r="AI83" s="171">
        <f t="shared" si="14"/>
        <v>0</v>
      </c>
      <c r="AJ83" s="171">
        <f t="shared" si="14"/>
        <v>0</v>
      </c>
      <c r="AK83" s="171"/>
      <c r="AL83" s="171"/>
      <c r="AM83" s="171">
        <f t="shared" si="5"/>
        <v>0</v>
      </c>
      <c r="AN83" s="171"/>
      <c r="AO83" s="171"/>
      <c r="AP83" s="171"/>
      <c r="AQ83" s="171"/>
      <c r="AR83" s="171"/>
      <c r="AS83" s="171"/>
      <c r="AT83" s="171"/>
      <c r="AU83" s="171"/>
      <c r="AV83" s="171"/>
      <c r="AW83" s="171"/>
      <c r="AX83" s="171"/>
      <c r="AY83" s="171"/>
      <c r="BB83" s="172" t="str">
        <f t="shared" si="17"/>
        <v/>
      </c>
      <c r="BC83" s="172" t="str">
        <f t="shared" si="17"/>
        <v/>
      </c>
      <c r="BD83" s="172" t="str">
        <f t="shared" si="17"/>
        <v/>
      </c>
      <c r="BE83" s="172" t="str">
        <f t="shared" si="17"/>
        <v/>
      </c>
      <c r="BF83" s="172" t="str">
        <f t="shared" si="17"/>
        <v/>
      </c>
    </row>
    <row r="84" spans="2:58">
      <c r="B84" s="10" t="str">
        <f t="shared" si="3"/>
        <v/>
      </c>
      <c r="C84" s="8"/>
      <c r="D84" s="8"/>
      <c r="E84" s="8"/>
      <c r="F84" s="281"/>
      <c r="G84" s="9"/>
      <c r="H84" s="9"/>
      <c r="I84" s="9"/>
      <c r="J84" s="9"/>
      <c r="K84" s="9"/>
      <c r="L84" s="305"/>
      <c r="M84" s="305"/>
      <c r="N84" s="11" t="str">
        <f t="shared" si="7"/>
        <v/>
      </c>
      <c r="O84" s="11" t="str">
        <f t="shared" si="8"/>
        <v/>
      </c>
      <c r="P84" s="158"/>
      <c r="Q84" s="11"/>
      <c r="R84" s="11"/>
      <c r="S84" s="11"/>
      <c r="T84" s="11"/>
      <c r="U84" s="11"/>
      <c r="V84" s="11"/>
      <c r="W84" s="11"/>
      <c r="X84" s="11"/>
      <c r="Y84" s="11" t="str">
        <f t="shared" si="9"/>
        <v/>
      </c>
      <c r="Z84" s="11" t="str">
        <f t="shared" si="10"/>
        <v/>
      </c>
      <c r="AA84" s="172">
        <f t="shared" si="11"/>
        <v>0</v>
      </c>
      <c r="AB84" s="172" t="str">
        <f t="shared" si="16"/>
        <v/>
      </c>
      <c r="AC84" s="172" t="str">
        <f t="shared" si="16"/>
        <v/>
      </c>
      <c r="AD84" s="171">
        <f t="shared" si="14"/>
        <v>0</v>
      </c>
      <c r="AE84" s="171">
        <f t="shared" si="14"/>
        <v>0</v>
      </c>
      <c r="AF84" s="171">
        <f t="shared" si="14"/>
        <v>0</v>
      </c>
      <c r="AG84" s="171">
        <f t="shared" si="14"/>
        <v>0</v>
      </c>
      <c r="AH84" s="171">
        <f t="shared" si="14"/>
        <v>0</v>
      </c>
      <c r="AI84" s="171">
        <f t="shared" si="14"/>
        <v>0</v>
      </c>
      <c r="AJ84" s="171">
        <f t="shared" si="14"/>
        <v>0</v>
      </c>
      <c r="AK84" s="171"/>
      <c r="AL84" s="171"/>
      <c r="AM84" s="171">
        <f t="shared" si="5"/>
        <v>0</v>
      </c>
      <c r="AN84" s="171"/>
      <c r="AO84" s="171"/>
      <c r="AP84" s="171"/>
      <c r="AQ84" s="171"/>
      <c r="AR84" s="171"/>
      <c r="AS84" s="171"/>
      <c r="AT84" s="171"/>
      <c r="AU84" s="171"/>
      <c r="AV84" s="171"/>
      <c r="AW84" s="171"/>
      <c r="AX84" s="171"/>
      <c r="AY84" s="171"/>
      <c r="BB84" s="172" t="str">
        <f t="shared" si="17"/>
        <v/>
      </c>
      <c r="BC84" s="172" t="str">
        <f t="shared" si="17"/>
        <v/>
      </c>
      <c r="BD84" s="172" t="str">
        <f t="shared" si="17"/>
        <v/>
      </c>
      <c r="BE84" s="172" t="str">
        <f t="shared" si="17"/>
        <v/>
      </c>
      <c r="BF84" s="172" t="str">
        <f t="shared" si="17"/>
        <v/>
      </c>
    </row>
    <row r="85" spans="2:58">
      <c r="B85" s="10" t="str">
        <f t="shared" si="3"/>
        <v/>
      </c>
      <c r="C85" s="8"/>
      <c r="D85" s="8"/>
      <c r="E85" s="8"/>
      <c r="F85" s="281"/>
      <c r="G85" s="9"/>
      <c r="H85" s="9"/>
      <c r="I85" s="9"/>
      <c r="J85" s="9"/>
      <c r="K85" s="9"/>
      <c r="L85" s="305"/>
      <c r="M85" s="305"/>
      <c r="N85" s="11" t="str">
        <f t="shared" si="7"/>
        <v/>
      </c>
      <c r="O85" s="11" t="str">
        <f t="shared" si="8"/>
        <v/>
      </c>
      <c r="P85" s="158"/>
      <c r="Q85" s="11"/>
      <c r="R85" s="11"/>
      <c r="S85" s="11"/>
      <c r="T85" s="11"/>
      <c r="U85" s="11"/>
      <c r="V85" s="11"/>
      <c r="W85" s="11"/>
      <c r="X85" s="11"/>
      <c r="Y85" s="11" t="str">
        <f t="shared" si="9"/>
        <v/>
      </c>
      <c r="Z85" s="11" t="str">
        <f t="shared" si="10"/>
        <v/>
      </c>
      <c r="AA85" s="172">
        <f t="shared" si="11"/>
        <v>0</v>
      </c>
      <c r="AB85" s="172" t="str">
        <f t="shared" si="16"/>
        <v/>
      </c>
      <c r="AC85" s="172" t="str">
        <f t="shared" si="16"/>
        <v/>
      </c>
      <c r="AD85" s="171">
        <f t="shared" si="14"/>
        <v>0</v>
      </c>
      <c r="AE85" s="171">
        <f t="shared" si="14"/>
        <v>0</v>
      </c>
      <c r="AF85" s="171">
        <f t="shared" si="14"/>
        <v>0</v>
      </c>
      <c r="AG85" s="171">
        <f t="shared" si="14"/>
        <v>0</v>
      </c>
      <c r="AH85" s="171">
        <f t="shared" si="14"/>
        <v>0</v>
      </c>
      <c r="AI85" s="171">
        <f t="shared" si="14"/>
        <v>0</v>
      </c>
      <c r="AJ85" s="171">
        <f t="shared" si="14"/>
        <v>0</v>
      </c>
      <c r="AK85" s="171"/>
      <c r="AL85" s="171"/>
      <c r="AM85" s="171">
        <f t="shared" si="5"/>
        <v>0</v>
      </c>
      <c r="AN85" s="171"/>
      <c r="AO85" s="171"/>
      <c r="AP85" s="171"/>
      <c r="AQ85" s="171"/>
      <c r="AR85" s="171"/>
      <c r="AS85" s="171"/>
      <c r="AT85" s="171"/>
      <c r="AU85" s="171"/>
      <c r="AV85" s="171"/>
      <c r="AW85" s="171"/>
      <c r="AX85" s="171"/>
      <c r="AY85" s="171"/>
      <c r="BB85" s="172" t="str">
        <f t="shared" si="17"/>
        <v/>
      </c>
      <c r="BC85" s="172" t="str">
        <f t="shared" si="17"/>
        <v/>
      </c>
      <c r="BD85" s="172" t="str">
        <f t="shared" si="17"/>
        <v/>
      </c>
      <c r="BE85" s="172" t="str">
        <f t="shared" si="17"/>
        <v/>
      </c>
      <c r="BF85" s="172" t="str">
        <f t="shared" si="17"/>
        <v/>
      </c>
    </row>
    <row r="86" spans="2:58">
      <c r="B86" s="10" t="str">
        <f t="shared" si="3"/>
        <v/>
      </c>
      <c r="C86" s="8"/>
      <c r="D86" s="8"/>
      <c r="E86" s="8"/>
      <c r="F86" s="281"/>
      <c r="G86" s="9"/>
      <c r="H86" s="9"/>
      <c r="I86" s="9"/>
      <c r="J86" s="9"/>
      <c r="K86" s="9"/>
      <c r="L86" s="305"/>
      <c r="M86" s="305"/>
      <c r="N86" s="11" t="str">
        <f t="shared" si="7"/>
        <v/>
      </c>
      <c r="O86" s="11" t="str">
        <f t="shared" si="8"/>
        <v/>
      </c>
      <c r="P86" s="158"/>
      <c r="Q86" s="11"/>
      <c r="R86" s="11"/>
      <c r="S86" s="11"/>
      <c r="T86" s="11"/>
      <c r="U86" s="11"/>
      <c r="V86" s="11"/>
      <c r="W86" s="11"/>
      <c r="X86" s="11"/>
      <c r="Y86" s="11" t="str">
        <f t="shared" si="9"/>
        <v/>
      </c>
      <c r="Z86" s="11" t="str">
        <f t="shared" si="10"/>
        <v/>
      </c>
      <c r="AA86" s="172">
        <f t="shared" si="11"/>
        <v>0</v>
      </c>
      <c r="AB86" s="172" t="str">
        <f t="shared" si="16"/>
        <v/>
      </c>
      <c r="AC86" s="172" t="str">
        <f t="shared" si="16"/>
        <v/>
      </c>
      <c r="AD86" s="171">
        <f t="shared" si="14"/>
        <v>0</v>
      </c>
      <c r="AE86" s="171">
        <f t="shared" si="14"/>
        <v>0</v>
      </c>
      <c r="AF86" s="171">
        <f t="shared" si="14"/>
        <v>0</v>
      </c>
      <c r="AG86" s="171">
        <f t="shared" si="14"/>
        <v>0</v>
      </c>
      <c r="AH86" s="171">
        <f t="shared" si="14"/>
        <v>0</v>
      </c>
      <c r="AI86" s="171">
        <f t="shared" si="14"/>
        <v>0</v>
      </c>
      <c r="AJ86" s="171">
        <f t="shared" si="14"/>
        <v>0</v>
      </c>
      <c r="AK86" s="171"/>
      <c r="AL86" s="171"/>
      <c r="AM86" s="171">
        <f t="shared" si="5"/>
        <v>0</v>
      </c>
      <c r="AN86" s="171"/>
      <c r="AO86" s="171"/>
      <c r="AP86" s="171"/>
      <c r="AQ86" s="171"/>
      <c r="AR86" s="171"/>
      <c r="AS86" s="171"/>
      <c r="AT86" s="171"/>
      <c r="AU86" s="171"/>
      <c r="AV86" s="171"/>
      <c r="AW86" s="171"/>
      <c r="AX86" s="171"/>
      <c r="AY86" s="171"/>
      <c r="BB86" s="172" t="str">
        <f t="shared" si="17"/>
        <v/>
      </c>
      <c r="BC86" s="172" t="str">
        <f t="shared" si="17"/>
        <v/>
      </c>
      <c r="BD86" s="172" t="str">
        <f t="shared" si="17"/>
        <v/>
      </c>
      <c r="BE86" s="172" t="str">
        <f t="shared" si="17"/>
        <v/>
      </c>
      <c r="BF86" s="172" t="str">
        <f t="shared" si="17"/>
        <v/>
      </c>
    </row>
    <row r="87" spans="2:58">
      <c r="B87" s="10" t="str">
        <f t="shared" si="3"/>
        <v/>
      </c>
      <c r="C87" s="8"/>
      <c r="D87" s="8"/>
      <c r="E87" s="8"/>
      <c r="F87" s="281"/>
      <c r="G87" s="9"/>
      <c r="H87" s="9"/>
      <c r="I87" s="9"/>
      <c r="J87" s="9"/>
      <c r="K87" s="9"/>
      <c r="L87" s="305"/>
      <c r="M87" s="305"/>
      <c r="N87" s="11" t="str">
        <f t="shared" si="7"/>
        <v/>
      </c>
      <c r="O87" s="11" t="str">
        <f t="shared" si="8"/>
        <v/>
      </c>
      <c r="P87" s="158"/>
      <c r="Q87" s="11"/>
      <c r="R87" s="11"/>
      <c r="S87" s="11"/>
      <c r="T87" s="11"/>
      <c r="U87" s="11"/>
      <c r="V87" s="11"/>
      <c r="W87" s="11"/>
      <c r="X87" s="11"/>
      <c r="Y87" s="11" t="str">
        <f t="shared" si="9"/>
        <v/>
      </c>
      <c r="Z87" s="11" t="str">
        <f t="shared" si="10"/>
        <v/>
      </c>
      <c r="AA87" s="172">
        <f t="shared" si="11"/>
        <v>0</v>
      </c>
      <c r="AB87" s="172" t="str">
        <f t="shared" si="16"/>
        <v/>
      </c>
      <c r="AC87" s="172" t="str">
        <f t="shared" si="16"/>
        <v/>
      </c>
      <c r="AD87" s="171">
        <f t="shared" si="14"/>
        <v>0</v>
      </c>
      <c r="AE87" s="171">
        <f t="shared" si="14"/>
        <v>0</v>
      </c>
      <c r="AF87" s="171">
        <f t="shared" si="14"/>
        <v>0</v>
      </c>
      <c r="AG87" s="171">
        <f t="shared" si="14"/>
        <v>0</v>
      </c>
      <c r="AH87" s="171">
        <f t="shared" si="14"/>
        <v>0</v>
      </c>
      <c r="AI87" s="171">
        <f t="shared" si="14"/>
        <v>0</v>
      </c>
      <c r="AJ87" s="171">
        <f t="shared" si="14"/>
        <v>0</v>
      </c>
      <c r="AK87" s="171"/>
      <c r="AL87" s="171"/>
      <c r="AM87" s="171">
        <f t="shared" si="5"/>
        <v>0</v>
      </c>
      <c r="AN87" s="171"/>
      <c r="AO87" s="171"/>
      <c r="AP87" s="171"/>
      <c r="AQ87" s="171"/>
      <c r="AR87" s="171"/>
      <c r="AS87" s="171"/>
      <c r="AT87" s="171"/>
      <c r="AU87" s="171"/>
      <c r="AV87" s="171"/>
      <c r="AW87" s="171"/>
      <c r="AX87" s="171"/>
      <c r="AY87" s="171"/>
      <c r="BB87" s="172" t="str">
        <f t="shared" si="17"/>
        <v/>
      </c>
      <c r="BC87" s="172" t="str">
        <f t="shared" si="17"/>
        <v/>
      </c>
      <c r="BD87" s="172" t="str">
        <f t="shared" si="17"/>
        <v/>
      </c>
      <c r="BE87" s="172" t="str">
        <f t="shared" si="17"/>
        <v/>
      </c>
      <c r="BF87" s="172" t="str">
        <f t="shared" si="17"/>
        <v/>
      </c>
    </row>
    <row r="88" spans="2:58">
      <c r="B88" s="10" t="str">
        <f t="shared" si="3"/>
        <v/>
      </c>
      <c r="C88" s="8"/>
      <c r="D88" s="8"/>
      <c r="E88" s="8"/>
      <c r="F88" s="281"/>
      <c r="G88" s="9"/>
      <c r="H88" s="9"/>
      <c r="I88" s="9"/>
      <c r="J88" s="9"/>
      <c r="K88" s="9"/>
      <c r="L88" s="305"/>
      <c r="M88" s="305"/>
      <c r="N88" s="11" t="str">
        <f t="shared" si="7"/>
        <v/>
      </c>
      <c r="O88" s="11" t="str">
        <f t="shared" si="8"/>
        <v/>
      </c>
      <c r="P88" s="158"/>
      <c r="Q88" s="11"/>
      <c r="R88" s="11"/>
      <c r="S88" s="11"/>
      <c r="T88" s="11"/>
      <c r="U88" s="11"/>
      <c r="V88" s="11"/>
      <c r="W88" s="11"/>
      <c r="X88" s="11"/>
      <c r="Y88" s="11" t="str">
        <f t="shared" si="9"/>
        <v/>
      </c>
      <c r="Z88" s="11" t="str">
        <f t="shared" si="10"/>
        <v/>
      </c>
      <c r="AA88" s="172">
        <f t="shared" si="11"/>
        <v>0</v>
      </c>
      <c r="AB88" s="172" t="str">
        <f t="shared" si="16"/>
        <v/>
      </c>
      <c r="AC88" s="172" t="str">
        <f t="shared" si="16"/>
        <v/>
      </c>
      <c r="AD88" s="171">
        <f t="shared" si="14"/>
        <v>0</v>
      </c>
      <c r="AE88" s="171">
        <f t="shared" si="14"/>
        <v>0</v>
      </c>
      <c r="AF88" s="171">
        <f t="shared" si="14"/>
        <v>0</v>
      </c>
      <c r="AG88" s="171">
        <f t="shared" si="14"/>
        <v>0</v>
      </c>
      <c r="AH88" s="171">
        <f t="shared" si="14"/>
        <v>0</v>
      </c>
      <c r="AI88" s="171">
        <f t="shared" si="14"/>
        <v>0</v>
      </c>
      <c r="AJ88" s="171">
        <f t="shared" si="14"/>
        <v>0</v>
      </c>
      <c r="AK88" s="171"/>
      <c r="AL88" s="171"/>
      <c r="AM88" s="171">
        <f t="shared" si="5"/>
        <v>0</v>
      </c>
      <c r="AN88" s="171"/>
      <c r="AO88" s="171"/>
      <c r="AP88" s="171"/>
      <c r="AQ88" s="171"/>
      <c r="AR88" s="171"/>
      <c r="AS88" s="171"/>
      <c r="AT88" s="171"/>
      <c r="AU88" s="171"/>
      <c r="AV88" s="171"/>
      <c r="AW88" s="171"/>
      <c r="AX88" s="171"/>
      <c r="AY88" s="171"/>
      <c r="BB88" s="172" t="str">
        <f t="shared" si="17"/>
        <v/>
      </c>
      <c r="BC88" s="172" t="str">
        <f t="shared" si="17"/>
        <v/>
      </c>
      <c r="BD88" s="172" t="str">
        <f t="shared" si="17"/>
        <v/>
      </c>
      <c r="BE88" s="172" t="str">
        <f t="shared" si="17"/>
        <v/>
      </c>
      <c r="BF88" s="172" t="str">
        <f t="shared" si="17"/>
        <v/>
      </c>
    </row>
    <row r="89" spans="2:58">
      <c r="B89" s="10" t="str">
        <f t="shared" si="3"/>
        <v/>
      </c>
      <c r="C89" s="8"/>
      <c r="D89" s="8"/>
      <c r="E89" s="8"/>
      <c r="F89" s="281"/>
      <c r="G89" s="9"/>
      <c r="H89" s="9"/>
      <c r="I89" s="9"/>
      <c r="J89" s="9"/>
      <c r="K89" s="9"/>
      <c r="L89" s="305"/>
      <c r="M89" s="305"/>
      <c r="N89" s="11" t="str">
        <f t="shared" si="7"/>
        <v/>
      </c>
      <c r="O89" s="11" t="str">
        <f t="shared" si="8"/>
        <v/>
      </c>
      <c r="P89" s="158"/>
      <c r="Q89" s="11"/>
      <c r="R89" s="11"/>
      <c r="S89" s="11"/>
      <c r="T89" s="11"/>
      <c r="U89" s="11"/>
      <c r="V89" s="11"/>
      <c r="W89" s="11"/>
      <c r="X89" s="11"/>
      <c r="Y89" s="11" t="str">
        <f t="shared" si="9"/>
        <v/>
      </c>
      <c r="Z89" s="11" t="str">
        <f t="shared" si="10"/>
        <v/>
      </c>
      <c r="AA89" s="172">
        <f t="shared" si="11"/>
        <v>0</v>
      </c>
      <c r="AB89" s="172" t="str">
        <f t="shared" si="16"/>
        <v/>
      </c>
      <c r="AC89" s="172" t="str">
        <f t="shared" si="16"/>
        <v/>
      </c>
      <c r="AD89" s="171">
        <f t="shared" si="14"/>
        <v>0</v>
      </c>
      <c r="AE89" s="171">
        <f t="shared" si="14"/>
        <v>0</v>
      </c>
      <c r="AF89" s="171">
        <f t="shared" si="14"/>
        <v>0</v>
      </c>
      <c r="AG89" s="171">
        <f t="shared" si="14"/>
        <v>0</v>
      </c>
      <c r="AH89" s="171">
        <f t="shared" si="14"/>
        <v>0</v>
      </c>
      <c r="AI89" s="171">
        <f t="shared" si="14"/>
        <v>0</v>
      </c>
      <c r="AJ89" s="171">
        <f t="shared" si="14"/>
        <v>0</v>
      </c>
      <c r="AK89" s="171"/>
      <c r="AL89" s="171"/>
      <c r="AM89" s="171">
        <f t="shared" si="5"/>
        <v>0</v>
      </c>
      <c r="AN89" s="171"/>
      <c r="AO89" s="171"/>
      <c r="AP89" s="171"/>
      <c r="AQ89" s="171"/>
      <c r="AR89" s="171"/>
      <c r="AS89" s="171"/>
      <c r="AT89" s="171"/>
      <c r="AU89" s="171"/>
      <c r="AV89" s="171"/>
      <c r="AW89" s="171"/>
      <c r="AX89" s="171"/>
      <c r="AY89" s="171"/>
      <c r="BB89" s="172" t="str">
        <f t="shared" si="17"/>
        <v/>
      </c>
      <c r="BC89" s="172" t="str">
        <f t="shared" si="17"/>
        <v/>
      </c>
      <c r="BD89" s="172" t="str">
        <f t="shared" si="17"/>
        <v/>
      </c>
      <c r="BE89" s="172" t="str">
        <f t="shared" si="17"/>
        <v/>
      </c>
      <c r="BF89" s="172" t="str">
        <f t="shared" si="17"/>
        <v/>
      </c>
    </row>
    <row r="90" spans="2:58">
      <c r="B90" s="10" t="str">
        <f t="shared" si="3"/>
        <v/>
      </c>
      <c r="C90" s="8"/>
      <c r="D90" s="8"/>
      <c r="E90" s="8"/>
      <c r="F90" s="281"/>
      <c r="G90" s="9"/>
      <c r="H90" s="9"/>
      <c r="I90" s="9"/>
      <c r="J90" s="9"/>
      <c r="K90" s="9"/>
      <c r="L90" s="305"/>
      <c r="M90" s="305"/>
      <c r="N90" s="11" t="str">
        <f t="shared" si="7"/>
        <v/>
      </c>
      <c r="O90" s="11" t="str">
        <f t="shared" si="8"/>
        <v/>
      </c>
      <c r="P90" s="158"/>
      <c r="Q90" s="11"/>
      <c r="R90" s="11"/>
      <c r="S90" s="11"/>
      <c r="T90" s="11"/>
      <c r="U90" s="11"/>
      <c r="V90" s="11"/>
      <c r="W90" s="11"/>
      <c r="X90" s="11"/>
      <c r="Y90" s="11" t="str">
        <f t="shared" si="9"/>
        <v/>
      </c>
      <c r="Z90" s="11" t="str">
        <f t="shared" si="10"/>
        <v/>
      </c>
      <c r="AA90" s="172">
        <f t="shared" si="11"/>
        <v>0</v>
      </c>
      <c r="AB90" s="172" t="str">
        <f t="shared" si="16"/>
        <v/>
      </c>
      <c r="AC90" s="172" t="str">
        <f t="shared" si="16"/>
        <v/>
      </c>
      <c r="AD90" s="171">
        <f t="shared" si="14"/>
        <v>0</v>
      </c>
      <c r="AE90" s="171">
        <f t="shared" si="14"/>
        <v>0</v>
      </c>
      <c r="AF90" s="171">
        <f t="shared" si="14"/>
        <v>0</v>
      </c>
      <c r="AG90" s="171">
        <f t="shared" si="14"/>
        <v>0</v>
      </c>
      <c r="AH90" s="171">
        <f t="shared" si="14"/>
        <v>0</v>
      </c>
      <c r="AI90" s="171">
        <f t="shared" si="14"/>
        <v>0</v>
      </c>
      <c r="AJ90" s="171">
        <f t="shared" si="14"/>
        <v>0</v>
      </c>
      <c r="AK90" s="171"/>
      <c r="AL90" s="171"/>
      <c r="AM90" s="171">
        <f t="shared" si="5"/>
        <v>0</v>
      </c>
      <c r="AN90" s="171"/>
      <c r="AO90" s="171"/>
      <c r="AP90" s="171"/>
      <c r="AQ90" s="171"/>
      <c r="AR90" s="171"/>
      <c r="AS90" s="171"/>
      <c r="AT90" s="171"/>
      <c r="AU90" s="171"/>
      <c r="AV90" s="171"/>
      <c r="AW90" s="171"/>
      <c r="AX90" s="171"/>
      <c r="AY90" s="171"/>
      <c r="BB90" s="172" t="str">
        <f t="shared" si="17"/>
        <v/>
      </c>
      <c r="BC90" s="172" t="str">
        <f t="shared" si="17"/>
        <v/>
      </c>
      <c r="BD90" s="172" t="str">
        <f t="shared" si="17"/>
        <v/>
      </c>
      <c r="BE90" s="172" t="str">
        <f t="shared" si="17"/>
        <v/>
      </c>
      <c r="BF90" s="172" t="str">
        <f t="shared" si="17"/>
        <v/>
      </c>
    </row>
    <row r="91" spans="2:58">
      <c r="B91" s="10" t="str">
        <f t="shared" si="3"/>
        <v/>
      </c>
      <c r="C91" s="8"/>
      <c r="D91" s="8"/>
      <c r="E91" s="8"/>
      <c r="F91" s="281"/>
      <c r="G91" s="9"/>
      <c r="H91" s="9"/>
      <c r="I91" s="9"/>
      <c r="J91" s="9"/>
      <c r="K91" s="9"/>
      <c r="L91" s="305"/>
      <c r="M91" s="305"/>
      <c r="N91" s="11" t="str">
        <f t="shared" si="7"/>
        <v/>
      </c>
      <c r="O91" s="11" t="str">
        <f t="shared" si="8"/>
        <v/>
      </c>
      <c r="P91" s="158"/>
      <c r="Q91" s="11"/>
      <c r="R91" s="11"/>
      <c r="S91" s="11"/>
      <c r="T91" s="11"/>
      <c r="U91" s="11"/>
      <c r="V91" s="11"/>
      <c r="W91" s="11"/>
      <c r="X91" s="11"/>
      <c r="Y91" s="11" t="str">
        <f t="shared" si="9"/>
        <v/>
      </c>
      <c r="Z91" s="11" t="str">
        <f t="shared" si="10"/>
        <v/>
      </c>
      <c r="AA91" s="172">
        <f t="shared" si="11"/>
        <v>0</v>
      </c>
      <c r="AB91" s="172" t="str">
        <f t="shared" si="16"/>
        <v/>
      </c>
      <c r="AC91" s="172" t="str">
        <f t="shared" si="16"/>
        <v/>
      </c>
      <c r="AD91" s="171">
        <f t="shared" si="14"/>
        <v>0</v>
      </c>
      <c r="AE91" s="171">
        <f t="shared" si="14"/>
        <v>0</v>
      </c>
      <c r="AF91" s="171">
        <f t="shared" si="14"/>
        <v>0</v>
      </c>
      <c r="AG91" s="171">
        <f t="shared" si="14"/>
        <v>0</v>
      </c>
      <c r="AH91" s="171">
        <f t="shared" si="14"/>
        <v>0</v>
      </c>
      <c r="AI91" s="171">
        <f t="shared" si="14"/>
        <v>0</v>
      </c>
      <c r="AJ91" s="171">
        <f t="shared" si="14"/>
        <v>0</v>
      </c>
      <c r="AK91" s="171"/>
      <c r="AL91" s="171"/>
      <c r="AM91" s="171">
        <f t="shared" si="5"/>
        <v>0</v>
      </c>
      <c r="AN91" s="171"/>
      <c r="AO91" s="171"/>
      <c r="AP91" s="171"/>
      <c r="AQ91" s="171"/>
      <c r="AR91" s="171"/>
      <c r="AS91" s="171"/>
      <c r="AT91" s="171"/>
      <c r="AU91" s="171"/>
      <c r="AV91" s="171"/>
      <c r="AW91" s="171"/>
      <c r="AX91" s="171"/>
      <c r="AY91" s="171"/>
      <c r="BB91" s="172" t="str">
        <f t="shared" si="17"/>
        <v/>
      </c>
      <c r="BC91" s="172" t="str">
        <f t="shared" si="17"/>
        <v/>
      </c>
      <c r="BD91" s="172" t="str">
        <f t="shared" si="17"/>
        <v/>
      </c>
      <c r="BE91" s="172" t="str">
        <f t="shared" si="17"/>
        <v/>
      </c>
      <c r="BF91" s="172" t="str">
        <f t="shared" si="17"/>
        <v/>
      </c>
    </row>
    <row r="92" spans="2:58">
      <c r="B92" s="10" t="str">
        <f t="shared" si="3"/>
        <v/>
      </c>
      <c r="C92" s="8"/>
      <c r="D92" s="8"/>
      <c r="E92" s="8"/>
      <c r="F92" s="281"/>
      <c r="G92" s="9"/>
      <c r="H92" s="9"/>
      <c r="I92" s="9"/>
      <c r="J92" s="9"/>
      <c r="K92" s="9"/>
      <c r="L92" s="305"/>
      <c r="M92" s="305"/>
      <c r="N92" s="11" t="str">
        <f t="shared" si="7"/>
        <v/>
      </c>
      <c r="O92" s="11" t="str">
        <f t="shared" si="8"/>
        <v/>
      </c>
      <c r="P92" s="158"/>
      <c r="Q92" s="11"/>
      <c r="R92" s="11"/>
      <c r="S92" s="11"/>
      <c r="T92" s="11"/>
      <c r="U92" s="11"/>
      <c r="V92" s="11"/>
      <c r="W92" s="11"/>
      <c r="X92" s="11"/>
      <c r="Y92" s="11" t="str">
        <f t="shared" si="9"/>
        <v/>
      </c>
      <c r="Z92" s="11" t="str">
        <f t="shared" si="10"/>
        <v/>
      </c>
      <c r="AA92" s="172">
        <f t="shared" si="11"/>
        <v>0</v>
      </c>
      <c r="AB92" s="172" t="str">
        <f t="shared" ref="AB92:AC130" si="18">IF($F92="","",AB$30)</f>
        <v/>
      </c>
      <c r="AC92" s="172" t="str">
        <f t="shared" si="18"/>
        <v/>
      </c>
      <c r="AD92" s="171">
        <f t="shared" si="14"/>
        <v>0</v>
      </c>
      <c r="AE92" s="171">
        <f t="shared" si="14"/>
        <v>0</v>
      </c>
      <c r="AF92" s="171">
        <f t="shared" si="14"/>
        <v>0</v>
      </c>
      <c r="AG92" s="171">
        <f t="shared" si="14"/>
        <v>0</v>
      </c>
      <c r="AH92" s="171">
        <f t="shared" si="14"/>
        <v>0</v>
      </c>
      <c r="AI92" s="171">
        <f t="shared" si="14"/>
        <v>0</v>
      </c>
      <c r="AJ92" s="171">
        <f t="shared" si="14"/>
        <v>0</v>
      </c>
      <c r="AK92" s="171"/>
      <c r="AL92" s="171"/>
      <c r="AM92" s="171">
        <f t="shared" si="5"/>
        <v>0</v>
      </c>
      <c r="AN92" s="171"/>
      <c r="AO92" s="171"/>
      <c r="AP92" s="171"/>
      <c r="AQ92" s="171"/>
      <c r="AR92" s="171"/>
      <c r="AS92" s="171"/>
      <c r="AT92" s="171"/>
      <c r="AU92" s="171"/>
      <c r="AV92" s="171"/>
      <c r="AW92" s="171"/>
      <c r="AX92" s="171"/>
      <c r="AY92" s="171"/>
      <c r="BB92" s="172" t="str">
        <f t="shared" si="17"/>
        <v/>
      </c>
      <c r="BC92" s="172" t="str">
        <f t="shared" si="17"/>
        <v/>
      </c>
      <c r="BD92" s="172" t="str">
        <f t="shared" si="17"/>
        <v/>
      </c>
      <c r="BE92" s="172" t="str">
        <f t="shared" si="17"/>
        <v/>
      </c>
      <c r="BF92" s="172" t="str">
        <f t="shared" si="17"/>
        <v/>
      </c>
    </row>
    <row r="93" spans="2:58">
      <c r="B93" s="10" t="str">
        <f t="shared" si="3"/>
        <v/>
      </c>
      <c r="C93" s="8"/>
      <c r="D93" s="8"/>
      <c r="E93" s="8"/>
      <c r="F93" s="281"/>
      <c r="G93" s="9"/>
      <c r="H93" s="9"/>
      <c r="I93" s="9"/>
      <c r="J93" s="9"/>
      <c r="K93" s="9"/>
      <c r="L93" s="305"/>
      <c r="M93" s="305"/>
      <c r="N93" s="11" t="str">
        <f t="shared" si="7"/>
        <v/>
      </c>
      <c r="O93" s="11" t="str">
        <f t="shared" si="8"/>
        <v/>
      </c>
      <c r="P93" s="158"/>
      <c r="Q93" s="11"/>
      <c r="R93" s="11"/>
      <c r="S93" s="11"/>
      <c r="T93" s="11"/>
      <c r="U93" s="11"/>
      <c r="V93" s="11"/>
      <c r="W93" s="11"/>
      <c r="X93" s="11"/>
      <c r="Y93" s="11" t="str">
        <f t="shared" si="9"/>
        <v/>
      </c>
      <c r="Z93" s="11" t="str">
        <f t="shared" si="10"/>
        <v/>
      </c>
      <c r="AA93" s="172">
        <f t="shared" si="11"/>
        <v>0</v>
      </c>
      <c r="AB93" s="172" t="str">
        <f t="shared" si="18"/>
        <v/>
      </c>
      <c r="AC93" s="172" t="str">
        <f t="shared" si="18"/>
        <v/>
      </c>
      <c r="AD93" s="171">
        <f t="shared" si="14"/>
        <v>0</v>
      </c>
      <c r="AE93" s="171">
        <f t="shared" si="14"/>
        <v>0</v>
      </c>
      <c r="AF93" s="171">
        <f t="shared" si="14"/>
        <v>0</v>
      </c>
      <c r="AG93" s="171">
        <f t="shared" si="14"/>
        <v>0</v>
      </c>
      <c r="AH93" s="171">
        <f t="shared" si="14"/>
        <v>0</v>
      </c>
      <c r="AI93" s="171">
        <f t="shared" si="14"/>
        <v>0</v>
      </c>
      <c r="AJ93" s="171">
        <f t="shared" si="14"/>
        <v>0</v>
      </c>
      <c r="AK93" s="171"/>
      <c r="AL93" s="171"/>
      <c r="AM93" s="171">
        <f t="shared" si="5"/>
        <v>0</v>
      </c>
      <c r="AN93" s="171"/>
      <c r="AO93" s="171"/>
      <c r="AP93" s="171"/>
      <c r="AQ93" s="171"/>
      <c r="AR93" s="171"/>
      <c r="AS93" s="171"/>
      <c r="AT93" s="171"/>
      <c r="AU93" s="171"/>
      <c r="AV93" s="171"/>
      <c r="AW93" s="171"/>
      <c r="AX93" s="171"/>
      <c r="AY93" s="171"/>
      <c r="BB93" s="172" t="str">
        <f t="shared" si="17"/>
        <v/>
      </c>
      <c r="BC93" s="172" t="str">
        <f t="shared" si="17"/>
        <v/>
      </c>
      <c r="BD93" s="172" t="str">
        <f t="shared" si="17"/>
        <v/>
      </c>
      <c r="BE93" s="172" t="str">
        <f t="shared" si="17"/>
        <v/>
      </c>
      <c r="BF93" s="172" t="str">
        <f t="shared" si="17"/>
        <v/>
      </c>
    </row>
    <row r="94" spans="2:58">
      <c r="B94" s="10" t="str">
        <f t="shared" si="3"/>
        <v/>
      </c>
      <c r="C94" s="8"/>
      <c r="D94" s="8"/>
      <c r="E94" s="8"/>
      <c r="F94" s="281"/>
      <c r="G94" s="9"/>
      <c r="H94" s="9"/>
      <c r="I94" s="9"/>
      <c r="J94" s="9"/>
      <c r="K94" s="9"/>
      <c r="L94" s="305"/>
      <c r="M94" s="305"/>
      <c r="N94" s="11" t="str">
        <f t="shared" si="7"/>
        <v/>
      </c>
      <c r="O94" s="11" t="str">
        <f t="shared" si="8"/>
        <v/>
      </c>
      <c r="P94" s="158"/>
      <c r="Q94" s="11"/>
      <c r="R94" s="11"/>
      <c r="S94" s="11"/>
      <c r="T94" s="11"/>
      <c r="U94" s="11"/>
      <c r="V94" s="11"/>
      <c r="W94" s="11"/>
      <c r="X94" s="11"/>
      <c r="Y94" s="11" t="str">
        <f t="shared" si="9"/>
        <v/>
      </c>
      <c r="Z94" s="11" t="str">
        <f t="shared" si="10"/>
        <v/>
      </c>
      <c r="AA94" s="172">
        <f t="shared" si="11"/>
        <v>0</v>
      </c>
      <c r="AB94" s="172" t="str">
        <f t="shared" si="18"/>
        <v/>
      </c>
      <c r="AC94" s="172" t="str">
        <f t="shared" si="18"/>
        <v/>
      </c>
      <c r="AD94" s="171">
        <f t="shared" si="14"/>
        <v>0</v>
      </c>
      <c r="AE94" s="171">
        <f t="shared" si="14"/>
        <v>0</v>
      </c>
      <c r="AF94" s="171">
        <f t="shared" si="14"/>
        <v>0</v>
      </c>
      <c r="AG94" s="171">
        <f t="shared" si="14"/>
        <v>0</v>
      </c>
      <c r="AH94" s="171">
        <f t="shared" si="14"/>
        <v>0</v>
      </c>
      <c r="AI94" s="171">
        <f t="shared" si="14"/>
        <v>0</v>
      </c>
      <c r="AJ94" s="171">
        <f t="shared" si="14"/>
        <v>0</v>
      </c>
      <c r="AK94" s="171"/>
      <c r="AL94" s="171"/>
      <c r="AM94" s="171">
        <f t="shared" si="5"/>
        <v>0</v>
      </c>
      <c r="AN94" s="171"/>
      <c r="AO94" s="171"/>
      <c r="AP94" s="171"/>
      <c r="AQ94" s="171"/>
      <c r="AR94" s="171"/>
      <c r="AS94" s="171"/>
      <c r="AT94" s="171"/>
      <c r="AU94" s="171"/>
      <c r="AV94" s="171"/>
      <c r="AW94" s="171"/>
      <c r="AX94" s="171"/>
      <c r="AY94" s="171"/>
      <c r="BB94" s="172" t="str">
        <f t="shared" si="17"/>
        <v/>
      </c>
      <c r="BC94" s="172" t="str">
        <f t="shared" si="17"/>
        <v/>
      </c>
      <c r="BD94" s="172" t="str">
        <f t="shared" si="17"/>
        <v/>
      </c>
      <c r="BE94" s="172" t="str">
        <f t="shared" si="17"/>
        <v/>
      </c>
      <c r="BF94" s="172" t="str">
        <f t="shared" si="17"/>
        <v/>
      </c>
    </row>
    <row r="95" spans="2:58">
      <c r="B95" s="10" t="str">
        <f t="shared" ref="B95:B130" si="19">IF(F95="","",ROW()-30)</f>
        <v/>
      </c>
      <c r="C95" s="8"/>
      <c r="D95" s="8"/>
      <c r="E95" s="8"/>
      <c r="F95" s="281"/>
      <c r="G95" s="9"/>
      <c r="H95" s="9"/>
      <c r="I95" s="9"/>
      <c r="J95" s="9"/>
      <c r="K95" s="9"/>
      <c r="L95" s="305"/>
      <c r="M95" s="305"/>
      <c r="N95" s="11" t="str">
        <f t="shared" si="7"/>
        <v/>
      </c>
      <c r="O95" s="11" t="str">
        <f t="shared" si="8"/>
        <v/>
      </c>
      <c r="P95" s="158"/>
      <c r="Q95" s="11"/>
      <c r="R95" s="11"/>
      <c r="S95" s="11"/>
      <c r="T95" s="11"/>
      <c r="U95" s="11"/>
      <c r="V95" s="11"/>
      <c r="W95" s="11"/>
      <c r="X95" s="11"/>
      <c r="Y95" s="11" t="str">
        <f t="shared" si="9"/>
        <v/>
      </c>
      <c r="Z95" s="11" t="str">
        <f t="shared" si="10"/>
        <v/>
      </c>
      <c r="AA95" s="172">
        <f t="shared" si="11"/>
        <v>0</v>
      </c>
      <c r="AB95" s="172" t="str">
        <f t="shared" si="18"/>
        <v/>
      </c>
      <c r="AC95" s="172" t="str">
        <f t="shared" si="18"/>
        <v/>
      </c>
      <c r="AD95" s="171">
        <f t="shared" ref="AD95:AJ130" si="20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171">
        <f t="shared" si="20"/>
        <v>0</v>
      </c>
      <c r="AF95" s="171">
        <f t="shared" si="20"/>
        <v>0</v>
      </c>
      <c r="AG95" s="171">
        <f t="shared" si="20"/>
        <v>0</v>
      </c>
      <c r="AH95" s="171">
        <f t="shared" si="20"/>
        <v>0</v>
      </c>
      <c r="AI95" s="171">
        <f t="shared" si="20"/>
        <v>0</v>
      </c>
      <c r="AJ95" s="171">
        <f t="shared" si="20"/>
        <v>0</v>
      </c>
      <c r="AK95" s="171"/>
      <c r="AL95" s="171"/>
      <c r="AM95" s="171">
        <f t="shared" ref="AM95:AM130" si="21">IF(P$30="",1,IF(P95="",0,IFERROR(CHOOSE(AM$28,IF(ISNA(MATCH(P95,$AB$30:$AC$30,0)),0,1),IF(ISNUMBER(P95),1,0),IF(P95=TRUNC(P95),1,0),IF(AND(P95*1=P95,P95&gt;=0),1,0),IF(AND(P95=TRUNC(P95),P95&gt;=0),1,0),IF(AND(P95*1=P95,P95&gt;0),1,0),IF(AND(P95=TRUNC(P95),P95&gt;0),1,0),1,IF(ISNA(HLOOKUP(P95,$AE$4:$AN$4,1,0)),0,1)),0)))</f>
        <v>0</v>
      </c>
      <c r="AN95" s="171"/>
      <c r="AO95" s="171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BB95" s="172" t="str">
        <f t="shared" ref="BB95:BF110" si="22">IF($F95="","",BB$30)</f>
        <v/>
      </c>
      <c r="BC95" s="172" t="str">
        <f t="shared" si="22"/>
        <v/>
      </c>
      <c r="BD95" s="172" t="str">
        <f t="shared" si="22"/>
        <v/>
      </c>
      <c r="BE95" s="172" t="str">
        <f t="shared" si="22"/>
        <v/>
      </c>
      <c r="BF95" s="172" t="str">
        <f t="shared" si="22"/>
        <v/>
      </c>
    </row>
    <row r="96" spans="2:58">
      <c r="B96" s="10" t="str">
        <f t="shared" si="19"/>
        <v/>
      </c>
      <c r="C96" s="8"/>
      <c r="D96" s="8"/>
      <c r="E96" s="8"/>
      <c r="F96" s="281"/>
      <c r="G96" s="9"/>
      <c r="H96" s="9"/>
      <c r="I96" s="9"/>
      <c r="J96" s="9"/>
      <c r="K96" s="9"/>
      <c r="L96" s="305"/>
      <c r="M96" s="305"/>
      <c r="N96" s="11" t="str">
        <f t="shared" ref="N96:N130" si="23">IF($F96="","",IFERROR(SUM(G96:J96),$AB$1))</f>
        <v/>
      </c>
      <c r="O96" s="11" t="str">
        <f t="shared" ref="O96:O130" si="24">IF($F96="","",IF($AA96&lt;&gt;1,$AB$1,IFERROR(IF(AND(L96=1,K96&gt;=$G$7,OR(SUM(G96:H96)&gt;=$G$4,AND(H96&gt;=($G$4-$G$6),I96&gt;=$G$6))),1,0),$AB$1)))</f>
        <v/>
      </c>
      <c r="P96" s="158"/>
      <c r="Q96" s="11"/>
      <c r="R96" s="11"/>
      <c r="S96" s="11"/>
      <c r="T96" s="11"/>
      <c r="U96" s="11"/>
      <c r="V96" s="11"/>
      <c r="W96" s="11"/>
      <c r="X96" s="11"/>
      <c r="Y96" s="11" t="str">
        <f t="shared" ref="Y96:Y130" si="25">IF($F96="","",IF($AA96&lt;&gt;1,$AB$1,IFERROR(O96*MIN($J$6,$J$4*N96),$AB$1)))</f>
        <v/>
      </c>
      <c r="Z96" s="11" t="str">
        <f t="shared" ref="Z96:Z130" si="26">IF($F96="","",IF($AA96&lt;&gt;1,$AB$1,IFERROR(O96*$M$4*$M$6^ROUNDDOWN(MIN($J$6,N96)/$L$6,0)*IF(M96=1,$O$6,1),$AB$1)))</f>
        <v/>
      </c>
      <c r="AA96" s="172">
        <f t="shared" ref="AA96:AA130" si="27">IF(SUM(AD96:AW96)=COUNT(AD96:AW96),1,0)</f>
        <v>0</v>
      </c>
      <c r="AB96" s="172" t="str">
        <f t="shared" si="18"/>
        <v/>
      </c>
      <c r="AC96" s="172" t="str">
        <f t="shared" si="18"/>
        <v/>
      </c>
      <c r="AD96" s="171">
        <f t="shared" si="20"/>
        <v>0</v>
      </c>
      <c r="AE96" s="171">
        <f t="shared" si="20"/>
        <v>0</v>
      </c>
      <c r="AF96" s="171">
        <f t="shared" si="20"/>
        <v>0</v>
      </c>
      <c r="AG96" s="171">
        <f t="shared" si="20"/>
        <v>0</v>
      </c>
      <c r="AH96" s="171">
        <f t="shared" si="20"/>
        <v>0</v>
      </c>
      <c r="AI96" s="171">
        <f t="shared" si="20"/>
        <v>0</v>
      </c>
      <c r="AJ96" s="171">
        <f t="shared" si="20"/>
        <v>0</v>
      </c>
      <c r="AK96" s="171"/>
      <c r="AL96" s="171"/>
      <c r="AM96" s="171">
        <f t="shared" si="21"/>
        <v>0</v>
      </c>
      <c r="AN96" s="171"/>
      <c r="AO96" s="171"/>
      <c r="AP96" s="171"/>
      <c r="AQ96" s="171"/>
      <c r="AR96" s="171"/>
      <c r="AS96" s="171"/>
      <c r="AT96" s="171"/>
      <c r="AU96" s="171"/>
      <c r="AV96" s="171"/>
      <c r="AW96" s="171"/>
      <c r="AX96" s="171"/>
      <c r="AY96" s="171"/>
      <c r="BB96" s="172" t="str">
        <f t="shared" si="22"/>
        <v/>
      </c>
      <c r="BC96" s="172" t="str">
        <f t="shared" si="22"/>
        <v/>
      </c>
      <c r="BD96" s="172" t="str">
        <f t="shared" si="22"/>
        <v/>
      </c>
      <c r="BE96" s="172" t="str">
        <f t="shared" si="22"/>
        <v/>
      </c>
      <c r="BF96" s="172" t="str">
        <f t="shared" si="22"/>
        <v/>
      </c>
    </row>
    <row r="97" spans="2:58">
      <c r="B97" s="10" t="str">
        <f t="shared" si="19"/>
        <v/>
      </c>
      <c r="C97" s="8"/>
      <c r="D97" s="8"/>
      <c r="E97" s="8"/>
      <c r="F97" s="281"/>
      <c r="G97" s="9"/>
      <c r="H97" s="9"/>
      <c r="I97" s="9"/>
      <c r="J97" s="9"/>
      <c r="K97" s="9"/>
      <c r="L97" s="305"/>
      <c r="M97" s="305"/>
      <c r="N97" s="11" t="str">
        <f t="shared" si="23"/>
        <v/>
      </c>
      <c r="O97" s="11" t="str">
        <f t="shared" si="24"/>
        <v/>
      </c>
      <c r="P97" s="158"/>
      <c r="Q97" s="11"/>
      <c r="R97" s="11"/>
      <c r="S97" s="11"/>
      <c r="T97" s="11"/>
      <c r="U97" s="11"/>
      <c r="V97" s="11"/>
      <c r="W97" s="11"/>
      <c r="X97" s="11"/>
      <c r="Y97" s="11" t="str">
        <f t="shared" si="25"/>
        <v/>
      </c>
      <c r="Z97" s="11" t="str">
        <f t="shared" si="26"/>
        <v/>
      </c>
      <c r="AA97" s="172">
        <f t="shared" si="27"/>
        <v>0</v>
      </c>
      <c r="AB97" s="172" t="str">
        <f t="shared" si="18"/>
        <v/>
      </c>
      <c r="AC97" s="172" t="str">
        <f t="shared" si="18"/>
        <v/>
      </c>
      <c r="AD97" s="171">
        <f t="shared" si="20"/>
        <v>0</v>
      </c>
      <c r="AE97" s="171">
        <f t="shared" si="20"/>
        <v>0</v>
      </c>
      <c r="AF97" s="171">
        <f t="shared" si="20"/>
        <v>0</v>
      </c>
      <c r="AG97" s="171">
        <f t="shared" si="20"/>
        <v>0</v>
      </c>
      <c r="AH97" s="171">
        <f t="shared" si="20"/>
        <v>0</v>
      </c>
      <c r="AI97" s="171">
        <f t="shared" si="20"/>
        <v>0</v>
      </c>
      <c r="AJ97" s="171">
        <f t="shared" si="20"/>
        <v>0</v>
      </c>
      <c r="AK97" s="171"/>
      <c r="AL97" s="171"/>
      <c r="AM97" s="171">
        <f t="shared" si="21"/>
        <v>0</v>
      </c>
      <c r="AN97" s="171"/>
      <c r="AO97" s="171"/>
      <c r="AP97" s="171"/>
      <c r="AQ97" s="171"/>
      <c r="AR97" s="171"/>
      <c r="AS97" s="171"/>
      <c r="AT97" s="171"/>
      <c r="AU97" s="171"/>
      <c r="AV97" s="171"/>
      <c r="AW97" s="171"/>
      <c r="AX97" s="171"/>
      <c r="AY97" s="171"/>
      <c r="BB97" s="172" t="str">
        <f t="shared" si="22"/>
        <v/>
      </c>
      <c r="BC97" s="172" t="str">
        <f t="shared" si="22"/>
        <v/>
      </c>
      <c r="BD97" s="172" t="str">
        <f t="shared" si="22"/>
        <v/>
      </c>
      <c r="BE97" s="172" t="str">
        <f t="shared" si="22"/>
        <v/>
      </c>
      <c r="BF97" s="172" t="str">
        <f t="shared" si="22"/>
        <v/>
      </c>
    </row>
    <row r="98" spans="2:58">
      <c r="B98" s="10" t="str">
        <f t="shared" si="19"/>
        <v/>
      </c>
      <c r="C98" s="8"/>
      <c r="D98" s="8"/>
      <c r="E98" s="8"/>
      <c r="F98" s="281"/>
      <c r="G98" s="9"/>
      <c r="H98" s="9"/>
      <c r="I98" s="9"/>
      <c r="J98" s="9"/>
      <c r="K98" s="9"/>
      <c r="L98" s="305"/>
      <c r="M98" s="305"/>
      <c r="N98" s="11" t="str">
        <f t="shared" si="23"/>
        <v/>
      </c>
      <c r="O98" s="11" t="str">
        <f t="shared" si="24"/>
        <v/>
      </c>
      <c r="P98" s="158"/>
      <c r="Q98" s="11"/>
      <c r="R98" s="11"/>
      <c r="S98" s="11"/>
      <c r="T98" s="11"/>
      <c r="U98" s="11"/>
      <c r="V98" s="11"/>
      <c r="W98" s="11"/>
      <c r="X98" s="11"/>
      <c r="Y98" s="11" t="str">
        <f t="shared" si="25"/>
        <v/>
      </c>
      <c r="Z98" s="11" t="str">
        <f t="shared" si="26"/>
        <v/>
      </c>
      <c r="AA98" s="172">
        <f t="shared" si="27"/>
        <v>0</v>
      </c>
      <c r="AB98" s="172" t="str">
        <f t="shared" si="18"/>
        <v/>
      </c>
      <c r="AC98" s="172" t="str">
        <f t="shared" si="18"/>
        <v/>
      </c>
      <c r="AD98" s="171">
        <f t="shared" si="20"/>
        <v>0</v>
      </c>
      <c r="AE98" s="171">
        <f t="shared" si="20"/>
        <v>0</v>
      </c>
      <c r="AF98" s="171">
        <f t="shared" si="20"/>
        <v>0</v>
      </c>
      <c r="AG98" s="171">
        <f t="shared" si="20"/>
        <v>0</v>
      </c>
      <c r="AH98" s="171">
        <f t="shared" si="20"/>
        <v>0</v>
      </c>
      <c r="AI98" s="171">
        <f t="shared" si="20"/>
        <v>0</v>
      </c>
      <c r="AJ98" s="171">
        <f t="shared" si="20"/>
        <v>0</v>
      </c>
      <c r="AK98" s="171"/>
      <c r="AL98" s="171"/>
      <c r="AM98" s="171">
        <f t="shared" si="21"/>
        <v>0</v>
      </c>
      <c r="AN98" s="171"/>
      <c r="AO98" s="171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BB98" s="172" t="str">
        <f t="shared" si="22"/>
        <v/>
      </c>
      <c r="BC98" s="172" t="str">
        <f t="shared" si="22"/>
        <v/>
      </c>
      <c r="BD98" s="172" t="str">
        <f t="shared" si="22"/>
        <v/>
      </c>
      <c r="BE98" s="172" t="str">
        <f t="shared" si="22"/>
        <v/>
      </c>
      <c r="BF98" s="172" t="str">
        <f t="shared" si="22"/>
        <v/>
      </c>
    </row>
    <row r="99" spans="2:58">
      <c r="B99" s="10" t="str">
        <f t="shared" si="19"/>
        <v/>
      </c>
      <c r="C99" s="8"/>
      <c r="D99" s="8"/>
      <c r="E99" s="8"/>
      <c r="F99" s="281"/>
      <c r="G99" s="9"/>
      <c r="H99" s="9"/>
      <c r="I99" s="9"/>
      <c r="J99" s="9"/>
      <c r="K99" s="9"/>
      <c r="L99" s="305"/>
      <c r="M99" s="305"/>
      <c r="N99" s="11" t="str">
        <f t="shared" si="23"/>
        <v/>
      </c>
      <c r="O99" s="11" t="str">
        <f t="shared" si="24"/>
        <v/>
      </c>
      <c r="P99" s="158"/>
      <c r="Q99" s="11"/>
      <c r="R99" s="11"/>
      <c r="S99" s="11"/>
      <c r="T99" s="11"/>
      <c r="U99" s="11"/>
      <c r="V99" s="11"/>
      <c r="W99" s="11"/>
      <c r="X99" s="11"/>
      <c r="Y99" s="11" t="str">
        <f t="shared" si="25"/>
        <v/>
      </c>
      <c r="Z99" s="11" t="str">
        <f t="shared" si="26"/>
        <v/>
      </c>
      <c r="AA99" s="172">
        <f t="shared" si="27"/>
        <v>0</v>
      </c>
      <c r="AB99" s="172" t="str">
        <f t="shared" si="18"/>
        <v/>
      </c>
      <c r="AC99" s="172" t="str">
        <f t="shared" si="18"/>
        <v/>
      </c>
      <c r="AD99" s="171">
        <f t="shared" si="20"/>
        <v>0</v>
      </c>
      <c r="AE99" s="171">
        <f t="shared" si="20"/>
        <v>0</v>
      </c>
      <c r="AF99" s="171">
        <f t="shared" si="20"/>
        <v>0</v>
      </c>
      <c r="AG99" s="171">
        <f t="shared" si="20"/>
        <v>0</v>
      </c>
      <c r="AH99" s="171">
        <f t="shared" si="20"/>
        <v>0</v>
      </c>
      <c r="AI99" s="171">
        <f t="shared" si="20"/>
        <v>0</v>
      </c>
      <c r="AJ99" s="171">
        <f t="shared" si="20"/>
        <v>0</v>
      </c>
      <c r="AK99" s="171"/>
      <c r="AL99" s="171"/>
      <c r="AM99" s="171">
        <f t="shared" si="21"/>
        <v>0</v>
      </c>
      <c r="AN99" s="171"/>
      <c r="AO99" s="171"/>
      <c r="AP99" s="171"/>
      <c r="AQ99" s="171"/>
      <c r="AR99" s="171"/>
      <c r="AS99" s="171"/>
      <c r="AT99" s="171"/>
      <c r="AU99" s="171"/>
      <c r="AV99" s="171"/>
      <c r="AW99" s="171"/>
      <c r="AX99" s="171"/>
      <c r="AY99" s="171"/>
      <c r="BB99" s="172" t="str">
        <f t="shared" si="22"/>
        <v/>
      </c>
      <c r="BC99" s="172" t="str">
        <f t="shared" si="22"/>
        <v/>
      </c>
      <c r="BD99" s="172" t="str">
        <f t="shared" si="22"/>
        <v/>
      </c>
      <c r="BE99" s="172" t="str">
        <f t="shared" si="22"/>
        <v/>
      </c>
      <c r="BF99" s="172" t="str">
        <f t="shared" si="22"/>
        <v/>
      </c>
    </row>
    <row r="100" spans="2:58">
      <c r="B100" s="10" t="str">
        <f t="shared" si="19"/>
        <v/>
      </c>
      <c r="C100" s="8"/>
      <c r="D100" s="8"/>
      <c r="E100" s="8"/>
      <c r="F100" s="281"/>
      <c r="G100" s="9"/>
      <c r="H100" s="9"/>
      <c r="I100" s="9"/>
      <c r="J100" s="9"/>
      <c r="K100" s="9"/>
      <c r="L100" s="305"/>
      <c r="M100" s="305"/>
      <c r="N100" s="11" t="str">
        <f t="shared" si="23"/>
        <v/>
      </c>
      <c r="O100" s="11" t="str">
        <f t="shared" si="24"/>
        <v/>
      </c>
      <c r="P100" s="158"/>
      <c r="Q100" s="11"/>
      <c r="R100" s="11"/>
      <c r="S100" s="11"/>
      <c r="T100" s="11"/>
      <c r="U100" s="11"/>
      <c r="V100" s="11"/>
      <c r="W100" s="11"/>
      <c r="X100" s="11"/>
      <c r="Y100" s="11" t="str">
        <f t="shared" si="25"/>
        <v/>
      </c>
      <c r="Z100" s="11" t="str">
        <f t="shared" si="26"/>
        <v/>
      </c>
      <c r="AA100" s="172">
        <f t="shared" si="27"/>
        <v>0</v>
      </c>
      <c r="AB100" s="172" t="str">
        <f t="shared" si="18"/>
        <v/>
      </c>
      <c r="AC100" s="172" t="str">
        <f t="shared" si="18"/>
        <v/>
      </c>
      <c r="AD100" s="171">
        <f t="shared" si="20"/>
        <v>0</v>
      </c>
      <c r="AE100" s="171">
        <f t="shared" si="20"/>
        <v>0</v>
      </c>
      <c r="AF100" s="171">
        <f t="shared" si="20"/>
        <v>0</v>
      </c>
      <c r="AG100" s="171">
        <f t="shared" si="20"/>
        <v>0</v>
      </c>
      <c r="AH100" s="171">
        <f t="shared" si="20"/>
        <v>0</v>
      </c>
      <c r="AI100" s="171">
        <f t="shared" si="20"/>
        <v>0</v>
      </c>
      <c r="AJ100" s="171">
        <f t="shared" si="20"/>
        <v>0</v>
      </c>
      <c r="AK100" s="171"/>
      <c r="AL100" s="171"/>
      <c r="AM100" s="171">
        <f t="shared" si="21"/>
        <v>0</v>
      </c>
      <c r="AN100" s="171"/>
      <c r="AO100" s="171"/>
      <c r="AP100" s="171"/>
      <c r="AQ100" s="171"/>
      <c r="AR100" s="171"/>
      <c r="AS100" s="171"/>
      <c r="AT100" s="171"/>
      <c r="AU100" s="171"/>
      <c r="AV100" s="171"/>
      <c r="AW100" s="171"/>
      <c r="AX100" s="171"/>
      <c r="AY100" s="171"/>
      <c r="BB100" s="172" t="str">
        <f t="shared" si="22"/>
        <v/>
      </c>
      <c r="BC100" s="172" t="str">
        <f t="shared" si="22"/>
        <v/>
      </c>
      <c r="BD100" s="172" t="str">
        <f t="shared" si="22"/>
        <v/>
      </c>
      <c r="BE100" s="172" t="str">
        <f t="shared" si="22"/>
        <v/>
      </c>
      <c r="BF100" s="172" t="str">
        <f t="shared" si="22"/>
        <v/>
      </c>
    </row>
    <row r="101" spans="2:58">
      <c r="B101" s="10" t="str">
        <f t="shared" si="19"/>
        <v/>
      </c>
      <c r="C101" s="8"/>
      <c r="D101" s="8"/>
      <c r="E101" s="8"/>
      <c r="F101" s="281"/>
      <c r="G101" s="9"/>
      <c r="H101" s="9"/>
      <c r="I101" s="9"/>
      <c r="J101" s="9"/>
      <c r="K101" s="9"/>
      <c r="L101" s="305"/>
      <c r="M101" s="305"/>
      <c r="N101" s="11" t="str">
        <f t="shared" si="23"/>
        <v/>
      </c>
      <c r="O101" s="11" t="str">
        <f t="shared" si="24"/>
        <v/>
      </c>
      <c r="P101" s="158"/>
      <c r="Q101" s="11"/>
      <c r="R101" s="11"/>
      <c r="S101" s="11"/>
      <c r="T101" s="11"/>
      <c r="U101" s="11"/>
      <c r="V101" s="11"/>
      <c r="W101" s="11"/>
      <c r="X101" s="11"/>
      <c r="Y101" s="11" t="str">
        <f t="shared" si="25"/>
        <v/>
      </c>
      <c r="Z101" s="11" t="str">
        <f t="shared" si="26"/>
        <v/>
      </c>
      <c r="AA101" s="172">
        <f t="shared" si="27"/>
        <v>0</v>
      </c>
      <c r="AB101" s="172" t="str">
        <f t="shared" si="18"/>
        <v/>
      </c>
      <c r="AC101" s="172" t="str">
        <f t="shared" si="18"/>
        <v/>
      </c>
      <c r="AD101" s="171">
        <f t="shared" si="20"/>
        <v>0</v>
      </c>
      <c r="AE101" s="171">
        <f t="shared" si="20"/>
        <v>0</v>
      </c>
      <c r="AF101" s="171">
        <f t="shared" si="20"/>
        <v>0</v>
      </c>
      <c r="AG101" s="171">
        <f t="shared" si="20"/>
        <v>0</v>
      </c>
      <c r="AH101" s="171">
        <f t="shared" si="20"/>
        <v>0</v>
      </c>
      <c r="AI101" s="171">
        <f t="shared" si="20"/>
        <v>0</v>
      </c>
      <c r="AJ101" s="171">
        <f t="shared" si="20"/>
        <v>0</v>
      </c>
      <c r="AK101" s="171"/>
      <c r="AL101" s="171"/>
      <c r="AM101" s="171">
        <f t="shared" si="21"/>
        <v>0</v>
      </c>
      <c r="AN101" s="171"/>
      <c r="AO101" s="171"/>
      <c r="AP101" s="171"/>
      <c r="AQ101" s="171"/>
      <c r="AR101" s="171"/>
      <c r="AS101" s="171"/>
      <c r="AT101" s="171"/>
      <c r="AU101" s="171"/>
      <c r="AV101" s="171"/>
      <c r="AW101" s="171"/>
      <c r="AX101" s="171"/>
      <c r="AY101" s="171"/>
      <c r="BB101" s="172" t="str">
        <f t="shared" si="22"/>
        <v/>
      </c>
      <c r="BC101" s="172" t="str">
        <f t="shared" si="22"/>
        <v/>
      </c>
      <c r="BD101" s="172" t="str">
        <f t="shared" si="22"/>
        <v/>
      </c>
      <c r="BE101" s="172" t="str">
        <f t="shared" si="22"/>
        <v/>
      </c>
      <c r="BF101" s="172" t="str">
        <f t="shared" si="22"/>
        <v/>
      </c>
    </row>
    <row r="102" spans="2:58">
      <c r="B102" s="10" t="str">
        <f t="shared" si="19"/>
        <v/>
      </c>
      <c r="C102" s="8"/>
      <c r="D102" s="8"/>
      <c r="E102" s="8"/>
      <c r="F102" s="281"/>
      <c r="G102" s="9"/>
      <c r="H102" s="9"/>
      <c r="I102" s="9"/>
      <c r="J102" s="9"/>
      <c r="K102" s="9"/>
      <c r="L102" s="305"/>
      <c r="M102" s="305"/>
      <c r="N102" s="11" t="str">
        <f t="shared" si="23"/>
        <v/>
      </c>
      <c r="O102" s="11" t="str">
        <f t="shared" si="24"/>
        <v/>
      </c>
      <c r="P102" s="158"/>
      <c r="Q102" s="11"/>
      <c r="R102" s="11"/>
      <c r="S102" s="11"/>
      <c r="T102" s="11"/>
      <c r="U102" s="11"/>
      <c r="V102" s="11"/>
      <c r="W102" s="11"/>
      <c r="X102" s="11"/>
      <c r="Y102" s="11" t="str">
        <f t="shared" si="25"/>
        <v/>
      </c>
      <c r="Z102" s="11" t="str">
        <f t="shared" si="26"/>
        <v/>
      </c>
      <c r="AA102" s="172">
        <f t="shared" si="27"/>
        <v>0</v>
      </c>
      <c r="AB102" s="172" t="str">
        <f t="shared" si="18"/>
        <v/>
      </c>
      <c r="AC102" s="172" t="str">
        <f t="shared" si="18"/>
        <v/>
      </c>
      <c r="AD102" s="171">
        <f t="shared" si="20"/>
        <v>0</v>
      </c>
      <c r="AE102" s="171">
        <f t="shared" si="20"/>
        <v>0</v>
      </c>
      <c r="AF102" s="171">
        <f t="shared" si="20"/>
        <v>0</v>
      </c>
      <c r="AG102" s="171">
        <f t="shared" si="20"/>
        <v>0</v>
      </c>
      <c r="AH102" s="171">
        <f t="shared" si="20"/>
        <v>0</v>
      </c>
      <c r="AI102" s="171">
        <f t="shared" si="20"/>
        <v>0</v>
      </c>
      <c r="AJ102" s="171">
        <f t="shared" si="20"/>
        <v>0</v>
      </c>
      <c r="AK102" s="171"/>
      <c r="AL102" s="171"/>
      <c r="AM102" s="171">
        <f t="shared" si="21"/>
        <v>0</v>
      </c>
      <c r="AN102" s="171"/>
      <c r="AO102" s="171"/>
      <c r="AP102" s="171"/>
      <c r="AQ102" s="171"/>
      <c r="AR102" s="171"/>
      <c r="AS102" s="171"/>
      <c r="AT102" s="171"/>
      <c r="AU102" s="171"/>
      <c r="AV102" s="171"/>
      <c r="AW102" s="171"/>
      <c r="AX102" s="171"/>
      <c r="AY102" s="171"/>
      <c r="BB102" s="172" t="str">
        <f t="shared" si="22"/>
        <v/>
      </c>
      <c r="BC102" s="172" t="str">
        <f t="shared" si="22"/>
        <v/>
      </c>
      <c r="BD102" s="172" t="str">
        <f t="shared" si="22"/>
        <v/>
      </c>
      <c r="BE102" s="172" t="str">
        <f t="shared" si="22"/>
        <v/>
      </c>
      <c r="BF102" s="172" t="str">
        <f t="shared" si="22"/>
        <v/>
      </c>
    </row>
    <row r="103" spans="2:58">
      <c r="B103" s="10" t="str">
        <f t="shared" si="19"/>
        <v/>
      </c>
      <c r="C103" s="8"/>
      <c r="D103" s="8"/>
      <c r="E103" s="8"/>
      <c r="F103" s="281"/>
      <c r="G103" s="9"/>
      <c r="H103" s="9"/>
      <c r="I103" s="9"/>
      <c r="J103" s="9"/>
      <c r="K103" s="9"/>
      <c r="L103" s="305"/>
      <c r="M103" s="305"/>
      <c r="N103" s="11" t="str">
        <f t="shared" si="23"/>
        <v/>
      </c>
      <c r="O103" s="11" t="str">
        <f t="shared" si="24"/>
        <v/>
      </c>
      <c r="P103" s="158"/>
      <c r="Q103" s="11"/>
      <c r="R103" s="11"/>
      <c r="S103" s="11"/>
      <c r="T103" s="11"/>
      <c r="U103" s="11"/>
      <c r="V103" s="11"/>
      <c r="W103" s="11"/>
      <c r="X103" s="11"/>
      <c r="Y103" s="11" t="str">
        <f t="shared" si="25"/>
        <v/>
      </c>
      <c r="Z103" s="11" t="str">
        <f t="shared" si="26"/>
        <v/>
      </c>
      <c r="AA103" s="172">
        <f t="shared" si="27"/>
        <v>0</v>
      </c>
      <c r="AB103" s="172" t="str">
        <f t="shared" si="18"/>
        <v/>
      </c>
      <c r="AC103" s="172" t="str">
        <f t="shared" si="18"/>
        <v/>
      </c>
      <c r="AD103" s="171">
        <f t="shared" si="20"/>
        <v>0</v>
      </c>
      <c r="AE103" s="171">
        <f t="shared" si="20"/>
        <v>0</v>
      </c>
      <c r="AF103" s="171">
        <f t="shared" si="20"/>
        <v>0</v>
      </c>
      <c r="AG103" s="171">
        <f t="shared" si="20"/>
        <v>0</v>
      </c>
      <c r="AH103" s="171">
        <f t="shared" si="20"/>
        <v>0</v>
      </c>
      <c r="AI103" s="171">
        <f t="shared" si="20"/>
        <v>0</v>
      </c>
      <c r="AJ103" s="171">
        <f t="shared" si="20"/>
        <v>0</v>
      </c>
      <c r="AK103" s="171"/>
      <c r="AL103" s="171"/>
      <c r="AM103" s="171">
        <f t="shared" si="21"/>
        <v>0</v>
      </c>
      <c r="AN103" s="171"/>
      <c r="AO103" s="171"/>
      <c r="AP103" s="171"/>
      <c r="AQ103" s="171"/>
      <c r="AR103" s="171"/>
      <c r="AS103" s="171"/>
      <c r="AT103" s="171"/>
      <c r="AU103" s="171"/>
      <c r="AV103" s="171"/>
      <c r="AW103" s="171"/>
      <c r="AX103" s="171"/>
      <c r="AY103" s="171"/>
      <c r="BB103" s="172" t="str">
        <f t="shared" si="22"/>
        <v/>
      </c>
      <c r="BC103" s="172" t="str">
        <f t="shared" si="22"/>
        <v/>
      </c>
      <c r="BD103" s="172" t="str">
        <f t="shared" si="22"/>
        <v/>
      </c>
      <c r="BE103" s="172" t="str">
        <f t="shared" si="22"/>
        <v/>
      </c>
      <c r="BF103" s="172" t="str">
        <f t="shared" si="22"/>
        <v/>
      </c>
    </row>
    <row r="104" spans="2:58">
      <c r="B104" s="10" t="str">
        <f t="shared" si="19"/>
        <v/>
      </c>
      <c r="C104" s="8"/>
      <c r="D104" s="8"/>
      <c r="E104" s="8"/>
      <c r="F104" s="281"/>
      <c r="G104" s="9"/>
      <c r="H104" s="9"/>
      <c r="I104" s="9"/>
      <c r="J104" s="9"/>
      <c r="K104" s="9"/>
      <c r="L104" s="305"/>
      <c r="M104" s="305"/>
      <c r="N104" s="11" t="str">
        <f t="shared" si="23"/>
        <v/>
      </c>
      <c r="O104" s="11" t="str">
        <f t="shared" si="24"/>
        <v/>
      </c>
      <c r="P104" s="158"/>
      <c r="Q104" s="11"/>
      <c r="R104" s="11"/>
      <c r="S104" s="11"/>
      <c r="T104" s="11"/>
      <c r="U104" s="11"/>
      <c r="V104" s="11"/>
      <c r="W104" s="11"/>
      <c r="X104" s="11"/>
      <c r="Y104" s="11" t="str">
        <f t="shared" si="25"/>
        <v/>
      </c>
      <c r="Z104" s="11" t="str">
        <f t="shared" si="26"/>
        <v/>
      </c>
      <c r="AA104" s="172">
        <f t="shared" si="27"/>
        <v>0</v>
      </c>
      <c r="AB104" s="172" t="str">
        <f t="shared" si="18"/>
        <v/>
      </c>
      <c r="AC104" s="172" t="str">
        <f t="shared" si="18"/>
        <v/>
      </c>
      <c r="AD104" s="171">
        <f t="shared" si="20"/>
        <v>0</v>
      </c>
      <c r="AE104" s="171">
        <f t="shared" si="20"/>
        <v>0</v>
      </c>
      <c r="AF104" s="171">
        <f t="shared" si="20"/>
        <v>0</v>
      </c>
      <c r="AG104" s="171">
        <f t="shared" si="20"/>
        <v>0</v>
      </c>
      <c r="AH104" s="171">
        <f t="shared" si="20"/>
        <v>0</v>
      </c>
      <c r="AI104" s="171">
        <f t="shared" si="20"/>
        <v>0</v>
      </c>
      <c r="AJ104" s="171">
        <f t="shared" si="20"/>
        <v>0</v>
      </c>
      <c r="AK104" s="171"/>
      <c r="AL104" s="171"/>
      <c r="AM104" s="171">
        <f t="shared" si="21"/>
        <v>0</v>
      </c>
      <c r="AN104" s="171"/>
      <c r="AO104" s="171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BB104" s="172" t="str">
        <f t="shared" si="22"/>
        <v/>
      </c>
      <c r="BC104" s="172" t="str">
        <f t="shared" si="22"/>
        <v/>
      </c>
      <c r="BD104" s="172" t="str">
        <f t="shared" si="22"/>
        <v/>
      </c>
      <c r="BE104" s="172" t="str">
        <f t="shared" si="22"/>
        <v/>
      </c>
      <c r="BF104" s="172" t="str">
        <f t="shared" si="22"/>
        <v/>
      </c>
    </row>
    <row r="105" spans="2:58">
      <c r="B105" s="10" t="str">
        <f t="shared" si="19"/>
        <v/>
      </c>
      <c r="C105" s="8"/>
      <c r="D105" s="8"/>
      <c r="E105" s="8"/>
      <c r="F105" s="281"/>
      <c r="G105" s="9"/>
      <c r="H105" s="9"/>
      <c r="I105" s="9"/>
      <c r="J105" s="9"/>
      <c r="K105" s="9"/>
      <c r="L105" s="305"/>
      <c r="M105" s="305"/>
      <c r="N105" s="11" t="str">
        <f t="shared" si="23"/>
        <v/>
      </c>
      <c r="O105" s="11" t="str">
        <f t="shared" si="24"/>
        <v/>
      </c>
      <c r="P105" s="158"/>
      <c r="Q105" s="11"/>
      <c r="R105" s="11"/>
      <c r="S105" s="11"/>
      <c r="T105" s="11"/>
      <c r="U105" s="11"/>
      <c r="V105" s="11"/>
      <c r="W105" s="11"/>
      <c r="X105" s="11"/>
      <c r="Y105" s="11" t="str">
        <f t="shared" si="25"/>
        <v/>
      </c>
      <c r="Z105" s="11" t="str">
        <f t="shared" si="26"/>
        <v/>
      </c>
      <c r="AA105" s="172">
        <f t="shared" si="27"/>
        <v>0</v>
      </c>
      <c r="AB105" s="172" t="str">
        <f t="shared" si="18"/>
        <v/>
      </c>
      <c r="AC105" s="172" t="str">
        <f t="shared" si="18"/>
        <v/>
      </c>
      <c r="AD105" s="171">
        <f t="shared" si="20"/>
        <v>0</v>
      </c>
      <c r="AE105" s="171">
        <f t="shared" si="20"/>
        <v>0</v>
      </c>
      <c r="AF105" s="171">
        <f t="shared" si="20"/>
        <v>0</v>
      </c>
      <c r="AG105" s="171">
        <f t="shared" si="20"/>
        <v>0</v>
      </c>
      <c r="AH105" s="171">
        <f t="shared" si="20"/>
        <v>0</v>
      </c>
      <c r="AI105" s="171">
        <f t="shared" si="20"/>
        <v>0</v>
      </c>
      <c r="AJ105" s="171">
        <f t="shared" si="20"/>
        <v>0</v>
      </c>
      <c r="AK105" s="171"/>
      <c r="AL105" s="171"/>
      <c r="AM105" s="171">
        <f t="shared" si="21"/>
        <v>0</v>
      </c>
      <c r="AN105" s="171"/>
      <c r="AO105" s="171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BB105" s="172" t="str">
        <f t="shared" si="22"/>
        <v/>
      </c>
      <c r="BC105" s="172" t="str">
        <f t="shared" si="22"/>
        <v/>
      </c>
      <c r="BD105" s="172" t="str">
        <f t="shared" si="22"/>
        <v/>
      </c>
      <c r="BE105" s="172" t="str">
        <f t="shared" si="22"/>
        <v/>
      </c>
      <c r="BF105" s="172" t="str">
        <f t="shared" si="22"/>
        <v/>
      </c>
    </row>
    <row r="106" spans="2:58">
      <c r="B106" s="10" t="str">
        <f t="shared" si="19"/>
        <v/>
      </c>
      <c r="C106" s="8"/>
      <c r="D106" s="8"/>
      <c r="E106" s="8"/>
      <c r="F106" s="281"/>
      <c r="G106" s="9"/>
      <c r="H106" s="9"/>
      <c r="I106" s="9"/>
      <c r="J106" s="9"/>
      <c r="K106" s="9"/>
      <c r="L106" s="305"/>
      <c r="M106" s="305"/>
      <c r="N106" s="11" t="str">
        <f t="shared" si="23"/>
        <v/>
      </c>
      <c r="O106" s="11" t="str">
        <f t="shared" si="24"/>
        <v/>
      </c>
      <c r="P106" s="158"/>
      <c r="Q106" s="11"/>
      <c r="R106" s="11"/>
      <c r="S106" s="11"/>
      <c r="T106" s="11"/>
      <c r="U106" s="11"/>
      <c r="V106" s="11"/>
      <c r="W106" s="11"/>
      <c r="X106" s="11"/>
      <c r="Y106" s="11" t="str">
        <f t="shared" si="25"/>
        <v/>
      </c>
      <c r="Z106" s="11" t="str">
        <f t="shared" si="26"/>
        <v/>
      </c>
      <c r="AA106" s="172">
        <f t="shared" si="27"/>
        <v>0</v>
      </c>
      <c r="AB106" s="172" t="str">
        <f t="shared" si="18"/>
        <v/>
      </c>
      <c r="AC106" s="172" t="str">
        <f t="shared" si="18"/>
        <v/>
      </c>
      <c r="AD106" s="171">
        <f t="shared" si="20"/>
        <v>0</v>
      </c>
      <c r="AE106" s="171">
        <f t="shared" si="20"/>
        <v>0</v>
      </c>
      <c r="AF106" s="171">
        <f t="shared" si="20"/>
        <v>0</v>
      </c>
      <c r="AG106" s="171">
        <f t="shared" si="20"/>
        <v>0</v>
      </c>
      <c r="AH106" s="171">
        <f t="shared" si="20"/>
        <v>0</v>
      </c>
      <c r="AI106" s="171">
        <f t="shared" si="20"/>
        <v>0</v>
      </c>
      <c r="AJ106" s="171">
        <f t="shared" si="20"/>
        <v>0</v>
      </c>
      <c r="AK106" s="171"/>
      <c r="AL106" s="171"/>
      <c r="AM106" s="171">
        <f t="shared" si="21"/>
        <v>0</v>
      </c>
      <c r="AN106" s="171"/>
      <c r="AO106" s="171"/>
      <c r="AP106" s="171"/>
      <c r="AQ106" s="171"/>
      <c r="AR106" s="171"/>
      <c r="AS106" s="171"/>
      <c r="AT106" s="171"/>
      <c r="AU106" s="171"/>
      <c r="AV106" s="171"/>
      <c r="AW106" s="171"/>
      <c r="AX106" s="171"/>
      <c r="AY106" s="171"/>
      <c r="BB106" s="172" t="str">
        <f t="shared" si="22"/>
        <v/>
      </c>
      <c r="BC106" s="172" t="str">
        <f t="shared" si="22"/>
        <v/>
      </c>
      <c r="BD106" s="172" t="str">
        <f t="shared" si="22"/>
        <v/>
      </c>
      <c r="BE106" s="172" t="str">
        <f t="shared" si="22"/>
        <v/>
      </c>
      <c r="BF106" s="172" t="str">
        <f t="shared" si="22"/>
        <v/>
      </c>
    </row>
    <row r="107" spans="2:58">
      <c r="B107" s="10" t="str">
        <f t="shared" si="19"/>
        <v/>
      </c>
      <c r="C107" s="8"/>
      <c r="D107" s="8"/>
      <c r="E107" s="8"/>
      <c r="F107" s="281"/>
      <c r="G107" s="9"/>
      <c r="H107" s="9"/>
      <c r="I107" s="9"/>
      <c r="J107" s="9"/>
      <c r="K107" s="9"/>
      <c r="L107" s="305"/>
      <c r="M107" s="305"/>
      <c r="N107" s="11" t="str">
        <f t="shared" si="23"/>
        <v/>
      </c>
      <c r="O107" s="11" t="str">
        <f t="shared" si="24"/>
        <v/>
      </c>
      <c r="P107" s="158"/>
      <c r="Q107" s="11"/>
      <c r="R107" s="11"/>
      <c r="S107" s="11"/>
      <c r="T107" s="11"/>
      <c r="U107" s="11"/>
      <c r="V107" s="11"/>
      <c r="W107" s="11"/>
      <c r="X107" s="11"/>
      <c r="Y107" s="11" t="str">
        <f t="shared" si="25"/>
        <v/>
      </c>
      <c r="Z107" s="11" t="str">
        <f t="shared" si="26"/>
        <v/>
      </c>
      <c r="AA107" s="172">
        <f t="shared" si="27"/>
        <v>0</v>
      </c>
      <c r="AB107" s="172" t="str">
        <f t="shared" si="18"/>
        <v/>
      </c>
      <c r="AC107" s="172" t="str">
        <f t="shared" si="18"/>
        <v/>
      </c>
      <c r="AD107" s="171">
        <f t="shared" si="20"/>
        <v>0</v>
      </c>
      <c r="AE107" s="171">
        <f t="shared" si="20"/>
        <v>0</v>
      </c>
      <c r="AF107" s="171">
        <f t="shared" si="20"/>
        <v>0</v>
      </c>
      <c r="AG107" s="171">
        <f t="shared" si="20"/>
        <v>0</v>
      </c>
      <c r="AH107" s="171">
        <f t="shared" si="20"/>
        <v>0</v>
      </c>
      <c r="AI107" s="171">
        <f t="shared" si="20"/>
        <v>0</v>
      </c>
      <c r="AJ107" s="171">
        <f t="shared" si="20"/>
        <v>0</v>
      </c>
      <c r="AK107" s="171"/>
      <c r="AL107" s="171"/>
      <c r="AM107" s="171">
        <f t="shared" si="21"/>
        <v>0</v>
      </c>
      <c r="AN107" s="171"/>
      <c r="AO107" s="171"/>
      <c r="AP107" s="171"/>
      <c r="AQ107" s="171"/>
      <c r="AR107" s="171"/>
      <c r="AS107" s="171"/>
      <c r="AT107" s="171"/>
      <c r="AU107" s="171"/>
      <c r="AV107" s="171"/>
      <c r="AW107" s="171"/>
      <c r="AX107" s="171"/>
      <c r="AY107" s="171"/>
      <c r="BB107" s="172" t="str">
        <f t="shared" si="22"/>
        <v/>
      </c>
      <c r="BC107" s="172" t="str">
        <f t="shared" si="22"/>
        <v/>
      </c>
      <c r="BD107" s="172" t="str">
        <f t="shared" si="22"/>
        <v/>
      </c>
      <c r="BE107" s="172" t="str">
        <f t="shared" si="22"/>
        <v/>
      </c>
      <c r="BF107" s="172" t="str">
        <f t="shared" si="22"/>
        <v/>
      </c>
    </row>
    <row r="108" spans="2:58">
      <c r="B108" s="10" t="str">
        <f t="shared" si="19"/>
        <v/>
      </c>
      <c r="C108" s="8"/>
      <c r="D108" s="8"/>
      <c r="E108" s="8"/>
      <c r="F108" s="281"/>
      <c r="G108" s="9"/>
      <c r="H108" s="9"/>
      <c r="I108" s="9"/>
      <c r="J108" s="9"/>
      <c r="K108" s="9"/>
      <c r="L108" s="305"/>
      <c r="M108" s="305"/>
      <c r="N108" s="11" t="str">
        <f t="shared" si="23"/>
        <v/>
      </c>
      <c r="O108" s="11" t="str">
        <f t="shared" si="24"/>
        <v/>
      </c>
      <c r="P108" s="158"/>
      <c r="Q108" s="11"/>
      <c r="R108" s="11"/>
      <c r="S108" s="11"/>
      <c r="T108" s="11"/>
      <c r="U108" s="11"/>
      <c r="V108" s="11"/>
      <c r="W108" s="11"/>
      <c r="X108" s="11"/>
      <c r="Y108" s="11" t="str">
        <f t="shared" si="25"/>
        <v/>
      </c>
      <c r="Z108" s="11" t="str">
        <f t="shared" si="26"/>
        <v/>
      </c>
      <c r="AA108" s="172">
        <f t="shared" si="27"/>
        <v>0</v>
      </c>
      <c r="AB108" s="172" t="str">
        <f t="shared" si="18"/>
        <v/>
      </c>
      <c r="AC108" s="172" t="str">
        <f t="shared" si="18"/>
        <v/>
      </c>
      <c r="AD108" s="171">
        <f t="shared" si="20"/>
        <v>0</v>
      </c>
      <c r="AE108" s="171">
        <f t="shared" si="20"/>
        <v>0</v>
      </c>
      <c r="AF108" s="171">
        <f t="shared" si="20"/>
        <v>0</v>
      </c>
      <c r="AG108" s="171">
        <f t="shared" si="20"/>
        <v>0</v>
      </c>
      <c r="AH108" s="171">
        <f t="shared" si="20"/>
        <v>0</v>
      </c>
      <c r="AI108" s="171">
        <f t="shared" si="20"/>
        <v>0</v>
      </c>
      <c r="AJ108" s="171">
        <f t="shared" si="20"/>
        <v>0</v>
      </c>
      <c r="AK108" s="171"/>
      <c r="AL108" s="171"/>
      <c r="AM108" s="171">
        <f t="shared" si="21"/>
        <v>0</v>
      </c>
      <c r="AN108" s="171"/>
      <c r="AO108" s="171"/>
      <c r="AP108" s="171"/>
      <c r="AQ108" s="171"/>
      <c r="AR108" s="171"/>
      <c r="AS108" s="171"/>
      <c r="AT108" s="171"/>
      <c r="AU108" s="171"/>
      <c r="AV108" s="171"/>
      <c r="AW108" s="171"/>
      <c r="AX108" s="171"/>
      <c r="AY108" s="171"/>
      <c r="BB108" s="172" t="str">
        <f t="shared" si="22"/>
        <v/>
      </c>
      <c r="BC108" s="172" t="str">
        <f t="shared" si="22"/>
        <v/>
      </c>
      <c r="BD108" s="172" t="str">
        <f t="shared" si="22"/>
        <v/>
      </c>
      <c r="BE108" s="172" t="str">
        <f t="shared" si="22"/>
        <v/>
      </c>
      <c r="BF108" s="172" t="str">
        <f t="shared" si="22"/>
        <v/>
      </c>
    </row>
    <row r="109" spans="2:58">
      <c r="B109" s="10" t="str">
        <f t="shared" si="19"/>
        <v/>
      </c>
      <c r="C109" s="8"/>
      <c r="D109" s="8"/>
      <c r="E109" s="8"/>
      <c r="F109" s="281"/>
      <c r="G109" s="9"/>
      <c r="H109" s="9"/>
      <c r="I109" s="9"/>
      <c r="J109" s="9"/>
      <c r="K109" s="9"/>
      <c r="L109" s="305"/>
      <c r="M109" s="305"/>
      <c r="N109" s="11" t="str">
        <f t="shared" si="23"/>
        <v/>
      </c>
      <c r="O109" s="11" t="str">
        <f t="shared" si="24"/>
        <v/>
      </c>
      <c r="P109" s="158"/>
      <c r="Q109" s="11"/>
      <c r="R109" s="11"/>
      <c r="S109" s="11"/>
      <c r="T109" s="11"/>
      <c r="U109" s="11"/>
      <c r="V109" s="11"/>
      <c r="W109" s="11"/>
      <c r="X109" s="11"/>
      <c r="Y109" s="11" t="str">
        <f t="shared" si="25"/>
        <v/>
      </c>
      <c r="Z109" s="11" t="str">
        <f t="shared" si="26"/>
        <v/>
      </c>
      <c r="AA109" s="172">
        <f t="shared" si="27"/>
        <v>0</v>
      </c>
      <c r="AB109" s="172" t="str">
        <f t="shared" si="18"/>
        <v/>
      </c>
      <c r="AC109" s="172" t="str">
        <f t="shared" si="18"/>
        <v/>
      </c>
      <c r="AD109" s="171">
        <f t="shared" si="20"/>
        <v>0</v>
      </c>
      <c r="AE109" s="171">
        <f t="shared" si="20"/>
        <v>0</v>
      </c>
      <c r="AF109" s="171">
        <f t="shared" si="20"/>
        <v>0</v>
      </c>
      <c r="AG109" s="171">
        <f t="shared" si="20"/>
        <v>0</v>
      </c>
      <c r="AH109" s="171">
        <f t="shared" si="20"/>
        <v>0</v>
      </c>
      <c r="AI109" s="171">
        <f t="shared" si="20"/>
        <v>0</v>
      </c>
      <c r="AJ109" s="171">
        <f t="shared" si="20"/>
        <v>0</v>
      </c>
      <c r="AK109" s="171"/>
      <c r="AL109" s="171"/>
      <c r="AM109" s="171">
        <f t="shared" si="21"/>
        <v>0</v>
      </c>
      <c r="AN109" s="171"/>
      <c r="AO109" s="171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BB109" s="172" t="str">
        <f t="shared" si="22"/>
        <v/>
      </c>
      <c r="BC109" s="172" t="str">
        <f t="shared" si="22"/>
        <v/>
      </c>
      <c r="BD109" s="172" t="str">
        <f t="shared" si="22"/>
        <v/>
      </c>
      <c r="BE109" s="172" t="str">
        <f t="shared" si="22"/>
        <v/>
      </c>
      <c r="BF109" s="172" t="str">
        <f t="shared" si="22"/>
        <v/>
      </c>
    </row>
    <row r="110" spans="2:58">
      <c r="B110" s="10" t="str">
        <f t="shared" si="19"/>
        <v/>
      </c>
      <c r="C110" s="8"/>
      <c r="D110" s="8"/>
      <c r="E110" s="8"/>
      <c r="F110" s="281"/>
      <c r="G110" s="9"/>
      <c r="H110" s="9"/>
      <c r="I110" s="9"/>
      <c r="J110" s="9"/>
      <c r="K110" s="9"/>
      <c r="L110" s="305"/>
      <c r="M110" s="305"/>
      <c r="N110" s="11" t="str">
        <f t="shared" si="23"/>
        <v/>
      </c>
      <c r="O110" s="11" t="str">
        <f t="shared" si="24"/>
        <v/>
      </c>
      <c r="P110" s="158"/>
      <c r="Q110" s="11"/>
      <c r="R110" s="11"/>
      <c r="S110" s="11"/>
      <c r="T110" s="11"/>
      <c r="U110" s="11"/>
      <c r="V110" s="11"/>
      <c r="W110" s="11"/>
      <c r="X110" s="11"/>
      <c r="Y110" s="11" t="str">
        <f t="shared" si="25"/>
        <v/>
      </c>
      <c r="Z110" s="11" t="str">
        <f t="shared" si="26"/>
        <v/>
      </c>
      <c r="AA110" s="172">
        <f t="shared" si="27"/>
        <v>0</v>
      </c>
      <c r="AB110" s="172" t="str">
        <f t="shared" si="18"/>
        <v/>
      </c>
      <c r="AC110" s="172" t="str">
        <f t="shared" si="18"/>
        <v/>
      </c>
      <c r="AD110" s="171">
        <f t="shared" si="20"/>
        <v>0</v>
      </c>
      <c r="AE110" s="171">
        <f t="shared" si="20"/>
        <v>0</v>
      </c>
      <c r="AF110" s="171">
        <f t="shared" si="20"/>
        <v>0</v>
      </c>
      <c r="AG110" s="171">
        <f t="shared" si="20"/>
        <v>0</v>
      </c>
      <c r="AH110" s="171">
        <f t="shared" si="20"/>
        <v>0</v>
      </c>
      <c r="AI110" s="171">
        <f t="shared" si="20"/>
        <v>0</v>
      </c>
      <c r="AJ110" s="171">
        <f t="shared" si="20"/>
        <v>0</v>
      </c>
      <c r="AK110" s="171"/>
      <c r="AL110" s="171"/>
      <c r="AM110" s="171">
        <f t="shared" si="21"/>
        <v>0</v>
      </c>
      <c r="AN110" s="171"/>
      <c r="AO110" s="171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BB110" s="172" t="str">
        <f t="shared" si="22"/>
        <v/>
      </c>
      <c r="BC110" s="172" t="str">
        <f t="shared" si="22"/>
        <v/>
      </c>
      <c r="BD110" s="172" t="str">
        <f t="shared" si="22"/>
        <v/>
      </c>
      <c r="BE110" s="172" t="str">
        <f t="shared" si="22"/>
        <v/>
      </c>
      <c r="BF110" s="172" t="str">
        <f t="shared" si="22"/>
        <v/>
      </c>
    </row>
    <row r="111" spans="2:58">
      <c r="B111" s="10" t="str">
        <f t="shared" si="19"/>
        <v/>
      </c>
      <c r="C111" s="8"/>
      <c r="D111" s="8"/>
      <c r="E111" s="8"/>
      <c r="F111" s="281"/>
      <c r="G111" s="9"/>
      <c r="H111" s="9"/>
      <c r="I111" s="9"/>
      <c r="J111" s="9"/>
      <c r="K111" s="9"/>
      <c r="L111" s="305"/>
      <c r="M111" s="305"/>
      <c r="N111" s="11" t="str">
        <f t="shared" si="23"/>
        <v/>
      </c>
      <c r="O111" s="11" t="str">
        <f t="shared" si="24"/>
        <v/>
      </c>
      <c r="P111" s="158"/>
      <c r="Q111" s="11"/>
      <c r="R111" s="11"/>
      <c r="S111" s="11"/>
      <c r="T111" s="11"/>
      <c r="U111" s="11"/>
      <c r="V111" s="11"/>
      <c r="W111" s="11"/>
      <c r="X111" s="11"/>
      <c r="Y111" s="11" t="str">
        <f t="shared" si="25"/>
        <v/>
      </c>
      <c r="Z111" s="11" t="str">
        <f t="shared" si="26"/>
        <v/>
      </c>
      <c r="AA111" s="172">
        <f t="shared" si="27"/>
        <v>0</v>
      </c>
      <c r="AB111" s="172" t="str">
        <f t="shared" si="18"/>
        <v/>
      </c>
      <c r="AC111" s="172" t="str">
        <f t="shared" si="18"/>
        <v/>
      </c>
      <c r="AD111" s="171">
        <f t="shared" si="20"/>
        <v>0</v>
      </c>
      <c r="AE111" s="171">
        <f t="shared" si="20"/>
        <v>0</v>
      </c>
      <c r="AF111" s="171">
        <f t="shared" si="20"/>
        <v>0</v>
      </c>
      <c r="AG111" s="171">
        <f t="shared" si="20"/>
        <v>0</v>
      </c>
      <c r="AH111" s="171">
        <f t="shared" si="20"/>
        <v>0</v>
      </c>
      <c r="AI111" s="171">
        <f t="shared" si="20"/>
        <v>0</v>
      </c>
      <c r="AJ111" s="171">
        <f t="shared" si="20"/>
        <v>0</v>
      </c>
      <c r="AK111" s="171"/>
      <c r="AL111" s="171"/>
      <c r="AM111" s="171">
        <f t="shared" si="21"/>
        <v>0</v>
      </c>
      <c r="AN111" s="171"/>
      <c r="AO111" s="171"/>
      <c r="AP111" s="171"/>
      <c r="AQ111" s="171"/>
      <c r="AR111" s="171"/>
      <c r="AS111" s="171"/>
      <c r="AT111" s="171"/>
      <c r="AU111" s="171"/>
      <c r="AV111" s="171"/>
      <c r="AW111" s="171"/>
      <c r="AX111" s="171"/>
      <c r="AY111" s="171"/>
      <c r="BB111" s="172" t="str">
        <f t="shared" ref="BB111:BF126" si="28">IF($F111="","",BB$30)</f>
        <v/>
      </c>
      <c r="BC111" s="172" t="str">
        <f t="shared" si="28"/>
        <v/>
      </c>
      <c r="BD111" s="172" t="str">
        <f t="shared" si="28"/>
        <v/>
      </c>
      <c r="BE111" s="172" t="str">
        <f t="shared" si="28"/>
        <v/>
      </c>
      <c r="BF111" s="172" t="str">
        <f t="shared" si="28"/>
        <v/>
      </c>
    </row>
    <row r="112" spans="2:58">
      <c r="B112" s="10" t="str">
        <f t="shared" si="19"/>
        <v/>
      </c>
      <c r="C112" s="8"/>
      <c r="D112" s="8"/>
      <c r="E112" s="8"/>
      <c r="F112" s="281"/>
      <c r="G112" s="9"/>
      <c r="H112" s="9"/>
      <c r="I112" s="9"/>
      <c r="J112" s="9"/>
      <c r="K112" s="9"/>
      <c r="L112" s="305"/>
      <c r="M112" s="305"/>
      <c r="N112" s="11" t="str">
        <f t="shared" si="23"/>
        <v/>
      </c>
      <c r="O112" s="11" t="str">
        <f t="shared" si="24"/>
        <v/>
      </c>
      <c r="P112" s="158"/>
      <c r="Q112" s="11"/>
      <c r="R112" s="11"/>
      <c r="S112" s="11"/>
      <c r="T112" s="11"/>
      <c r="U112" s="11"/>
      <c r="V112" s="11"/>
      <c r="W112" s="11"/>
      <c r="X112" s="11"/>
      <c r="Y112" s="11" t="str">
        <f t="shared" si="25"/>
        <v/>
      </c>
      <c r="Z112" s="11" t="str">
        <f t="shared" si="26"/>
        <v/>
      </c>
      <c r="AA112" s="172">
        <f t="shared" si="27"/>
        <v>0</v>
      </c>
      <c r="AB112" s="172" t="str">
        <f t="shared" si="18"/>
        <v/>
      </c>
      <c r="AC112" s="172" t="str">
        <f t="shared" si="18"/>
        <v/>
      </c>
      <c r="AD112" s="171">
        <f t="shared" si="20"/>
        <v>0</v>
      </c>
      <c r="AE112" s="171">
        <f t="shared" si="20"/>
        <v>0</v>
      </c>
      <c r="AF112" s="171">
        <f t="shared" si="20"/>
        <v>0</v>
      </c>
      <c r="AG112" s="171">
        <f t="shared" si="20"/>
        <v>0</v>
      </c>
      <c r="AH112" s="171">
        <f t="shared" si="20"/>
        <v>0</v>
      </c>
      <c r="AI112" s="171">
        <f t="shared" si="20"/>
        <v>0</v>
      </c>
      <c r="AJ112" s="171">
        <f t="shared" si="20"/>
        <v>0</v>
      </c>
      <c r="AK112" s="171"/>
      <c r="AL112" s="171"/>
      <c r="AM112" s="171">
        <f t="shared" si="21"/>
        <v>0</v>
      </c>
      <c r="AN112" s="171"/>
      <c r="AO112" s="171"/>
      <c r="AP112" s="171"/>
      <c r="AQ112" s="171"/>
      <c r="AR112" s="171"/>
      <c r="AS112" s="171"/>
      <c r="AT112" s="171"/>
      <c r="AU112" s="171"/>
      <c r="AV112" s="171"/>
      <c r="AW112" s="171"/>
      <c r="AX112" s="171"/>
      <c r="AY112" s="171"/>
      <c r="BB112" s="172" t="str">
        <f t="shared" si="28"/>
        <v/>
      </c>
      <c r="BC112" s="172" t="str">
        <f t="shared" si="28"/>
        <v/>
      </c>
      <c r="BD112" s="172" t="str">
        <f t="shared" si="28"/>
        <v/>
      </c>
      <c r="BE112" s="172" t="str">
        <f t="shared" si="28"/>
        <v/>
      </c>
      <c r="BF112" s="172" t="str">
        <f t="shared" si="28"/>
        <v/>
      </c>
    </row>
    <row r="113" spans="2:58">
      <c r="B113" s="10" t="str">
        <f t="shared" si="19"/>
        <v/>
      </c>
      <c r="C113" s="8"/>
      <c r="D113" s="8"/>
      <c r="E113" s="8"/>
      <c r="F113" s="281"/>
      <c r="G113" s="9"/>
      <c r="H113" s="9"/>
      <c r="I113" s="9"/>
      <c r="J113" s="9"/>
      <c r="K113" s="9"/>
      <c r="L113" s="305"/>
      <c r="M113" s="305"/>
      <c r="N113" s="11" t="str">
        <f t="shared" si="23"/>
        <v/>
      </c>
      <c r="O113" s="11" t="str">
        <f t="shared" si="24"/>
        <v/>
      </c>
      <c r="P113" s="158"/>
      <c r="Q113" s="11"/>
      <c r="R113" s="11"/>
      <c r="S113" s="11"/>
      <c r="T113" s="11"/>
      <c r="U113" s="11"/>
      <c r="V113" s="11"/>
      <c r="W113" s="11"/>
      <c r="X113" s="11"/>
      <c r="Y113" s="11" t="str">
        <f t="shared" si="25"/>
        <v/>
      </c>
      <c r="Z113" s="11" t="str">
        <f t="shared" si="26"/>
        <v/>
      </c>
      <c r="AA113" s="172">
        <f t="shared" si="27"/>
        <v>0</v>
      </c>
      <c r="AB113" s="172" t="str">
        <f t="shared" si="18"/>
        <v/>
      </c>
      <c r="AC113" s="172" t="str">
        <f t="shared" si="18"/>
        <v/>
      </c>
      <c r="AD113" s="171">
        <f t="shared" si="20"/>
        <v>0</v>
      </c>
      <c r="AE113" s="171">
        <f t="shared" si="20"/>
        <v>0</v>
      </c>
      <c r="AF113" s="171">
        <f t="shared" si="20"/>
        <v>0</v>
      </c>
      <c r="AG113" s="171">
        <f t="shared" si="20"/>
        <v>0</v>
      </c>
      <c r="AH113" s="171">
        <f t="shared" si="20"/>
        <v>0</v>
      </c>
      <c r="AI113" s="171">
        <f t="shared" si="20"/>
        <v>0</v>
      </c>
      <c r="AJ113" s="171">
        <f t="shared" si="20"/>
        <v>0</v>
      </c>
      <c r="AK113" s="171"/>
      <c r="AL113" s="171"/>
      <c r="AM113" s="171">
        <f t="shared" si="21"/>
        <v>0</v>
      </c>
      <c r="AN113" s="171"/>
      <c r="AO113" s="171"/>
      <c r="AP113" s="171"/>
      <c r="AQ113" s="171"/>
      <c r="AR113" s="171"/>
      <c r="AS113" s="171"/>
      <c r="AT113" s="171"/>
      <c r="AU113" s="171"/>
      <c r="AV113" s="171"/>
      <c r="AW113" s="171"/>
      <c r="AX113" s="171"/>
      <c r="AY113" s="171"/>
      <c r="BB113" s="172" t="str">
        <f t="shared" si="28"/>
        <v/>
      </c>
      <c r="BC113" s="172" t="str">
        <f t="shared" si="28"/>
        <v/>
      </c>
      <c r="BD113" s="172" t="str">
        <f t="shared" si="28"/>
        <v/>
      </c>
      <c r="BE113" s="172" t="str">
        <f t="shared" si="28"/>
        <v/>
      </c>
      <c r="BF113" s="172" t="str">
        <f t="shared" si="28"/>
        <v/>
      </c>
    </row>
    <row r="114" spans="2:58">
      <c r="B114" s="10" t="str">
        <f t="shared" si="19"/>
        <v/>
      </c>
      <c r="C114" s="8"/>
      <c r="D114" s="8"/>
      <c r="E114" s="8"/>
      <c r="F114" s="281"/>
      <c r="G114" s="9"/>
      <c r="H114" s="9"/>
      <c r="I114" s="9"/>
      <c r="J114" s="9"/>
      <c r="K114" s="9"/>
      <c r="L114" s="305"/>
      <c r="M114" s="305"/>
      <c r="N114" s="11" t="str">
        <f t="shared" si="23"/>
        <v/>
      </c>
      <c r="O114" s="11" t="str">
        <f t="shared" si="24"/>
        <v/>
      </c>
      <c r="P114" s="158"/>
      <c r="Q114" s="11"/>
      <c r="R114" s="11"/>
      <c r="S114" s="11"/>
      <c r="T114" s="11"/>
      <c r="U114" s="11"/>
      <c r="V114" s="11"/>
      <c r="W114" s="11"/>
      <c r="X114" s="11"/>
      <c r="Y114" s="11" t="str">
        <f t="shared" si="25"/>
        <v/>
      </c>
      <c r="Z114" s="11" t="str">
        <f t="shared" si="26"/>
        <v/>
      </c>
      <c r="AA114" s="172">
        <f t="shared" si="27"/>
        <v>0</v>
      </c>
      <c r="AB114" s="172" t="str">
        <f t="shared" si="18"/>
        <v/>
      </c>
      <c r="AC114" s="172" t="str">
        <f t="shared" si="18"/>
        <v/>
      </c>
      <c r="AD114" s="171">
        <f t="shared" si="20"/>
        <v>0</v>
      </c>
      <c r="AE114" s="171">
        <f t="shared" si="20"/>
        <v>0</v>
      </c>
      <c r="AF114" s="171">
        <f t="shared" si="20"/>
        <v>0</v>
      </c>
      <c r="AG114" s="171">
        <f t="shared" si="20"/>
        <v>0</v>
      </c>
      <c r="AH114" s="171">
        <f t="shared" si="20"/>
        <v>0</v>
      </c>
      <c r="AI114" s="171">
        <f t="shared" si="20"/>
        <v>0</v>
      </c>
      <c r="AJ114" s="171">
        <f t="shared" si="20"/>
        <v>0</v>
      </c>
      <c r="AK114" s="171"/>
      <c r="AL114" s="171"/>
      <c r="AM114" s="171">
        <f t="shared" si="21"/>
        <v>0</v>
      </c>
      <c r="AN114" s="171"/>
      <c r="AO114" s="171"/>
      <c r="AP114" s="171"/>
      <c r="AQ114" s="171"/>
      <c r="AR114" s="171"/>
      <c r="AS114" s="171"/>
      <c r="AT114" s="171"/>
      <c r="AU114" s="171"/>
      <c r="AV114" s="171"/>
      <c r="AW114" s="171"/>
      <c r="AX114" s="171"/>
      <c r="AY114" s="171"/>
      <c r="BB114" s="172" t="str">
        <f t="shared" si="28"/>
        <v/>
      </c>
      <c r="BC114" s="172" t="str">
        <f t="shared" si="28"/>
        <v/>
      </c>
      <c r="BD114" s="172" t="str">
        <f t="shared" si="28"/>
        <v/>
      </c>
      <c r="BE114" s="172" t="str">
        <f t="shared" si="28"/>
        <v/>
      </c>
      <c r="BF114" s="172" t="str">
        <f t="shared" si="28"/>
        <v/>
      </c>
    </row>
    <row r="115" spans="2:58">
      <c r="B115" s="10" t="str">
        <f t="shared" si="19"/>
        <v/>
      </c>
      <c r="C115" s="8"/>
      <c r="D115" s="8"/>
      <c r="E115" s="8"/>
      <c r="F115" s="281"/>
      <c r="G115" s="9"/>
      <c r="H115" s="9"/>
      <c r="I115" s="9"/>
      <c r="J115" s="9"/>
      <c r="K115" s="9"/>
      <c r="L115" s="305"/>
      <c r="M115" s="305"/>
      <c r="N115" s="11" t="str">
        <f t="shared" si="23"/>
        <v/>
      </c>
      <c r="O115" s="11" t="str">
        <f t="shared" si="24"/>
        <v/>
      </c>
      <c r="P115" s="158"/>
      <c r="Q115" s="11"/>
      <c r="R115" s="11"/>
      <c r="S115" s="11"/>
      <c r="T115" s="11"/>
      <c r="U115" s="11"/>
      <c r="V115" s="11"/>
      <c r="W115" s="11"/>
      <c r="X115" s="11"/>
      <c r="Y115" s="11" t="str">
        <f t="shared" si="25"/>
        <v/>
      </c>
      <c r="Z115" s="11" t="str">
        <f t="shared" si="26"/>
        <v/>
      </c>
      <c r="AA115" s="172">
        <f t="shared" si="27"/>
        <v>0</v>
      </c>
      <c r="AB115" s="172" t="str">
        <f t="shared" si="18"/>
        <v/>
      </c>
      <c r="AC115" s="172" t="str">
        <f t="shared" si="18"/>
        <v/>
      </c>
      <c r="AD115" s="171">
        <f t="shared" si="20"/>
        <v>0</v>
      </c>
      <c r="AE115" s="171">
        <f t="shared" si="20"/>
        <v>0</v>
      </c>
      <c r="AF115" s="171">
        <f t="shared" si="20"/>
        <v>0</v>
      </c>
      <c r="AG115" s="171">
        <f t="shared" si="20"/>
        <v>0</v>
      </c>
      <c r="AH115" s="171">
        <f t="shared" si="20"/>
        <v>0</v>
      </c>
      <c r="AI115" s="171">
        <f t="shared" si="20"/>
        <v>0</v>
      </c>
      <c r="AJ115" s="171">
        <f t="shared" si="20"/>
        <v>0</v>
      </c>
      <c r="AK115" s="171"/>
      <c r="AL115" s="171"/>
      <c r="AM115" s="171">
        <f t="shared" si="21"/>
        <v>0</v>
      </c>
      <c r="AN115" s="171"/>
      <c r="AO115" s="171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BB115" s="172" t="str">
        <f t="shared" si="28"/>
        <v/>
      </c>
      <c r="BC115" s="172" t="str">
        <f t="shared" si="28"/>
        <v/>
      </c>
      <c r="BD115" s="172" t="str">
        <f t="shared" si="28"/>
        <v/>
      </c>
      <c r="BE115" s="172" t="str">
        <f t="shared" si="28"/>
        <v/>
      </c>
      <c r="BF115" s="172" t="str">
        <f t="shared" si="28"/>
        <v/>
      </c>
    </row>
    <row r="116" spans="2:58">
      <c r="B116" s="10" t="str">
        <f t="shared" si="19"/>
        <v/>
      </c>
      <c r="C116" s="8"/>
      <c r="D116" s="8"/>
      <c r="E116" s="8"/>
      <c r="F116" s="281"/>
      <c r="G116" s="9"/>
      <c r="H116" s="9"/>
      <c r="I116" s="9"/>
      <c r="J116" s="9"/>
      <c r="K116" s="9"/>
      <c r="L116" s="305"/>
      <c r="M116" s="305"/>
      <c r="N116" s="11" t="str">
        <f t="shared" si="23"/>
        <v/>
      </c>
      <c r="O116" s="11" t="str">
        <f t="shared" si="24"/>
        <v/>
      </c>
      <c r="P116" s="158"/>
      <c r="Q116" s="11"/>
      <c r="R116" s="11"/>
      <c r="S116" s="11"/>
      <c r="T116" s="11"/>
      <c r="U116" s="11"/>
      <c r="V116" s="11"/>
      <c r="W116" s="11"/>
      <c r="X116" s="11"/>
      <c r="Y116" s="11" t="str">
        <f t="shared" si="25"/>
        <v/>
      </c>
      <c r="Z116" s="11" t="str">
        <f t="shared" si="26"/>
        <v/>
      </c>
      <c r="AA116" s="172">
        <f t="shared" si="27"/>
        <v>0</v>
      </c>
      <c r="AB116" s="172" t="str">
        <f t="shared" si="18"/>
        <v/>
      </c>
      <c r="AC116" s="172" t="str">
        <f t="shared" si="18"/>
        <v/>
      </c>
      <c r="AD116" s="171">
        <f t="shared" si="20"/>
        <v>0</v>
      </c>
      <c r="AE116" s="171">
        <f t="shared" si="20"/>
        <v>0</v>
      </c>
      <c r="AF116" s="171">
        <f t="shared" si="20"/>
        <v>0</v>
      </c>
      <c r="AG116" s="171">
        <f t="shared" si="20"/>
        <v>0</v>
      </c>
      <c r="AH116" s="171">
        <f t="shared" si="20"/>
        <v>0</v>
      </c>
      <c r="AI116" s="171">
        <f t="shared" si="20"/>
        <v>0</v>
      </c>
      <c r="AJ116" s="171">
        <f t="shared" si="20"/>
        <v>0</v>
      </c>
      <c r="AK116" s="171"/>
      <c r="AL116" s="171"/>
      <c r="AM116" s="171">
        <f t="shared" si="21"/>
        <v>0</v>
      </c>
      <c r="AN116" s="171"/>
      <c r="AO116" s="171"/>
      <c r="AP116" s="171"/>
      <c r="AQ116" s="171"/>
      <c r="AR116" s="171"/>
      <c r="AS116" s="171"/>
      <c r="AT116" s="171"/>
      <c r="AU116" s="171"/>
      <c r="AV116" s="171"/>
      <c r="AW116" s="171"/>
      <c r="AX116" s="171"/>
      <c r="AY116" s="171"/>
      <c r="BB116" s="172" t="str">
        <f t="shared" si="28"/>
        <v/>
      </c>
      <c r="BC116" s="172" t="str">
        <f t="shared" si="28"/>
        <v/>
      </c>
      <c r="BD116" s="172" t="str">
        <f t="shared" si="28"/>
        <v/>
      </c>
      <c r="BE116" s="172" t="str">
        <f t="shared" si="28"/>
        <v/>
      </c>
      <c r="BF116" s="172" t="str">
        <f t="shared" si="28"/>
        <v/>
      </c>
    </row>
    <row r="117" spans="2:58">
      <c r="B117" s="10" t="str">
        <f t="shared" si="19"/>
        <v/>
      </c>
      <c r="C117" s="8"/>
      <c r="D117" s="8"/>
      <c r="E117" s="8"/>
      <c r="F117" s="281"/>
      <c r="G117" s="9"/>
      <c r="H117" s="9"/>
      <c r="I117" s="9"/>
      <c r="J117" s="9"/>
      <c r="K117" s="9"/>
      <c r="L117" s="305"/>
      <c r="M117" s="305"/>
      <c r="N117" s="11" t="str">
        <f t="shared" si="23"/>
        <v/>
      </c>
      <c r="O117" s="11" t="str">
        <f t="shared" si="24"/>
        <v/>
      </c>
      <c r="P117" s="158"/>
      <c r="Q117" s="11"/>
      <c r="R117" s="11"/>
      <c r="S117" s="11"/>
      <c r="T117" s="11"/>
      <c r="U117" s="11"/>
      <c r="V117" s="11"/>
      <c r="W117" s="11"/>
      <c r="X117" s="11"/>
      <c r="Y117" s="11" t="str">
        <f t="shared" si="25"/>
        <v/>
      </c>
      <c r="Z117" s="11" t="str">
        <f t="shared" si="26"/>
        <v/>
      </c>
      <c r="AA117" s="172">
        <f t="shared" si="27"/>
        <v>0</v>
      </c>
      <c r="AB117" s="172" t="str">
        <f t="shared" si="18"/>
        <v/>
      </c>
      <c r="AC117" s="172" t="str">
        <f t="shared" si="18"/>
        <v/>
      </c>
      <c r="AD117" s="171">
        <f t="shared" si="20"/>
        <v>0</v>
      </c>
      <c r="AE117" s="171">
        <f t="shared" si="20"/>
        <v>0</v>
      </c>
      <c r="AF117" s="171">
        <f t="shared" si="20"/>
        <v>0</v>
      </c>
      <c r="AG117" s="171">
        <f t="shared" si="20"/>
        <v>0</v>
      </c>
      <c r="AH117" s="171">
        <f t="shared" si="20"/>
        <v>0</v>
      </c>
      <c r="AI117" s="171">
        <f t="shared" si="20"/>
        <v>0</v>
      </c>
      <c r="AJ117" s="171">
        <f t="shared" si="20"/>
        <v>0</v>
      </c>
      <c r="AK117" s="171"/>
      <c r="AL117" s="171"/>
      <c r="AM117" s="171">
        <f t="shared" si="21"/>
        <v>0</v>
      </c>
      <c r="AN117" s="171"/>
      <c r="AO117" s="17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BB117" s="172" t="str">
        <f t="shared" si="28"/>
        <v/>
      </c>
      <c r="BC117" s="172" t="str">
        <f t="shared" si="28"/>
        <v/>
      </c>
      <c r="BD117" s="172" t="str">
        <f t="shared" si="28"/>
        <v/>
      </c>
      <c r="BE117" s="172" t="str">
        <f t="shared" si="28"/>
        <v/>
      </c>
      <c r="BF117" s="172" t="str">
        <f t="shared" si="28"/>
        <v/>
      </c>
    </row>
    <row r="118" spans="2:58">
      <c r="B118" s="10" t="str">
        <f t="shared" si="19"/>
        <v/>
      </c>
      <c r="C118" s="8"/>
      <c r="D118" s="8"/>
      <c r="E118" s="8"/>
      <c r="F118" s="281"/>
      <c r="G118" s="9"/>
      <c r="H118" s="9"/>
      <c r="I118" s="9"/>
      <c r="J118" s="9"/>
      <c r="K118" s="9"/>
      <c r="L118" s="305"/>
      <c r="M118" s="305"/>
      <c r="N118" s="11" t="str">
        <f t="shared" si="23"/>
        <v/>
      </c>
      <c r="O118" s="11" t="str">
        <f t="shared" si="24"/>
        <v/>
      </c>
      <c r="P118" s="158"/>
      <c r="Q118" s="11"/>
      <c r="R118" s="11"/>
      <c r="S118" s="11"/>
      <c r="T118" s="11"/>
      <c r="U118" s="11"/>
      <c r="V118" s="11"/>
      <c r="W118" s="11"/>
      <c r="X118" s="11"/>
      <c r="Y118" s="11" t="str">
        <f t="shared" si="25"/>
        <v/>
      </c>
      <c r="Z118" s="11" t="str">
        <f t="shared" si="26"/>
        <v/>
      </c>
      <c r="AA118" s="172">
        <f t="shared" si="27"/>
        <v>0</v>
      </c>
      <c r="AB118" s="172" t="str">
        <f t="shared" si="18"/>
        <v/>
      </c>
      <c r="AC118" s="172" t="str">
        <f t="shared" si="18"/>
        <v/>
      </c>
      <c r="AD118" s="171">
        <f t="shared" si="20"/>
        <v>0</v>
      </c>
      <c r="AE118" s="171">
        <f t="shared" si="20"/>
        <v>0</v>
      </c>
      <c r="AF118" s="171">
        <f t="shared" si="20"/>
        <v>0</v>
      </c>
      <c r="AG118" s="171">
        <f t="shared" si="20"/>
        <v>0</v>
      </c>
      <c r="AH118" s="171">
        <f t="shared" si="20"/>
        <v>0</v>
      </c>
      <c r="AI118" s="171">
        <f t="shared" si="20"/>
        <v>0</v>
      </c>
      <c r="AJ118" s="171">
        <f t="shared" si="20"/>
        <v>0</v>
      </c>
      <c r="AK118" s="171"/>
      <c r="AL118" s="171"/>
      <c r="AM118" s="171">
        <f t="shared" si="21"/>
        <v>0</v>
      </c>
      <c r="AN118" s="171"/>
      <c r="AO118" s="171"/>
      <c r="AP118" s="171"/>
      <c r="AQ118" s="171"/>
      <c r="AR118" s="171"/>
      <c r="AS118" s="171"/>
      <c r="AT118" s="171"/>
      <c r="AU118" s="171"/>
      <c r="AV118" s="171"/>
      <c r="AW118" s="171"/>
      <c r="AX118" s="171"/>
      <c r="AY118" s="171"/>
      <c r="BB118" s="172" t="str">
        <f t="shared" si="28"/>
        <v/>
      </c>
      <c r="BC118" s="172" t="str">
        <f t="shared" si="28"/>
        <v/>
      </c>
      <c r="BD118" s="172" t="str">
        <f t="shared" si="28"/>
        <v/>
      </c>
      <c r="BE118" s="172" t="str">
        <f t="shared" si="28"/>
        <v/>
      </c>
      <c r="BF118" s="172" t="str">
        <f t="shared" si="28"/>
        <v/>
      </c>
    </row>
    <row r="119" spans="2:58">
      <c r="B119" s="10" t="str">
        <f t="shared" si="19"/>
        <v/>
      </c>
      <c r="C119" s="8"/>
      <c r="D119" s="8"/>
      <c r="E119" s="8"/>
      <c r="F119" s="281"/>
      <c r="G119" s="9"/>
      <c r="H119" s="9"/>
      <c r="I119" s="9"/>
      <c r="J119" s="9"/>
      <c r="K119" s="9"/>
      <c r="L119" s="305"/>
      <c r="M119" s="305"/>
      <c r="N119" s="11" t="str">
        <f t="shared" si="23"/>
        <v/>
      </c>
      <c r="O119" s="11" t="str">
        <f t="shared" si="24"/>
        <v/>
      </c>
      <c r="P119" s="158"/>
      <c r="Q119" s="11"/>
      <c r="R119" s="11"/>
      <c r="S119" s="11"/>
      <c r="T119" s="11"/>
      <c r="U119" s="11"/>
      <c r="V119" s="11"/>
      <c r="W119" s="11"/>
      <c r="X119" s="11"/>
      <c r="Y119" s="11" t="str">
        <f t="shared" si="25"/>
        <v/>
      </c>
      <c r="Z119" s="11" t="str">
        <f t="shared" si="26"/>
        <v/>
      </c>
      <c r="AA119" s="172">
        <f t="shared" si="27"/>
        <v>0</v>
      </c>
      <c r="AB119" s="172" t="str">
        <f t="shared" si="18"/>
        <v/>
      </c>
      <c r="AC119" s="172" t="str">
        <f t="shared" si="18"/>
        <v/>
      </c>
      <c r="AD119" s="171">
        <f t="shared" si="20"/>
        <v>0</v>
      </c>
      <c r="AE119" s="171">
        <f t="shared" si="20"/>
        <v>0</v>
      </c>
      <c r="AF119" s="171">
        <f t="shared" si="20"/>
        <v>0</v>
      </c>
      <c r="AG119" s="171">
        <f t="shared" si="20"/>
        <v>0</v>
      </c>
      <c r="AH119" s="171">
        <f t="shared" si="20"/>
        <v>0</v>
      </c>
      <c r="AI119" s="171">
        <f t="shared" si="20"/>
        <v>0</v>
      </c>
      <c r="AJ119" s="171">
        <f t="shared" si="20"/>
        <v>0</v>
      </c>
      <c r="AK119" s="171"/>
      <c r="AL119" s="171"/>
      <c r="AM119" s="171">
        <f t="shared" si="21"/>
        <v>0</v>
      </c>
      <c r="AN119" s="171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BB119" s="172" t="str">
        <f t="shared" si="28"/>
        <v/>
      </c>
      <c r="BC119" s="172" t="str">
        <f t="shared" si="28"/>
        <v/>
      </c>
      <c r="BD119" s="172" t="str">
        <f t="shared" si="28"/>
        <v/>
      </c>
      <c r="BE119" s="172" t="str">
        <f t="shared" si="28"/>
        <v/>
      </c>
      <c r="BF119" s="172" t="str">
        <f t="shared" si="28"/>
        <v/>
      </c>
    </row>
    <row r="120" spans="2:58">
      <c r="B120" s="10" t="str">
        <f t="shared" si="19"/>
        <v/>
      </c>
      <c r="C120" s="8"/>
      <c r="D120" s="8"/>
      <c r="E120" s="8"/>
      <c r="F120" s="281"/>
      <c r="G120" s="9"/>
      <c r="H120" s="9"/>
      <c r="I120" s="9"/>
      <c r="J120" s="9"/>
      <c r="K120" s="9"/>
      <c r="L120" s="305"/>
      <c r="M120" s="305"/>
      <c r="N120" s="11" t="str">
        <f t="shared" si="23"/>
        <v/>
      </c>
      <c r="O120" s="11" t="str">
        <f t="shared" si="24"/>
        <v/>
      </c>
      <c r="P120" s="158"/>
      <c r="Q120" s="11"/>
      <c r="R120" s="11"/>
      <c r="S120" s="11"/>
      <c r="T120" s="11"/>
      <c r="U120" s="11"/>
      <c r="V120" s="11"/>
      <c r="W120" s="11"/>
      <c r="X120" s="11"/>
      <c r="Y120" s="11" t="str">
        <f t="shared" si="25"/>
        <v/>
      </c>
      <c r="Z120" s="11" t="str">
        <f t="shared" si="26"/>
        <v/>
      </c>
      <c r="AA120" s="172">
        <f t="shared" si="27"/>
        <v>0</v>
      </c>
      <c r="AB120" s="172" t="str">
        <f t="shared" si="18"/>
        <v/>
      </c>
      <c r="AC120" s="172" t="str">
        <f t="shared" si="18"/>
        <v/>
      </c>
      <c r="AD120" s="171">
        <f t="shared" si="20"/>
        <v>0</v>
      </c>
      <c r="AE120" s="171">
        <f t="shared" si="20"/>
        <v>0</v>
      </c>
      <c r="AF120" s="171">
        <f t="shared" si="20"/>
        <v>0</v>
      </c>
      <c r="AG120" s="171">
        <f t="shared" si="20"/>
        <v>0</v>
      </c>
      <c r="AH120" s="171">
        <f t="shared" si="20"/>
        <v>0</v>
      </c>
      <c r="AI120" s="171">
        <f t="shared" si="20"/>
        <v>0</v>
      </c>
      <c r="AJ120" s="171">
        <f t="shared" si="20"/>
        <v>0</v>
      </c>
      <c r="AK120" s="171"/>
      <c r="AL120" s="171"/>
      <c r="AM120" s="171">
        <f t="shared" si="21"/>
        <v>0</v>
      </c>
      <c r="AN120" s="171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BB120" s="172" t="str">
        <f t="shared" si="28"/>
        <v/>
      </c>
      <c r="BC120" s="172" t="str">
        <f t="shared" si="28"/>
        <v/>
      </c>
      <c r="BD120" s="172" t="str">
        <f t="shared" si="28"/>
        <v/>
      </c>
      <c r="BE120" s="172" t="str">
        <f t="shared" si="28"/>
        <v/>
      </c>
      <c r="BF120" s="172" t="str">
        <f t="shared" si="28"/>
        <v/>
      </c>
    </row>
    <row r="121" spans="2:58">
      <c r="B121" s="10" t="str">
        <f t="shared" si="19"/>
        <v/>
      </c>
      <c r="C121" s="8"/>
      <c r="D121" s="8"/>
      <c r="E121" s="8"/>
      <c r="F121" s="281"/>
      <c r="G121" s="9"/>
      <c r="H121" s="9"/>
      <c r="I121" s="9"/>
      <c r="J121" s="9"/>
      <c r="K121" s="9"/>
      <c r="L121" s="305"/>
      <c r="M121" s="305"/>
      <c r="N121" s="11" t="str">
        <f t="shared" si="23"/>
        <v/>
      </c>
      <c r="O121" s="11" t="str">
        <f t="shared" si="24"/>
        <v/>
      </c>
      <c r="P121" s="158"/>
      <c r="Q121" s="11"/>
      <c r="R121" s="11"/>
      <c r="S121" s="11"/>
      <c r="T121" s="11"/>
      <c r="U121" s="11"/>
      <c r="V121" s="11"/>
      <c r="W121" s="11"/>
      <c r="X121" s="11"/>
      <c r="Y121" s="11" t="str">
        <f t="shared" si="25"/>
        <v/>
      </c>
      <c r="Z121" s="11" t="str">
        <f t="shared" si="26"/>
        <v/>
      </c>
      <c r="AA121" s="172">
        <f t="shared" si="27"/>
        <v>0</v>
      </c>
      <c r="AB121" s="172" t="str">
        <f t="shared" si="18"/>
        <v/>
      </c>
      <c r="AC121" s="172" t="str">
        <f t="shared" si="18"/>
        <v/>
      </c>
      <c r="AD121" s="171">
        <f t="shared" si="20"/>
        <v>0</v>
      </c>
      <c r="AE121" s="171">
        <f t="shared" si="20"/>
        <v>0</v>
      </c>
      <c r="AF121" s="171">
        <f t="shared" si="20"/>
        <v>0</v>
      </c>
      <c r="AG121" s="171">
        <f t="shared" si="20"/>
        <v>0</v>
      </c>
      <c r="AH121" s="171">
        <f t="shared" si="20"/>
        <v>0</v>
      </c>
      <c r="AI121" s="171">
        <f t="shared" si="20"/>
        <v>0</v>
      </c>
      <c r="AJ121" s="171">
        <f t="shared" si="20"/>
        <v>0</v>
      </c>
      <c r="AK121" s="171"/>
      <c r="AL121" s="171"/>
      <c r="AM121" s="171">
        <f t="shared" si="21"/>
        <v>0</v>
      </c>
      <c r="AN121" s="171"/>
      <c r="AO121" s="171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BB121" s="172" t="str">
        <f t="shared" si="28"/>
        <v/>
      </c>
      <c r="BC121" s="172" t="str">
        <f t="shared" si="28"/>
        <v/>
      </c>
      <c r="BD121" s="172" t="str">
        <f t="shared" si="28"/>
        <v/>
      </c>
      <c r="BE121" s="172" t="str">
        <f t="shared" si="28"/>
        <v/>
      </c>
      <c r="BF121" s="172" t="str">
        <f t="shared" si="28"/>
        <v/>
      </c>
    </row>
    <row r="122" spans="2:58">
      <c r="B122" s="10" t="str">
        <f t="shared" si="19"/>
        <v/>
      </c>
      <c r="C122" s="8"/>
      <c r="D122" s="8"/>
      <c r="E122" s="8"/>
      <c r="F122" s="281"/>
      <c r="G122" s="9"/>
      <c r="H122" s="9"/>
      <c r="I122" s="9"/>
      <c r="J122" s="9"/>
      <c r="K122" s="9"/>
      <c r="L122" s="305"/>
      <c r="M122" s="305"/>
      <c r="N122" s="11" t="str">
        <f t="shared" si="23"/>
        <v/>
      </c>
      <c r="O122" s="11" t="str">
        <f t="shared" si="24"/>
        <v/>
      </c>
      <c r="P122" s="158"/>
      <c r="Q122" s="11"/>
      <c r="R122" s="11"/>
      <c r="S122" s="11"/>
      <c r="T122" s="11"/>
      <c r="U122" s="11"/>
      <c r="V122" s="11"/>
      <c r="W122" s="11"/>
      <c r="X122" s="11"/>
      <c r="Y122" s="11" t="str">
        <f t="shared" si="25"/>
        <v/>
      </c>
      <c r="Z122" s="11" t="str">
        <f t="shared" si="26"/>
        <v/>
      </c>
      <c r="AA122" s="172">
        <f t="shared" si="27"/>
        <v>0</v>
      </c>
      <c r="AB122" s="172" t="str">
        <f t="shared" si="18"/>
        <v/>
      </c>
      <c r="AC122" s="172" t="str">
        <f t="shared" si="18"/>
        <v/>
      </c>
      <c r="AD122" s="171">
        <f t="shared" si="20"/>
        <v>0</v>
      </c>
      <c r="AE122" s="171">
        <f t="shared" si="20"/>
        <v>0</v>
      </c>
      <c r="AF122" s="171">
        <f t="shared" si="20"/>
        <v>0</v>
      </c>
      <c r="AG122" s="171">
        <f t="shared" si="20"/>
        <v>0</v>
      </c>
      <c r="AH122" s="171">
        <f t="shared" si="20"/>
        <v>0</v>
      </c>
      <c r="AI122" s="171">
        <f t="shared" si="20"/>
        <v>0</v>
      </c>
      <c r="AJ122" s="171">
        <f t="shared" si="20"/>
        <v>0</v>
      </c>
      <c r="AK122" s="171"/>
      <c r="AL122" s="171"/>
      <c r="AM122" s="171">
        <f t="shared" si="21"/>
        <v>0</v>
      </c>
      <c r="AN122" s="171"/>
      <c r="AO122" s="171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BB122" s="172" t="str">
        <f t="shared" si="28"/>
        <v/>
      </c>
      <c r="BC122" s="172" t="str">
        <f t="shared" si="28"/>
        <v/>
      </c>
      <c r="BD122" s="172" t="str">
        <f t="shared" si="28"/>
        <v/>
      </c>
      <c r="BE122" s="172" t="str">
        <f t="shared" si="28"/>
        <v/>
      </c>
      <c r="BF122" s="172" t="str">
        <f t="shared" si="28"/>
        <v/>
      </c>
    </row>
    <row r="123" spans="2:58">
      <c r="B123" s="10" t="str">
        <f t="shared" si="19"/>
        <v/>
      </c>
      <c r="C123" s="8"/>
      <c r="D123" s="8"/>
      <c r="E123" s="8"/>
      <c r="F123" s="281"/>
      <c r="G123" s="9"/>
      <c r="H123" s="9"/>
      <c r="I123" s="9"/>
      <c r="J123" s="9"/>
      <c r="K123" s="9"/>
      <c r="L123" s="305"/>
      <c r="M123" s="305"/>
      <c r="N123" s="11" t="str">
        <f t="shared" si="23"/>
        <v/>
      </c>
      <c r="O123" s="11" t="str">
        <f t="shared" si="24"/>
        <v/>
      </c>
      <c r="P123" s="158"/>
      <c r="Q123" s="11"/>
      <c r="R123" s="11"/>
      <c r="S123" s="11"/>
      <c r="T123" s="11"/>
      <c r="U123" s="11"/>
      <c r="V123" s="11"/>
      <c r="W123" s="11"/>
      <c r="X123" s="11"/>
      <c r="Y123" s="11" t="str">
        <f t="shared" si="25"/>
        <v/>
      </c>
      <c r="Z123" s="11" t="str">
        <f t="shared" si="26"/>
        <v/>
      </c>
      <c r="AA123" s="172">
        <f t="shared" si="27"/>
        <v>0</v>
      </c>
      <c r="AB123" s="172" t="str">
        <f t="shared" si="18"/>
        <v/>
      </c>
      <c r="AC123" s="172" t="str">
        <f t="shared" si="18"/>
        <v/>
      </c>
      <c r="AD123" s="171">
        <f t="shared" si="20"/>
        <v>0</v>
      </c>
      <c r="AE123" s="171">
        <f t="shared" si="20"/>
        <v>0</v>
      </c>
      <c r="AF123" s="171">
        <f t="shared" si="20"/>
        <v>0</v>
      </c>
      <c r="AG123" s="171">
        <f t="shared" si="20"/>
        <v>0</v>
      </c>
      <c r="AH123" s="171">
        <f t="shared" si="20"/>
        <v>0</v>
      </c>
      <c r="AI123" s="171">
        <f t="shared" si="20"/>
        <v>0</v>
      </c>
      <c r="AJ123" s="171">
        <f t="shared" si="20"/>
        <v>0</v>
      </c>
      <c r="AK123" s="171"/>
      <c r="AL123" s="171"/>
      <c r="AM123" s="171">
        <f t="shared" si="21"/>
        <v>0</v>
      </c>
      <c r="AN123" s="171"/>
      <c r="AO123" s="171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BB123" s="172" t="str">
        <f t="shared" si="28"/>
        <v/>
      </c>
      <c r="BC123" s="172" t="str">
        <f t="shared" si="28"/>
        <v/>
      </c>
      <c r="BD123" s="172" t="str">
        <f t="shared" si="28"/>
        <v/>
      </c>
      <c r="BE123" s="172" t="str">
        <f t="shared" si="28"/>
        <v/>
      </c>
      <c r="BF123" s="172" t="str">
        <f t="shared" si="28"/>
        <v/>
      </c>
    </row>
    <row r="124" spans="2:58">
      <c r="B124" s="10" t="str">
        <f t="shared" si="19"/>
        <v/>
      </c>
      <c r="C124" s="8"/>
      <c r="D124" s="8"/>
      <c r="E124" s="8"/>
      <c r="F124" s="281"/>
      <c r="G124" s="9"/>
      <c r="H124" s="9"/>
      <c r="I124" s="9"/>
      <c r="J124" s="9"/>
      <c r="K124" s="9"/>
      <c r="L124" s="305"/>
      <c r="M124" s="305"/>
      <c r="N124" s="11" t="str">
        <f t="shared" si="23"/>
        <v/>
      </c>
      <c r="O124" s="11" t="str">
        <f t="shared" si="24"/>
        <v/>
      </c>
      <c r="P124" s="158"/>
      <c r="Q124" s="11"/>
      <c r="R124" s="11"/>
      <c r="S124" s="11"/>
      <c r="T124" s="11"/>
      <c r="U124" s="11"/>
      <c r="V124" s="11"/>
      <c r="W124" s="11"/>
      <c r="X124" s="11"/>
      <c r="Y124" s="11" t="str">
        <f t="shared" si="25"/>
        <v/>
      </c>
      <c r="Z124" s="11" t="str">
        <f t="shared" si="26"/>
        <v/>
      </c>
      <c r="AA124" s="172">
        <f t="shared" si="27"/>
        <v>0</v>
      </c>
      <c r="AB124" s="172" t="str">
        <f t="shared" si="18"/>
        <v/>
      </c>
      <c r="AC124" s="172" t="str">
        <f t="shared" si="18"/>
        <v/>
      </c>
      <c r="AD124" s="171">
        <f t="shared" si="20"/>
        <v>0</v>
      </c>
      <c r="AE124" s="171">
        <f t="shared" si="20"/>
        <v>0</v>
      </c>
      <c r="AF124" s="171">
        <f t="shared" si="20"/>
        <v>0</v>
      </c>
      <c r="AG124" s="171">
        <f t="shared" si="20"/>
        <v>0</v>
      </c>
      <c r="AH124" s="171">
        <f t="shared" si="20"/>
        <v>0</v>
      </c>
      <c r="AI124" s="171">
        <f t="shared" si="20"/>
        <v>0</v>
      </c>
      <c r="AJ124" s="171">
        <f t="shared" si="20"/>
        <v>0</v>
      </c>
      <c r="AK124" s="171"/>
      <c r="AL124" s="171"/>
      <c r="AM124" s="171">
        <f t="shared" si="21"/>
        <v>0</v>
      </c>
      <c r="AN124" s="171"/>
      <c r="AO124" s="17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BB124" s="172" t="str">
        <f t="shared" si="28"/>
        <v/>
      </c>
      <c r="BC124" s="172" t="str">
        <f t="shared" si="28"/>
        <v/>
      </c>
      <c r="BD124" s="172" t="str">
        <f t="shared" si="28"/>
        <v/>
      </c>
      <c r="BE124" s="172" t="str">
        <f t="shared" si="28"/>
        <v/>
      </c>
      <c r="BF124" s="172" t="str">
        <f t="shared" si="28"/>
        <v/>
      </c>
    </row>
    <row r="125" spans="2:58">
      <c r="B125" s="10" t="str">
        <f t="shared" si="19"/>
        <v/>
      </c>
      <c r="C125" s="8"/>
      <c r="D125" s="8"/>
      <c r="E125" s="8"/>
      <c r="F125" s="281"/>
      <c r="G125" s="9"/>
      <c r="H125" s="9"/>
      <c r="I125" s="9"/>
      <c r="J125" s="9"/>
      <c r="K125" s="9"/>
      <c r="L125" s="305"/>
      <c r="M125" s="305"/>
      <c r="N125" s="11" t="str">
        <f t="shared" si="23"/>
        <v/>
      </c>
      <c r="O125" s="11" t="str">
        <f t="shared" si="24"/>
        <v/>
      </c>
      <c r="P125" s="158"/>
      <c r="Q125" s="11"/>
      <c r="R125" s="11"/>
      <c r="S125" s="11"/>
      <c r="T125" s="11"/>
      <c r="U125" s="11"/>
      <c r="V125" s="11"/>
      <c r="W125" s="11"/>
      <c r="X125" s="11"/>
      <c r="Y125" s="11" t="str">
        <f t="shared" si="25"/>
        <v/>
      </c>
      <c r="Z125" s="11" t="str">
        <f t="shared" si="26"/>
        <v/>
      </c>
      <c r="AA125" s="172">
        <f t="shared" si="27"/>
        <v>0</v>
      </c>
      <c r="AB125" s="172" t="str">
        <f t="shared" si="18"/>
        <v/>
      </c>
      <c r="AC125" s="172" t="str">
        <f t="shared" si="18"/>
        <v/>
      </c>
      <c r="AD125" s="171">
        <f t="shared" si="20"/>
        <v>0</v>
      </c>
      <c r="AE125" s="171">
        <f t="shared" si="20"/>
        <v>0</v>
      </c>
      <c r="AF125" s="171">
        <f t="shared" si="20"/>
        <v>0</v>
      </c>
      <c r="AG125" s="171">
        <f t="shared" si="20"/>
        <v>0</v>
      </c>
      <c r="AH125" s="171">
        <f t="shared" si="20"/>
        <v>0</v>
      </c>
      <c r="AI125" s="171">
        <f t="shared" si="20"/>
        <v>0</v>
      </c>
      <c r="AJ125" s="171">
        <f t="shared" si="20"/>
        <v>0</v>
      </c>
      <c r="AK125" s="171"/>
      <c r="AL125" s="171"/>
      <c r="AM125" s="171">
        <f t="shared" si="21"/>
        <v>0</v>
      </c>
      <c r="AN125" s="171"/>
      <c r="AO125" s="171"/>
      <c r="AP125" s="171"/>
      <c r="AQ125" s="171"/>
      <c r="AR125" s="171"/>
      <c r="AS125" s="171"/>
      <c r="AT125" s="171"/>
      <c r="AU125" s="171"/>
      <c r="AV125" s="171"/>
      <c r="AW125" s="171"/>
      <c r="AX125" s="171"/>
      <c r="AY125" s="171"/>
      <c r="BB125" s="172" t="str">
        <f t="shared" si="28"/>
        <v/>
      </c>
      <c r="BC125" s="172" t="str">
        <f t="shared" si="28"/>
        <v/>
      </c>
      <c r="BD125" s="172" t="str">
        <f t="shared" si="28"/>
        <v/>
      </c>
      <c r="BE125" s="172" t="str">
        <f t="shared" si="28"/>
        <v/>
      </c>
      <c r="BF125" s="172" t="str">
        <f t="shared" si="28"/>
        <v/>
      </c>
    </row>
    <row r="126" spans="2:58">
      <c r="B126" s="10" t="str">
        <f t="shared" si="19"/>
        <v/>
      </c>
      <c r="C126" s="8"/>
      <c r="D126" s="8"/>
      <c r="E126" s="8"/>
      <c r="F126" s="281"/>
      <c r="G126" s="9"/>
      <c r="H126" s="9"/>
      <c r="I126" s="9"/>
      <c r="J126" s="9"/>
      <c r="K126" s="9"/>
      <c r="L126" s="305"/>
      <c r="M126" s="305"/>
      <c r="N126" s="11" t="str">
        <f t="shared" si="23"/>
        <v/>
      </c>
      <c r="O126" s="11" t="str">
        <f t="shared" si="24"/>
        <v/>
      </c>
      <c r="P126" s="158"/>
      <c r="Q126" s="11"/>
      <c r="R126" s="11"/>
      <c r="S126" s="11"/>
      <c r="T126" s="11"/>
      <c r="U126" s="11"/>
      <c r="V126" s="11"/>
      <c r="W126" s="11"/>
      <c r="X126" s="11"/>
      <c r="Y126" s="11" t="str">
        <f t="shared" si="25"/>
        <v/>
      </c>
      <c r="Z126" s="11" t="str">
        <f t="shared" si="26"/>
        <v/>
      </c>
      <c r="AA126" s="172">
        <f t="shared" si="27"/>
        <v>0</v>
      </c>
      <c r="AB126" s="172" t="str">
        <f t="shared" si="18"/>
        <v/>
      </c>
      <c r="AC126" s="172" t="str">
        <f t="shared" si="18"/>
        <v/>
      </c>
      <c r="AD126" s="171">
        <f t="shared" si="20"/>
        <v>0</v>
      </c>
      <c r="AE126" s="171">
        <f t="shared" si="20"/>
        <v>0</v>
      </c>
      <c r="AF126" s="171">
        <f t="shared" si="20"/>
        <v>0</v>
      </c>
      <c r="AG126" s="171">
        <f t="shared" si="20"/>
        <v>0</v>
      </c>
      <c r="AH126" s="171">
        <f t="shared" si="20"/>
        <v>0</v>
      </c>
      <c r="AI126" s="171">
        <f t="shared" si="20"/>
        <v>0</v>
      </c>
      <c r="AJ126" s="171">
        <f t="shared" si="20"/>
        <v>0</v>
      </c>
      <c r="AK126" s="171"/>
      <c r="AL126" s="171"/>
      <c r="AM126" s="171">
        <f t="shared" si="21"/>
        <v>0</v>
      </c>
      <c r="AN126" s="171"/>
      <c r="AO126" s="171"/>
      <c r="AP126" s="171"/>
      <c r="AQ126" s="171"/>
      <c r="AR126" s="171"/>
      <c r="AS126" s="171"/>
      <c r="AT126" s="171"/>
      <c r="AU126" s="171"/>
      <c r="AV126" s="171"/>
      <c r="AW126" s="171"/>
      <c r="AX126" s="171"/>
      <c r="AY126" s="171"/>
      <c r="BB126" s="172" t="str">
        <f t="shared" si="28"/>
        <v/>
      </c>
      <c r="BC126" s="172" t="str">
        <f t="shared" si="28"/>
        <v/>
      </c>
      <c r="BD126" s="172" t="str">
        <f t="shared" si="28"/>
        <v/>
      </c>
      <c r="BE126" s="172" t="str">
        <f t="shared" si="28"/>
        <v/>
      </c>
      <c r="BF126" s="172" t="str">
        <f t="shared" si="28"/>
        <v/>
      </c>
    </row>
    <row r="127" spans="2:58">
      <c r="B127" s="10" t="str">
        <f t="shared" si="19"/>
        <v/>
      </c>
      <c r="C127" s="8"/>
      <c r="D127" s="8"/>
      <c r="E127" s="8"/>
      <c r="F127" s="281"/>
      <c r="G127" s="9"/>
      <c r="H127" s="9"/>
      <c r="I127" s="9"/>
      <c r="J127" s="9"/>
      <c r="K127" s="9"/>
      <c r="L127" s="305"/>
      <c r="M127" s="305"/>
      <c r="N127" s="11" t="str">
        <f t="shared" si="23"/>
        <v/>
      </c>
      <c r="O127" s="11" t="str">
        <f t="shared" si="24"/>
        <v/>
      </c>
      <c r="P127" s="158"/>
      <c r="Q127" s="11"/>
      <c r="R127" s="11"/>
      <c r="S127" s="11"/>
      <c r="T127" s="11"/>
      <c r="U127" s="11"/>
      <c r="V127" s="11"/>
      <c r="W127" s="11"/>
      <c r="X127" s="11"/>
      <c r="Y127" s="11" t="str">
        <f t="shared" si="25"/>
        <v/>
      </c>
      <c r="Z127" s="11" t="str">
        <f t="shared" si="26"/>
        <v/>
      </c>
      <c r="AA127" s="172">
        <f t="shared" si="27"/>
        <v>0</v>
      </c>
      <c r="AB127" s="172" t="str">
        <f t="shared" si="18"/>
        <v/>
      </c>
      <c r="AC127" s="172" t="str">
        <f t="shared" si="18"/>
        <v/>
      </c>
      <c r="AD127" s="171">
        <f t="shared" si="20"/>
        <v>0</v>
      </c>
      <c r="AE127" s="171">
        <f t="shared" si="20"/>
        <v>0</v>
      </c>
      <c r="AF127" s="171">
        <f t="shared" si="20"/>
        <v>0</v>
      </c>
      <c r="AG127" s="171">
        <f t="shared" si="20"/>
        <v>0</v>
      </c>
      <c r="AH127" s="171">
        <f t="shared" si="20"/>
        <v>0</v>
      </c>
      <c r="AI127" s="171">
        <f t="shared" si="20"/>
        <v>0</v>
      </c>
      <c r="AJ127" s="171">
        <f t="shared" si="20"/>
        <v>0</v>
      </c>
      <c r="AK127" s="171"/>
      <c r="AL127" s="171"/>
      <c r="AM127" s="171">
        <f t="shared" si="21"/>
        <v>0</v>
      </c>
      <c r="AN127" s="171"/>
      <c r="AO127" s="171"/>
      <c r="AP127" s="171"/>
      <c r="AQ127" s="171"/>
      <c r="AR127" s="171"/>
      <c r="AS127" s="171"/>
      <c r="AT127" s="171"/>
      <c r="AU127" s="171"/>
      <c r="AV127" s="171"/>
      <c r="AW127" s="171"/>
      <c r="AX127" s="171"/>
      <c r="AY127" s="171"/>
      <c r="BB127" s="172" t="str">
        <f t="shared" ref="BB127:BF130" si="29">IF($F127="","",BB$30)</f>
        <v/>
      </c>
      <c r="BC127" s="172" t="str">
        <f t="shared" si="29"/>
        <v/>
      </c>
      <c r="BD127" s="172" t="str">
        <f t="shared" si="29"/>
        <v/>
      </c>
      <c r="BE127" s="172" t="str">
        <f t="shared" si="29"/>
        <v/>
      </c>
      <c r="BF127" s="172" t="str">
        <f t="shared" si="29"/>
        <v/>
      </c>
    </row>
    <row r="128" spans="2:58">
      <c r="B128" s="10" t="str">
        <f t="shared" si="19"/>
        <v/>
      </c>
      <c r="C128" s="8"/>
      <c r="D128" s="8"/>
      <c r="E128" s="8"/>
      <c r="F128" s="281"/>
      <c r="G128" s="9"/>
      <c r="H128" s="9"/>
      <c r="I128" s="9"/>
      <c r="J128" s="9"/>
      <c r="K128" s="9"/>
      <c r="L128" s="305"/>
      <c r="M128" s="305"/>
      <c r="N128" s="11" t="str">
        <f t="shared" si="23"/>
        <v/>
      </c>
      <c r="O128" s="11" t="str">
        <f t="shared" si="24"/>
        <v/>
      </c>
      <c r="P128" s="158"/>
      <c r="Q128" s="11"/>
      <c r="R128" s="11"/>
      <c r="S128" s="11"/>
      <c r="T128" s="11"/>
      <c r="U128" s="11"/>
      <c r="V128" s="11"/>
      <c r="W128" s="11"/>
      <c r="X128" s="11"/>
      <c r="Y128" s="11" t="str">
        <f t="shared" si="25"/>
        <v/>
      </c>
      <c r="Z128" s="11" t="str">
        <f t="shared" si="26"/>
        <v/>
      </c>
      <c r="AA128" s="172">
        <f t="shared" si="27"/>
        <v>0</v>
      </c>
      <c r="AB128" s="172" t="str">
        <f t="shared" si="18"/>
        <v/>
      </c>
      <c r="AC128" s="172" t="str">
        <f t="shared" si="18"/>
        <v/>
      </c>
      <c r="AD128" s="171">
        <f t="shared" si="20"/>
        <v>0</v>
      </c>
      <c r="AE128" s="171">
        <f t="shared" si="20"/>
        <v>0</v>
      </c>
      <c r="AF128" s="171">
        <f t="shared" si="20"/>
        <v>0</v>
      </c>
      <c r="AG128" s="171">
        <f t="shared" si="20"/>
        <v>0</v>
      </c>
      <c r="AH128" s="171">
        <f t="shared" si="20"/>
        <v>0</v>
      </c>
      <c r="AI128" s="171">
        <f t="shared" si="20"/>
        <v>0</v>
      </c>
      <c r="AJ128" s="171">
        <f t="shared" si="20"/>
        <v>0</v>
      </c>
      <c r="AK128" s="171"/>
      <c r="AL128" s="171"/>
      <c r="AM128" s="171">
        <f t="shared" si="21"/>
        <v>0</v>
      </c>
      <c r="AN128" s="171"/>
      <c r="AO128" s="171"/>
      <c r="AP128" s="171"/>
      <c r="AQ128" s="171"/>
      <c r="AR128" s="171"/>
      <c r="AS128" s="171"/>
      <c r="AT128" s="171"/>
      <c r="AU128" s="171"/>
      <c r="AV128" s="171"/>
      <c r="AW128" s="171"/>
      <c r="AX128" s="171"/>
      <c r="AY128" s="171"/>
      <c r="BB128" s="172" t="str">
        <f t="shared" si="29"/>
        <v/>
      </c>
      <c r="BC128" s="172" t="str">
        <f t="shared" si="29"/>
        <v/>
      </c>
      <c r="BD128" s="172" t="str">
        <f t="shared" si="29"/>
        <v/>
      </c>
      <c r="BE128" s="172" t="str">
        <f t="shared" si="29"/>
        <v/>
      </c>
      <c r="BF128" s="172" t="str">
        <f t="shared" si="29"/>
        <v/>
      </c>
    </row>
    <row r="129" spans="1:58">
      <c r="B129" s="10" t="str">
        <f t="shared" si="19"/>
        <v/>
      </c>
      <c r="C129" s="8"/>
      <c r="D129" s="8"/>
      <c r="E129" s="8"/>
      <c r="F129" s="281"/>
      <c r="G129" s="9"/>
      <c r="H129" s="9"/>
      <c r="I129" s="9"/>
      <c r="J129" s="9"/>
      <c r="K129" s="9"/>
      <c r="L129" s="305"/>
      <c r="M129" s="305"/>
      <c r="N129" s="11" t="str">
        <f t="shared" si="23"/>
        <v/>
      </c>
      <c r="O129" s="11" t="str">
        <f t="shared" si="24"/>
        <v/>
      </c>
      <c r="P129" s="158"/>
      <c r="Q129" s="11"/>
      <c r="R129" s="11"/>
      <c r="S129" s="11"/>
      <c r="T129" s="11"/>
      <c r="U129" s="11"/>
      <c r="V129" s="11"/>
      <c r="W129" s="11"/>
      <c r="X129" s="11"/>
      <c r="Y129" s="11" t="str">
        <f t="shared" si="25"/>
        <v/>
      </c>
      <c r="Z129" s="11" t="str">
        <f t="shared" si="26"/>
        <v/>
      </c>
      <c r="AA129" s="172">
        <f t="shared" si="27"/>
        <v>0</v>
      </c>
      <c r="AB129" s="172" t="str">
        <f t="shared" si="18"/>
        <v/>
      </c>
      <c r="AC129" s="172" t="str">
        <f t="shared" si="18"/>
        <v/>
      </c>
      <c r="AD129" s="171">
        <f t="shared" si="20"/>
        <v>0</v>
      </c>
      <c r="AE129" s="171">
        <f t="shared" si="20"/>
        <v>0</v>
      </c>
      <c r="AF129" s="171">
        <f t="shared" si="20"/>
        <v>0</v>
      </c>
      <c r="AG129" s="171">
        <f t="shared" si="20"/>
        <v>0</v>
      </c>
      <c r="AH129" s="171">
        <f t="shared" si="20"/>
        <v>0</v>
      </c>
      <c r="AI129" s="171">
        <f t="shared" si="20"/>
        <v>0</v>
      </c>
      <c r="AJ129" s="171">
        <f t="shared" si="20"/>
        <v>0</v>
      </c>
      <c r="AK129" s="171"/>
      <c r="AL129" s="171"/>
      <c r="AM129" s="171">
        <f t="shared" si="21"/>
        <v>0</v>
      </c>
      <c r="AN129" s="171"/>
      <c r="AO129" s="17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BB129" s="172" t="str">
        <f t="shared" si="29"/>
        <v/>
      </c>
      <c r="BC129" s="172" t="str">
        <f t="shared" si="29"/>
        <v/>
      </c>
      <c r="BD129" s="172" t="str">
        <f t="shared" si="29"/>
        <v/>
      </c>
      <c r="BE129" s="172" t="str">
        <f t="shared" si="29"/>
        <v/>
      </c>
      <c r="BF129" s="172" t="str">
        <f t="shared" si="29"/>
        <v/>
      </c>
    </row>
    <row r="130" spans="1:58" ht="16.5" thickBot="1">
      <c r="B130" s="10" t="str">
        <f t="shared" si="19"/>
        <v/>
      </c>
      <c r="C130" s="8"/>
      <c r="D130" s="8"/>
      <c r="E130" s="8"/>
      <c r="F130" s="281"/>
      <c r="G130" s="9"/>
      <c r="H130" s="9"/>
      <c r="I130" s="9"/>
      <c r="J130" s="9"/>
      <c r="K130" s="9"/>
      <c r="L130" s="305"/>
      <c r="M130" s="305"/>
      <c r="N130" s="11" t="str">
        <f t="shared" si="23"/>
        <v/>
      </c>
      <c r="O130" s="11" t="str">
        <f t="shared" si="24"/>
        <v/>
      </c>
      <c r="P130" s="158"/>
      <c r="Q130" s="11"/>
      <c r="R130" s="11"/>
      <c r="S130" s="11"/>
      <c r="T130" s="11"/>
      <c r="U130" s="11"/>
      <c r="V130" s="11"/>
      <c r="W130" s="11"/>
      <c r="X130" s="11"/>
      <c r="Y130" s="11" t="str">
        <f t="shared" si="25"/>
        <v/>
      </c>
      <c r="Z130" s="11" t="str">
        <f t="shared" si="26"/>
        <v/>
      </c>
      <c r="AA130" s="172">
        <f t="shared" si="27"/>
        <v>0</v>
      </c>
      <c r="AB130" s="172" t="str">
        <f t="shared" si="18"/>
        <v/>
      </c>
      <c r="AC130" s="172" t="str">
        <f t="shared" si="18"/>
        <v/>
      </c>
      <c r="AD130" s="171">
        <f t="shared" si="20"/>
        <v>0</v>
      </c>
      <c r="AE130" s="171">
        <f t="shared" si="20"/>
        <v>0</v>
      </c>
      <c r="AF130" s="171">
        <f t="shared" si="20"/>
        <v>0</v>
      </c>
      <c r="AG130" s="171">
        <f t="shared" si="20"/>
        <v>0</v>
      </c>
      <c r="AH130" s="171">
        <f t="shared" si="20"/>
        <v>0</v>
      </c>
      <c r="AI130" s="171">
        <f t="shared" si="20"/>
        <v>0</v>
      </c>
      <c r="AJ130" s="171">
        <f t="shared" si="20"/>
        <v>0</v>
      </c>
      <c r="AK130" s="171"/>
      <c r="AL130" s="171"/>
      <c r="AM130" s="171">
        <f t="shared" si="21"/>
        <v>0</v>
      </c>
      <c r="AN130" s="171"/>
      <c r="AO130" s="17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BB130" s="172" t="str">
        <f t="shared" si="29"/>
        <v/>
      </c>
      <c r="BC130" s="172" t="str">
        <f t="shared" si="29"/>
        <v/>
      </c>
      <c r="BD130" s="172" t="str">
        <f t="shared" si="29"/>
        <v/>
      </c>
      <c r="BE130" s="172" t="str">
        <f t="shared" si="29"/>
        <v/>
      </c>
      <c r="BF130" s="172" t="str">
        <f t="shared" si="29"/>
        <v/>
      </c>
    </row>
    <row r="131" spans="1:58" ht="19.5" thickBot="1">
      <c r="B131" s="282" t="s">
        <v>49</v>
      </c>
      <c r="C131" s="283"/>
      <c r="D131" s="283"/>
      <c r="E131" s="283"/>
      <c r="F131" s="284"/>
      <c r="G131" s="12">
        <f>SUM(G31:G130)</f>
        <v>111</v>
      </c>
      <c r="H131" s="12">
        <f t="shared" ref="H131:Z131" si="30">SUM(H31:H130)</f>
        <v>61</v>
      </c>
      <c r="I131" s="12">
        <f t="shared" si="30"/>
        <v>99</v>
      </c>
      <c r="J131" s="12">
        <f t="shared" si="30"/>
        <v>7</v>
      </c>
      <c r="K131" s="12">
        <f t="shared" si="30"/>
        <v>880</v>
      </c>
      <c r="L131" s="12">
        <f t="shared" si="30"/>
        <v>7</v>
      </c>
      <c r="M131" s="12">
        <f t="shared" si="30"/>
        <v>0</v>
      </c>
      <c r="N131" s="12">
        <f t="shared" si="30"/>
        <v>278</v>
      </c>
      <c r="O131" s="12">
        <f t="shared" si="30"/>
        <v>6</v>
      </c>
      <c r="P131" s="12">
        <f t="shared" si="30"/>
        <v>0</v>
      </c>
      <c r="Q131" s="12">
        <f t="shared" si="30"/>
        <v>112</v>
      </c>
      <c r="R131" s="12">
        <f t="shared" si="30"/>
        <v>0</v>
      </c>
      <c r="S131" s="12"/>
      <c r="T131" s="12">
        <f t="shared" si="30"/>
        <v>0</v>
      </c>
      <c r="U131" s="12">
        <f t="shared" si="30"/>
        <v>0</v>
      </c>
      <c r="V131" s="12">
        <f t="shared" si="30"/>
        <v>0</v>
      </c>
      <c r="W131" s="12"/>
      <c r="X131" s="12"/>
      <c r="Y131" s="12">
        <f>SUM(Y31:Y130)</f>
        <v>248</v>
      </c>
      <c r="Z131" s="12">
        <f t="shared" si="30"/>
        <v>7.2710929437890623</v>
      </c>
    </row>
    <row r="132" spans="1:58">
      <c r="A132" s="172">
        <v>1.5133082866668701E-2</v>
      </c>
      <c r="B132" s="150"/>
      <c r="C132" s="172" t="s">
        <v>324</v>
      </c>
    </row>
  </sheetData>
  <sheetProtection algorithmName="SHA-512" hashValue="+1NM6m9uq+KrJ+TJ673pXGP9GKN2PzP2qwq0hoMBaQzSaSD56GVFYe6HujUr3kXDlz1PPyIf/FxI5i7ga8KTdA==" saltValue="78JQp7x+ZDTddLqqTEyWvw==" spinCount="100000" sheet="1" scenarios="1" formatColumns="0" formatRows="0"/>
  <mergeCells count="16">
    <mergeCell ref="W29:W30"/>
    <mergeCell ref="X29:X30"/>
    <mergeCell ref="Y29:Y30"/>
    <mergeCell ref="Z29:Z30"/>
    <mergeCell ref="Q29:Q30"/>
    <mergeCell ref="R29:R30"/>
    <mergeCell ref="S29:S30"/>
    <mergeCell ref="T29:T30"/>
    <mergeCell ref="U29:U30"/>
    <mergeCell ref="V29:V30"/>
    <mergeCell ref="O29:O30"/>
    <mergeCell ref="B29:B30"/>
    <mergeCell ref="C29:C30"/>
    <mergeCell ref="D29:D30"/>
    <mergeCell ref="E29:E30"/>
    <mergeCell ref="N29:N30"/>
  </mergeCells>
  <conditionalFormatting sqref="B31:E130 G31:G130 R31:Z130">
    <cfRule type="expression" dxfId="11" priority="5" stopIfTrue="1">
      <formula>AND($F31="",B31&lt;&gt;"")</formula>
    </cfRule>
  </conditionalFormatting>
  <conditionalFormatting sqref="B31:E130 G31:Z130">
    <cfRule type="expression" dxfId="10" priority="6">
      <formula>$F31=""</formula>
    </cfRule>
    <cfRule type="expression" dxfId="9" priority="7">
      <formula>B$30&lt;&gt;""</formula>
    </cfRule>
  </conditionalFormatting>
  <conditionalFormatting sqref="N31:O130">
    <cfRule type="expression" dxfId="8" priority="2" stopIfTrue="1">
      <formula>AND($F31="",N31&lt;&gt;"")</formula>
    </cfRule>
  </conditionalFormatting>
  <conditionalFormatting sqref="Q31">
    <cfRule type="expression" dxfId="7" priority="1" stopIfTrue="1">
      <formula>AND($F31="",Q31&lt;&gt;"")</formula>
    </cfRule>
  </conditionalFormatting>
  <dataValidations count="5">
    <dataValidation type="list" allowBlank="1" showInputMessage="1" showErrorMessage="1" errorTitle="נתון שגוי" error="ניתן להזין רק 0 או 1_x000d__x000a_0= התנאי אינו מתקיים_x000d__x000a_1= התנאי מתקיים" sqref="L31:M130" xr:uid="{00000000-0002-0000-2100-000000000000}">
      <formula1>$AB31:$AC31</formula1>
    </dataValidation>
    <dataValidation type="whole" operator="greaterThanOrEqual" allowBlank="1" showInputMessage="1" showErrorMessage="1" errorTitle="נתון שגוי" error="ניתן להזין רק מספר שלם גדול או שווה ל-0" sqref="G31:K130" xr:uid="{00000000-0002-0000-2100-000001000000}">
      <formula1>0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00000000-0002-0000-2100-000002000000}">
      <formula1>$AB31:$AC31</formula1>
    </dataValidation>
    <dataValidation type="list" allowBlank="1" showInputMessage="1" showErrorMessage="1" sqref="G30:M30 P30" xr:uid="{00000000-0002-0000-2100-000003000000}">
      <formula1>$AE$1:$BA$1</formula1>
    </dataValidation>
    <dataValidation type="list" allowBlank="1" showInputMessage="1" showErrorMessage="1" sqref="F30" xr:uid="{00000000-0002-0000-2100-000004000000}">
      <formula1>$AF$1:$BA$1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8" operator="containsText" id="{EF88550D-CC9A-4128-93F9-CD8C23420DCB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G31:Z130</xm:sqref>
        </x14:conditionalFormatting>
      </x14:conditionalFormatting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5644C-6AA5-436C-9EE1-93F1078FB509}">
  <sheetPr>
    <tabColor rgb="FFFFFFCC"/>
  </sheetPr>
  <dimension ref="A1:GR132"/>
  <sheetViews>
    <sheetView rightToLeft="1" view="pageBreakPreview" topLeftCell="B28" zoomScale="85" zoomScaleNormal="100" zoomScaleSheetLayoutView="85" workbookViewId="0">
      <selection activeCell="M48" sqref="M48"/>
    </sheetView>
  </sheetViews>
  <sheetFormatPr defaultColWidth="9.140625" defaultRowHeight="15.75"/>
  <cols>
    <col min="1" max="1" width="9.140625" style="172" hidden="1" customWidth="1"/>
    <col min="2" max="2" width="9" style="172" customWidth="1"/>
    <col min="3" max="5" width="10.42578125" style="172" hidden="1" customWidth="1"/>
    <col min="6" max="6" width="26.85546875" style="172" customWidth="1"/>
    <col min="7" max="7" width="14.42578125" style="172" customWidth="1"/>
    <col min="8" max="8" width="12" style="172" customWidth="1"/>
    <col min="9" max="9" width="21.140625" style="172" customWidth="1"/>
    <col min="10" max="10" width="17.5703125" style="172" customWidth="1"/>
    <col min="11" max="11" width="17.42578125" style="172" customWidth="1"/>
    <col min="12" max="12" width="21.42578125" style="172" customWidth="1"/>
    <col min="13" max="13" width="23.85546875" style="172" customWidth="1"/>
    <col min="14" max="14" width="23.5703125" style="172" customWidth="1"/>
    <col min="15" max="15" width="18.7109375" style="172" customWidth="1"/>
    <col min="16" max="16" width="16.85546875" style="172" customWidth="1"/>
    <col min="17" max="17" width="17.140625" style="172" hidden="1" customWidth="1"/>
    <col min="18" max="21" width="21.42578125" style="172" hidden="1" customWidth="1"/>
    <col min="22" max="22" width="15.42578125" style="172" hidden="1" customWidth="1"/>
    <col min="23" max="24" width="21.42578125" style="172" hidden="1" customWidth="1"/>
    <col min="25" max="25" width="21.42578125" style="172" customWidth="1"/>
    <col min="26" max="26" width="16.85546875" style="172" customWidth="1"/>
    <col min="27" max="29" width="9.140625" style="172" hidden="1" customWidth="1"/>
    <col min="30" max="30" width="11.85546875" style="172" hidden="1" customWidth="1"/>
    <col min="31" max="32" width="9.140625" style="172" hidden="1" customWidth="1"/>
    <col min="33" max="33" width="10.140625" style="172" hidden="1" customWidth="1"/>
    <col min="34" max="34" width="16.7109375" style="172" hidden="1" customWidth="1"/>
    <col min="35" max="35" width="8.85546875" style="172" hidden="1" customWidth="1"/>
    <col min="36" max="36" width="11.85546875" style="172" hidden="1" customWidth="1"/>
    <col min="37" max="37" width="17.7109375" style="172" hidden="1" customWidth="1"/>
    <col min="38" max="49" width="9.140625" style="172" hidden="1" customWidth="1"/>
    <col min="50" max="50" width="10.7109375" style="172" hidden="1" customWidth="1"/>
    <col min="51" max="200" width="9.140625" style="172" hidden="1" customWidth="1"/>
    <col min="201" max="16384" width="9.140625" style="172"/>
  </cols>
  <sheetData>
    <row r="1" spans="2:53" ht="34.5" customHeight="1" thickBot="1">
      <c r="B1" s="276" t="s">
        <v>130</v>
      </c>
      <c r="C1" s="277"/>
      <c r="D1" s="277"/>
      <c r="E1" s="277"/>
      <c r="F1" s="1" t="str">
        <f ca="1">MID(CELL("filename",AC2),FIND("]",CELL("filename",AC2),1)+1,99)</f>
        <v>מטרוז</v>
      </c>
      <c r="Y1" s="177" t="s">
        <v>309</v>
      </c>
      <c r="Z1" s="2">
        <f ca="1">INDEX('תנאי סף'!$B$31:$B$130,MATCH(F1,'תנאי סף'!$F$31:$F$130,0))</f>
        <v>11</v>
      </c>
      <c r="AB1" s="172" t="s">
        <v>89</v>
      </c>
      <c r="AD1" s="188" t="s">
        <v>90</v>
      </c>
      <c r="AE1" s="189" t="s">
        <v>91</v>
      </c>
      <c r="AF1" s="189" t="s">
        <v>92</v>
      </c>
      <c r="AG1" s="189" t="s">
        <v>93</v>
      </c>
      <c r="AH1" s="189" t="s">
        <v>94</v>
      </c>
      <c r="AI1" s="189" t="s">
        <v>95</v>
      </c>
      <c r="AJ1" s="189" t="s">
        <v>96</v>
      </c>
      <c r="AK1" s="190" t="s">
        <v>97</v>
      </c>
      <c r="AL1" s="189" t="s">
        <v>98</v>
      </c>
      <c r="AM1" s="190" t="s">
        <v>99</v>
      </c>
      <c r="AN1" s="189"/>
      <c r="AO1" s="189"/>
      <c r="AP1" s="189"/>
      <c r="AQ1" s="189"/>
      <c r="AR1" s="189"/>
      <c r="AS1" s="189"/>
      <c r="AT1" s="189"/>
      <c r="AU1" s="189"/>
      <c r="AV1" s="189"/>
      <c r="AW1" s="189"/>
      <c r="AX1" s="189"/>
      <c r="AY1" s="189"/>
      <c r="AZ1" s="189"/>
      <c r="BA1" s="190"/>
    </row>
    <row r="2" spans="2:53" ht="20.25" customHeight="1">
      <c r="Y2" s="278" t="str">
        <f>'פרמטרים לקריטריונים'!$B$4</f>
        <v>שנת תקציב</v>
      </c>
      <c r="Z2" s="5">
        <f>'פרמטרים לקריטריונים'!$C$4</f>
        <v>2025</v>
      </c>
      <c r="AE2" s="172">
        <f>IF(ISNA(MATCH(G31,$AB$30:$AC$30,0)),0,1)</f>
        <v>1</v>
      </c>
      <c r="AF2" s="172">
        <f>IF(IFERROR(G31*1,"bad")="bad",0,1)</f>
        <v>1</v>
      </c>
      <c r="AG2" s="172">
        <f>IF(IFERROR(IF(G31=TRUNC(G31),1,"bad"),"bad")="bad",0,1)</f>
        <v>1</v>
      </c>
      <c r="AH2" s="172">
        <f>IF(AND(IF(IFERROR(G31*1,"bad")="bad",0,1)=1,G31&gt;=0),1,0)</f>
        <v>1</v>
      </c>
      <c r="AI2" s="172">
        <f>IF(AND(IF(IFERROR(IF(G31=TRUNC(G31),1,"bad"),"bad")="bad",0,1)=1,G31&gt;=0),1,0)</f>
        <v>1</v>
      </c>
      <c r="AJ2" s="172">
        <f>IF(AND(IF(IFERROR(G31*1,"bad")="bad",0,1)=1,G31&gt;0),1,0)</f>
        <v>0</v>
      </c>
      <c r="AK2" s="172">
        <f>IF(AND(IF(IFERROR(IF(G31=TRUNC(G31),1,"bad"),"bad")="bad",0,1)=1,G31&gt;0),1,0)</f>
        <v>0</v>
      </c>
      <c r="AL2" s="172">
        <v>1</v>
      </c>
      <c r="AM2" s="172">
        <f>IF(IFERROR(HLOOKUP(G31,$BB$30:$BL$30,1,0),"bad")="bad",0,1)</f>
        <v>0</v>
      </c>
    </row>
    <row r="3" spans="2:53" ht="19.5" thickBot="1">
      <c r="F3" s="343" t="str">
        <f>'פרמטרים לקריטריונים'!F61:G61</f>
        <v>סעיף</v>
      </c>
      <c r="G3" s="343" t="str">
        <f>'פרמטרים לקריטריונים'!G61:H61</f>
        <v>תנאי</v>
      </c>
      <c r="I3" s="343" t="str">
        <f>'פרמטרים לקריטריונים'!B61</f>
        <v>סעיף</v>
      </c>
      <c r="J3" s="343" t="str">
        <f>'פרמטרים לקריטריונים'!C61</f>
        <v>ניקוד</v>
      </c>
      <c r="L3" s="343" t="str">
        <f>'פרמטרים לקריטריונים'!B81</f>
        <v>סעיף</v>
      </c>
      <c r="M3" s="343" t="str">
        <f>'פרמטרים לקריטריונים'!C81</f>
        <v>ניקוד</v>
      </c>
      <c r="N3" s="343" t="str">
        <f>'פרמטרים לקריטריונים'!B85</f>
        <v>סעיף</v>
      </c>
      <c r="O3" s="343" t="str">
        <f>'פרמטרים לקריטריונים'!C85</f>
        <v>מקדם</v>
      </c>
      <c r="Y3" s="178" t="str">
        <f>'פרמטרים לקריטריונים'!$B$5</f>
        <v>תקציב התמיכה</v>
      </c>
      <c r="Z3" s="6">
        <f>'פרמטרים לקריטריונים'!$C$5</f>
        <v>4026034</v>
      </c>
      <c r="AD3" s="172" t="s">
        <v>101</v>
      </c>
      <c r="AE3" s="172">
        <v>1</v>
      </c>
      <c r="AF3" s="172">
        <v>2</v>
      </c>
      <c r="AG3" s="172">
        <v>3</v>
      </c>
      <c r="AH3" s="172">
        <v>4</v>
      </c>
      <c r="AI3" s="172">
        <v>5</v>
      </c>
      <c r="AJ3" s="172">
        <v>6</v>
      </c>
      <c r="AK3" s="172">
        <v>7</v>
      </c>
      <c r="AL3" s="172">
        <v>8</v>
      </c>
      <c r="AM3" s="172">
        <v>9</v>
      </c>
    </row>
    <row r="4" spans="2:53" ht="32.25" thickBot="1">
      <c r="F4" s="346" t="str">
        <f>'פרמטרים לקריטריונים'!F62:G62</f>
        <v>מספר חזנים ופייטנים</v>
      </c>
      <c r="G4" s="391">
        <f>'פרמטרים לקריטריונים'!G62:H62</f>
        <v>4</v>
      </c>
      <c r="I4" s="346" t="str">
        <f>'פרמטרים לקריטריונים'!B62</f>
        <v>עבור כל מנצח, נגן, חזן או פייטן</v>
      </c>
      <c r="J4" s="391">
        <f>'פרמטרים לקריטריונים'!C62</f>
        <v>1</v>
      </c>
      <c r="L4" s="346" t="str">
        <f>'פרמטרים לקריטריונים'!B82</f>
        <v>עבור כל קונצרט</v>
      </c>
      <c r="M4" s="392">
        <f>'פרמטרים לקריטריונים'!C82</f>
        <v>1</v>
      </c>
      <c r="N4" s="346" t="str">
        <f>'פרמטרים לקריטריונים'!B86</f>
        <v>שיעור מקסימלי של ניקוד מקונצרטים בחו"ל</v>
      </c>
      <c r="O4" s="392">
        <f>'פרמטרים לקריטריונים'!C86</f>
        <v>0.1</v>
      </c>
      <c r="AD4" s="172" t="s">
        <v>105</v>
      </c>
      <c r="AE4" s="188" t="s">
        <v>76</v>
      </c>
      <c r="AF4" s="189" t="s">
        <v>77</v>
      </c>
      <c r="AG4" s="189" t="s">
        <v>78</v>
      </c>
      <c r="AH4" s="189" t="s">
        <v>79</v>
      </c>
      <c r="AI4" s="189" t="s">
        <v>80</v>
      </c>
      <c r="AJ4" s="189"/>
      <c r="AK4" s="189"/>
      <c r="AL4" s="189"/>
      <c r="AM4" s="189"/>
      <c r="AN4" s="190"/>
    </row>
    <row r="5" spans="2:53" ht="19.5" thickBot="1">
      <c r="F5" s="346" t="str">
        <f>'פרמטרים לקריטריונים'!F63:G63</f>
        <v>מספר חזנים</v>
      </c>
      <c r="G5" s="391">
        <f>'פרמטרים לקריטריונים'!G63:H63</f>
        <v>1</v>
      </c>
      <c r="I5" s="343" t="str">
        <f>'פרמטרים לקריטריונים'!B63</f>
        <v>סעיף</v>
      </c>
      <c r="J5" s="343" t="str">
        <f>'פרמטרים לקריטריונים'!C63</f>
        <v>הגבלה</v>
      </c>
      <c r="L5" s="343" t="str">
        <f>'פרמטרים לקריטריונים'!B83</f>
        <v>בעד כל מספר מבצעים</v>
      </c>
      <c r="M5" s="343" t="str">
        <f>'פרמטרים לקריטריונים'!C83</f>
        <v>מקדם</v>
      </c>
      <c r="N5" s="343" t="str">
        <f>'פרמטרים לקריטריונים'!B87</f>
        <v>סעיף</v>
      </c>
      <c r="O5" s="343" t="str">
        <f>'פרמטרים לקריטריונים'!C87</f>
        <v>מקדם</v>
      </c>
      <c r="Y5" s="279" t="s">
        <v>310</v>
      </c>
      <c r="Z5" s="280"/>
    </row>
    <row r="6" spans="2:53" ht="37.5">
      <c r="F6" s="346" t="str">
        <f>'פרמטרים לקריטריונים'!F64:G64</f>
        <v>מספר נגנים</v>
      </c>
      <c r="G6" s="391">
        <f>'פרמטרים לקריטריונים'!G64:H64</f>
        <v>3</v>
      </c>
      <c r="I6" s="346" t="str">
        <f>'פרמטרים לקריטריונים'!B64</f>
        <v>מספר מבצעים מקסימלי לקונצרט</v>
      </c>
      <c r="J6" s="391">
        <f>'פרמטרים לקריטריונים'!C64</f>
        <v>80</v>
      </c>
      <c r="L6" s="393">
        <f>'פרמטרים לקריטריונים'!B84</f>
        <v>10</v>
      </c>
      <c r="M6" s="392">
        <f>'פרמטרים לקריטריונים'!C84</f>
        <v>1.05</v>
      </c>
      <c r="N6" s="346" t="str">
        <f>'פרמטרים לקריטריונים'!B88</f>
        <v>קונצרט עבור גוף שלישי שהמשרד תמך בו</v>
      </c>
      <c r="O6" s="392">
        <f>'פרמטרים לקריטריונים'!C88</f>
        <v>0.5</v>
      </c>
      <c r="Y6" s="177" t="s">
        <v>311</v>
      </c>
      <c r="Z6" s="317">
        <f>Y131</f>
        <v>536</v>
      </c>
    </row>
    <row r="7" spans="2:53" ht="38.25" thickBot="1">
      <c r="F7" s="346" t="str">
        <f>'פרמטרים לקריטריונים'!F65:G65</f>
        <v>דקות שירה או נגינה</v>
      </c>
      <c r="G7" s="391">
        <f>'פרמטרים לקריטריונים'!G65:H65</f>
        <v>50</v>
      </c>
      <c r="Y7" s="315" t="s">
        <v>312</v>
      </c>
      <c r="Z7" s="316">
        <f>SUMPRODUCT(Z31:Z130,--(P31:P130=0))+MIN(SUMPRODUCT(Z31:Z130,--(P31:P130=1)),SUMPRODUCT(Z31:Z130,--(P31:P130=0))*O4/(1-O4))</f>
        <v>44.879999999999981</v>
      </c>
    </row>
    <row r="9" spans="2:53" hidden="1"/>
    <row r="10" spans="2:53" hidden="1"/>
    <row r="11" spans="2:53" hidden="1"/>
    <row r="12" spans="2:53" hidden="1"/>
    <row r="13" spans="2:53" hidden="1"/>
    <row r="14" spans="2:53" hidden="1"/>
    <row r="15" spans="2:53" hidden="1"/>
    <row r="16" spans="2:53" hidden="1"/>
    <row r="17" spans="1:58" hidden="1"/>
    <row r="18" spans="1:58" hidden="1"/>
    <row r="19" spans="1:58" hidden="1"/>
    <row r="20" spans="1:58" hidden="1"/>
    <row r="21" spans="1:58" hidden="1"/>
    <row r="22" spans="1:58" hidden="1"/>
    <row r="23" spans="1:58" hidden="1"/>
    <row r="24" spans="1:58" hidden="1"/>
    <row r="25" spans="1:58" hidden="1"/>
    <row r="26" spans="1:58" hidden="1"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58" hidden="1">
      <c r="B27" s="192"/>
      <c r="C27" s="192"/>
      <c r="D27" s="192"/>
      <c r="E27" s="192"/>
      <c r="F27" s="192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58" ht="16.5" thickBot="1">
      <c r="B28" s="192"/>
      <c r="C28" s="192"/>
      <c r="D28" s="192"/>
      <c r="E28" s="192"/>
      <c r="F28" s="192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>
        <f>IF(SUM(AA31:AA130)=COUNT(AA31:AA130),1,0)</f>
        <v>0</v>
      </c>
      <c r="AD28" s="171">
        <f t="shared" ref="AD28:AW28" si="0">MATCH(G$30,$AE$1:$AM$1,0)</f>
        <v>5</v>
      </c>
      <c r="AE28" s="171">
        <f t="shared" si="0"/>
        <v>5</v>
      </c>
      <c r="AF28" s="171">
        <f t="shared" si="0"/>
        <v>5</v>
      </c>
      <c r="AG28" s="171">
        <f t="shared" si="0"/>
        <v>5</v>
      </c>
      <c r="AH28" s="171">
        <f t="shared" si="0"/>
        <v>5</v>
      </c>
      <c r="AI28" s="171">
        <f t="shared" si="0"/>
        <v>1</v>
      </c>
      <c r="AJ28" s="171">
        <f t="shared" si="0"/>
        <v>1</v>
      </c>
      <c r="AK28" s="171" t="e">
        <f t="shared" si="0"/>
        <v>#N/A</v>
      </c>
      <c r="AL28" s="171" t="e">
        <f t="shared" si="0"/>
        <v>#N/A</v>
      </c>
      <c r="AM28" s="171">
        <f t="shared" si="0"/>
        <v>1</v>
      </c>
      <c r="AN28" s="171" t="e">
        <f t="shared" si="0"/>
        <v>#N/A</v>
      </c>
      <c r="AO28" s="171" t="e">
        <f t="shared" si="0"/>
        <v>#N/A</v>
      </c>
      <c r="AP28" s="171" t="e">
        <f t="shared" si="0"/>
        <v>#N/A</v>
      </c>
      <c r="AQ28" s="171" t="e">
        <f t="shared" si="0"/>
        <v>#N/A</v>
      </c>
      <c r="AR28" s="171" t="e">
        <f t="shared" si="0"/>
        <v>#N/A</v>
      </c>
      <c r="AS28" s="171" t="e">
        <f t="shared" si="0"/>
        <v>#N/A</v>
      </c>
      <c r="AT28" s="171" t="e">
        <f t="shared" si="0"/>
        <v>#N/A</v>
      </c>
      <c r="AU28" s="171" t="e">
        <f t="shared" si="0"/>
        <v>#N/A</v>
      </c>
      <c r="AV28" s="171" t="e">
        <f t="shared" si="0"/>
        <v>#N/A</v>
      </c>
      <c r="AW28" s="171" t="e">
        <f t="shared" si="0"/>
        <v>#N/A</v>
      </c>
      <c r="AX28" s="171" t="e">
        <f>MATCH(#REF!,$AE$1:$AM$1,0)</f>
        <v>#REF!</v>
      </c>
      <c r="AY28" s="171"/>
    </row>
    <row r="29" spans="1:58" ht="79.5" thickBot="1">
      <c r="A29" s="199">
        <v>100</v>
      </c>
      <c r="B29" s="431" t="s">
        <v>129</v>
      </c>
      <c r="C29" s="433">
        <f>COLUMN()</f>
        <v>3</v>
      </c>
      <c r="D29" s="433">
        <f>COLUMN()</f>
        <v>4</v>
      </c>
      <c r="E29" s="433">
        <f>COLUMN()</f>
        <v>5</v>
      </c>
      <c r="F29" s="218" t="s">
        <v>313</v>
      </c>
      <c r="G29" s="218" t="s">
        <v>56</v>
      </c>
      <c r="H29" s="218" t="s">
        <v>314</v>
      </c>
      <c r="I29" s="218" t="s">
        <v>58</v>
      </c>
      <c r="J29" s="218" t="s">
        <v>315</v>
      </c>
      <c r="K29" s="218" t="s">
        <v>316</v>
      </c>
      <c r="L29" s="218" t="s">
        <v>317</v>
      </c>
      <c r="M29" s="218" t="s">
        <v>318</v>
      </c>
      <c r="N29" s="429" t="s">
        <v>319</v>
      </c>
      <c r="O29" s="429" t="s">
        <v>320</v>
      </c>
      <c r="P29" s="218" t="s">
        <v>321</v>
      </c>
      <c r="Q29" s="433"/>
      <c r="R29" s="433"/>
      <c r="S29" s="433"/>
      <c r="T29" s="433"/>
      <c r="U29" s="433"/>
      <c r="V29" s="433"/>
      <c r="W29" s="433"/>
      <c r="X29" s="433"/>
      <c r="Y29" s="429" t="s">
        <v>322</v>
      </c>
      <c r="Z29" s="429" t="s">
        <v>323</v>
      </c>
      <c r="AA29" s="203" t="s">
        <v>161</v>
      </c>
      <c r="AD29" s="171" t="str">
        <f t="shared" ref="AD29:AW29" si="1">"בקרת "&amp;G29</f>
        <v>בקרת מספר חזנים</v>
      </c>
      <c r="AE29" s="171" t="str">
        <f t="shared" si="1"/>
        <v>בקרת מספר פייטנים</v>
      </c>
      <c r="AF29" s="171" t="str">
        <f t="shared" si="1"/>
        <v>בקרת מספר נגנים</v>
      </c>
      <c r="AG29" s="171" t="str">
        <f t="shared" si="1"/>
        <v>בקרת מספר מנצחים</v>
      </c>
      <c r="AH29" s="171" t="str">
        <f t="shared" si="1"/>
        <v>בקרת מספר דקות שירה או נגינה</v>
      </c>
      <c r="AI29" s="171" t="str">
        <f t="shared" si="1"/>
        <v>בקרת אינה מבוצעת במסגרת התפילות הקבועות בבית הכנסת או במסגרת בית ספרית</v>
      </c>
      <c r="AJ29" s="171" t="str">
        <f t="shared" si="1"/>
        <v>בקרת הקונצרנט בוצע עבור גוף שלישי שהמשרד תמך בו בשנת ההערכה ואשר המוסד קיבל ממנו תשלום בעבורם</v>
      </c>
      <c r="AK29" s="171" t="str">
        <f t="shared" si="1"/>
        <v>בקרת סה"כ מבצעים</v>
      </c>
      <c r="AL29" s="171" t="str">
        <f t="shared" si="1"/>
        <v>בקרת עובר תנאי סף לקונצרט</v>
      </c>
      <c r="AM29" s="171" t="str">
        <f t="shared" si="1"/>
        <v>בקרת הקונצרנט בוצע מחוץ לישראל</v>
      </c>
      <c r="AN29" s="171" t="str">
        <f t="shared" si="1"/>
        <v xml:space="preserve">בקרת </v>
      </c>
      <c r="AO29" s="171" t="str">
        <f t="shared" si="1"/>
        <v xml:space="preserve">בקרת </v>
      </c>
      <c r="AP29" s="171" t="str">
        <f t="shared" si="1"/>
        <v xml:space="preserve">בקרת </v>
      </c>
      <c r="AQ29" s="171" t="str">
        <f t="shared" si="1"/>
        <v xml:space="preserve">בקרת </v>
      </c>
      <c r="AR29" s="171" t="str">
        <f t="shared" si="1"/>
        <v xml:space="preserve">בקרת </v>
      </c>
      <c r="AS29" s="171" t="str">
        <f t="shared" si="1"/>
        <v xml:space="preserve">בקרת </v>
      </c>
      <c r="AT29" s="171" t="str">
        <f t="shared" si="1"/>
        <v xml:space="preserve">בקרת </v>
      </c>
      <c r="AU29" s="171" t="str">
        <f t="shared" si="1"/>
        <v xml:space="preserve">בקרת </v>
      </c>
      <c r="AV29" s="171" t="str">
        <f t="shared" si="1"/>
        <v>בקרת ניקוד מבצעים</v>
      </c>
      <c r="AW29" s="171" t="str">
        <f t="shared" si="1"/>
        <v>בקרת ניקוד מספר קונצרטים</v>
      </c>
      <c r="AX29" s="171"/>
      <c r="AY29" s="171"/>
      <c r="BB29" s="172" t="s">
        <v>105</v>
      </c>
    </row>
    <row r="30" spans="1:58" ht="25.5" customHeight="1" thickBot="1">
      <c r="A30" s="204"/>
      <c r="B30" s="432"/>
      <c r="C30" s="434"/>
      <c r="D30" s="434"/>
      <c r="E30" s="434"/>
      <c r="F30" s="219" t="s">
        <v>98</v>
      </c>
      <c r="G30" s="219" t="s">
        <v>95</v>
      </c>
      <c r="H30" s="219" t="s">
        <v>95</v>
      </c>
      <c r="I30" s="219" t="s">
        <v>95</v>
      </c>
      <c r="J30" s="219" t="s">
        <v>95</v>
      </c>
      <c r="K30" s="219" t="s">
        <v>95</v>
      </c>
      <c r="L30" s="219" t="s">
        <v>91</v>
      </c>
      <c r="M30" s="219" t="s">
        <v>91</v>
      </c>
      <c r="N30" s="430"/>
      <c r="O30" s="430"/>
      <c r="P30" s="219" t="s">
        <v>91</v>
      </c>
      <c r="Q30" s="522"/>
      <c r="R30" s="434"/>
      <c r="S30" s="434"/>
      <c r="T30" s="434"/>
      <c r="U30" s="434"/>
      <c r="V30" s="434"/>
      <c r="W30" s="434"/>
      <c r="X30" s="434"/>
      <c r="Y30" s="430"/>
      <c r="Z30" s="430"/>
      <c r="AB30" s="172">
        <v>0</v>
      </c>
      <c r="AC30" s="172">
        <v>1</v>
      </c>
      <c r="AD30" s="171" t="str">
        <f t="shared" ref="AD30:AW30" si="2">G30</f>
        <v>מספר שלם שאינו שלילי</v>
      </c>
      <c r="AE30" s="171" t="str">
        <f t="shared" si="2"/>
        <v>מספר שלם שאינו שלילי</v>
      </c>
      <c r="AF30" s="171" t="str">
        <f t="shared" si="2"/>
        <v>מספר שלם שאינו שלילי</v>
      </c>
      <c r="AG30" s="171" t="str">
        <f t="shared" si="2"/>
        <v>מספר שלם שאינו שלילי</v>
      </c>
      <c r="AH30" s="171" t="str">
        <f t="shared" si="2"/>
        <v>מספר שלם שאינו שלילי</v>
      </c>
      <c r="AI30" s="171" t="str">
        <f t="shared" si="2"/>
        <v>0/1</v>
      </c>
      <c r="AJ30" s="171" t="str">
        <f t="shared" si="2"/>
        <v>0/1</v>
      </c>
      <c r="AK30" s="171">
        <f t="shared" si="2"/>
        <v>0</v>
      </c>
      <c r="AL30" s="171">
        <f t="shared" si="2"/>
        <v>0</v>
      </c>
      <c r="AM30" s="171" t="str">
        <f t="shared" si="2"/>
        <v>0/1</v>
      </c>
      <c r="AN30" s="171">
        <f t="shared" si="2"/>
        <v>0</v>
      </c>
      <c r="AO30" s="171">
        <f t="shared" si="2"/>
        <v>0</v>
      </c>
      <c r="AP30" s="171">
        <f t="shared" si="2"/>
        <v>0</v>
      </c>
      <c r="AQ30" s="171">
        <f t="shared" si="2"/>
        <v>0</v>
      </c>
      <c r="AR30" s="171">
        <f t="shared" si="2"/>
        <v>0</v>
      </c>
      <c r="AS30" s="171">
        <f t="shared" si="2"/>
        <v>0</v>
      </c>
      <c r="AT30" s="171">
        <f t="shared" si="2"/>
        <v>0</v>
      </c>
      <c r="AU30" s="171">
        <f t="shared" si="2"/>
        <v>0</v>
      </c>
      <c r="AV30" s="171">
        <f t="shared" si="2"/>
        <v>0</v>
      </c>
      <c r="AW30" s="171">
        <f t="shared" si="2"/>
        <v>0</v>
      </c>
      <c r="AX30" s="171"/>
      <c r="AY30" s="171"/>
      <c r="BB30" s="172" t="str">
        <f>AE$4</f>
        <v>א</v>
      </c>
      <c r="BC30" s="172" t="str">
        <f>AF$4</f>
        <v>ב</v>
      </c>
      <c r="BD30" s="172" t="str">
        <f>AG$4</f>
        <v>ג</v>
      </c>
      <c r="BE30" s="172" t="str">
        <f>AH$4</f>
        <v>ד</v>
      </c>
      <c r="BF30" s="172" t="str">
        <f>AI$4</f>
        <v>ה</v>
      </c>
    </row>
    <row r="31" spans="1:58">
      <c r="B31" s="10">
        <f t="shared" ref="B31:B94" si="3">IF(F31="","",ROW()-30)</f>
        <v>1</v>
      </c>
      <c r="C31" s="8"/>
      <c r="D31" s="8"/>
      <c r="E31" s="8"/>
      <c r="F31" s="281" t="s">
        <v>459</v>
      </c>
      <c r="G31" s="9">
        <v>0</v>
      </c>
      <c r="H31" s="137">
        <v>9</v>
      </c>
      <c r="I31" s="137">
        <v>3</v>
      </c>
      <c r="J31" s="137">
        <v>1</v>
      </c>
      <c r="K31" s="137">
        <v>180</v>
      </c>
      <c r="L31" s="158">
        <v>1</v>
      </c>
      <c r="M31" s="158">
        <v>0</v>
      </c>
      <c r="N31" s="11">
        <f>IF($F31="","",IFERROR(SUM(G31:J31),$AB$1))</f>
        <v>13</v>
      </c>
      <c r="O31" s="11">
        <f>IF($F31="","",IF($AA31&lt;&gt;1,$AB$1,IFERROR(IF(AND(L31=1,K31&gt;=$G$7,OR(SUM(G31:H31)&gt;=$G$4,AND(H31&gt;=($G$4-$G$6),I31&gt;=$G$6))),1,0),$AB$1)))</f>
        <v>1</v>
      </c>
      <c r="P31" s="158">
        <v>0</v>
      </c>
      <c r="Q31" s="11">
        <f>IF($F31="","",IFERROR(SUM(J31:M31),$AB$1))</f>
        <v>182</v>
      </c>
      <c r="R31" s="11"/>
      <c r="S31" s="11"/>
      <c r="T31" s="11"/>
      <c r="U31" s="11"/>
      <c r="V31" s="11"/>
      <c r="W31" s="11"/>
      <c r="X31" s="11"/>
      <c r="Y31" s="11">
        <f>IF($F31="","",IF($AA31&lt;&gt;1,$AB$1,IFERROR(O31*MIN($J$6,$J$4*N31),$AB$1)))</f>
        <v>13</v>
      </c>
      <c r="Z31" s="11">
        <f>IF($F31="","",IF($AA31&lt;&gt;1,$AB$1,IFERROR(O31*$M$4*$M$6^ROUNDDOWN(MIN($J$6,N31)/$L$6,0)*IF(M31=1,$O$6,1),$AB$1)))</f>
        <v>1.05</v>
      </c>
      <c r="AA31" s="172">
        <f>IF(SUM(AD31:AW31)=COUNT(AD31:AW31),1,0)</f>
        <v>1</v>
      </c>
      <c r="AB31" s="172">
        <f>IF($F31="","",AB$30)</f>
        <v>0</v>
      </c>
      <c r="AC31" s="172">
        <f>IF($F31="","",AC$30)</f>
        <v>1</v>
      </c>
      <c r="AD31" s="171">
        <f t="shared" ref="AD31:AJ62" si="4">IF(G$30="",1,IF(G31="",0,IFERROR(CHOOSE(AD$28,IF(ISNA(MATCH(G31,$AB$30:$AC$30,0)),0,1),IF(ISNUMBER(G31),1,0),IF(G31=TRUNC(G31),1,0),IF(AND(G31*1=G31,G31&gt;=0),1,0),IF(AND(G31=TRUNC(G31),G31&gt;=0),1,0),IF(AND(G31*1=G31,G31&gt;0),1,0),IF(AND(G31=TRUNC(G31),G31&gt;0),1,0),1,IF(ISNA(HLOOKUP(G31,$AE$4:$AN$4,1,0)),0,1)),0)))</f>
        <v>1</v>
      </c>
      <c r="AE31" s="171">
        <f t="shared" si="4"/>
        <v>1</v>
      </c>
      <c r="AF31" s="171">
        <f t="shared" si="4"/>
        <v>1</v>
      </c>
      <c r="AG31" s="171">
        <f t="shared" si="4"/>
        <v>1</v>
      </c>
      <c r="AH31" s="171">
        <f t="shared" si="4"/>
        <v>1</v>
      </c>
      <c r="AI31" s="171">
        <f t="shared" si="4"/>
        <v>1</v>
      </c>
      <c r="AJ31" s="171">
        <f t="shared" si="4"/>
        <v>1</v>
      </c>
      <c r="AK31" s="171"/>
      <c r="AL31" s="171"/>
      <c r="AM31" s="171">
        <f t="shared" ref="AM31:AM94" si="5">IF(P$30="",1,IF(P31="",0,IFERROR(CHOOSE(AM$28,IF(ISNA(MATCH(P31,$AB$30:$AC$30,0)),0,1),IF(ISNUMBER(P31),1,0),IF(P31=TRUNC(P31),1,0),IF(AND(P31*1=P31,P31&gt;=0),1,0),IF(AND(P31=TRUNC(P31),P31&gt;=0),1,0),IF(AND(P31*1=P31,P31&gt;0),1,0),IF(AND(P31=TRUNC(P31),P31&gt;0),1,0),1,IF(ISNA(HLOOKUP(P31,$AE$4:$AN$4,1,0)),0,1)),0)))</f>
        <v>1</v>
      </c>
      <c r="AN31" s="171"/>
      <c r="AO31" s="171"/>
      <c r="AP31" s="171"/>
      <c r="AQ31" s="171"/>
      <c r="AR31" s="171"/>
      <c r="AS31" s="171"/>
      <c r="AT31" s="171"/>
      <c r="AU31" s="171"/>
      <c r="AV31" s="171"/>
      <c r="AW31" s="171"/>
      <c r="AX31" s="171"/>
      <c r="AY31" s="171"/>
      <c r="BB31" s="172" t="str">
        <f t="shared" ref="BB31:BF46" si="6">IF($F31="","",BB$30)</f>
        <v>א</v>
      </c>
      <c r="BC31" s="172" t="str">
        <f t="shared" si="6"/>
        <v>ב</v>
      </c>
      <c r="BD31" s="172" t="str">
        <f t="shared" si="6"/>
        <v>ג</v>
      </c>
      <c r="BE31" s="172" t="str">
        <f t="shared" si="6"/>
        <v>ד</v>
      </c>
      <c r="BF31" s="172" t="str">
        <f t="shared" si="6"/>
        <v>ה</v>
      </c>
    </row>
    <row r="32" spans="1:58">
      <c r="B32" s="10">
        <f t="shared" si="3"/>
        <v>2</v>
      </c>
      <c r="C32" s="8"/>
      <c r="D32" s="8"/>
      <c r="E32" s="8"/>
      <c r="F32" s="281" t="s">
        <v>460</v>
      </c>
      <c r="G32" s="9">
        <v>0</v>
      </c>
      <c r="H32" s="9">
        <v>9</v>
      </c>
      <c r="I32" s="9">
        <v>0</v>
      </c>
      <c r="J32" s="9">
        <v>1</v>
      </c>
      <c r="K32" s="137">
        <v>90</v>
      </c>
      <c r="L32" s="305">
        <v>1</v>
      </c>
      <c r="M32" s="305">
        <v>0</v>
      </c>
      <c r="N32" s="11">
        <f t="shared" ref="N32:N95" si="7">IF($F32="","",IFERROR(SUM(G32:J32),$AB$1))</f>
        <v>10</v>
      </c>
      <c r="O32" s="11">
        <f t="shared" ref="O32:O95" si="8">IF($F32="","",IF($AA32&lt;&gt;1,$AB$1,IFERROR(IF(AND(L32=1,K32&gt;=$G$7,OR(SUM(G32:H32)&gt;=$G$4,AND(H32&gt;=($G$4-$G$6),I32&gt;=$G$6))),1,0),$AB$1)))</f>
        <v>1</v>
      </c>
      <c r="P32" s="158">
        <v>0</v>
      </c>
      <c r="Q32" s="11"/>
      <c r="R32" s="11"/>
      <c r="S32" s="11"/>
      <c r="T32" s="11"/>
      <c r="U32" s="11"/>
      <c r="V32" s="11"/>
      <c r="W32" s="11"/>
      <c r="X32" s="11"/>
      <c r="Y32" s="11">
        <f t="shared" ref="Y32:Y95" si="9">IF($F32="","",IF($AA32&lt;&gt;1,$AB$1,IFERROR(O32*MIN($J$6,$J$4*N32),$AB$1)))</f>
        <v>10</v>
      </c>
      <c r="Z32" s="11">
        <f t="shared" ref="Z32:Z95" si="10">IF($F32="","",IF($AA32&lt;&gt;1,$AB$1,IFERROR(O32*$M$4*$M$6^ROUNDDOWN(MIN($J$6,N32)/$L$6,0)*IF(M32=1,$O$6,1),$AB$1)))</f>
        <v>1.05</v>
      </c>
      <c r="AA32" s="172">
        <f t="shared" ref="AA32:AA95" si="11">IF(SUM(AD32:AW32)=COUNT(AD32:AW32),1,0)</f>
        <v>1</v>
      </c>
      <c r="AB32" s="172">
        <f t="shared" ref="AB32:AC63" si="12">IF($F32="","",AB$30)</f>
        <v>0</v>
      </c>
      <c r="AC32" s="172">
        <f t="shared" si="12"/>
        <v>1</v>
      </c>
      <c r="AD32" s="171">
        <f t="shared" si="4"/>
        <v>1</v>
      </c>
      <c r="AE32" s="171">
        <f t="shared" si="4"/>
        <v>1</v>
      </c>
      <c r="AF32" s="171">
        <f t="shared" si="4"/>
        <v>1</v>
      </c>
      <c r="AG32" s="171">
        <f t="shared" si="4"/>
        <v>1</v>
      </c>
      <c r="AH32" s="171">
        <f t="shared" si="4"/>
        <v>1</v>
      </c>
      <c r="AI32" s="171">
        <f t="shared" si="4"/>
        <v>1</v>
      </c>
      <c r="AJ32" s="171">
        <f t="shared" si="4"/>
        <v>1</v>
      </c>
      <c r="AK32" s="171"/>
      <c r="AL32" s="171"/>
      <c r="AM32" s="171">
        <f t="shared" si="5"/>
        <v>1</v>
      </c>
      <c r="AN32" s="171"/>
      <c r="AO32" s="171"/>
      <c r="AP32" s="171"/>
      <c r="AQ32" s="171"/>
      <c r="AR32" s="171"/>
      <c r="AS32" s="171"/>
      <c r="AT32" s="171"/>
      <c r="AU32" s="171"/>
      <c r="AV32" s="171"/>
      <c r="AW32" s="171"/>
      <c r="AX32" s="171"/>
      <c r="AY32" s="171"/>
      <c r="BB32" s="172" t="str">
        <f t="shared" si="6"/>
        <v>א</v>
      </c>
      <c r="BC32" s="172" t="str">
        <f t="shared" si="6"/>
        <v>ב</v>
      </c>
      <c r="BD32" s="172" t="str">
        <f t="shared" si="6"/>
        <v>ג</v>
      </c>
      <c r="BE32" s="172" t="str">
        <f t="shared" si="6"/>
        <v>ד</v>
      </c>
      <c r="BF32" s="172" t="str">
        <f t="shared" si="6"/>
        <v>ה</v>
      </c>
    </row>
    <row r="33" spans="2:58">
      <c r="B33" s="10">
        <f t="shared" si="3"/>
        <v>3</v>
      </c>
      <c r="C33" s="8"/>
      <c r="D33" s="8"/>
      <c r="E33" s="8"/>
      <c r="F33" s="281" t="s">
        <v>461</v>
      </c>
      <c r="G33" s="9">
        <v>0</v>
      </c>
      <c r="H33" s="9">
        <v>9</v>
      </c>
      <c r="I33" s="9">
        <v>3</v>
      </c>
      <c r="J33" s="9">
        <v>1</v>
      </c>
      <c r="K33" s="137">
        <v>180</v>
      </c>
      <c r="L33" s="305">
        <v>1</v>
      </c>
      <c r="M33" s="305">
        <v>0</v>
      </c>
      <c r="N33" s="11">
        <f t="shared" si="7"/>
        <v>13</v>
      </c>
      <c r="O33" s="11">
        <f t="shared" si="8"/>
        <v>1</v>
      </c>
      <c r="P33" s="158">
        <v>0</v>
      </c>
      <c r="Q33" s="11"/>
      <c r="R33" s="11"/>
      <c r="S33" s="11"/>
      <c r="T33" s="11"/>
      <c r="U33" s="11"/>
      <c r="V33" s="11"/>
      <c r="W33" s="11"/>
      <c r="X33" s="11"/>
      <c r="Y33" s="11">
        <f t="shared" si="9"/>
        <v>13</v>
      </c>
      <c r="Z33" s="11">
        <f t="shared" si="10"/>
        <v>1.05</v>
      </c>
      <c r="AA33" s="172">
        <f t="shared" si="11"/>
        <v>1</v>
      </c>
      <c r="AB33" s="172">
        <f t="shared" si="12"/>
        <v>0</v>
      </c>
      <c r="AC33" s="172">
        <f t="shared" si="12"/>
        <v>1</v>
      </c>
      <c r="AD33" s="171">
        <f t="shared" si="4"/>
        <v>1</v>
      </c>
      <c r="AE33" s="171">
        <f t="shared" si="4"/>
        <v>1</v>
      </c>
      <c r="AF33" s="171">
        <f t="shared" si="4"/>
        <v>1</v>
      </c>
      <c r="AG33" s="171">
        <f t="shared" si="4"/>
        <v>1</v>
      </c>
      <c r="AH33" s="171">
        <f t="shared" si="4"/>
        <v>1</v>
      </c>
      <c r="AI33" s="171">
        <f t="shared" si="4"/>
        <v>1</v>
      </c>
      <c r="AJ33" s="171">
        <f t="shared" si="4"/>
        <v>1</v>
      </c>
      <c r="AK33" s="171"/>
      <c r="AL33" s="171"/>
      <c r="AM33" s="171">
        <f t="shared" si="5"/>
        <v>1</v>
      </c>
      <c r="AN33" s="171"/>
      <c r="AO33" s="171"/>
      <c r="AP33" s="171"/>
      <c r="AQ33" s="171"/>
      <c r="AR33" s="171"/>
      <c r="AS33" s="171"/>
      <c r="AT33" s="171"/>
      <c r="AU33" s="171"/>
      <c r="AV33" s="171"/>
      <c r="AW33" s="171"/>
      <c r="AX33" s="171"/>
      <c r="AY33" s="171"/>
      <c r="BB33" s="172" t="str">
        <f t="shared" si="6"/>
        <v>א</v>
      </c>
      <c r="BC33" s="172" t="str">
        <f t="shared" si="6"/>
        <v>ב</v>
      </c>
      <c r="BD33" s="172" t="str">
        <f t="shared" si="6"/>
        <v>ג</v>
      </c>
      <c r="BE33" s="172" t="str">
        <f t="shared" si="6"/>
        <v>ד</v>
      </c>
      <c r="BF33" s="172" t="str">
        <f t="shared" si="6"/>
        <v>ה</v>
      </c>
    </row>
    <row r="34" spans="2:58">
      <c r="B34" s="10">
        <f t="shared" si="3"/>
        <v>4</v>
      </c>
      <c r="C34" s="8"/>
      <c r="D34" s="8"/>
      <c r="E34" s="8"/>
      <c r="F34" s="281" t="s">
        <v>462</v>
      </c>
      <c r="G34" s="9">
        <v>0</v>
      </c>
      <c r="H34" s="9">
        <v>8</v>
      </c>
      <c r="I34" s="9">
        <v>0</v>
      </c>
      <c r="J34" s="9">
        <v>1</v>
      </c>
      <c r="K34" s="137">
        <v>180</v>
      </c>
      <c r="L34" s="305">
        <v>1</v>
      </c>
      <c r="M34" s="305">
        <v>0</v>
      </c>
      <c r="N34" s="11">
        <f t="shared" si="7"/>
        <v>9</v>
      </c>
      <c r="O34" s="11">
        <f t="shared" si="8"/>
        <v>1</v>
      </c>
      <c r="P34" s="158">
        <v>0</v>
      </c>
      <c r="Q34" s="11"/>
      <c r="R34" s="11"/>
      <c r="S34" s="11"/>
      <c r="T34" s="11"/>
      <c r="U34" s="11"/>
      <c r="V34" s="11"/>
      <c r="W34" s="11"/>
      <c r="X34" s="11"/>
      <c r="Y34" s="11">
        <f t="shared" si="9"/>
        <v>9</v>
      </c>
      <c r="Z34" s="11">
        <f t="shared" si="10"/>
        <v>1</v>
      </c>
      <c r="AA34" s="172">
        <f t="shared" si="11"/>
        <v>1</v>
      </c>
      <c r="AB34" s="172">
        <f t="shared" si="12"/>
        <v>0</v>
      </c>
      <c r="AC34" s="172">
        <f t="shared" si="12"/>
        <v>1</v>
      </c>
      <c r="AD34" s="171">
        <f t="shared" si="4"/>
        <v>1</v>
      </c>
      <c r="AE34" s="171">
        <f t="shared" si="4"/>
        <v>1</v>
      </c>
      <c r="AF34" s="171">
        <f t="shared" si="4"/>
        <v>1</v>
      </c>
      <c r="AG34" s="171">
        <f t="shared" si="4"/>
        <v>1</v>
      </c>
      <c r="AH34" s="171">
        <f t="shared" si="4"/>
        <v>1</v>
      </c>
      <c r="AI34" s="171">
        <f t="shared" si="4"/>
        <v>1</v>
      </c>
      <c r="AJ34" s="171">
        <f t="shared" si="4"/>
        <v>1</v>
      </c>
      <c r="AK34" s="171"/>
      <c r="AL34" s="171"/>
      <c r="AM34" s="171">
        <f t="shared" si="5"/>
        <v>1</v>
      </c>
      <c r="AN34" s="171"/>
      <c r="AO34" s="171"/>
      <c r="AP34" s="171"/>
      <c r="AQ34" s="171"/>
      <c r="AR34" s="171"/>
      <c r="AS34" s="171"/>
      <c r="AT34" s="171"/>
      <c r="AU34" s="171"/>
      <c r="AV34" s="171"/>
      <c r="AW34" s="171"/>
      <c r="AX34" s="171"/>
      <c r="AY34" s="171"/>
      <c r="BB34" s="172" t="str">
        <f t="shared" si="6"/>
        <v>א</v>
      </c>
      <c r="BC34" s="172" t="str">
        <f t="shared" si="6"/>
        <v>ב</v>
      </c>
      <c r="BD34" s="172" t="str">
        <f t="shared" si="6"/>
        <v>ג</v>
      </c>
      <c r="BE34" s="172" t="str">
        <f t="shared" si="6"/>
        <v>ד</v>
      </c>
      <c r="BF34" s="172" t="str">
        <f t="shared" si="6"/>
        <v>ה</v>
      </c>
    </row>
    <row r="35" spans="2:58">
      <c r="B35" s="10">
        <f t="shared" si="3"/>
        <v>5</v>
      </c>
      <c r="C35" s="8"/>
      <c r="D35" s="8"/>
      <c r="E35" s="8"/>
      <c r="F35" s="281" t="s">
        <v>463</v>
      </c>
      <c r="G35" s="9">
        <v>0</v>
      </c>
      <c r="H35" s="9">
        <v>9</v>
      </c>
      <c r="I35" s="9">
        <v>0</v>
      </c>
      <c r="J35" s="9">
        <v>1</v>
      </c>
      <c r="K35" s="9">
        <v>90</v>
      </c>
      <c r="L35" s="305">
        <v>1</v>
      </c>
      <c r="M35" s="305">
        <v>0</v>
      </c>
      <c r="N35" s="11">
        <f t="shared" si="7"/>
        <v>10</v>
      </c>
      <c r="O35" s="11">
        <f t="shared" si="8"/>
        <v>1</v>
      </c>
      <c r="P35" s="158">
        <v>0</v>
      </c>
      <c r="Q35" s="11"/>
      <c r="R35" s="11"/>
      <c r="S35" s="11"/>
      <c r="T35" s="11"/>
      <c r="U35" s="11"/>
      <c r="V35" s="11"/>
      <c r="W35" s="11"/>
      <c r="X35" s="11"/>
      <c r="Y35" s="11">
        <f t="shared" si="9"/>
        <v>10</v>
      </c>
      <c r="Z35" s="11">
        <f t="shared" si="10"/>
        <v>1.05</v>
      </c>
      <c r="AA35" s="172">
        <f t="shared" si="11"/>
        <v>1</v>
      </c>
      <c r="AB35" s="172">
        <f t="shared" si="12"/>
        <v>0</v>
      </c>
      <c r="AC35" s="172">
        <f t="shared" si="12"/>
        <v>1</v>
      </c>
      <c r="AD35" s="171">
        <f t="shared" si="4"/>
        <v>1</v>
      </c>
      <c r="AE35" s="171">
        <f t="shared" si="4"/>
        <v>1</v>
      </c>
      <c r="AF35" s="171">
        <f t="shared" si="4"/>
        <v>1</v>
      </c>
      <c r="AG35" s="171">
        <f t="shared" si="4"/>
        <v>1</v>
      </c>
      <c r="AH35" s="171">
        <f t="shared" si="4"/>
        <v>1</v>
      </c>
      <c r="AI35" s="171">
        <f t="shared" si="4"/>
        <v>1</v>
      </c>
      <c r="AJ35" s="171">
        <f t="shared" si="4"/>
        <v>1</v>
      </c>
      <c r="AK35" s="171"/>
      <c r="AL35" s="171"/>
      <c r="AM35" s="171">
        <f t="shared" si="5"/>
        <v>1</v>
      </c>
      <c r="AN35" s="171"/>
      <c r="AO35" s="171"/>
      <c r="AP35" s="171"/>
      <c r="AQ35" s="171"/>
      <c r="AR35" s="171"/>
      <c r="AS35" s="171"/>
      <c r="AT35" s="171"/>
      <c r="AU35" s="171"/>
      <c r="AV35" s="171"/>
      <c r="AW35" s="171"/>
      <c r="AX35" s="171"/>
      <c r="AY35" s="171"/>
      <c r="BB35" s="172" t="str">
        <f t="shared" si="6"/>
        <v>א</v>
      </c>
      <c r="BC35" s="172" t="str">
        <f t="shared" si="6"/>
        <v>ב</v>
      </c>
      <c r="BD35" s="172" t="str">
        <f t="shared" si="6"/>
        <v>ג</v>
      </c>
      <c r="BE35" s="172" t="str">
        <f t="shared" si="6"/>
        <v>ד</v>
      </c>
      <c r="BF35" s="172" t="str">
        <f t="shared" si="6"/>
        <v>ה</v>
      </c>
    </row>
    <row r="36" spans="2:58">
      <c r="B36" s="10">
        <f t="shared" si="3"/>
        <v>6</v>
      </c>
      <c r="C36" s="8"/>
      <c r="D36" s="8"/>
      <c r="E36" s="8"/>
      <c r="F36" s="281" t="s">
        <v>464</v>
      </c>
      <c r="G36" s="9">
        <v>0</v>
      </c>
      <c r="H36" s="9">
        <v>8</v>
      </c>
      <c r="I36" s="9">
        <v>0</v>
      </c>
      <c r="J36" s="9">
        <v>1</v>
      </c>
      <c r="K36" s="9">
        <v>90</v>
      </c>
      <c r="L36" s="305">
        <v>1</v>
      </c>
      <c r="M36" s="305">
        <v>0</v>
      </c>
      <c r="N36" s="11">
        <f t="shared" si="7"/>
        <v>9</v>
      </c>
      <c r="O36" s="11">
        <f t="shared" si="8"/>
        <v>1</v>
      </c>
      <c r="P36" s="158">
        <v>0</v>
      </c>
      <c r="Q36" s="11"/>
      <c r="R36" s="11"/>
      <c r="S36" s="11"/>
      <c r="T36" s="11"/>
      <c r="U36" s="11"/>
      <c r="V36" s="11"/>
      <c r="W36" s="11"/>
      <c r="X36" s="11"/>
      <c r="Y36" s="11">
        <f t="shared" si="9"/>
        <v>9</v>
      </c>
      <c r="Z36" s="11">
        <f t="shared" si="10"/>
        <v>1</v>
      </c>
      <c r="AA36" s="172">
        <f t="shared" si="11"/>
        <v>1</v>
      </c>
      <c r="AB36" s="172">
        <f t="shared" si="12"/>
        <v>0</v>
      </c>
      <c r="AC36" s="172">
        <f t="shared" si="12"/>
        <v>1</v>
      </c>
      <c r="AD36" s="171">
        <f t="shared" si="4"/>
        <v>1</v>
      </c>
      <c r="AE36" s="171">
        <f t="shared" si="4"/>
        <v>1</v>
      </c>
      <c r="AF36" s="171">
        <f t="shared" si="4"/>
        <v>1</v>
      </c>
      <c r="AG36" s="171">
        <f t="shared" si="4"/>
        <v>1</v>
      </c>
      <c r="AH36" s="171">
        <f t="shared" si="4"/>
        <v>1</v>
      </c>
      <c r="AI36" s="171">
        <f t="shared" si="4"/>
        <v>1</v>
      </c>
      <c r="AJ36" s="171">
        <f t="shared" si="4"/>
        <v>1</v>
      </c>
      <c r="AK36" s="171"/>
      <c r="AL36" s="171"/>
      <c r="AM36" s="171">
        <f t="shared" si="5"/>
        <v>1</v>
      </c>
      <c r="AN36" s="171"/>
      <c r="AO36" s="171"/>
      <c r="AP36" s="171"/>
      <c r="AQ36" s="171"/>
      <c r="AR36" s="171"/>
      <c r="AS36" s="171"/>
      <c r="AT36" s="171"/>
      <c r="AU36" s="171"/>
      <c r="AV36" s="171"/>
      <c r="AW36" s="171"/>
      <c r="AX36" s="171"/>
      <c r="AY36" s="171"/>
      <c r="BB36" s="172" t="str">
        <f t="shared" si="6"/>
        <v>א</v>
      </c>
      <c r="BC36" s="172" t="str">
        <f t="shared" si="6"/>
        <v>ב</v>
      </c>
      <c r="BD36" s="172" t="str">
        <f t="shared" si="6"/>
        <v>ג</v>
      </c>
      <c r="BE36" s="172" t="str">
        <f t="shared" si="6"/>
        <v>ד</v>
      </c>
      <c r="BF36" s="172" t="str">
        <f t="shared" si="6"/>
        <v>ה</v>
      </c>
    </row>
    <row r="37" spans="2:58">
      <c r="B37" s="10">
        <f t="shared" si="3"/>
        <v>7</v>
      </c>
      <c r="C37" s="8"/>
      <c r="D37" s="8"/>
      <c r="E37" s="8"/>
      <c r="F37" s="281" t="s">
        <v>465</v>
      </c>
      <c r="G37" s="9">
        <v>0</v>
      </c>
      <c r="H37" s="9">
        <v>9</v>
      </c>
      <c r="I37" s="9">
        <v>0</v>
      </c>
      <c r="J37" s="9">
        <v>1</v>
      </c>
      <c r="K37" s="9">
        <v>90</v>
      </c>
      <c r="L37" s="305">
        <v>1</v>
      </c>
      <c r="M37" s="305">
        <v>0</v>
      </c>
      <c r="N37" s="11">
        <f t="shared" si="7"/>
        <v>10</v>
      </c>
      <c r="O37" s="11">
        <f t="shared" si="8"/>
        <v>1</v>
      </c>
      <c r="P37" s="158">
        <v>0</v>
      </c>
      <c r="Q37" s="11"/>
      <c r="R37" s="11"/>
      <c r="S37" s="11"/>
      <c r="T37" s="11"/>
      <c r="U37" s="11"/>
      <c r="V37" s="11"/>
      <c r="W37" s="11"/>
      <c r="X37" s="11"/>
      <c r="Y37" s="11">
        <f t="shared" si="9"/>
        <v>10</v>
      </c>
      <c r="Z37" s="11">
        <f t="shared" si="10"/>
        <v>1.05</v>
      </c>
      <c r="AA37" s="172">
        <f t="shared" si="11"/>
        <v>1</v>
      </c>
      <c r="AB37" s="172">
        <f t="shared" si="12"/>
        <v>0</v>
      </c>
      <c r="AC37" s="172">
        <f t="shared" si="12"/>
        <v>1</v>
      </c>
      <c r="AD37" s="171">
        <f t="shared" si="4"/>
        <v>1</v>
      </c>
      <c r="AE37" s="171">
        <f t="shared" si="4"/>
        <v>1</v>
      </c>
      <c r="AF37" s="171">
        <f t="shared" si="4"/>
        <v>1</v>
      </c>
      <c r="AG37" s="171">
        <f t="shared" si="4"/>
        <v>1</v>
      </c>
      <c r="AH37" s="171">
        <f t="shared" si="4"/>
        <v>1</v>
      </c>
      <c r="AI37" s="171">
        <f t="shared" si="4"/>
        <v>1</v>
      </c>
      <c r="AJ37" s="171">
        <f t="shared" si="4"/>
        <v>1</v>
      </c>
      <c r="AK37" s="171"/>
      <c r="AL37" s="171"/>
      <c r="AM37" s="171">
        <f t="shared" si="5"/>
        <v>1</v>
      </c>
      <c r="AN37" s="171"/>
      <c r="AO37" s="171"/>
      <c r="AP37" s="171"/>
      <c r="AQ37" s="171"/>
      <c r="AR37" s="171"/>
      <c r="AS37" s="171"/>
      <c r="AT37" s="171"/>
      <c r="AU37" s="171"/>
      <c r="AV37" s="171"/>
      <c r="AW37" s="171"/>
      <c r="AX37" s="171"/>
      <c r="AY37" s="171"/>
      <c r="BB37" s="172" t="str">
        <f t="shared" si="6"/>
        <v>א</v>
      </c>
      <c r="BC37" s="172" t="str">
        <f t="shared" si="6"/>
        <v>ב</v>
      </c>
      <c r="BD37" s="172" t="str">
        <f t="shared" si="6"/>
        <v>ג</v>
      </c>
      <c r="BE37" s="172" t="str">
        <f t="shared" si="6"/>
        <v>ד</v>
      </c>
      <c r="BF37" s="172" t="str">
        <f t="shared" si="6"/>
        <v>ה</v>
      </c>
    </row>
    <row r="38" spans="2:58">
      <c r="B38" s="10">
        <f t="shared" si="3"/>
        <v>8</v>
      </c>
      <c r="C38" s="8"/>
      <c r="D38" s="8"/>
      <c r="E38" s="8"/>
      <c r="F38" s="281" t="s">
        <v>466</v>
      </c>
      <c r="G38" s="9">
        <v>0</v>
      </c>
      <c r="H38" s="9">
        <v>8</v>
      </c>
      <c r="I38" s="9">
        <v>3</v>
      </c>
      <c r="J38" s="9">
        <v>1</v>
      </c>
      <c r="K38" s="9">
        <v>180</v>
      </c>
      <c r="L38" s="305">
        <v>1</v>
      </c>
      <c r="M38" s="305">
        <v>0</v>
      </c>
      <c r="N38" s="11">
        <f t="shared" si="7"/>
        <v>12</v>
      </c>
      <c r="O38" s="11">
        <f t="shared" si="8"/>
        <v>1</v>
      </c>
      <c r="P38" s="158">
        <v>0</v>
      </c>
      <c r="Q38" s="11"/>
      <c r="R38" s="11"/>
      <c r="S38" s="11"/>
      <c r="T38" s="11"/>
      <c r="U38" s="11"/>
      <c r="V38" s="11"/>
      <c r="W38" s="11"/>
      <c r="X38" s="11"/>
      <c r="Y38" s="11">
        <f t="shared" si="9"/>
        <v>12</v>
      </c>
      <c r="Z38" s="11">
        <f t="shared" si="10"/>
        <v>1.05</v>
      </c>
      <c r="AA38" s="172">
        <f t="shared" si="11"/>
        <v>1</v>
      </c>
      <c r="AB38" s="172">
        <f t="shared" si="12"/>
        <v>0</v>
      </c>
      <c r="AC38" s="172">
        <f t="shared" si="12"/>
        <v>1</v>
      </c>
      <c r="AD38" s="171">
        <f t="shared" si="4"/>
        <v>1</v>
      </c>
      <c r="AE38" s="171">
        <f t="shared" si="4"/>
        <v>1</v>
      </c>
      <c r="AF38" s="171">
        <f t="shared" si="4"/>
        <v>1</v>
      </c>
      <c r="AG38" s="171">
        <f t="shared" si="4"/>
        <v>1</v>
      </c>
      <c r="AH38" s="171">
        <f t="shared" si="4"/>
        <v>1</v>
      </c>
      <c r="AI38" s="171">
        <f t="shared" si="4"/>
        <v>1</v>
      </c>
      <c r="AJ38" s="171">
        <f t="shared" si="4"/>
        <v>1</v>
      </c>
      <c r="AK38" s="171"/>
      <c r="AL38" s="171"/>
      <c r="AM38" s="171">
        <f t="shared" si="5"/>
        <v>1</v>
      </c>
      <c r="AN38" s="171"/>
      <c r="AO38" s="171"/>
      <c r="AP38" s="171"/>
      <c r="AQ38" s="171"/>
      <c r="AR38" s="171"/>
      <c r="AS38" s="171"/>
      <c r="AT38" s="171"/>
      <c r="AU38" s="171"/>
      <c r="AV38" s="171"/>
      <c r="AW38" s="171"/>
      <c r="AX38" s="171"/>
      <c r="AY38" s="171"/>
      <c r="BB38" s="172" t="str">
        <f t="shared" si="6"/>
        <v>א</v>
      </c>
      <c r="BC38" s="172" t="str">
        <f t="shared" si="6"/>
        <v>ב</v>
      </c>
      <c r="BD38" s="172" t="str">
        <f t="shared" si="6"/>
        <v>ג</v>
      </c>
      <c r="BE38" s="172" t="str">
        <f t="shared" si="6"/>
        <v>ד</v>
      </c>
      <c r="BF38" s="172" t="str">
        <f t="shared" si="6"/>
        <v>ה</v>
      </c>
    </row>
    <row r="39" spans="2:58">
      <c r="B39" s="10">
        <f t="shared" si="3"/>
        <v>9</v>
      </c>
      <c r="C39" s="8"/>
      <c r="D39" s="8"/>
      <c r="E39" s="8"/>
      <c r="F39" s="281" t="s">
        <v>467</v>
      </c>
      <c r="G39" s="9">
        <v>1</v>
      </c>
      <c r="H39" s="9">
        <v>10</v>
      </c>
      <c r="I39" s="9">
        <v>3</v>
      </c>
      <c r="J39" s="9">
        <v>1</v>
      </c>
      <c r="K39" s="9">
        <v>60</v>
      </c>
      <c r="L39" s="305">
        <v>1</v>
      </c>
      <c r="M39" s="305">
        <v>1</v>
      </c>
      <c r="N39" s="11">
        <f t="shared" si="7"/>
        <v>15</v>
      </c>
      <c r="O39" s="11">
        <f t="shared" si="8"/>
        <v>1</v>
      </c>
      <c r="P39" s="158">
        <v>0</v>
      </c>
      <c r="Q39" s="11"/>
      <c r="R39" s="11"/>
      <c r="S39" s="11"/>
      <c r="T39" s="11"/>
      <c r="U39" s="11"/>
      <c r="V39" s="11"/>
      <c r="W39" s="11"/>
      <c r="X39" s="11"/>
      <c r="Y39" s="11">
        <f t="shared" si="9"/>
        <v>15</v>
      </c>
      <c r="Z39" s="11">
        <f t="shared" si="10"/>
        <v>0.52500000000000002</v>
      </c>
      <c r="AA39" s="172">
        <f t="shared" si="11"/>
        <v>1</v>
      </c>
      <c r="AB39" s="172">
        <f t="shared" si="12"/>
        <v>0</v>
      </c>
      <c r="AC39" s="172">
        <f t="shared" si="12"/>
        <v>1</v>
      </c>
      <c r="AD39" s="171">
        <f t="shared" si="4"/>
        <v>1</v>
      </c>
      <c r="AE39" s="171">
        <f t="shared" si="4"/>
        <v>1</v>
      </c>
      <c r="AF39" s="171">
        <f t="shared" si="4"/>
        <v>1</v>
      </c>
      <c r="AG39" s="171">
        <f t="shared" si="4"/>
        <v>1</v>
      </c>
      <c r="AH39" s="171">
        <f t="shared" si="4"/>
        <v>1</v>
      </c>
      <c r="AI39" s="171">
        <f t="shared" si="4"/>
        <v>1</v>
      </c>
      <c r="AJ39" s="171">
        <f t="shared" si="4"/>
        <v>1</v>
      </c>
      <c r="AK39" s="171"/>
      <c r="AL39" s="171"/>
      <c r="AM39" s="171">
        <f t="shared" si="5"/>
        <v>1</v>
      </c>
      <c r="AN39" s="171"/>
      <c r="AO39" s="171"/>
      <c r="AP39" s="171"/>
      <c r="AQ39" s="171"/>
      <c r="AR39" s="171"/>
      <c r="AS39" s="171"/>
      <c r="AT39" s="171"/>
      <c r="AU39" s="171"/>
      <c r="AV39" s="171"/>
      <c r="AW39" s="171"/>
      <c r="AX39" s="171"/>
      <c r="AY39" s="171"/>
      <c r="BB39" s="172" t="str">
        <f t="shared" si="6"/>
        <v>א</v>
      </c>
      <c r="BC39" s="172" t="str">
        <f t="shared" si="6"/>
        <v>ב</v>
      </c>
      <c r="BD39" s="172" t="str">
        <f t="shared" si="6"/>
        <v>ג</v>
      </c>
      <c r="BE39" s="172" t="str">
        <f t="shared" si="6"/>
        <v>ד</v>
      </c>
      <c r="BF39" s="172" t="str">
        <f t="shared" si="6"/>
        <v>ה</v>
      </c>
    </row>
    <row r="40" spans="2:58">
      <c r="B40" s="10">
        <f t="shared" si="3"/>
        <v>10</v>
      </c>
      <c r="C40" s="8"/>
      <c r="D40" s="8"/>
      <c r="E40" s="8"/>
      <c r="F40" s="281" t="s">
        <v>468</v>
      </c>
      <c r="G40" s="9">
        <v>0</v>
      </c>
      <c r="H40" s="352">
        <v>1</v>
      </c>
      <c r="I40" s="352">
        <v>3</v>
      </c>
      <c r="J40" s="352">
        <v>0</v>
      </c>
      <c r="K40" s="352">
        <v>60</v>
      </c>
      <c r="L40" s="394">
        <v>1</v>
      </c>
      <c r="M40" s="394">
        <v>1</v>
      </c>
      <c r="N40" s="11">
        <f t="shared" si="7"/>
        <v>4</v>
      </c>
      <c r="O40" s="11">
        <f t="shared" si="8"/>
        <v>1</v>
      </c>
      <c r="P40" s="354">
        <v>0</v>
      </c>
      <c r="Q40" s="11"/>
      <c r="R40" s="11"/>
      <c r="S40" s="11"/>
      <c r="T40" s="11"/>
      <c r="U40" s="11"/>
      <c r="V40" s="11"/>
      <c r="W40" s="11"/>
      <c r="X40" s="11"/>
      <c r="Y40" s="11">
        <f t="shared" si="9"/>
        <v>4</v>
      </c>
      <c r="Z40" s="11">
        <f t="shared" si="10"/>
        <v>0.5</v>
      </c>
      <c r="AA40" s="172">
        <f t="shared" si="11"/>
        <v>1</v>
      </c>
      <c r="AB40" s="172">
        <f t="shared" si="12"/>
        <v>0</v>
      </c>
      <c r="AC40" s="172">
        <f t="shared" si="12"/>
        <v>1</v>
      </c>
      <c r="AD40" s="171">
        <f t="shared" si="4"/>
        <v>1</v>
      </c>
      <c r="AE40" s="171">
        <f t="shared" si="4"/>
        <v>1</v>
      </c>
      <c r="AF40" s="171">
        <f t="shared" si="4"/>
        <v>1</v>
      </c>
      <c r="AG40" s="171">
        <f t="shared" si="4"/>
        <v>1</v>
      </c>
      <c r="AH40" s="171">
        <f t="shared" si="4"/>
        <v>1</v>
      </c>
      <c r="AI40" s="171">
        <f t="shared" si="4"/>
        <v>1</v>
      </c>
      <c r="AJ40" s="171">
        <f t="shared" si="4"/>
        <v>1</v>
      </c>
      <c r="AK40" s="171"/>
      <c r="AL40" s="171"/>
      <c r="AM40" s="171">
        <f t="shared" si="5"/>
        <v>1</v>
      </c>
      <c r="AN40" s="171"/>
      <c r="AO40" s="171"/>
      <c r="AP40" s="171"/>
      <c r="AQ40" s="171"/>
      <c r="AR40" s="171"/>
      <c r="AS40" s="171"/>
      <c r="AT40" s="171"/>
      <c r="AU40" s="171"/>
      <c r="AV40" s="171"/>
      <c r="AW40" s="171"/>
      <c r="AX40" s="171"/>
      <c r="AY40" s="171"/>
      <c r="BB40" s="172" t="str">
        <f t="shared" si="6"/>
        <v>א</v>
      </c>
      <c r="BC40" s="172" t="str">
        <f t="shared" si="6"/>
        <v>ב</v>
      </c>
      <c r="BD40" s="172" t="str">
        <f t="shared" si="6"/>
        <v>ג</v>
      </c>
      <c r="BE40" s="172" t="str">
        <f t="shared" si="6"/>
        <v>ד</v>
      </c>
      <c r="BF40" s="172" t="str">
        <f t="shared" si="6"/>
        <v>ה</v>
      </c>
    </row>
    <row r="41" spans="2:58">
      <c r="B41" s="10">
        <f t="shared" si="3"/>
        <v>11</v>
      </c>
      <c r="C41" s="8"/>
      <c r="D41" s="8"/>
      <c r="E41" s="8"/>
      <c r="F41" s="281" t="s">
        <v>469</v>
      </c>
      <c r="G41" s="9">
        <v>1</v>
      </c>
      <c r="H41" s="9">
        <v>0</v>
      </c>
      <c r="I41" s="9">
        <v>3</v>
      </c>
      <c r="J41" s="9">
        <v>0</v>
      </c>
      <c r="K41" s="9">
        <v>60</v>
      </c>
      <c r="L41" s="305">
        <v>1</v>
      </c>
      <c r="M41" s="305">
        <v>0</v>
      </c>
      <c r="N41" s="11">
        <f t="shared" si="7"/>
        <v>4</v>
      </c>
      <c r="O41" s="11">
        <f t="shared" si="8"/>
        <v>0</v>
      </c>
      <c r="P41" s="158">
        <v>0</v>
      </c>
      <c r="Q41" s="11"/>
      <c r="R41" s="11"/>
      <c r="S41" s="11"/>
      <c r="T41" s="11"/>
      <c r="U41" s="11"/>
      <c r="V41" s="11"/>
      <c r="W41" s="11"/>
      <c r="X41" s="11"/>
      <c r="Y41" s="11">
        <f t="shared" si="9"/>
        <v>0</v>
      </c>
      <c r="Z41" s="11">
        <f t="shared" si="10"/>
        <v>0</v>
      </c>
      <c r="AA41" s="172">
        <f t="shared" si="11"/>
        <v>1</v>
      </c>
      <c r="AB41" s="172">
        <f t="shared" si="12"/>
        <v>0</v>
      </c>
      <c r="AC41" s="172">
        <f t="shared" si="12"/>
        <v>1</v>
      </c>
      <c r="AD41" s="171">
        <f t="shared" si="4"/>
        <v>1</v>
      </c>
      <c r="AE41" s="171">
        <f t="shared" si="4"/>
        <v>1</v>
      </c>
      <c r="AF41" s="171">
        <f t="shared" si="4"/>
        <v>1</v>
      </c>
      <c r="AG41" s="171">
        <f t="shared" si="4"/>
        <v>1</v>
      </c>
      <c r="AH41" s="171">
        <f t="shared" si="4"/>
        <v>1</v>
      </c>
      <c r="AI41" s="171">
        <f t="shared" si="4"/>
        <v>1</v>
      </c>
      <c r="AJ41" s="171">
        <f t="shared" si="4"/>
        <v>1</v>
      </c>
      <c r="AK41" s="171"/>
      <c r="AL41" s="171"/>
      <c r="AM41" s="171">
        <f t="shared" si="5"/>
        <v>1</v>
      </c>
      <c r="AN41" s="171"/>
      <c r="AO41" s="171"/>
      <c r="AP41" s="171"/>
      <c r="AQ41" s="171"/>
      <c r="AR41" s="171"/>
      <c r="AS41" s="171"/>
      <c r="AT41" s="171"/>
      <c r="AU41" s="171"/>
      <c r="AV41" s="171"/>
      <c r="AW41" s="171"/>
      <c r="AX41" s="171"/>
      <c r="AY41" s="171"/>
      <c r="BB41" s="172" t="str">
        <f t="shared" si="6"/>
        <v>א</v>
      </c>
      <c r="BC41" s="172" t="str">
        <f t="shared" si="6"/>
        <v>ב</v>
      </c>
      <c r="BD41" s="172" t="str">
        <f t="shared" si="6"/>
        <v>ג</v>
      </c>
      <c r="BE41" s="172" t="str">
        <f t="shared" si="6"/>
        <v>ד</v>
      </c>
      <c r="BF41" s="172" t="str">
        <f t="shared" si="6"/>
        <v>ה</v>
      </c>
    </row>
    <row r="42" spans="2:58">
      <c r="B42" s="10">
        <f t="shared" si="3"/>
        <v>12</v>
      </c>
      <c r="C42" s="8"/>
      <c r="D42" s="8"/>
      <c r="E42" s="8"/>
      <c r="F42" s="281" t="s">
        <v>470</v>
      </c>
      <c r="G42" s="9">
        <v>0</v>
      </c>
      <c r="H42" s="9">
        <v>10</v>
      </c>
      <c r="I42" s="9">
        <v>4</v>
      </c>
      <c r="J42" s="9">
        <v>0</v>
      </c>
      <c r="K42" s="9">
        <v>60</v>
      </c>
      <c r="L42" s="305">
        <v>1</v>
      </c>
      <c r="M42" s="305">
        <v>0</v>
      </c>
      <c r="N42" s="11">
        <f t="shared" si="7"/>
        <v>14</v>
      </c>
      <c r="O42" s="11">
        <f t="shared" si="8"/>
        <v>1</v>
      </c>
      <c r="P42" s="158">
        <v>0</v>
      </c>
      <c r="Q42" s="11"/>
      <c r="R42" s="11"/>
      <c r="S42" s="11"/>
      <c r="T42" s="11"/>
      <c r="U42" s="11"/>
      <c r="V42" s="11"/>
      <c r="W42" s="11"/>
      <c r="X42" s="11"/>
      <c r="Y42" s="11">
        <f t="shared" si="9"/>
        <v>14</v>
      </c>
      <c r="Z42" s="11">
        <f t="shared" si="10"/>
        <v>1.05</v>
      </c>
      <c r="AA42" s="172">
        <f t="shared" si="11"/>
        <v>1</v>
      </c>
      <c r="AB42" s="172">
        <f t="shared" si="12"/>
        <v>0</v>
      </c>
      <c r="AC42" s="172">
        <f t="shared" si="12"/>
        <v>1</v>
      </c>
      <c r="AD42" s="171">
        <f t="shared" si="4"/>
        <v>1</v>
      </c>
      <c r="AE42" s="171">
        <f t="shared" si="4"/>
        <v>1</v>
      </c>
      <c r="AF42" s="171">
        <f t="shared" si="4"/>
        <v>1</v>
      </c>
      <c r="AG42" s="171">
        <f t="shared" si="4"/>
        <v>1</v>
      </c>
      <c r="AH42" s="171">
        <f t="shared" si="4"/>
        <v>1</v>
      </c>
      <c r="AI42" s="171">
        <f t="shared" si="4"/>
        <v>1</v>
      </c>
      <c r="AJ42" s="171">
        <f t="shared" si="4"/>
        <v>1</v>
      </c>
      <c r="AK42" s="171"/>
      <c r="AL42" s="171"/>
      <c r="AM42" s="171">
        <f t="shared" si="5"/>
        <v>1</v>
      </c>
      <c r="AN42" s="171"/>
      <c r="AO42" s="171"/>
      <c r="AP42" s="171"/>
      <c r="AQ42" s="171"/>
      <c r="AR42" s="171"/>
      <c r="AS42" s="171"/>
      <c r="AT42" s="171"/>
      <c r="AU42" s="171"/>
      <c r="AV42" s="171"/>
      <c r="AW42" s="171"/>
      <c r="AX42" s="171"/>
      <c r="AY42" s="171"/>
      <c r="BB42" s="172" t="str">
        <f t="shared" si="6"/>
        <v>א</v>
      </c>
      <c r="BC42" s="172" t="str">
        <f t="shared" si="6"/>
        <v>ב</v>
      </c>
      <c r="BD42" s="172" t="str">
        <f t="shared" si="6"/>
        <v>ג</v>
      </c>
      <c r="BE42" s="172" t="str">
        <f t="shared" si="6"/>
        <v>ד</v>
      </c>
      <c r="BF42" s="172" t="str">
        <f t="shared" si="6"/>
        <v>ה</v>
      </c>
    </row>
    <row r="43" spans="2:58">
      <c r="B43" s="10">
        <f t="shared" si="3"/>
        <v>13</v>
      </c>
      <c r="C43" s="8"/>
      <c r="D43" s="8"/>
      <c r="E43" s="8"/>
      <c r="F43" s="281" t="s">
        <v>471</v>
      </c>
      <c r="G43" s="9">
        <v>0</v>
      </c>
      <c r="H43" s="9">
        <v>1</v>
      </c>
      <c r="I43" s="9">
        <v>5</v>
      </c>
      <c r="J43" s="9">
        <v>0</v>
      </c>
      <c r="K43" s="9">
        <v>60</v>
      </c>
      <c r="L43" s="305">
        <v>1</v>
      </c>
      <c r="M43" s="305">
        <v>0</v>
      </c>
      <c r="N43" s="11">
        <f t="shared" si="7"/>
        <v>6</v>
      </c>
      <c r="O43" s="11">
        <f t="shared" si="8"/>
        <v>1</v>
      </c>
      <c r="P43" s="158">
        <v>0</v>
      </c>
      <c r="Q43" s="11"/>
      <c r="R43" s="11"/>
      <c r="S43" s="11"/>
      <c r="T43" s="11"/>
      <c r="U43" s="11"/>
      <c r="V43" s="11"/>
      <c r="W43" s="11"/>
      <c r="X43" s="11"/>
      <c r="Y43" s="11">
        <f t="shared" si="9"/>
        <v>6</v>
      </c>
      <c r="Z43" s="11">
        <f t="shared" si="10"/>
        <v>1</v>
      </c>
      <c r="AA43" s="172">
        <f t="shared" si="11"/>
        <v>1</v>
      </c>
      <c r="AB43" s="172">
        <f t="shared" si="12"/>
        <v>0</v>
      </c>
      <c r="AC43" s="172">
        <f t="shared" si="12"/>
        <v>1</v>
      </c>
      <c r="AD43" s="171">
        <f t="shared" si="4"/>
        <v>1</v>
      </c>
      <c r="AE43" s="171">
        <f t="shared" si="4"/>
        <v>1</v>
      </c>
      <c r="AF43" s="171">
        <f t="shared" si="4"/>
        <v>1</v>
      </c>
      <c r="AG43" s="171">
        <f t="shared" si="4"/>
        <v>1</v>
      </c>
      <c r="AH43" s="171">
        <f t="shared" si="4"/>
        <v>1</v>
      </c>
      <c r="AI43" s="171">
        <f t="shared" si="4"/>
        <v>1</v>
      </c>
      <c r="AJ43" s="171">
        <f t="shared" si="4"/>
        <v>1</v>
      </c>
      <c r="AK43" s="171"/>
      <c r="AL43" s="171"/>
      <c r="AM43" s="171">
        <f t="shared" si="5"/>
        <v>1</v>
      </c>
      <c r="AN43" s="171"/>
      <c r="AO43" s="171"/>
      <c r="AP43" s="171"/>
      <c r="AQ43" s="171"/>
      <c r="AR43" s="171"/>
      <c r="AS43" s="171"/>
      <c r="AT43" s="171"/>
      <c r="AU43" s="171"/>
      <c r="AV43" s="171"/>
      <c r="AW43" s="171"/>
      <c r="AX43" s="171"/>
      <c r="AY43" s="171"/>
      <c r="BB43" s="172" t="str">
        <f t="shared" si="6"/>
        <v>א</v>
      </c>
      <c r="BC43" s="172" t="str">
        <f t="shared" si="6"/>
        <v>ב</v>
      </c>
      <c r="BD43" s="172" t="str">
        <f t="shared" si="6"/>
        <v>ג</v>
      </c>
      <c r="BE43" s="172" t="str">
        <f t="shared" si="6"/>
        <v>ד</v>
      </c>
      <c r="BF43" s="172" t="str">
        <f t="shared" si="6"/>
        <v>ה</v>
      </c>
    </row>
    <row r="44" spans="2:58">
      <c r="B44" s="10">
        <f t="shared" si="3"/>
        <v>14</v>
      </c>
      <c r="C44" s="8"/>
      <c r="D44" s="8"/>
      <c r="E44" s="8"/>
      <c r="F44" s="281" t="s">
        <v>472</v>
      </c>
      <c r="G44" s="9">
        <v>0</v>
      </c>
      <c r="H44" s="9">
        <v>10</v>
      </c>
      <c r="I44" s="9">
        <v>7</v>
      </c>
      <c r="J44" s="9">
        <v>0</v>
      </c>
      <c r="K44" s="9">
        <v>60</v>
      </c>
      <c r="L44" s="305">
        <v>1</v>
      </c>
      <c r="M44" s="305">
        <v>0</v>
      </c>
      <c r="N44" s="11">
        <f t="shared" si="7"/>
        <v>17</v>
      </c>
      <c r="O44" s="11">
        <f t="shared" si="8"/>
        <v>1</v>
      </c>
      <c r="P44" s="158">
        <v>0</v>
      </c>
      <c r="Q44" s="11"/>
      <c r="R44" s="11"/>
      <c r="S44" s="11"/>
      <c r="T44" s="11"/>
      <c r="U44" s="11"/>
      <c r="V44" s="11"/>
      <c r="W44" s="11"/>
      <c r="X44" s="11"/>
      <c r="Y44" s="11">
        <f t="shared" si="9"/>
        <v>17</v>
      </c>
      <c r="Z44" s="11">
        <f t="shared" si="10"/>
        <v>1.05</v>
      </c>
      <c r="AA44" s="172">
        <f t="shared" si="11"/>
        <v>1</v>
      </c>
      <c r="AB44" s="172">
        <f t="shared" si="12"/>
        <v>0</v>
      </c>
      <c r="AC44" s="172">
        <f t="shared" si="12"/>
        <v>1</v>
      </c>
      <c r="AD44" s="171">
        <f t="shared" si="4"/>
        <v>1</v>
      </c>
      <c r="AE44" s="171">
        <f t="shared" si="4"/>
        <v>1</v>
      </c>
      <c r="AF44" s="171">
        <f t="shared" si="4"/>
        <v>1</v>
      </c>
      <c r="AG44" s="171">
        <f t="shared" si="4"/>
        <v>1</v>
      </c>
      <c r="AH44" s="171">
        <f t="shared" si="4"/>
        <v>1</v>
      </c>
      <c r="AI44" s="171">
        <f t="shared" si="4"/>
        <v>1</v>
      </c>
      <c r="AJ44" s="171">
        <f t="shared" si="4"/>
        <v>1</v>
      </c>
      <c r="AK44" s="171"/>
      <c r="AL44" s="171"/>
      <c r="AM44" s="171">
        <f t="shared" si="5"/>
        <v>1</v>
      </c>
      <c r="AN44" s="171"/>
      <c r="AO44" s="171"/>
      <c r="AP44" s="171"/>
      <c r="AQ44" s="171"/>
      <c r="AR44" s="171"/>
      <c r="AS44" s="171"/>
      <c r="AT44" s="171"/>
      <c r="AU44" s="171"/>
      <c r="AV44" s="171"/>
      <c r="AW44" s="171"/>
      <c r="AX44" s="171"/>
      <c r="AY44" s="171"/>
      <c r="BB44" s="172" t="str">
        <f t="shared" si="6"/>
        <v>א</v>
      </c>
      <c r="BC44" s="172" t="str">
        <f t="shared" si="6"/>
        <v>ב</v>
      </c>
      <c r="BD44" s="172" t="str">
        <f t="shared" si="6"/>
        <v>ג</v>
      </c>
      <c r="BE44" s="172" t="str">
        <f t="shared" si="6"/>
        <v>ד</v>
      </c>
      <c r="BF44" s="172" t="str">
        <f t="shared" si="6"/>
        <v>ה</v>
      </c>
    </row>
    <row r="45" spans="2:58">
      <c r="B45" s="10">
        <f t="shared" si="3"/>
        <v>15</v>
      </c>
      <c r="C45" s="8"/>
      <c r="D45" s="8"/>
      <c r="E45" s="8"/>
      <c r="F45" s="281" t="s">
        <v>473</v>
      </c>
      <c r="G45" s="9">
        <v>0</v>
      </c>
      <c r="H45" s="9">
        <v>4</v>
      </c>
      <c r="I45" s="9">
        <v>5</v>
      </c>
      <c r="J45" s="9">
        <v>1</v>
      </c>
      <c r="K45" s="9">
        <v>60</v>
      </c>
      <c r="L45" s="305">
        <v>1</v>
      </c>
      <c r="M45" s="305">
        <v>0</v>
      </c>
      <c r="N45" s="11">
        <f t="shared" si="7"/>
        <v>10</v>
      </c>
      <c r="O45" s="11">
        <f t="shared" si="8"/>
        <v>1</v>
      </c>
      <c r="P45" s="158">
        <v>0</v>
      </c>
      <c r="Q45" s="11"/>
      <c r="R45" s="11"/>
      <c r="S45" s="11"/>
      <c r="T45" s="11"/>
      <c r="U45" s="11"/>
      <c r="V45" s="11"/>
      <c r="W45" s="11"/>
      <c r="X45" s="11"/>
      <c r="Y45" s="11">
        <f t="shared" si="9"/>
        <v>10</v>
      </c>
      <c r="Z45" s="11">
        <f t="shared" si="10"/>
        <v>1.05</v>
      </c>
      <c r="AA45" s="172">
        <f t="shared" si="11"/>
        <v>1</v>
      </c>
      <c r="AB45" s="172">
        <f t="shared" si="12"/>
        <v>0</v>
      </c>
      <c r="AC45" s="172">
        <f t="shared" si="12"/>
        <v>1</v>
      </c>
      <c r="AD45" s="171">
        <f t="shared" si="4"/>
        <v>1</v>
      </c>
      <c r="AE45" s="171">
        <f t="shared" si="4"/>
        <v>1</v>
      </c>
      <c r="AF45" s="171">
        <f t="shared" si="4"/>
        <v>1</v>
      </c>
      <c r="AG45" s="171">
        <f t="shared" si="4"/>
        <v>1</v>
      </c>
      <c r="AH45" s="171">
        <f t="shared" si="4"/>
        <v>1</v>
      </c>
      <c r="AI45" s="171">
        <f t="shared" si="4"/>
        <v>1</v>
      </c>
      <c r="AJ45" s="171">
        <f t="shared" si="4"/>
        <v>1</v>
      </c>
      <c r="AK45" s="171"/>
      <c r="AL45" s="171"/>
      <c r="AM45" s="171">
        <f t="shared" si="5"/>
        <v>1</v>
      </c>
      <c r="AN45" s="171"/>
      <c r="AO45" s="171"/>
      <c r="AP45" s="171"/>
      <c r="AQ45" s="171"/>
      <c r="AR45" s="171"/>
      <c r="AS45" s="171"/>
      <c r="AT45" s="171"/>
      <c r="AU45" s="171"/>
      <c r="AV45" s="171"/>
      <c r="AW45" s="171"/>
      <c r="AX45" s="171"/>
      <c r="AY45" s="171"/>
      <c r="BB45" s="172" t="str">
        <f t="shared" si="6"/>
        <v>א</v>
      </c>
      <c r="BC45" s="172" t="str">
        <f t="shared" si="6"/>
        <v>ב</v>
      </c>
      <c r="BD45" s="172" t="str">
        <f t="shared" si="6"/>
        <v>ג</v>
      </c>
      <c r="BE45" s="172" t="str">
        <f t="shared" si="6"/>
        <v>ד</v>
      </c>
      <c r="BF45" s="172" t="str">
        <f t="shared" si="6"/>
        <v>ה</v>
      </c>
    </row>
    <row r="46" spans="2:58">
      <c r="B46" s="10">
        <f t="shared" si="3"/>
        <v>16</v>
      </c>
      <c r="C46" s="8"/>
      <c r="D46" s="8"/>
      <c r="E46" s="8"/>
      <c r="F46" s="281" t="s">
        <v>474</v>
      </c>
      <c r="G46" s="9">
        <v>0</v>
      </c>
      <c r="H46" s="9">
        <v>5</v>
      </c>
      <c r="I46" s="9">
        <v>1</v>
      </c>
      <c r="J46" s="9">
        <v>0</v>
      </c>
      <c r="K46" s="9">
        <v>60</v>
      </c>
      <c r="L46" s="305">
        <v>1</v>
      </c>
      <c r="M46" s="305">
        <v>0</v>
      </c>
      <c r="N46" s="11">
        <f t="shared" si="7"/>
        <v>6</v>
      </c>
      <c r="O46" s="11">
        <f t="shared" si="8"/>
        <v>1</v>
      </c>
      <c r="P46" s="158">
        <v>0</v>
      </c>
      <c r="Q46" s="11"/>
      <c r="R46" s="11"/>
      <c r="S46" s="11"/>
      <c r="T46" s="11"/>
      <c r="U46" s="11"/>
      <c r="V46" s="11"/>
      <c r="W46" s="11"/>
      <c r="X46" s="11"/>
      <c r="Y46" s="11">
        <f t="shared" si="9"/>
        <v>6</v>
      </c>
      <c r="Z46" s="11">
        <f t="shared" si="10"/>
        <v>1</v>
      </c>
      <c r="AA46" s="172">
        <f t="shared" si="11"/>
        <v>1</v>
      </c>
      <c r="AB46" s="172">
        <f t="shared" si="12"/>
        <v>0</v>
      </c>
      <c r="AC46" s="172">
        <f t="shared" si="12"/>
        <v>1</v>
      </c>
      <c r="AD46" s="171">
        <f t="shared" si="4"/>
        <v>1</v>
      </c>
      <c r="AE46" s="171">
        <f t="shared" si="4"/>
        <v>1</v>
      </c>
      <c r="AF46" s="171">
        <f t="shared" si="4"/>
        <v>1</v>
      </c>
      <c r="AG46" s="171">
        <f t="shared" si="4"/>
        <v>1</v>
      </c>
      <c r="AH46" s="171">
        <f t="shared" si="4"/>
        <v>1</v>
      </c>
      <c r="AI46" s="171">
        <f t="shared" si="4"/>
        <v>1</v>
      </c>
      <c r="AJ46" s="171">
        <f t="shared" si="4"/>
        <v>1</v>
      </c>
      <c r="AK46" s="171"/>
      <c r="AL46" s="171"/>
      <c r="AM46" s="171">
        <f t="shared" si="5"/>
        <v>1</v>
      </c>
      <c r="AN46" s="171"/>
      <c r="AO46" s="171"/>
      <c r="AP46" s="171"/>
      <c r="AQ46" s="171"/>
      <c r="AR46" s="171"/>
      <c r="AS46" s="171"/>
      <c r="AT46" s="171"/>
      <c r="AU46" s="171"/>
      <c r="AV46" s="171"/>
      <c r="AW46" s="171"/>
      <c r="AX46" s="171"/>
      <c r="AY46" s="171"/>
      <c r="BB46" s="172" t="str">
        <f t="shared" si="6"/>
        <v>א</v>
      </c>
      <c r="BC46" s="172" t="str">
        <f t="shared" si="6"/>
        <v>ב</v>
      </c>
      <c r="BD46" s="172" t="str">
        <f t="shared" si="6"/>
        <v>ג</v>
      </c>
      <c r="BE46" s="172" t="str">
        <f t="shared" si="6"/>
        <v>ד</v>
      </c>
      <c r="BF46" s="172" t="str">
        <f t="shared" si="6"/>
        <v>ה</v>
      </c>
    </row>
    <row r="47" spans="2:58">
      <c r="B47" s="10">
        <f t="shared" si="3"/>
        <v>17</v>
      </c>
      <c r="C47" s="8"/>
      <c r="D47" s="8"/>
      <c r="E47" s="8"/>
      <c r="F47" s="281" t="s">
        <v>475</v>
      </c>
      <c r="G47" s="9">
        <v>0</v>
      </c>
      <c r="H47" s="9">
        <v>6</v>
      </c>
      <c r="I47" s="9">
        <v>1</v>
      </c>
      <c r="J47" s="9">
        <v>0</v>
      </c>
      <c r="K47" s="9">
        <v>60</v>
      </c>
      <c r="L47" s="305">
        <v>1</v>
      </c>
      <c r="M47" s="305">
        <v>0</v>
      </c>
      <c r="N47" s="11">
        <f t="shared" si="7"/>
        <v>7</v>
      </c>
      <c r="O47" s="11">
        <f t="shared" si="8"/>
        <v>1</v>
      </c>
      <c r="P47" s="158">
        <v>0</v>
      </c>
      <c r="Q47" s="11"/>
      <c r="R47" s="11"/>
      <c r="S47" s="11"/>
      <c r="T47" s="11"/>
      <c r="U47" s="11"/>
      <c r="V47" s="11"/>
      <c r="W47" s="11"/>
      <c r="X47" s="11"/>
      <c r="Y47" s="11">
        <f t="shared" si="9"/>
        <v>7</v>
      </c>
      <c r="Z47" s="11">
        <f t="shared" si="10"/>
        <v>1</v>
      </c>
      <c r="AA47" s="172">
        <f t="shared" si="11"/>
        <v>1</v>
      </c>
      <c r="AB47" s="172">
        <f t="shared" si="12"/>
        <v>0</v>
      </c>
      <c r="AC47" s="172">
        <f t="shared" si="12"/>
        <v>1</v>
      </c>
      <c r="AD47" s="171">
        <f t="shared" si="4"/>
        <v>1</v>
      </c>
      <c r="AE47" s="171">
        <f t="shared" si="4"/>
        <v>1</v>
      </c>
      <c r="AF47" s="171">
        <f t="shared" si="4"/>
        <v>1</v>
      </c>
      <c r="AG47" s="171">
        <f t="shared" si="4"/>
        <v>1</v>
      </c>
      <c r="AH47" s="171">
        <f t="shared" si="4"/>
        <v>1</v>
      </c>
      <c r="AI47" s="171">
        <f t="shared" si="4"/>
        <v>1</v>
      </c>
      <c r="AJ47" s="171">
        <f t="shared" si="4"/>
        <v>1</v>
      </c>
      <c r="AK47" s="171"/>
      <c r="AL47" s="171"/>
      <c r="AM47" s="171">
        <f t="shared" si="5"/>
        <v>1</v>
      </c>
      <c r="AN47" s="171"/>
      <c r="AO47" s="171"/>
      <c r="AP47" s="171"/>
      <c r="AQ47" s="171"/>
      <c r="AR47" s="171"/>
      <c r="AS47" s="171"/>
      <c r="AT47" s="171"/>
      <c r="AU47" s="171"/>
      <c r="AV47" s="171"/>
      <c r="AW47" s="171"/>
      <c r="AX47" s="171"/>
      <c r="AY47" s="171"/>
      <c r="BB47" s="172" t="str">
        <f t="shared" ref="BB47:BF62" si="13">IF($F47="","",BB$30)</f>
        <v>א</v>
      </c>
      <c r="BC47" s="172" t="str">
        <f t="shared" si="13"/>
        <v>ב</v>
      </c>
      <c r="BD47" s="172" t="str">
        <f t="shared" si="13"/>
        <v>ג</v>
      </c>
      <c r="BE47" s="172" t="str">
        <f t="shared" si="13"/>
        <v>ד</v>
      </c>
      <c r="BF47" s="172" t="str">
        <f t="shared" si="13"/>
        <v>ה</v>
      </c>
    </row>
    <row r="48" spans="2:58">
      <c r="B48" s="10">
        <f t="shared" si="3"/>
        <v>18</v>
      </c>
      <c r="C48" s="8"/>
      <c r="D48" s="8"/>
      <c r="E48" s="8"/>
      <c r="F48" s="281" t="s">
        <v>476</v>
      </c>
      <c r="G48" s="9">
        <v>0</v>
      </c>
      <c r="H48" s="9">
        <v>10</v>
      </c>
      <c r="I48" s="9">
        <v>0</v>
      </c>
      <c r="J48" s="9">
        <v>1</v>
      </c>
      <c r="K48" s="9">
        <v>90</v>
      </c>
      <c r="L48" s="305">
        <v>1</v>
      </c>
      <c r="M48" s="305">
        <v>0</v>
      </c>
      <c r="N48" s="11">
        <f t="shared" si="7"/>
        <v>11</v>
      </c>
      <c r="O48" s="11">
        <f t="shared" si="8"/>
        <v>1</v>
      </c>
      <c r="P48" s="158">
        <v>0</v>
      </c>
      <c r="Q48" s="11"/>
      <c r="R48" s="11"/>
      <c r="S48" s="11"/>
      <c r="T48" s="11"/>
      <c r="U48" s="11"/>
      <c r="V48" s="11"/>
      <c r="W48" s="11"/>
      <c r="X48" s="11"/>
      <c r="Y48" s="11">
        <f t="shared" si="9"/>
        <v>11</v>
      </c>
      <c r="Z48" s="11">
        <f t="shared" si="10"/>
        <v>1.05</v>
      </c>
      <c r="AA48" s="172">
        <f t="shared" si="11"/>
        <v>1</v>
      </c>
      <c r="AB48" s="172">
        <f t="shared" si="12"/>
        <v>0</v>
      </c>
      <c r="AC48" s="172">
        <f t="shared" si="12"/>
        <v>1</v>
      </c>
      <c r="AD48" s="171">
        <f t="shared" si="4"/>
        <v>1</v>
      </c>
      <c r="AE48" s="171">
        <f t="shared" si="4"/>
        <v>1</v>
      </c>
      <c r="AF48" s="171">
        <f t="shared" si="4"/>
        <v>1</v>
      </c>
      <c r="AG48" s="171">
        <f t="shared" si="4"/>
        <v>1</v>
      </c>
      <c r="AH48" s="171">
        <f t="shared" si="4"/>
        <v>1</v>
      </c>
      <c r="AI48" s="171">
        <f t="shared" si="4"/>
        <v>1</v>
      </c>
      <c r="AJ48" s="171">
        <f t="shared" si="4"/>
        <v>1</v>
      </c>
      <c r="AK48" s="171"/>
      <c r="AL48" s="171"/>
      <c r="AM48" s="171">
        <f t="shared" si="5"/>
        <v>1</v>
      </c>
      <c r="AN48" s="171"/>
      <c r="AO48" s="171"/>
      <c r="AP48" s="171"/>
      <c r="AQ48" s="171"/>
      <c r="AR48" s="171"/>
      <c r="AS48" s="171"/>
      <c r="AT48" s="171"/>
      <c r="AU48" s="171"/>
      <c r="AV48" s="171"/>
      <c r="AW48" s="171"/>
      <c r="AX48" s="171"/>
      <c r="AY48" s="171"/>
      <c r="BB48" s="172" t="str">
        <f t="shared" si="13"/>
        <v>א</v>
      </c>
      <c r="BC48" s="172" t="str">
        <f t="shared" si="13"/>
        <v>ב</v>
      </c>
      <c r="BD48" s="172" t="str">
        <f t="shared" si="13"/>
        <v>ג</v>
      </c>
      <c r="BE48" s="172" t="str">
        <f t="shared" si="13"/>
        <v>ד</v>
      </c>
      <c r="BF48" s="172" t="str">
        <f t="shared" si="13"/>
        <v>ה</v>
      </c>
    </row>
    <row r="49" spans="2:58">
      <c r="B49" s="10">
        <f t="shared" si="3"/>
        <v>19</v>
      </c>
      <c r="C49" s="8"/>
      <c r="D49" s="8"/>
      <c r="E49" s="8"/>
      <c r="F49" s="281" t="s">
        <v>477</v>
      </c>
      <c r="G49" s="9">
        <v>0</v>
      </c>
      <c r="H49" s="9">
        <v>10</v>
      </c>
      <c r="I49" s="9">
        <v>3</v>
      </c>
      <c r="J49" s="9">
        <v>1</v>
      </c>
      <c r="K49" s="9">
        <v>180</v>
      </c>
      <c r="L49" s="305">
        <v>1</v>
      </c>
      <c r="M49" s="305">
        <v>0</v>
      </c>
      <c r="N49" s="11">
        <f t="shared" si="7"/>
        <v>14</v>
      </c>
      <c r="O49" s="11">
        <f t="shared" si="8"/>
        <v>1</v>
      </c>
      <c r="P49" s="158">
        <v>0</v>
      </c>
      <c r="Q49" s="11"/>
      <c r="R49" s="11"/>
      <c r="S49" s="11"/>
      <c r="T49" s="11"/>
      <c r="U49" s="11"/>
      <c r="V49" s="11"/>
      <c r="W49" s="11"/>
      <c r="X49" s="11"/>
      <c r="Y49" s="11">
        <f t="shared" si="9"/>
        <v>14</v>
      </c>
      <c r="Z49" s="11">
        <f t="shared" si="10"/>
        <v>1.05</v>
      </c>
      <c r="AA49" s="172">
        <f t="shared" si="11"/>
        <v>1</v>
      </c>
      <c r="AB49" s="172">
        <f t="shared" si="12"/>
        <v>0</v>
      </c>
      <c r="AC49" s="172">
        <f t="shared" si="12"/>
        <v>1</v>
      </c>
      <c r="AD49" s="171">
        <f t="shared" si="4"/>
        <v>1</v>
      </c>
      <c r="AE49" s="171">
        <f t="shared" si="4"/>
        <v>1</v>
      </c>
      <c r="AF49" s="171">
        <f t="shared" si="4"/>
        <v>1</v>
      </c>
      <c r="AG49" s="171">
        <f t="shared" si="4"/>
        <v>1</v>
      </c>
      <c r="AH49" s="171">
        <f t="shared" si="4"/>
        <v>1</v>
      </c>
      <c r="AI49" s="171">
        <f t="shared" si="4"/>
        <v>1</v>
      </c>
      <c r="AJ49" s="171">
        <f t="shared" si="4"/>
        <v>1</v>
      </c>
      <c r="AK49" s="171"/>
      <c r="AL49" s="171"/>
      <c r="AM49" s="171">
        <f t="shared" si="5"/>
        <v>1</v>
      </c>
      <c r="AN49" s="171"/>
      <c r="AO49" s="171"/>
      <c r="AP49" s="171"/>
      <c r="AQ49" s="171"/>
      <c r="AR49" s="171"/>
      <c r="AS49" s="171"/>
      <c r="AT49" s="171"/>
      <c r="AU49" s="171"/>
      <c r="AV49" s="171"/>
      <c r="AW49" s="171"/>
      <c r="AX49" s="171"/>
      <c r="AY49" s="171"/>
      <c r="BB49" s="172" t="str">
        <f t="shared" si="13"/>
        <v>א</v>
      </c>
      <c r="BC49" s="172" t="str">
        <f t="shared" si="13"/>
        <v>ב</v>
      </c>
      <c r="BD49" s="172" t="str">
        <f t="shared" si="13"/>
        <v>ג</v>
      </c>
      <c r="BE49" s="172" t="str">
        <f t="shared" si="13"/>
        <v>ד</v>
      </c>
      <c r="BF49" s="172" t="str">
        <f t="shared" si="13"/>
        <v>ה</v>
      </c>
    </row>
    <row r="50" spans="2:58">
      <c r="B50" s="10">
        <f t="shared" si="3"/>
        <v>20</v>
      </c>
      <c r="C50" s="8"/>
      <c r="D50" s="8"/>
      <c r="E50" s="8"/>
      <c r="F50" s="281" t="s">
        <v>478</v>
      </c>
      <c r="G50" s="9">
        <v>1</v>
      </c>
      <c r="H50" s="9">
        <v>9</v>
      </c>
      <c r="I50" s="9">
        <v>2</v>
      </c>
      <c r="J50" s="9">
        <v>1</v>
      </c>
      <c r="K50" s="9">
        <v>180</v>
      </c>
      <c r="L50" s="305">
        <v>1</v>
      </c>
      <c r="M50" s="305">
        <v>0</v>
      </c>
      <c r="N50" s="11">
        <f t="shared" si="7"/>
        <v>13</v>
      </c>
      <c r="O50" s="11">
        <f t="shared" si="8"/>
        <v>1</v>
      </c>
      <c r="P50" s="158">
        <v>0</v>
      </c>
      <c r="Q50" s="11"/>
      <c r="R50" s="11"/>
      <c r="S50" s="11"/>
      <c r="T50" s="11"/>
      <c r="U50" s="11"/>
      <c r="V50" s="11"/>
      <c r="W50" s="11"/>
      <c r="X50" s="11"/>
      <c r="Y50" s="11">
        <f t="shared" si="9"/>
        <v>13</v>
      </c>
      <c r="Z50" s="11">
        <f t="shared" si="10"/>
        <v>1.05</v>
      </c>
      <c r="AA50" s="172">
        <f t="shared" si="11"/>
        <v>1</v>
      </c>
      <c r="AB50" s="172">
        <f t="shared" si="12"/>
        <v>0</v>
      </c>
      <c r="AC50" s="172">
        <f t="shared" si="12"/>
        <v>1</v>
      </c>
      <c r="AD50" s="171">
        <f t="shared" si="4"/>
        <v>1</v>
      </c>
      <c r="AE50" s="171">
        <f t="shared" si="4"/>
        <v>1</v>
      </c>
      <c r="AF50" s="171">
        <f t="shared" si="4"/>
        <v>1</v>
      </c>
      <c r="AG50" s="171">
        <f t="shared" si="4"/>
        <v>1</v>
      </c>
      <c r="AH50" s="171">
        <f t="shared" si="4"/>
        <v>1</v>
      </c>
      <c r="AI50" s="171">
        <f t="shared" si="4"/>
        <v>1</v>
      </c>
      <c r="AJ50" s="171">
        <f t="shared" si="4"/>
        <v>1</v>
      </c>
      <c r="AK50" s="171"/>
      <c r="AL50" s="171"/>
      <c r="AM50" s="171">
        <f t="shared" si="5"/>
        <v>1</v>
      </c>
      <c r="AN50" s="171"/>
      <c r="AO50" s="171"/>
      <c r="AP50" s="171"/>
      <c r="AQ50" s="171"/>
      <c r="AR50" s="171"/>
      <c r="AS50" s="171"/>
      <c r="AT50" s="171"/>
      <c r="AU50" s="171"/>
      <c r="AV50" s="171"/>
      <c r="AW50" s="171"/>
      <c r="AX50" s="171"/>
      <c r="AY50" s="171"/>
      <c r="BB50" s="172" t="str">
        <f t="shared" si="13"/>
        <v>א</v>
      </c>
      <c r="BC50" s="172" t="str">
        <f t="shared" si="13"/>
        <v>ב</v>
      </c>
      <c r="BD50" s="172" t="str">
        <f t="shared" si="13"/>
        <v>ג</v>
      </c>
      <c r="BE50" s="172" t="str">
        <f t="shared" si="13"/>
        <v>ד</v>
      </c>
      <c r="BF50" s="172" t="str">
        <f t="shared" si="13"/>
        <v>ה</v>
      </c>
    </row>
    <row r="51" spans="2:58">
      <c r="B51" s="10">
        <f t="shared" si="3"/>
        <v>21</v>
      </c>
      <c r="C51" s="8"/>
      <c r="D51" s="8"/>
      <c r="E51" s="8"/>
      <c r="F51" s="281" t="s">
        <v>479</v>
      </c>
      <c r="G51" s="9">
        <v>0</v>
      </c>
      <c r="H51" s="9">
        <v>12</v>
      </c>
      <c r="I51" s="9">
        <v>0</v>
      </c>
      <c r="J51" s="9">
        <v>1</v>
      </c>
      <c r="K51" s="9">
        <v>90</v>
      </c>
      <c r="L51" s="305">
        <v>1</v>
      </c>
      <c r="M51" s="305">
        <v>0</v>
      </c>
      <c r="N51" s="11">
        <f t="shared" si="7"/>
        <v>13</v>
      </c>
      <c r="O51" s="11">
        <f t="shared" si="8"/>
        <v>1</v>
      </c>
      <c r="P51" s="158">
        <v>0</v>
      </c>
      <c r="Q51" s="11"/>
      <c r="R51" s="11"/>
      <c r="S51" s="11"/>
      <c r="T51" s="11"/>
      <c r="U51" s="11"/>
      <c r="V51" s="11"/>
      <c r="W51" s="11"/>
      <c r="X51" s="11"/>
      <c r="Y51" s="11">
        <f t="shared" si="9"/>
        <v>13</v>
      </c>
      <c r="Z51" s="11">
        <f t="shared" si="10"/>
        <v>1.05</v>
      </c>
      <c r="AA51" s="172">
        <f t="shared" si="11"/>
        <v>1</v>
      </c>
      <c r="AB51" s="172">
        <f t="shared" si="12"/>
        <v>0</v>
      </c>
      <c r="AC51" s="172">
        <f t="shared" si="12"/>
        <v>1</v>
      </c>
      <c r="AD51" s="171">
        <f t="shared" si="4"/>
        <v>1</v>
      </c>
      <c r="AE51" s="171">
        <f t="shared" si="4"/>
        <v>1</v>
      </c>
      <c r="AF51" s="171">
        <f t="shared" si="4"/>
        <v>1</v>
      </c>
      <c r="AG51" s="171">
        <f t="shared" si="4"/>
        <v>1</v>
      </c>
      <c r="AH51" s="171">
        <f t="shared" si="4"/>
        <v>1</v>
      </c>
      <c r="AI51" s="171">
        <f t="shared" si="4"/>
        <v>1</v>
      </c>
      <c r="AJ51" s="171">
        <f t="shared" si="4"/>
        <v>1</v>
      </c>
      <c r="AK51" s="171"/>
      <c r="AL51" s="171"/>
      <c r="AM51" s="171">
        <f t="shared" si="5"/>
        <v>1</v>
      </c>
      <c r="AN51" s="171"/>
      <c r="AO51" s="171"/>
      <c r="AP51" s="171"/>
      <c r="AQ51" s="171"/>
      <c r="AR51" s="171"/>
      <c r="AS51" s="171"/>
      <c r="AT51" s="171"/>
      <c r="AU51" s="171"/>
      <c r="AV51" s="171"/>
      <c r="AW51" s="171"/>
      <c r="AX51" s="171"/>
      <c r="AY51" s="171"/>
      <c r="BB51" s="172" t="str">
        <f t="shared" si="13"/>
        <v>א</v>
      </c>
      <c r="BC51" s="172" t="str">
        <f t="shared" si="13"/>
        <v>ב</v>
      </c>
      <c r="BD51" s="172" t="str">
        <f t="shared" si="13"/>
        <v>ג</v>
      </c>
      <c r="BE51" s="172" t="str">
        <f t="shared" si="13"/>
        <v>ד</v>
      </c>
      <c r="BF51" s="172" t="str">
        <f t="shared" si="13"/>
        <v>ה</v>
      </c>
    </row>
    <row r="52" spans="2:58">
      <c r="B52" s="10">
        <f t="shared" si="3"/>
        <v>22</v>
      </c>
      <c r="C52" s="8"/>
      <c r="D52" s="8"/>
      <c r="E52" s="8"/>
      <c r="F52" s="281" t="s">
        <v>480</v>
      </c>
      <c r="G52" s="9">
        <v>1</v>
      </c>
      <c r="H52" s="9">
        <v>12</v>
      </c>
      <c r="I52" s="9">
        <v>2</v>
      </c>
      <c r="J52" s="9">
        <v>1</v>
      </c>
      <c r="K52" s="9">
        <v>90</v>
      </c>
      <c r="L52" s="305">
        <v>1</v>
      </c>
      <c r="M52" s="305">
        <v>0</v>
      </c>
      <c r="N52" s="11">
        <f t="shared" si="7"/>
        <v>16</v>
      </c>
      <c r="O52" s="11">
        <f t="shared" si="8"/>
        <v>1</v>
      </c>
      <c r="P52" s="158">
        <v>0</v>
      </c>
      <c r="Q52" s="11"/>
      <c r="R52" s="11"/>
      <c r="S52" s="11"/>
      <c r="T52" s="11"/>
      <c r="U52" s="11"/>
      <c r="V52" s="11"/>
      <c r="W52" s="11"/>
      <c r="X52" s="11"/>
      <c r="Y52" s="11">
        <f t="shared" si="9"/>
        <v>16</v>
      </c>
      <c r="Z52" s="11">
        <f t="shared" si="10"/>
        <v>1.05</v>
      </c>
      <c r="AA52" s="172">
        <f t="shared" si="11"/>
        <v>1</v>
      </c>
      <c r="AB52" s="172">
        <f t="shared" si="12"/>
        <v>0</v>
      </c>
      <c r="AC52" s="172">
        <f t="shared" si="12"/>
        <v>1</v>
      </c>
      <c r="AD52" s="171">
        <f t="shared" si="4"/>
        <v>1</v>
      </c>
      <c r="AE52" s="171">
        <f t="shared" si="4"/>
        <v>1</v>
      </c>
      <c r="AF52" s="171">
        <f t="shared" si="4"/>
        <v>1</v>
      </c>
      <c r="AG52" s="171">
        <f t="shared" si="4"/>
        <v>1</v>
      </c>
      <c r="AH52" s="171">
        <f t="shared" si="4"/>
        <v>1</v>
      </c>
      <c r="AI52" s="171">
        <f t="shared" si="4"/>
        <v>1</v>
      </c>
      <c r="AJ52" s="171">
        <f t="shared" si="4"/>
        <v>1</v>
      </c>
      <c r="AK52" s="171"/>
      <c r="AL52" s="171"/>
      <c r="AM52" s="171">
        <f t="shared" si="5"/>
        <v>1</v>
      </c>
      <c r="AN52" s="171"/>
      <c r="AO52" s="171"/>
      <c r="AP52" s="171"/>
      <c r="AQ52" s="171"/>
      <c r="AR52" s="171"/>
      <c r="AS52" s="171"/>
      <c r="AT52" s="171"/>
      <c r="AU52" s="171"/>
      <c r="AV52" s="171"/>
      <c r="AW52" s="171"/>
      <c r="AX52" s="171"/>
      <c r="AY52" s="171"/>
      <c r="BB52" s="172" t="str">
        <f t="shared" si="13"/>
        <v>א</v>
      </c>
      <c r="BC52" s="172" t="str">
        <f t="shared" si="13"/>
        <v>ב</v>
      </c>
      <c r="BD52" s="172" t="str">
        <f t="shared" si="13"/>
        <v>ג</v>
      </c>
      <c r="BE52" s="172" t="str">
        <f t="shared" si="13"/>
        <v>ד</v>
      </c>
      <c r="BF52" s="172" t="str">
        <f t="shared" si="13"/>
        <v>ה</v>
      </c>
    </row>
    <row r="53" spans="2:58">
      <c r="B53" s="10">
        <f t="shared" si="3"/>
        <v>23</v>
      </c>
      <c r="C53" s="8"/>
      <c r="D53" s="8"/>
      <c r="E53" s="8"/>
      <c r="F53" s="281" t="s">
        <v>481</v>
      </c>
      <c r="G53" s="9">
        <v>0</v>
      </c>
      <c r="H53" s="9">
        <v>12</v>
      </c>
      <c r="I53" s="9">
        <v>0</v>
      </c>
      <c r="J53" s="9">
        <v>1</v>
      </c>
      <c r="K53" s="9">
        <v>90</v>
      </c>
      <c r="L53" s="305">
        <v>1</v>
      </c>
      <c r="M53" s="305">
        <v>0</v>
      </c>
      <c r="N53" s="11">
        <f t="shared" si="7"/>
        <v>13</v>
      </c>
      <c r="O53" s="11">
        <f t="shared" si="8"/>
        <v>1</v>
      </c>
      <c r="P53" s="158">
        <v>0</v>
      </c>
      <c r="Q53" s="11"/>
      <c r="R53" s="11"/>
      <c r="S53" s="11"/>
      <c r="T53" s="11"/>
      <c r="U53" s="11"/>
      <c r="V53" s="11"/>
      <c r="W53" s="11"/>
      <c r="X53" s="11"/>
      <c r="Y53" s="11">
        <f t="shared" si="9"/>
        <v>13</v>
      </c>
      <c r="Z53" s="11">
        <f t="shared" si="10"/>
        <v>1.05</v>
      </c>
      <c r="AA53" s="172">
        <f t="shared" si="11"/>
        <v>1</v>
      </c>
      <c r="AB53" s="172">
        <f t="shared" si="12"/>
        <v>0</v>
      </c>
      <c r="AC53" s="172">
        <f t="shared" si="12"/>
        <v>1</v>
      </c>
      <c r="AD53" s="171">
        <f t="shared" si="4"/>
        <v>1</v>
      </c>
      <c r="AE53" s="171">
        <f t="shared" si="4"/>
        <v>1</v>
      </c>
      <c r="AF53" s="171">
        <f t="shared" si="4"/>
        <v>1</v>
      </c>
      <c r="AG53" s="171">
        <f t="shared" si="4"/>
        <v>1</v>
      </c>
      <c r="AH53" s="171">
        <f t="shared" si="4"/>
        <v>1</v>
      </c>
      <c r="AI53" s="171">
        <f t="shared" si="4"/>
        <v>1</v>
      </c>
      <c r="AJ53" s="171">
        <f t="shared" si="4"/>
        <v>1</v>
      </c>
      <c r="AK53" s="171"/>
      <c r="AL53" s="171"/>
      <c r="AM53" s="171">
        <f t="shared" si="5"/>
        <v>1</v>
      </c>
      <c r="AN53" s="171"/>
      <c r="AO53" s="171"/>
      <c r="AP53" s="171"/>
      <c r="AQ53" s="171"/>
      <c r="AR53" s="171"/>
      <c r="AS53" s="171"/>
      <c r="AT53" s="171"/>
      <c r="AU53" s="171"/>
      <c r="AV53" s="171"/>
      <c r="AW53" s="171"/>
      <c r="AX53" s="171"/>
      <c r="AY53" s="171"/>
      <c r="BB53" s="172" t="str">
        <f t="shared" si="13"/>
        <v>א</v>
      </c>
      <c r="BC53" s="172" t="str">
        <f t="shared" si="13"/>
        <v>ב</v>
      </c>
      <c r="BD53" s="172" t="str">
        <f t="shared" si="13"/>
        <v>ג</v>
      </c>
      <c r="BE53" s="172" t="str">
        <f t="shared" si="13"/>
        <v>ד</v>
      </c>
      <c r="BF53" s="172" t="str">
        <f t="shared" si="13"/>
        <v>ה</v>
      </c>
    </row>
    <row r="54" spans="2:58">
      <c r="B54" s="10">
        <f t="shared" si="3"/>
        <v>24</v>
      </c>
      <c r="C54" s="8"/>
      <c r="D54" s="8"/>
      <c r="E54" s="8"/>
      <c r="F54" s="281" t="s">
        <v>482</v>
      </c>
      <c r="G54" s="9">
        <v>0</v>
      </c>
      <c r="H54" s="9">
        <v>10</v>
      </c>
      <c r="I54" s="9">
        <v>0</v>
      </c>
      <c r="J54" s="9">
        <v>1</v>
      </c>
      <c r="K54" s="9">
        <v>90</v>
      </c>
      <c r="L54" s="305">
        <v>1</v>
      </c>
      <c r="M54" s="305">
        <v>0</v>
      </c>
      <c r="N54" s="11">
        <f t="shared" si="7"/>
        <v>11</v>
      </c>
      <c r="O54" s="11">
        <f t="shared" si="8"/>
        <v>1</v>
      </c>
      <c r="P54" s="158">
        <v>0</v>
      </c>
      <c r="Q54" s="11"/>
      <c r="R54" s="11"/>
      <c r="S54" s="11"/>
      <c r="T54" s="11"/>
      <c r="U54" s="11"/>
      <c r="V54" s="11"/>
      <c r="W54" s="11"/>
      <c r="X54" s="11"/>
      <c r="Y54" s="11">
        <f t="shared" si="9"/>
        <v>11</v>
      </c>
      <c r="Z54" s="11">
        <f t="shared" si="10"/>
        <v>1.05</v>
      </c>
      <c r="AA54" s="172">
        <f t="shared" si="11"/>
        <v>1</v>
      </c>
      <c r="AB54" s="172">
        <f t="shared" si="12"/>
        <v>0</v>
      </c>
      <c r="AC54" s="172">
        <f t="shared" si="12"/>
        <v>1</v>
      </c>
      <c r="AD54" s="171">
        <f t="shared" si="4"/>
        <v>1</v>
      </c>
      <c r="AE54" s="171">
        <f t="shared" si="4"/>
        <v>1</v>
      </c>
      <c r="AF54" s="171">
        <f t="shared" si="4"/>
        <v>1</v>
      </c>
      <c r="AG54" s="171">
        <f t="shared" si="4"/>
        <v>1</v>
      </c>
      <c r="AH54" s="171">
        <f t="shared" si="4"/>
        <v>1</v>
      </c>
      <c r="AI54" s="171">
        <f t="shared" si="4"/>
        <v>1</v>
      </c>
      <c r="AJ54" s="171">
        <f t="shared" si="4"/>
        <v>1</v>
      </c>
      <c r="AK54" s="171"/>
      <c r="AL54" s="171"/>
      <c r="AM54" s="171">
        <f t="shared" si="5"/>
        <v>1</v>
      </c>
      <c r="AN54" s="171"/>
      <c r="AO54" s="171"/>
      <c r="AP54" s="171"/>
      <c r="AQ54" s="171"/>
      <c r="AR54" s="171"/>
      <c r="AS54" s="171"/>
      <c r="AT54" s="171"/>
      <c r="AU54" s="171"/>
      <c r="AV54" s="171"/>
      <c r="AW54" s="171"/>
      <c r="AX54" s="171"/>
      <c r="AY54" s="171"/>
      <c r="BB54" s="172" t="str">
        <f t="shared" si="13"/>
        <v>א</v>
      </c>
      <c r="BC54" s="172" t="str">
        <f t="shared" si="13"/>
        <v>ב</v>
      </c>
      <c r="BD54" s="172" t="str">
        <f t="shared" si="13"/>
        <v>ג</v>
      </c>
      <c r="BE54" s="172" t="str">
        <f t="shared" si="13"/>
        <v>ד</v>
      </c>
      <c r="BF54" s="172" t="str">
        <f t="shared" si="13"/>
        <v>ה</v>
      </c>
    </row>
    <row r="55" spans="2:58">
      <c r="B55" s="10">
        <f t="shared" si="3"/>
        <v>25</v>
      </c>
      <c r="C55" s="8"/>
      <c r="D55" s="8"/>
      <c r="E55" s="8"/>
      <c r="F55" s="281" t="s">
        <v>483</v>
      </c>
      <c r="G55" s="9">
        <v>0</v>
      </c>
      <c r="H55" s="9">
        <v>10</v>
      </c>
      <c r="I55" s="9">
        <v>0</v>
      </c>
      <c r="J55" s="9">
        <v>1</v>
      </c>
      <c r="K55" s="9">
        <v>90</v>
      </c>
      <c r="L55" s="305">
        <v>1</v>
      </c>
      <c r="M55" s="305">
        <v>0</v>
      </c>
      <c r="N55" s="11">
        <f t="shared" si="7"/>
        <v>11</v>
      </c>
      <c r="O55" s="11">
        <f t="shared" si="8"/>
        <v>1</v>
      </c>
      <c r="P55" s="158">
        <v>0</v>
      </c>
      <c r="Q55" s="11"/>
      <c r="R55" s="11"/>
      <c r="S55" s="11"/>
      <c r="T55" s="11"/>
      <c r="U55" s="11"/>
      <c r="V55" s="11"/>
      <c r="W55" s="11"/>
      <c r="X55" s="11"/>
      <c r="Y55" s="11">
        <f t="shared" si="9"/>
        <v>11</v>
      </c>
      <c r="Z55" s="11">
        <f t="shared" si="10"/>
        <v>1.05</v>
      </c>
      <c r="AA55" s="172">
        <f t="shared" si="11"/>
        <v>1</v>
      </c>
      <c r="AB55" s="172">
        <f t="shared" si="12"/>
        <v>0</v>
      </c>
      <c r="AC55" s="172">
        <f t="shared" si="12"/>
        <v>1</v>
      </c>
      <c r="AD55" s="171">
        <f t="shared" si="4"/>
        <v>1</v>
      </c>
      <c r="AE55" s="171">
        <f t="shared" si="4"/>
        <v>1</v>
      </c>
      <c r="AF55" s="171">
        <f t="shared" si="4"/>
        <v>1</v>
      </c>
      <c r="AG55" s="171">
        <f t="shared" si="4"/>
        <v>1</v>
      </c>
      <c r="AH55" s="171">
        <f t="shared" si="4"/>
        <v>1</v>
      </c>
      <c r="AI55" s="171">
        <f t="shared" si="4"/>
        <v>1</v>
      </c>
      <c r="AJ55" s="171">
        <f t="shared" si="4"/>
        <v>1</v>
      </c>
      <c r="AK55" s="171"/>
      <c r="AL55" s="171"/>
      <c r="AM55" s="171">
        <f t="shared" si="5"/>
        <v>1</v>
      </c>
      <c r="AN55" s="171"/>
      <c r="AO55" s="171"/>
      <c r="AP55" s="171"/>
      <c r="AQ55" s="171"/>
      <c r="AR55" s="171"/>
      <c r="AS55" s="171"/>
      <c r="AT55" s="171"/>
      <c r="AU55" s="171"/>
      <c r="AV55" s="171"/>
      <c r="AW55" s="171"/>
      <c r="AX55" s="171"/>
      <c r="AY55" s="171"/>
      <c r="BB55" s="172" t="str">
        <f t="shared" si="13"/>
        <v>א</v>
      </c>
      <c r="BC55" s="172" t="str">
        <f t="shared" si="13"/>
        <v>ב</v>
      </c>
      <c r="BD55" s="172" t="str">
        <f t="shared" si="13"/>
        <v>ג</v>
      </c>
      <c r="BE55" s="172" t="str">
        <f t="shared" si="13"/>
        <v>ד</v>
      </c>
      <c r="BF55" s="172" t="str">
        <f t="shared" si="13"/>
        <v>ה</v>
      </c>
    </row>
    <row r="56" spans="2:58">
      <c r="B56" s="10">
        <f t="shared" si="3"/>
        <v>26</v>
      </c>
      <c r="C56" s="8"/>
      <c r="D56" s="8"/>
      <c r="E56" s="8"/>
      <c r="F56" s="281" t="s">
        <v>484</v>
      </c>
      <c r="G56" s="9">
        <v>0</v>
      </c>
      <c r="H56" s="9">
        <v>10</v>
      </c>
      <c r="I56" s="9">
        <v>3</v>
      </c>
      <c r="J56" s="9">
        <v>1</v>
      </c>
      <c r="K56" s="9">
        <v>180</v>
      </c>
      <c r="L56" s="305">
        <v>1</v>
      </c>
      <c r="M56" s="305">
        <v>0</v>
      </c>
      <c r="N56" s="11">
        <f t="shared" si="7"/>
        <v>14</v>
      </c>
      <c r="O56" s="11">
        <f t="shared" si="8"/>
        <v>1</v>
      </c>
      <c r="P56" s="158">
        <v>0</v>
      </c>
      <c r="Q56" s="11"/>
      <c r="R56" s="11"/>
      <c r="S56" s="11"/>
      <c r="T56" s="11"/>
      <c r="U56" s="11"/>
      <c r="V56" s="11"/>
      <c r="W56" s="11"/>
      <c r="X56" s="11"/>
      <c r="Y56" s="11">
        <f t="shared" si="9"/>
        <v>14</v>
      </c>
      <c r="Z56" s="11">
        <f t="shared" si="10"/>
        <v>1.05</v>
      </c>
      <c r="AA56" s="172">
        <f t="shared" si="11"/>
        <v>1</v>
      </c>
      <c r="AB56" s="172">
        <f t="shared" si="12"/>
        <v>0</v>
      </c>
      <c r="AC56" s="172">
        <f t="shared" si="12"/>
        <v>1</v>
      </c>
      <c r="AD56" s="171">
        <f t="shared" si="4"/>
        <v>1</v>
      </c>
      <c r="AE56" s="171">
        <f t="shared" si="4"/>
        <v>1</v>
      </c>
      <c r="AF56" s="171">
        <f t="shared" si="4"/>
        <v>1</v>
      </c>
      <c r="AG56" s="171">
        <f t="shared" si="4"/>
        <v>1</v>
      </c>
      <c r="AH56" s="171">
        <f t="shared" si="4"/>
        <v>1</v>
      </c>
      <c r="AI56" s="171">
        <f t="shared" si="4"/>
        <v>1</v>
      </c>
      <c r="AJ56" s="171">
        <f t="shared" si="4"/>
        <v>1</v>
      </c>
      <c r="AK56" s="171"/>
      <c r="AL56" s="171"/>
      <c r="AM56" s="171">
        <f t="shared" si="5"/>
        <v>1</v>
      </c>
      <c r="AN56" s="171"/>
      <c r="AO56" s="171"/>
      <c r="AP56" s="171"/>
      <c r="AQ56" s="171"/>
      <c r="AR56" s="171"/>
      <c r="AS56" s="171"/>
      <c r="AT56" s="171"/>
      <c r="AU56" s="171"/>
      <c r="AV56" s="171"/>
      <c r="AW56" s="171"/>
      <c r="AX56" s="171"/>
      <c r="AY56" s="171"/>
      <c r="BB56" s="172" t="str">
        <f t="shared" si="13"/>
        <v>א</v>
      </c>
      <c r="BC56" s="172" t="str">
        <f t="shared" si="13"/>
        <v>ב</v>
      </c>
      <c r="BD56" s="172" t="str">
        <f t="shared" si="13"/>
        <v>ג</v>
      </c>
      <c r="BE56" s="172" t="str">
        <f t="shared" si="13"/>
        <v>ד</v>
      </c>
      <c r="BF56" s="172" t="str">
        <f t="shared" si="13"/>
        <v>ה</v>
      </c>
    </row>
    <row r="57" spans="2:58">
      <c r="B57" s="10">
        <f t="shared" si="3"/>
        <v>27</v>
      </c>
      <c r="C57" s="8"/>
      <c r="D57" s="8"/>
      <c r="E57" s="8"/>
      <c r="F57" s="281" t="s">
        <v>485</v>
      </c>
      <c r="G57" s="9">
        <v>0</v>
      </c>
      <c r="H57" s="9">
        <v>10</v>
      </c>
      <c r="I57" s="9">
        <v>0</v>
      </c>
      <c r="J57" s="9">
        <v>1</v>
      </c>
      <c r="K57" s="9">
        <v>90</v>
      </c>
      <c r="L57" s="305">
        <v>1</v>
      </c>
      <c r="M57" s="305">
        <v>0</v>
      </c>
      <c r="N57" s="11">
        <f t="shared" si="7"/>
        <v>11</v>
      </c>
      <c r="O57" s="11">
        <f t="shared" si="8"/>
        <v>1</v>
      </c>
      <c r="P57" s="158">
        <v>0</v>
      </c>
      <c r="Q57" s="11"/>
      <c r="R57" s="11"/>
      <c r="S57" s="11"/>
      <c r="T57" s="11"/>
      <c r="U57" s="11"/>
      <c r="V57" s="11"/>
      <c r="W57" s="11"/>
      <c r="X57" s="11"/>
      <c r="Y57" s="11">
        <f t="shared" si="9"/>
        <v>11</v>
      </c>
      <c r="Z57" s="11">
        <f t="shared" si="10"/>
        <v>1.05</v>
      </c>
      <c r="AA57" s="172">
        <f t="shared" si="11"/>
        <v>1</v>
      </c>
      <c r="AB57" s="172">
        <f t="shared" si="12"/>
        <v>0</v>
      </c>
      <c r="AC57" s="172">
        <f t="shared" si="12"/>
        <v>1</v>
      </c>
      <c r="AD57" s="171">
        <f t="shared" si="4"/>
        <v>1</v>
      </c>
      <c r="AE57" s="171">
        <f t="shared" si="4"/>
        <v>1</v>
      </c>
      <c r="AF57" s="171">
        <f t="shared" si="4"/>
        <v>1</v>
      </c>
      <c r="AG57" s="171">
        <f t="shared" si="4"/>
        <v>1</v>
      </c>
      <c r="AH57" s="171">
        <f t="shared" si="4"/>
        <v>1</v>
      </c>
      <c r="AI57" s="171">
        <f t="shared" si="4"/>
        <v>1</v>
      </c>
      <c r="AJ57" s="171">
        <f t="shared" si="4"/>
        <v>1</v>
      </c>
      <c r="AK57" s="171"/>
      <c r="AL57" s="171"/>
      <c r="AM57" s="171">
        <f t="shared" si="5"/>
        <v>1</v>
      </c>
      <c r="AN57" s="171"/>
      <c r="AO57" s="171"/>
      <c r="AP57" s="171"/>
      <c r="AQ57" s="171"/>
      <c r="AR57" s="171"/>
      <c r="AS57" s="171"/>
      <c r="AT57" s="171"/>
      <c r="AU57" s="171"/>
      <c r="AV57" s="171"/>
      <c r="AW57" s="171"/>
      <c r="AX57" s="171"/>
      <c r="AY57" s="171"/>
      <c r="BB57" s="172" t="str">
        <f t="shared" si="13"/>
        <v>א</v>
      </c>
      <c r="BC57" s="172" t="str">
        <f t="shared" si="13"/>
        <v>ב</v>
      </c>
      <c r="BD57" s="172" t="str">
        <f t="shared" si="13"/>
        <v>ג</v>
      </c>
      <c r="BE57" s="172" t="str">
        <f t="shared" si="13"/>
        <v>ד</v>
      </c>
      <c r="BF57" s="172" t="str">
        <f t="shared" si="13"/>
        <v>ה</v>
      </c>
    </row>
    <row r="58" spans="2:58">
      <c r="B58" s="10">
        <f t="shared" si="3"/>
        <v>28</v>
      </c>
      <c r="C58" s="8"/>
      <c r="D58" s="8"/>
      <c r="E58" s="8"/>
      <c r="F58" s="281" t="s">
        <v>486</v>
      </c>
      <c r="G58" s="9">
        <v>0</v>
      </c>
      <c r="H58" s="9">
        <v>8</v>
      </c>
      <c r="I58" s="9">
        <v>3</v>
      </c>
      <c r="J58" s="9">
        <v>1</v>
      </c>
      <c r="K58" s="9">
        <v>180</v>
      </c>
      <c r="L58" s="305">
        <v>1</v>
      </c>
      <c r="M58" s="305">
        <v>0</v>
      </c>
      <c r="N58" s="11">
        <f t="shared" si="7"/>
        <v>12</v>
      </c>
      <c r="O58" s="11">
        <f t="shared" si="8"/>
        <v>1</v>
      </c>
      <c r="P58" s="158">
        <v>0</v>
      </c>
      <c r="Q58" s="11"/>
      <c r="R58" s="11"/>
      <c r="S58" s="11"/>
      <c r="T58" s="11"/>
      <c r="U58" s="11"/>
      <c r="V58" s="11"/>
      <c r="W58" s="11"/>
      <c r="X58" s="11"/>
      <c r="Y58" s="11">
        <f t="shared" si="9"/>
        <v>12</v>
      </c>
      <c r="Z58" s="11">
        <f t="shared" si="10"/>
        <v>1.05</v>
      </c>
      <c r="AA58" s="172">
        <f t="shared" si="11"/>
        <v>1</v>
      </c>
      <c r="AB58" s="172">
        <f t="shared" si="12"/>
        <v>0</v>
      </c>
      <c r="AC58" s="172">
        <f t="shared" si="12"/>
        <v>1</v>
      </c>
      <c r="AD58" s="171">
        <f t="shared" si="4"/>
        <v>1</v>
      </c>
      <c r="AE58" s="171">
        <f t="shared" si="4"/>
        <v>1</v>
      </c>
      <c r="AF58" s="171">
        <f t="shared" si="4"/>
        <v>1</v>
      </c>
      <c r="AG58" s="171">
        <f t="shared" si="4"/>
        <v>1</v>
      </c>
      <c r="AH58" s="171">
        <f t="shared" si="4"/>
        <v>1</v>
      </c>
      <c r="AI58" s="171">
        <f t="shared" si="4"/>
        <v>1</v>
      </c>
      <c r="AJ58" s="171">
        <f t="shared" si="4"/>
        <v>1</v>
      </c>
      <c r="AK58" s="171"/>
      <c r="AL58" s="171"/>
      <c r="AM58" s="171">
        <f t="shared" si="5"/>
        <v>1</v>
      </c>
      <c r="AN58" s="171"/>
      <c r="AO58" s="171"/>
      <c r="AP58" s="171"/>
      <c r="AQ58" s="171"/>
      <c r="AR58" s="171"/>
      <c r="AS58" s="171"/>
      <c r="AT58" s="171"/>
      <c r="AU58" s="171"/>
      <c r="AV58" s="171"/>
      <c r="AW58" s="171"/>
      <c r="AX58" s="171"/>
      <c r="AY58" s="171"/>
      <c r="BB58" s="172" t="str">
        <f t="shared" si="13"/>
        <v>א</v>
      </c>
      <c r="BC58" s="172" t="str">
        <f t="shared" si="13"/>
        <v>ב</v>
      </c>
      <c r="BD58" s="172" t="str">
        <f t="shared" si="13"/>
        <v>ג</v>
      </c>
      <c r="BE58" s="172" t="str">
        <f t="shared" si="13"/>
        <v>ד</v>
      </c>
      <c r="BF58" s="172" t="str">
        <f t="shared" si="13"/>
        <v>ה</v>
      </c>
    </row>
    <row r="59" spans="2:58">
      <c r="B59" s="10">
        <f t="shared" si="3"/>
        <v>29</v>
      </c>
      <c r="C59" s="8"/>
      <c r="D59" s="8"/>
      <c r="E59" s="8"/>
      <c r="F59" s="281" t="s">
        <v>487</v>
      </c>
      <c r="G59" s="9">
        <v>0</v>
      </c>
      <c r="H59" s="9">
        <v>8</v>
      </c>
      <c r="I59" s="9">
        <v>0</v>
      </c>
      <c r="J59" s="9">
        <v>1</v>
      </c>
      <c r="K59" s="9">
        <v>90</v>
      </c>
      <c r="L59" s="305">
        <v>1</v>
      </c>
      <c r="M59" s="305">
        <v>0</v>
      </c>
      <c r="N59" s="11">
        <f t="shared" si="7"/>
        <v>9</v>
      </c>
      <c r="O59" s="11">
        <f t="shared" si="8"/>
        <v>1</v>
      </c>
      <c r="P59" s="158">
        <v>0</v>
      </c>
      <c r="Q59" s="11"/>
      <c r="R59" s="11"/>
      <c r="S59" s="11"/>
      <c r="T59" s="11"/>
      <c r="U59" s="11"/>
      <c r="V59" s="11"/>
      <c r="W59" s="11"/>
      <c r="X59" s="11"/>
      <c r="Y59" s="11">
        <f t="shared" si="9"/>
        <v>9</v>
      </c>
      <c r="Z59" s="11">
        <f t="shared" si="10"/>
        <v>1</v>
      </c>
      <c r="AA59" s="172">
        <f t="shared" si="11"/>
        <v>1</v>
      </c>
      <c r="AB59" s="172">
        <f t="shared" si="12"/>
        <v>0</v>
      </c>
      <c r="AC59" s="172">
        <f t="shared" si="12"/>
        <v>1</v>
      </c>
      <c r="AD59" s="171">
        <f t="shared" si="4"/>
        <v>1</v>
      </c>
      <c r="AE59" s="171">
        <f t="shared" si="4"/>
        <v>1</v>
      </c>
      <c r="AF59" s="171">
        <f t="shared" si="4"/>
        <v>1</v>
      </c>
      <c r="AG59" s="171">
        <f t="shared" si="4"/>
        <v>1</v>
      </c>
      <c r="AH59" s="171">
        <f t="shared" si="4"/>
        <v>1</v>
      </c>
      <c r="AI59" s="171">
        <f t="shared" si="4"/>
        <v>1</v>
      </c>
      <c r="AJ59" s="171">
        <f t="shared" si="4"/>
        <v>1</v>
      </c>
      <c r="AK59" s="171"/>
      <c r="AL59" s="171"/>
      <c r="AM59" s="171">
        <f t="shared" si="5"/>
        <v>1</v>
      </c>
      <c r="AN59" s="171"/>
      <c r="AO59" s="171"/>
      <c r="AP59" s="171"/>
      <c r="AQ59" s="171"/>
      <c r="AR59" s="171"/>
      <c r="AS59" s="171"/>
      <c r="AT59" s="171"/>
      <c r="AU59" s="171"/>
      <c r="AV59" s="171"/>
      <c r="AW59" s="171"/>
      <c r="AX59" s="171"/>
      <c r="AY59" s="171"/>
      <c r="BB59" s="172" t="str">
        <f t="shared" si="13"/>
        <v>א</v>
      </c>
      <c r="BC59" s="172" t="str">
        <f t="shared" si="13"/>
        <v>ב</v>
      </c>
      <c r="BD59" s="172" t="str">
        <f t="shared" si="13"/>
        <v>ג</v>
      </c>
      <c r="BE59" s="172" t="str">
        <f t="shared" si="13"/>
        <v>ד</v>
      </c>
      <c r="BF59" s="172" t="str">
        <f t="shared" si="13"/>
        <v>ה</v>
      </c>
    </row>
    <row r="60" spans="2:58">
      <c r="B60" s="10">
        <f t="shared" si="3"/>
        <v>30</v>
      </c>
      <c r="C60" s="8"/>
      <c r="D60" s="8"/>
      <c r="E60" s="8"/>
      <c r="F60" s="281" t="s">
        <v>488</v>
      </c>
      <c r="G60" s="9">
        <v>0</v>
      </c>
      <c r="H60" s="9">
        <v>8</v>
      </c>
      <c r="I60" s="9">
        <v>3</v>
      </c>
      <c r="J60" s="9">
        <v>1</v>
      </c>
      <c r="K60" s="9">
        <v>180</v>
      </c>
      <c r="L60" s="305">
        <v>1</v>
      </c>
      <c r="M60" s="305">
        <v>0</v>
      </c>
      <c r="N60" s="11">
        <f t="shared" si="7"/>
        <v>12</v>
      </c>
      <c r="O60" s="11">
        <f t="shared" si="8"/>
        <v>1</v>
      </c>
      <c r="P60" s="158">
        <v>0</v>
      </c>
      <c r="Q60" s="11"/>
      <c r="R60" s="11"/>
      <c r="S60" s="11"/>
      <c r="T60" s="11"/>
      <c r="U60" s="11"/>
      <c r="V60" s="11"/>
      <c r="W60" s="11"/>
      <c r="X60" s="11"/>
      <c r="Y60" s="11">
        <f t="shared" si="9"/>
        <v>12</v>
      </c>
      <c r="Z60" s="11">
        <f t="shared" si="10"/>
        <v>1.05</v>
      </c>
      <c r="AA60" s="172">
        <f t="shared" si="11"/>
        <v>1</v>
      </c>
      <c r="AB60" s="172">
        <f t="shared" si="12"/>
        <v>0</v>
      </c>
      <c r="AC60" s="172">
        <f t="shared" si="12"/>
        <v>1</v>
      </c>
      <c r="AD60" s="171">
        <f t="shared" si="4"/>
        <v>1</v>
      </c>
      <c r="AE60" s="171">
        <f t="shared" si="4"/>
        <v>1</v>
      </c>
      <c r="AF60" s="171">
        <f t="shared" si="4"/>
        <v>1</v>
      </c>
      <c r="AG60" s="171">
        <f t="shared" si="4"/>
        <v>1</v>
      </c>
      <c r="AH60" s="171">
        <f t="shared" si="4"/>
        <v>1</v>
      </c>
      <c r="AI60" s="171">
        <f t="shared" si="4"/>
        <v>1</v>
      </c>
      <c r="AJ60" s="171">
        <f t="shared" si="4"/>
        <v>1</v>
      </c>
      <c r="AK60" s="171"/>
      <c r="AL60" s="171"/>
      <c r="AM60" s="171">
        <f t="shared" si="5"/>
        <v>1</v>
      </c>
      <c r="AN60" s="171"/>
      <c r="AO60" s="171"/>
      <c r="AP60" s="171"/>
      <c r="AQ60" s="171"/>
      <c r="AR60" s="171"/>
      <c r="AS60" s="171"/>
      <c r="AT60" s="171"/>
      <c r="AU60" s="171"/>
      <c r="AV60" s="171"/>
      <c r="AW60" s="171"/>
      <c r="AX60" s="171"/>
      <c r="AY60" s="171"/>
      <c r="BB60" s="172" t="str">
        <f t="shared" si="13"/>
        <v>א</v>
      </c>
      <c r="BC60" s="172" t="str">
        <f t="shared" si="13"/>
        <v>ב</v>
      </c>
      <c r="BD60" s="172" t="str">
        <f t="shared" si="13"/>
        <v>ג</v>
      </c>
      <c r="BE60" s="172" t="str">
        <f t="shared" si="13"/>
        <v>ד</v>
      </c>
      <c r="BF60" s="172" t="str">
        <f t="shared" si="13"/>
        <v>ה</v>
      </c>
    </row>
    <row r="61" spans="2:58">
      <c r="B61" s="10">
        <f t="shared" si="3"/>
        <v>31</v>
      </c>
      <c r="C61" s="8"/>
      <c r="D61" s="8"/>
      <c r="E61" s="8"/>
      <c r="F61" s="281" t="s">
        <v>489</v>
      </c>
      <c r="G61" s="9">
        <v>0</v>
      </c>
      <c r="H61" s="9">
        <v>10</v>
      </c>
      <c r="I61" s="9">
        <v>0</v>
      </c>
      <c r="J61" s="9">
        <v>1</v>
      </c>
      <c r="K61" s="9">
        <v>120</v>
      </c>
      <c r="L61" s="305">
        <v>1</v>
      </c>
      <c r="M61" s="305">
        <v>0</v>
      </c>
      <c r="N61" s="11">
        <f t="shared" si="7"/>
        <v>11</v>
      </c>
      <c r="O61" s="11">
        <f t="shared" si="8"/>
        <v>1</v>
      </c>
      <c r="P61" s="158">
        <v>0</v>
      </c>
      <c r="Q61" s="11"/>
      <c r="R61" s="11"/>
      <c r="S61" s="11"/>
      <c r="T61" s="11"/>
      <c r="U61" s="11"/>
      <c r="V61" s="11"/>
      <c r="W61" s="11"/>
      <c r="X61" s="11"/>
      <c r="Y61" s="11">
        <f t="shared" si="9"/>
        <v>11</v>
      </c>
      <c r="Z61" s="11">
        <f t="shared" si="10"/>
        <v>1.05</v>
      </c>
      <c r="AA61" s="172">
        <f t="shared" si="11"/>
        <v>1</v>
      </c>
      <c r="AB61" s="172">
        <f t="shared" si="12"/>
        <v>0</v>
      </c>
      <c r="AC61" s="172">
        <f t="shared" si="12"/>
        <v>1</v>
      </c>
      <c r="AD61" s="171">
        <f t="shared" si="4"/>
        <v>1</v>
      </c>
      <c r="AE61" s="171">
        <f t="shared" si="4"/>
        <v>1</v>
      </c>
      <c r="AF61" s="171">
        <f t="shared" si="4"/>
        <v>1</v>
      </c>
      <c r="AG61" s="171">
        <f t="shared" si="4"/>
        <v>1</v>
      </c>
      <c r="AH61" s="171">
        <f t="shared" si="4"/>
        <v>1</v>
      </c>
      <c r="AI61" s="171">
        <f t="shared" si="4"/>
        <v>1</v>
      </c>
      <c r="AJ61" s="171">
        <f t="shared" si="4"/>
        <v>1</v>
      </c>
      <c r="AK61" s="171"/>
      <c r="AL61" s="171"/>
      <c r="AM61" s="171">
        <f t="shared" si="5"/>
        <v>1</v>
      </c>
      <c r="AN61" s="171"/>
      <c r="AO61" s="171"/>
      <c r="AP61" s="171"/>
      <c r="AQ61" s="171"/>
      <c r="AR61" s="171"/>
      <c r="AS61" s="171"/>
      <c r="AT61" s="171"/>
      <c r="AU61" s="171"/>
      <c r="AV61" s="171"/>
      <c r="AW61" s="171"/>
      <c r="AX61" s="171"/>
      <c r="AY61" s="171"/>
      <c r="BB61" s="172" t="str">
        <f t="shared" si="13"/>
        <v>א</v>
      </c>
      <c r="BC61" s="172" t="str">
        <f t="shared" si="13"/>
        <v>ב</v>
      </c>
      <c r="BD61" s="172" t="str">
        <f t="shared" si="13"/>
        <v>ג</v>
      </c>
      <c r="BE61" s="172" t="str">
        <f t="shared" si="13"/>
        <v>ד</v>
      </c>
      <c r="BF61" s="172" t="str">
        <f t="shared" si="13"/>
        <v>ה</v>
      </c>
    </row>
    <row r="62" spans="2:58">
      <c r="B62" s="10">
        <f t="shared" si="3"/>
        <v>32</v>
      </c>
      <c r="C62" s="8"/>
      <c r="D62" s="8"/>
      <c r="E62" s="8"/>
      <c r="F62" s="281" t="s">
        <v>490</v>
      </c>
      <c r="G62" s="9">
        <v>0</v>
      </c>
      <c r="H62" s="9">
        <v>8</v>
      </c>
      <c r="I62" s="9">
        <v>0</v>
      </c>
      <c r="J62" s="9">
        <v>1</v>
      </c>
      <c r="K62" s="9">
        <v>180</v>
      </c>
      <c r="L62" s="305">
        <v>1</v>
      </c>
      <c r="M62" s="305">
        <v>0</v>
      </c>
      <c r="N62" s="11">
        <f t="shared" si="7"/>
        <v>9</v>
      </c>
      <c r="O62" s="11">
        <f t="shared" si="8"/>
        <v>1</v>
      </c>
      <c r="P62" s="158">
        <v>0</v>
      </c>
      <c r="Q62" s="11"/>
      <c r="R62" s="11"/>
      <c r="S62" s="11"/>
      <c r="T62" s="11"/>
      <c r="U62" s="11"/>
      <c r="V62" s="11"/>
      <c r="W62" s="11"/>
      <c r="X62" s="11"/>
      <c r="Y62" s="11">
        <f t="shared" si="9"/>
        <v>9</v>
      </c>
      <c r="Z62" s="11">
        <f t="shared" si="10"/>
        <v>1</v>
      </c>
      <c r="AA62" s="172">
        <f t="shared" si="11"/>
        <v>1</v>
      </c>
      <c r="AB62" s="172">
        <f t="shared" si="12"/>
        <v>0</v>
      </c>
      <c r="AC62" s="172">
        <f t="shared" si="12"/>
        <v>1</v>
      </c>
      <c r="AD62" s="171">
        <f t="shared" si="4"/>
        <v>1</v>
      </c>
      <c r="AE62" s="171">
        <f t="shared" si="4"/>
        <v>1</v>
      </c>
      <c r="AF62" s="171">
        <f t="shared" si="4"/>
        <v>1</v>
      </c>
      <c r="AG62" s="171">
        <f t="shared" si="4"/>
        <v>1</v>
      </c>
      <c r="AH62" s="171">
        <f t="shared" si="4"/>
        <v>1</v>
      </c>
      <c r="AI62" s="171">
        <f t="shared" si="4"/>
        <v>1</v>
      </c>
      <c r="AJ62" s="171">
        <f t="shared" si="4"/>
        <v>1</v>
      </c>
      <c r="AK62" s="171"/>
      <c r="AL62" s="171"/>
      <c r="AM62" s="171">
        <f t="shared" si="5"/>
        <v>1</v>
      </c>
      <c r="AN62" s="171"/>
      <c r="AO62" s="171"/>
      <c r="AP62" s="171"/>
      <c r="AQ62" s="171"/>
      <c r="AR62" s="171"/>
      <c r="AS62" s="171"/>
      <c r="AT62" s="171"/>
      <c r="AU62" s="171"/>
      <c r="AV62" s="171"/>
      <c r="AW62" s="171"/>
      <c r="AX62" s="171"/>
      <c r="AY62" s="171"/>
      <c r="BB62" s="172" t="str">
        <f t="shared" si="13"/>
        <v>א</v>
      </c>
      <c r="BC62" s="172" t="str">
        <f t="shared" si="13"/>
        <v>ב</v>
      </c>
      <c r="BD62" s="172" t="str">
        <f t="shared" si="13"/>
        <v>ג</v>
      </c>
      <c r="BE62" s="172" t="str">
        <f t="shared" si="13"/>
        <v>ד</v>
      </c>
      <c r="BF62" s="172" t="str">
        <f t="shared" si="13"/>
        <v>ה</v>
      </c>
    </row>
    <row r="63" spans="2:58">
      <c r="B63" s="10">
        <f t="shared" si="3"/>
        <v>33</v>
      </c>
      <c r="C63" s="8"/>
      <c r="D63" s="8"/>
      <c r="E63" s="8"/>
      <c r="F63" s="281" t="s">
        <v>491</v>
      </c>
      <c r="G63" s="9">
        <v>0</v>
      </c>
      <c r="H63" s="9">
        <v>9</v>
      </c>
      <c r="I63" s="9">
        <v>3</v>
      </c>
      <c r="J63" s="9">
        <v>1</v>
      </c>
      <c r="K63" s="9">
        <v>180</v>
      </c>
      <c r="L63" s="305">
        <v>1</v>
      </c>
      <c r="M63" s="305">
        <v>0</v>
      </c>
      <c r="N63" s="11">
        <f t="shared" si="7"/>
        <v>13</v>
      </c>
      <c r="O63" s="11">
        <f t="shared" si="8"/>
        <v>1</v>
      </c>
      <c r="P63" s="158">
        <v>0</v>
      </c>
      <c r="Q63" s="11"/>
      <c r="R63" s="11"/>
      <c r="S63" s="11"/>
      <c r="T63" s="11"/>
      <c r="U63" s="11"/>
      <c r="V63" s="11"/>
      <c r="W63" s="11"/>
      <c r="X63" s="11"/>
      <c r="Y63" s="11">
        <f t="shared" si="9"/>
        <v>13</v>
      </c>
      <c r="Z63" s="11">
        <f t="shared" si="10"/>
        <v>1.05</v>
      </c>
      <c r="AA63" s="172">
        <f t="shared" si="11"/>
        <v>1</v>
      </c>
      <c r="AB63" s="172">
        <f t="shared" si="12"/>
        <v>0</v>
      </c>
      <c r="AC63" s="172">
        <f t="shared" si="12"/>
        <v>1</v>
      </c>
      <c r="AD63" s="171">
        <f t="shared" ref="AD63:AJ94" si="14">IF(G$30="",1,IF(G63="",0,IFERROR(CHOOSE(AD$28,IF(ISNA(MATCH(G63,$AB$30:$AC$30,0)),0,1),IF(ISNUMBER(G63),1,0),IF(G63=TRUNC(G63),1,0),IF(AND(G63*1=G63,G63&gt;=0),1,0),IF(AND(G63=TRUNC(G63),G63&gt;=0),1,0),IF(AND(G63*1=G63,G63&gt;0),1,0),IF(AND(G63=TRUNC(G63),G63&gt;0),1,0),1,IF(ISNA(HLOOKUP(G63,$AE$4:$AN$4,1,0)),0,1)),0)))</f>
        <v>1</v>
      </c>
      <c r="AE63" s="171">
        <f t="shared" si="14"/>
        <v>1</v>
      </c>
      <c r="AF63" s="171">
        <f t="shared" si="14"/>
        <v>1</v>
      </c>
      <c r="AG63" s="171">
        <f t="shared" si="14"/>
        <v>1</v>
      </c>
      <c r="AH63" s="171">
        <f t="shared" si="14"/>
        <v>1</v>
      </c>
      <c r="AI63" s="171">
        <f t="shared" si="14"/>
        <v>1</v>
      </c>
      <c r="AJ63" s="171">
        <f t="shared" si="14"/>
        <v>1</v>
      </c>
      <c r="AK63" s="171"/>
      <c r="AL63" s="171"/>
      <c r="AM63" s="171">
        <f t="shared" si="5"/>
        <v>1</v>
      </c>
      <c r="AN63" s="171"/>
      <c r="AO63" s="171"/>
      <c r="AP63" s="171"/>
      <c r="AQ63" s="171"/>
      <c r="AR63" s="171"/>
      <c r="AS63" s="171"/>
      <c r="AT63" s="171"/>
      <c r="AU63" s="171"/>
      <c r="AV63" s="171"/>
      <c r="AW63" s="171"/>
      <c r="AX63" s="171"/>
      <c r="AY63" s="171"/>
      <c r="BB63" s="172" t="str">
        <f t="shared" ref="BB63:BF78" si="15">IF($F63="","",BB$30)</f>
        <v>א</v>
      </c>
      <c r="BC63" s="172" t="str">
        <f t="shared" si="15"/>
        <v>ב</v>
      </c>
      <c r="BD63" s="172" t="str">
        <f t="shared" si="15"/>
        <v>ג</v>
      </c>
      <c r="BE63" s="172" t="str">
        <f t="shared" si="15"/>
        <v>ד</v>
      </c>
      <c r="BF63" s="172" t="str">
        <f t="shared" si="15"/>
        <v>ה</v>
      </c>
    </row>
    <row r="64" spans="2:58">
      <c r="B64" s="10">
        <f t="shared" si="3"/>
        <v>34</v>
      </c>
      <c r="C64" s="8"/>
      <c r="D64" s="8"/>
      <c r="E64" s="8"/>
      <c r="F64" s="281" t="s">
        <v>492</v>
      </c>
      <c r="G64" s="9">
        <v>1</v>
      </c>
      <c r="H64" s="9">
        <v>9</v>
      </c>
      <c r="I64" s="9">
        <v>0</v>
      </c>
      <c r="J64" s="9">
        <v>0</v>
      </c>
      <c r="K64" s="9">
        <v>90</v>
      </c>
      <c r="L64" s="305">
        <v>1</v>
      </c>
      <c r="M64" s="305">
        <v>0</v>
      </c>
      <c r="N64" s="11">
        <f t="shared" si="7"/>
        <v>10</v>
      </c>
      <c r="O64" s="11">
        <f t="shared" si="8"/>
        <v>1</v>
      </c>
      <c r="P64" s="158">
        <v>0</v>
      </c>
      <c r="Q64" s="11"/>
      <c r="R64" s="11"/>
      <c r="S64" s="11"/>
      <c r="T64" s="11"/>
      <c r="U64" s="11"/>
      <c r="V64" s="11"/>
      <c r="W64" s="11"/>
      <c r="X64" s="11"/>
      <c r="Y64" s="11">
        <f t="shared" si="9"/>
        <v>10</v>
      </c>
      <c r="Z64" s="11">
        <f t="shared" si="10"/>
        <v>1.05</v>
      </c>
      <c r="AA64" s="172">
        <f t="shared" si="11"/>
        <v>1</v>
      </c>
      <c r="AB64" s="172">
        <f t="shared" ref="AB64:AC91" si="16">IF($F64="","",AB$30)</f>
        <v>0</v>
      </c>
      <c r="AC64" s="172">
        <f t="shared" si="16"/>
        <v>1</v>
      </c>
      <c r="AD64" s="171">
        <f t="shared" si="14"/>
        <v>1</v>
      </c>
      <c r="AE64" s="171">
        <f t="shared" si="14"/>
        <v>1</v>
      </c>
      <c r="AF64" s="171">
        <f t="shared" si="14"/>
        <v>1</v>
      </c>
      <c r="AG64" s="171">
        <f t="shared" si="14"/>
        <v>1</v>
      </c>
      <c r="AH64" s="171">
        <f t="shared" si="14"/>
        <v>1</v>
      </c>
      <c r="AI64" s="171">
        <f t="shared" si="14"/>
        <v>1</v>
      </c>
      <c r="AJ64" s="171">
        <f t="shared" si="14"/>
        <v>1</v>
      </c>
      <c r="AK64" s="171"/>
      <c r="AL64" s="171"/>
      <c r="AM64" s="171">
        <f t="shared" si="5"/>
        <v>1</v>
      </c>
      <c r="AN64" s="171"/>
      <c r="AO64" s="171"/>
      <c r="AP64" s="171"/>
      <c r="AQ64" s="171"/>
      <c r="AR64" s="171"/>
      <c r="AS64" s="171"/>
      <c r="AT64" s="171"/>
      <c r="AU64" s="171"/>
      <c r="AV64" s="171"/>
      <c r="AW64" s="171"/>
      <c r="AX64" s="171"/>
      <c r="AY64" s="171"/>
      <c r="BB64" s="172" t="str">
        <f t="shared" si="15"/>
        <v>א</v>
      </c>
      <c r="BC64" s="172" t="str">
        <f t="shared" si="15"/>
        <v>ב</v>
      </c>
      <c r="BD64" s="172" t="str">
        <f t="shared" si="15"/>
        <v>ג</v>
      </c>
      <c r="BE64" s="172" t="str">
        <f t="shared" si="15"/>
        <v>ד</v>
      </c>
      <c r="BF64" s="172" t="str">
        <f t="shared" si="15"/>
        <v>ה</v>
      </c>
    </row>
    <row r="65" spans="2:58">
      <c r="B65" s="10">
        <f t="shared" si="3"/>
        <v>35</v>
      </c>
      <c r="C65" s="8"/>
      <c r="D65" s="8"/>
      <c r="E65" s="8"/>
      <c r="F65" s="281" t="s">
        <v>493</v>
      </c>
      <c r="G65" s="9">
        <v>0</v>
      </c>
      <c r="H65" s="9">
        <v>9</v>
      </c>
      <c r="I65" s="9">
        <v>3</v>
      </c>
      <c r="J65" s="9">
        <v>1</v>
      </c>
      <c r="K65" s="9">
        <v>180</v>
      </c>
      <c r="L65" s="305">
        <v>1</v>
      </c>
      <c r="M65" s="305">
        <v>0</v>
      </c>
      <c r="N65" s="11">
        <f t="shared" si="7"/>
        <v>13</v>
      </c>
      <c r="O65" s="11">
        <f t="shared" si="8"/>
        <v>1</v>
      </c>
      <c r="P65" s="158">
        <v>0</v>
      </c>
      <c r="Q65" s="11"/>
      <c r="R65" s="11"/>
      <c r="S65" s="11"/>
      <c r="T65" s="11"/>
      <c r="U65" s="11"/>
      <c r="V65" s="11"/>
      <c r="W65" s="11"/>
      <c r="X65" s="11"/>
      <c r="Y65" s="11">
        <f t="shared" si="9"/>
        <v>13</v>
      </c>
      <c r="Z65" s="11">
        <f t="shared" si="10"/>
        <v>1.05</v>
      </c>
      <c r="AA65" s="172">
        <f t="shared" si="11"/>
        <v>1</v>
      </c>
      <c r="AB65" s="172">
        <f t="shared" si="16"/>
        <v>0</v>
      </c>
      <c r="AC65" s="172">
        <f t="shared" si="16"/>
        <v>1</v>
      </c>
      <c r="AD65" s="171">
        <f t="shared" si="14"/>
        <v>1</v>
      </c>
      <c r="AE65" s="171">
        <f t="shared" si="14"/>
        <v>1</v>
      </c>
      <c r="AF65" s="171">
        <f t="shared" si="14"/>
        <v>1</v>
      </c>
      <c r="AG65" s="171">
        <f t="shared" si="14"/>
        <v>1</v>
      </c>
      <c r="AH65" s="171">
        <f t="shared" si="14"/>
        <v>1</v>
      </c>
      <c r="AI65" s="171">
        <f t="shared" si="14"/>
        <v>1</v>
      </c>
      <c r="AJ65" s="171">
        <f t="shared" si="14"/>
        <v>1</v>
      </c>
      <c r="AK65" s="171"/>
      <c r="AL65" s="171"/>
      <c r="AM65" s="171">
        <f t="shared" si="5"/>
        <v>1</v>
      </c>
      <c r="AN65" s="171"/>
      <c r="AO65" s="171"/>
      <c r="AP65" s="171"/>
      <c r="AQ65" s="171"/>
      <c r="AR65" s="171"/>
      <c r="AS65" s="171"/>
      <c r="AT65" s="171"/>
      <c r="AU65" s="171"/>
      <c r="AV65" s="171"/>
      <c r="AW65" s="171"/>
      <c r="AX65" s="171"/>
      <c r="AY65" s="171"/>
      <c r="BB65" s="172" t="str">
        <f t="shared" si="15"/>
        <v>א</v>
      </c>
      <c r="BC65" s="172" t="str">
        <f t="shared" si="15"/>
        <v>ב</v>
      </c>
      <c r="BD65" s="172" t="str">
        <f t="shared" si="15"/>
        <v>ג</v>
      </c>
      <c r="BE65" s="172" t="str">
        <f t="shared" si="15"/>
        <v>ד</v>
      </c>
      <c r="BF65" s="172" t="str">
        <f t="shared" si="15"/>
        <v>ה</v>
      </c>
    </row>
    <row r="66" spans="2:58">
      <c r="B66" s="10">
        <f t="shared" si="3"/>
        <v>36</v>
      </c>
      <c r="C66" s="8"/>
      <c r="D66" s="8"/>
      <c r="E66" s="8"/>
      <c r="F66" s="281" t="s">
        <v>494</v>
      </c>
      <c r="G66" s="9">
        <v>0</v>
      </c>
      <c r="H66" s="9">
        <v>12</v>
      </c>
      <c r="I66" s="9">
        <v>3</v>
      </c>
      <c r="J66" s="9">
        <v>1</v>
      </c>
      <c r="K66" s="9">
        <v>180</v>
      </c>
      <c r="L66" s="305">
        <v>1</v>
      </c>
      <c r="M66" s="305">
        <v>0</v>
      </c>
      <c r="N66" s="11">
        <f t="shared" si="7"/>
        <v>16</v>
      </c>
      <c r="O66" s="11">
        <f t="shared" si="8"/>
        <v>1</v>
      </c>
      <c r="P66" s="158">
        <v>0</v>
      </c>
      <c r="Q66" s="11"/>
      <c r="R66" s="11"/>
      <c r="S66" s="11"/>
      <c r="T66" s="11"/>
      <c r="U66" s="11"/>
      <c r="V66" s="11"/>
      <c r="W66" s="11"/>
      <c r="X66" s="11"/>
      <c r="Y66" s="11">
        <f t="shared" si="9"/>
        <v>16</v>
      </c>
      <c r="Z66" s="11">
        <f t="shared" si="10"/>
        <v>1.05</v>
      </c>
      <c r="AA66" s="172">
        <f t="shared" si="11"/>
        <v>1</v>
      </c>
      <c r="AB66" s="172">
        <f t="shared" si="16"/>
        <v>0</v>
      </c>
      <c r="AC66" s="172">
        <f t="shared" si="16"/>
        <v>1</v>
      </c>
      <c r="AD66" s="171">
        <f t="shared" si="14"/>
        <v>1</v>
      </c>
      <c r="AE66" s="171">
        <f t="shared" si="14"/>
        <v>1</v>
      </c>
      <c r="AF66" s="171">
        <f t="shared" si="14"/>
        <v>1</v>
      </c>
      <c r="AG66" s="171">
        <f t="shared" si="14"/>
        <v>1</v>
      </c>
      <c r="AH66" s="171">
        <f t="shared" si="14"/>
        <v>1</v>
      </c>
      <c r="AI66" s="171">
        <f t="shared" si="14"/>
        <v>1</v>
      </c>
      <c r="AJ66" s="171">
        <f t="shared" si="14"/>
        <v>1</v>
      </c>
      <c r="AK66" s="171"/>
      <c r="AL66" s="171"/>
      <c r="AM66" s="171">
        <f t="shared" si="5"/>
        <v>1</v>
      </c>
      <c r="AN66" s="171"/>
      <c r="AO66" s="171"/>
      <c r="AP66" s="171"/>
      <c r="AQ66" s="171"/>
      <c r="AR66" s="171"/>
      <c r="AS66" s="171"/>
      <c r="AT66" s="171"/>
      <c r="AU66" s="171"/>
      <c r="AV66" s="171"/>
      <c r="AW66" s="171"/>
      <c r="AX66" s="171"/>
      <c r="AY66" s="171"/>
      <c r="BB66" s="172" t="str">
        <f t="shared" si="15"/>
        <v>א</v>
      </c>
      <c r="BC66" s="172" t="str">
        <f t="shared" si="15"/>
        <v>ב</v>
      </c>
      <c r="BD66" s="172" t="str">
        <f t="shared" si="15"/>
        <v>ג</v>
      </c>
      <c r="BE66" s="172" t="str">
        <f t="shared" si="15"/>
        <v>ד</v>
      </c>
      <c r="BF66" s="172" t="str">
        <f t="shared" si="15"/>
        <v>ה</v>
      </c>
    </row>
    <row r="67" spans="2:58">
      <c r="B67" s="10">
        <f t="shared" si="3"/>
        <v>37</v>
      </c>
      <c r="C67" s="8"/>
      <c r="D67" s="8"/>
      <c r="E67" s="8"/>
      <c r="F67" s="281" t="s">
        <v>494</v>
      </c>
      <c r="G67" s="9">
        <v>0</v>
      </c>
      <c r="H67" s="9">
        <v>12</v>
      </c>
      <c r="I67" s="9">
        <v>3</v>
      </c>
      <c r="J67" s="9">
        <v>1</v>
      </c>
      <c r="K67" s="9">
        <v>180</v>
      </c>
      <c r="L67" s="305">
        <v>1</v>
      </c>
      <c r="M67" s="305">
        <v>0</v>
      </c>
      <c r="N67" s="11">
        <f t="shared" si="7"/>
        <v>16</v>
      </c>
      <c r="O67" s="11">
        <f t="shared" si="8"/>
        <v>1</v>
      </c>
      <c r="P67" s="158">
        <v>0</v>
      </c>
      <c r="Q67" s="11"/>
      <c r="R67" s="11"/>
      <c r="S67" s="11"/>
      <c r="T67" s="11"/>
      <c r="U67" s="11"/>
      <c r="V67" s="11"/>
      <c r="W67" s="11"/>
      <c r="X67" s="11"/>
      <c r="Y67" s="11">
        <f t="shared" si="9"/>
        <v>16</v>
      </c>
      <c r="Z67" s="11">
        <f t="shared" si="10"/>
        <v>1.05</v>
      </c>
      <c r="AA67" s="172">
        <f t="shared" si="11"/>
        <v>1</v>
      </c>
      <c r="AB67" s="172">
        <f t="shared" si="16"/>
        <v>0</v>
      </c>
      <c r="AC67" s="172">
        <f t="shared" si="16"/>
        <v>1</v>
      </c>
      <c r="AD67" s="171">
        <f t="shared" si="14"/>
        <v>1</v>
      </c>
      <c r="AE67" s="171">
        <f t="shared" si="14"/>
        <v>1</v>
      </c>
      <c r="AF67" s="171">
        <f t="shared" si="14"/>
        <v>1</v>
      </c>
      <c r="AG67" s="171">
        <f t="shared" si="14"/>
        <v>1</v>
      </c>
      <c r="AH67" s="171">
        <f t="shared" si="14"/>
        <v>1</v>
      </c>
      <c r="AI67" s="171">
        <f t="shared" si="14"/>
        <v>1</v>
      </c>
      <c r="AJ67" s="171">
        <f t="shared" si="14"/>
        <v>1</v>
      </c>
      <c r="AK67" s="171"/>
      <c r="AL67" s="171"/>
      <c r="AM67" s="171">
        <f t="shared" si="5"/>
        <v>1</v>
      </c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1"/>
      <c r="AY67" s="171"/>
      <c r="BB67" s="172" t="str">
        <f t="shared" si="15"/>
        <v>א</v>
      </c>
      <c r="BC67" s="172" t="str">
        <f t="shared" si="15"/>
        <v>ב</v>
      </c>
      <c r="BD67" s="172" t="str">
        <f t="shared" si="15"/>
        <v>ג</v>
      </c>
      <c r="BE67" s="172" t="str">
        <f t="shared" si="15"/>
        <v>ד</v>
      </c>
      <c r="BF67" s="172" t="str">
        <f t="shared" si="15"/>
        <v>ה</v>
      </c>
    </row>
    <row r="68" spans="2:58">
      <c r="B68" s="10">
        <f t="shared" si="3"/>
        <v>38</v>
      </c>
      <c r="C68" s="8"/>
      <c r="D68" s="8"/>
      <c r="E68" s="8"/>
      <c r="F68" s="281" t="s">
        <v>495</v>
      </c>
      <c r="G68" s="9">
        <v>0</v>
      </c>
      <c r="H68" s="9">
        <v>9</v>
      </c>
      <c r="I68" s="9">
        <v>3</v>
      </c>
      <c r="J68" s="9">
        <v>1</v>
      </c>
      <c r="K68" s="9">
        <v>180</v>
      </c>
      <c r="L68" s="305">
        <v>1</v>
      </c>
      <c r="M68" s="305">
        <v>0</v>
      </c>
      <c r="N68" s="11">
        <f t="shared" si="7"/>
        <v>13</v>
      </c>
      <c r="O68" s="11">
        <f t="shared" si="8"/>
        <v>1</v>
      </c>
      <c r="P68" s="158">
        <v>0</v>
      </c>
      <c r="Q68" s="11"/>
      <c r="R68" s="11"/>
      <c r="S68" s="11"/>
      <c r="T68" s="11"/>
      <c r="U68" s="11"/>
      <c r="V68" s="11"/>
      <c r="W68" s="11"/>
      <c r="X68" s="11"/>
      <c r="Y68" s="11">
        <f t="shared" si="9"/>
        <v>13</v>
      </c>
      <c r="Z68" s="11">
        <f t="shared" si="10"/>
        <v>1.05</v>
      </c>
      <c r="AA68" s="172">
        <f t="shared" si="11"/>
        <v>1</v>
      </c>
      <c r="AB68" s="172">
        <f t="shared" si="16"/>
        <v>0</v>
      </c>
      <c r="AC68" s="172">
        <f t="shared" si="16"/>
        <v>1</v>
      </c>
      <c r="AD68" s="171">
        <f t="shared" si="14"/>
        <v>1</v>
      </c>
      <c r="AE68" s="171">
        <f t="shared" si="14"/>
        <v>1</v>
      </c>
      <c r="AF68" s="171">
        <f t="shared" si="14"/>
        <v>1</v>
      </c>
      <c r="AG68" s="171">
        <f t="shared" si="14"/>
        <v>1</v>
      </c>
      <c r="AH68" s="171">
        <f t="shared" si="14"/>
        <v>1</v>
      </c>
      <c r="AI68" s="171">
        <f t="shared" si="14"/>
        <v>1</v>
      </c>
      <c r="AJ68" s="171">
        <f t="shared" si="14"/>
        <v>1</v>
      </c>
      <c r="AK68" s="171"/>
      <c r="AL68" s="171"/>
      <c r="AM68" s="171">
        <f t="shared" si="5"/>
        <v>1</v>
      </c>
      <c r="AN68" s="171"/>
      <c r="AO68" s="171"/>
      <c r="AP68" s="171"/>
      <c r="AQ68" s="171"/>
      <c r="AR68" s="171"/>
      <c r="AS68" s="171"/>
      <c r="AT68" s="171"/>
      <c r="AU68" s="171"/>
      <c r="AV68" s="171"/>
      <c r="AW68" s="171"/>
      <c r="AX68" s="171"/>
      <c r="AY68" s="171"/>
      <c r="BB68" s="172" t="str">
        <f t="shared" si="15"/>
        <v>א</v>
      </c>
      <c r="BC68" s="172" t="str">
        <f t="shared" si="15"/>
        <v>ב</v>
      </c>
      <c r="BD68" s="172" t="str">
        <f t="shared" si="15"/>
        <v>ג</v>
      </c>
      <c r="BE68" s="172" t="str">
        <f t="shared" si="15"/>
        <v>ד</v>
      </c>
      <c r="BF68" s="172" t="str">
        <f t="shared" si="15"/>
        <v>ה</v>
      </c>
    </row>
    <row r="69" spans="2:58">
      <c r="B69" s="10">
        <f t="shared" si="3"/>
        <v>39</v>
      </c>
      <c r="C69" s="8"/>
      <c r="D69" s="8"/>
      <c r="E69" s="8"/>
      <c r="F69" s="281" t="s">
        <v>496</v>
      </c>
      <c r="G69" s="9">
        <v>0</v>
      </c>
      <c r="H69" s="9">
        <v>8</v>
      </c>
      <c r="I69" s="9">
        <v>3</v>
      </c>
      <c r="J69" s="9">
        <v>1</v>
      </c>
      <c r="K69" s="9">
        <v>180</v>
      </c>
      <c r="L69" s="305">
        <v>1</v>
      </c>
      <c r="M69" s="305">
        <v>0</v>
      </c>
      <c r="N69" s="11">
        <f t="shared" si="7"/>
        <v>12</v>
      </c>
      <c r="O69" s="11">
        <f t="shared" si="8"/>
        <v>1</v>
      </c>
      <c r="P69" s="158">
        <v>0</v>
      </c>
      <c r="Q69" s="11"/>
      <c r="R69" s="11"/>
      <c r="S69" s="11"/>
      <c r="T69" s="11"/>
      <c r="U69" s="11"/>
      <c r="V69" s="11"/>
      <c r="W69" s="11"/>
      <c r="X69" s="11"/>
      <c r="Y69" s="11">
        <f t="shared" si="9"/>
        <v>12</v>
      </c>
      <c r="Z69" s="11">
        <f t="shared" si="10"/>
        <v>1.05</v>
      </c>
      <c r="AA69" s="172">
        <f t="shared" si="11"/>
        <v>1</v>
      </c>
      <c r="AB69" s="172">
        <f t="shared" si="16"/>
        <v>0</v>
      </c>
      <c r="AC69" s="172">
        <f t="shared" si="16"/>
        <v>1</v>
      </c>
      <c r="AD69" s="171">
        <f t="shared" si="14"/>
        <v>1</v>
      </c>
      <c r="AE69" s="171">
        <f t="shared" si="14"/>
        <v>1</v>
      </c>
      <c r="AF69" s="171">
        <f t="shared" si="14"/>
        <v>1</v>
      </c>
      <c r="AG69" s="171">
        <f t="shared" si="14"/>
        <v>1</v>
      </c>
      <c r="AH69" s="171">
        <f t="shared" si="14"/>
        <v>1</v>
      </c>
      <c r="AI69" s="171">
        <f t="shared" si="14"/>
        <v>1</v>
      </c>
      <c r="AJ69" s="171">
        <f t="shared" si="14"/>
        <v>1</v>
      </c>
      <c r="AK69" s="171"/>
      <c r="AL69" s="171"/>
      <c r="AM69" s="171">
        <f t="shared" si="5"/>
        <v>1</v>
      </c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1"/>
      <c r="BB69" s="172" t="str">
        <f t="shared" si="15"/>
        <v>א</v>
      </c>
      <c r="BC69" s="172" t="str">
        <f t="shared" si="15"/>
        <v>ב</v>
      </c>
      <c r="BD69" s="172" t="str">
        <f t="shared" si="15"/>
        <v>ג</v>
      </c>
      <c r="BE69" s="172" t="str">
        <f t="shared" si="15"/>
        <v>ד</v>
      </c>
      <c r="BF69" s="172" t="str">
        <f t="shared" si="15"/>
        <v>ה</v>
      </c>
    </row>
    <row r="70" spans="2:58">
      <c r="B70" s="10">
        <f t="shared" si="3"/>
        <v>40</v>
      </c>
      <c r="C70" s="8"/>
      <c r="D70" s="8"/>
      <c r="E70" s="8"/>
      <c r="F70" s="281" t="s">
        <v>497</v>
      </c>
      <c r="G70" s="9">
        <v>0</v>
      </c>
      <c r="H70" s="9">
        <v>8</v>
      </c>
      <c r="I70" s="9">
        <v>3</v>
      </c>
      <c r="J70" s="9">
        <v>1</v>
      </c>
      <c r="K70" s="9">
        <v>180</v>
      </c>
      <c r="L70" s="305">
        <v>1</v>
      </c>
      <c r="M70" s="305">
        <v>0</v>
      </c>
      <c r="N70" s="11">
        <f t="shared" si="7"/>
        <v>12</v>
      </c>
      <c r="O70" s="11">
        <f t="shared" si="8"/>
        <v>1</v>
      </c>
      <c r="P70" s="158">
        <v>0</v>
      </c>
      <c r="Q70" s="11"/>
      <c r="R70" s="11"/>
      <c r="S70" s="11"/>
      <c r="T70" s="11"/>
      <c r="U70" s="11"/>
      <c r="V70" s="11"/>
      <c r="W70" s="11"/>
      <c r="X70" s="11"/>
      <c r="Y70" s="11">
        <f t="shared" si="9"/>
        <v>12</v>
      </c>
      <c r="Z70" s="11">
        <f t="shared" si="10"/>
        <v>1.05</v>
      </c>
      <c r="AA70" s="172">
        <f t="shared" si="11"/>
        <v>1</v>
      </c>
      <c r="AB70" s="172">
        <f t="shared" si="16"/>
        <v>0</v>
      </c>
      <c r="AC70" s="172">
        <f t="shared" si="16"/>
        <v>1</v>
      </c>
      <c r="AD70" s="171">
        <f t="shared" si="14"/>
        <v>1</v>
      </c>
      <c r="AE70" s="171">
        <f t="shared" si="14"/>
        <v>1</v>
      </c>
      <c r="AF70" s="171">
        <f t="shared" si="14"/>
        <v>1</v>
      </c>
      <c r="AG70" s="171">
        <f t="shared" si="14"/>
        <v>1</v>
      </c>
      <c r="AH70" s="171">
        <f t="shared" si="14"/>
        <v>1</v>
      </c>
      <c r="AI70" s="171">
        <f t="shared" si="14"/>
        <v>1</v>
      </c>
      <c r="AJ70" s="171">
        <f t="shared" si="14"/>
        <v>1</v>
      </c>
      <c r="AK70" s="171"/>
      <c r="AL70" s="171"/>
      <c r="AM70" s="171">
        <f t="shared" si="5"/>
        <v>1</v>
      </c>
      <c r="AN70" s="171"/>
      <c r="AO70" s="171"/>
      <c r="AP70" s="171"/>
      <c r="AQ70" s="171"/>
      <c r="AR70" s="171"/>
      <c r="AS70" s="171"/>
      <c r="AT70" s="171"/>
      <c r="AU70" s="171"/>
      <c r="AV70" s="171"/>
      <c r="AW70" s="171"/>
      <c r="AX70" s="171"/>
      <c r="AY70" s="171"/>
      <c r="BB70" s="172" t="str">
        <f t="shared" si="15"/>
        <v>א</v>
      </c>
      <c r="BC70" s="172" t="str">
        <f t="shared" si="15"/>
        <v>ב</v>
      </c>
      <c r="BD70" s="172" t="str">
        <f t="shared" si="15"/>
        <v>ג</v>
      </c>
      <c r="BE70" s="172" t="str">
        <f t="shared" si="15"/>
        <v>ד</v>
      </c>
      <c r="BF70" s="172" t="str">
        <f t="shared" si="15"/>
        <v>ה</v>
      </c>
    </row>
    <row r="71" spans="2:58">
      <c r="B71" s="10">
        <f t="shared" si="3"/>
        <v>41</v>
      </c>
      <c r="C71" s="8"/>
      <c r="D71" s="8"/>
      <c r="E71" s="8"/>
      <c r="F71" s="281" t="s">
        <v>498</v>
      </c>
      <c r="G71" s="9">
        <v>0</v>
      </c>
      <c r="H71" s="9">
        <v>10</v>
      </c>
      <c r="I71" s="9">
        <v>4</v>
      </c>
      <c r="J71" s="9">
        <v>1</v>
      </c>
      <c r="K71" s="9">
        <v>180</v>
      </c>
      <c r="L71" s="305">
        <v>1</v>
      </c>
      <c r="M71" s="305">
        <v>0</v>
      </c>
      <c r="N71" s="11">
        <f t="shared" si="7"/>
        <v>15</v>
      </c>
      <c r="O71" s="11">
        <f t="shared" si="8"/>
        <v>1</v>
      </c>
      <c r="P71" s="158">
        <v>0</v>
      </c>
      <c r="Q71" s="11"/>
      <c r="R71" s="11"/>
      <c r="S71" s="11"/>
      <c r="T71" s="11"/>
      <c r="U71" s="11"/>
      <c r="V71" s="11"/>
      <c r="W71" s="11"/>
      <c r="X71" s="11"/>
      <c r="Y71" s="11">
        <f t="shared" si="9"/>
        <v>15</v>
      </c>
      <c r="Z71" s="11">
        <f t="shared" si="10"/>
        <v>1.05</v>
      </c>
      <c r="AA71" s="172">
        <f t="shared" si="11"/>
        <v>1</v>
      </c>
      <c r="AB71" s="172">
        <f t="shared" si="16"/>
        <v>0</v>
      </c>
      <c r="AC71" s="172">
        <f t="shared" si="16"/>
        <v>1</v>
      </c>
      <c r="AD71" s="171">
        <f t="shared" si="14"/>
        <v>1</v>
      </c>
      <c r="AE71" s="171">
        <f t="shared" si="14"/>
        <v>1</v>
      </c>
      <c r="AF71" s="171">
        <f t="shared" si="14"/>
        <v>1</v>
      </c>
      <c r="AG71" s="171">
        <f t="shared" si="14"/>
        <v>1</v>
      </c>
      <c r="AH71" s="171">
        <f t="shared" si="14"/>
        <v>1</v>
      </c>
      <c r="AI71" s="171">
        <f t="shared" si="14"/>
        <v>1</v>
      </c>
      <c r="AJ71" s="171">
        <f t="shared" si="14"/>
        <v>1</v>
      </c>
      <c r="AK71" s="171"/>
      <c r="AL71" s="171"/>
      <c r="AM71" s="171">
        <f t="shared" si="5"/>
        <v>1</v>
      </c>
      <c r="AN71" s="171"/>
      <c r="AO71" s="171"/>
      <c r="AP71" s="171"/>
      <c r="AQ71" s="171"/>
      <c r="AR71" s="171"/>
      <c r="AS71" s="171"/>
      <c r="AT71" s="171"/>
      <c r="AU71" s="171"/>
      <c r="AV71" s="171"/>
      <c r="AW71" s="171"/>
      <c r="AX71" s="171"/>
      <c r="AY71" s="171"/>
      <c r="BB71" s="172" t="str">
        <f t="shared" si="15"/>
        <v>א</v>
      </c>
      <c r="BC71" s="172" t="str">
        <f t="shared" si="15"/>
        <v>ב</v>
      </c>
      <c r="BD71" s="172" t="str">
        <f t="shared" si="15"/>
        <v>ג</v>
      </c>
      <c r="BE71" s="172" t="str">
        <f t="shared" si="15"/>
        <v>ד</v>
      </c>
      <c r="BF71" s="172" t="str">
        <f t="shared" si="15"/>
        <v>ה</v>
      </c>
    </row>
    <row r="72" spans="2:58">
      <c r="B72" s="10">
        <f t="shared" si="3"/>
        <v>42</v>
      </c>
      <c r="C72" s="8"/>
      <c r="D72" s="8"/>
      <c r="E72" s="8"/>
      <c r="F72" s="281" t="s">
        <v>498</v>
      </c>
      <c r="G72" s="9">
        <v>0</v>
      </c>
      <c r="H72" s="9">
        <v>10</v>
      </c>
      <c r="I72" s="9">
        <v>4</v>
      </c>
      <c r="J72" s="9">
        <v>1</v>
      </c>
      <c r="K72" s="9">
        <v>180</v>
      </c>
      <c r="L72" s="305">
        <v>1</v>
      </c>
      <c r="M72" s="305">
        <v>0</v>
      </c>
      <c r="N72" s="11">
        <f t="shared" si="7"/>
        <v>15</v>
      </c>
      <c r="O72" s="11">
        <f t="shared" si="8"/>
        <v>1</v>
      </c>
      <c r="P72" s="158">
        <v>0</v>
      </c>
      <c r="Q72" s="11"/>
      <c r="R72" s="11"/>
      <c r="S72" s="11"/>
      <c r="T72" s="11"/>
      <c r="U72" s="11"/>
      <c r="V72" s="11"/>
      <c r="W72" s="11"/>
      <c r="X72" s="11"/>
      <c r="Y72" s="11">
        <f t="shared" si="9"/>
        <v>15</v>
      </c>
      <c r="Z72" s="11">
        <f t="shared" si="10"/>
        <v>1.05</v>
      </c>
      <c r="AA72" s="172">
        <f t="shared" si="11"/>
        <v>1</v>
      </c>
      <c r="AB72" s="172">
        <f t="shared" si="16"/>
        <v>0</v>
      </c>
      <c r="AC72" s="172">
        <f t="shared" si="16"/>
        <v>1</v>
      </c>
      <c r="AD72" s="171">
        <f t="shared" si="14"/>
        <v>1</v>
      </c>
      <c r="AE72" s="171">
        <f t="shared" si="14"/>
        <v>1</v>
      </c>
      <c r="AF72" s="171">
        <f t="shared" si="14"/>
        <v>1</v>
      </c>
      <c r="AG72" s="171">
        <f t="shared" si="14"/>
        <v>1</v>
      </c>
      <c r="AH72" s="171">
        <f t="shared" si="14"/>
        <v>1</v>
      </c>
      <c r="AI72" s="171">
        <f t="shared" si="14"/>
        <v>1</v>
      </c>
      <c r="AJ72" s="171">
        <f t="shared" si="14"/>
        <v>1</v>
      </c>
      <c r="AK72" s="171"/>
      <c r="AL72" s="171"/>
      <c r="AM72" s="171">
        <f t="shared" si="5"/>
        <v>1</v>
      </c>
      <c r="AN72" s="171"/>
      <c r="AO72" s="171"/>
      <c r="AP72" s="171"/>
      <c r="AQ72" s="171"/>
      <c r="AR72" s="171"/>
      <c r="AS72" s="171"/>
      <c r="AT72" s="171"/>
      <c r="AU72" s="171"/>
      <c r="AV72" s="171"/>
      <c r="AW72" s="171"/>
      <c r="AX72" s="171"/>
      <c r="AY72" s="171"/>
      <c r="BB72" s="172" t="str">
        <f t="shared" si="15"/>
        <v>א</v>
      </c>
      <c r="BC72" s="172" t="str">
        <f t="shared" si="15"/>
        <v>ב</v>
      </c>
      <c r="BD72" s="172" t="str">
        <f t="shared" si="15"/>
        <v>ג</v>
      </c>
      <c r="BE72" s="172" t="str">
        <f t="shared" si="15"/>
        <v>ד</v>
      </c>
      <c r="BF72" s="172" t="str">
        <f t="shared" si="15"/>
        <v>ה</v>
      </c>
    </row>
    <row r="73" spans="2:58">
      <c r="B73" s="10">
        <f t="shared" si="3"/>
        <v>43</v>
      </c>
      <c r="C73" s="8"/>
      <c r="D73" s="8"/>
      <c r="E73" s="8"/>
      <c r="F73" s="281" t="s">
        <v>499</v>
      </c>
      <c r="G73" s="9">
        <v>0</v>
      </c>
      <c r="H73" s="9">
        <v>9</v>
      </c>
      <c r="I73" s="9">
        <v>4</v>
      </c>
      <c r="J73" s="9">
        <v>1</v>
      </c>
      <c r="K73" s="9">
        <v>180</v>
      </c>
      <c r="L73" s="305">
        <v>1</v>
      </c>
      <c r="M73" s="305">
        <v>0</v>
      </c>
      <c r="N73" s="11">
        <f t="shared" si="7"/>
        <v>14</v>
      </c>
      <c r="O73" s="11">
        <f t="shared" si="8"/>
        <v>1</v>
      </c>
      <c r="P73" s="158">
        <v>0</v>
      </c>
      <c r="Q73" s="11"/>
      <c r="R73" s="11"/>
      <c r="S73" s="11"/>
      <c r="T73" s="11"/>
      <c r="U73" s="11"/>
      <c r="V73" s="11"/>
      <c r="W73" s="11"/>
      <c r="X73" s="11"/>
      <c r="Y73" s="11">
        <f t="shared" si="9"/>
        <v>14</v>
      </c>
      <c r="Z73" s="11">
        <f t="shared" si="10"/>
        <v>1.05</v>
      </c>
      <c r="AA73" s="172">
        <f t="shared" si="11"/>
        <v>1</v>
      </c>
      <c r="AB73" s="172">
        <f t="shared" si="16"/>
        <v>0</v>
      </c>
      <c r="AC73" s="172">
        <f t="shared" si="16"/>
        <v>1</v>
      </c>
      <c r="AD73" s="171">
        <f t="shared" si="14"/>
        <v>1</v>
      </c>
      <c r="AE73" s="171">
        <f t="shared" si="14"/>
        <v>1</v>
      </c>
      <c r="AF73" s="171">
        <f t="shared" si="14"/>
        <v>1</v>
      </c>
      <c r="AG73" s="171">
        <f t="shared" si="14"/>
        <v>1</v>
      </c>
      <c r="AH73" s="171">
        <f t="shared" si="14"/>
        <v>1</v>
      </c>
      <c r="AI73" s="171">
        <f t="shared" si="14"/>
        <v>1</v>
      </c>
      <c r="AJ73" s="171">
        <f t="shared" si="14"/>
        <v>1</v>
      </c>
      <c r="AK73" s="171"/>
      <c r="AL73" s="171"/>
      <c r="AM73" s="171">
        <f t="shared" si="5"/>
        <v>1</v>
      </c>
      <c r="AN73" s="171"/>
      <c r="AO73" s="171"/>
      <c r="AP73" s="171"/>
      <c r="AQ73" s="171"/>
      <c r="AR73" s="171"/>
      <c r="AS73" s="171"/>
      <c r="AT73" s="171"/>
      <c r="AU73" s="171"/>
      <c r="AV73" s="171"/>
      <c r="AW73" s="171"/>
      <c r="AX73" s="171"/>
      <c r="AY73" s="171"/>
      <c r="BB73" s="172" t="str">
        <f t="shared" si="15"/>
        <v>א</v>
      </c>
      <c r="BC73" s="172" t="str">
        <f t="shared" si="15"/>
        <v>ב</v>
      </c>
      <c r="BD73" s="172" t="str">
        <f t="shared" si="15"/>
        <v>ג</v>
      </c>
      <c r="BE73" s="172" t="str">
        <f t="shared" si="15"/>
        <v>ד</v>
      </c>
      <c r="BF73" s="172" t="str">
        <f t="shared" si="15"/>
        <v>ה</v>
      </c>
    </row>
    <row r="74" spans="2:58">
      <c r="B74" s="10">
        <f t="shared" si="3"/>
        <v>44</v>
      </c>
      <c r="C74" s="8"/>
      <c r="D74" s="8"/>
      <c r="E74" s="8"/>
      <c r="F74" s="281" t="s">
        <v>500</v>
      </c>
      <c r="G74" s="9">
        <v>1</v>
      </c>
      <c r="H74" s="9">
        <v>10</v>
      </c>
      <c r="I74" s="9">
        <v>9</v>
      </c>
      <c r="J74" s="9">
        <v>1</v>
      </c>
      <c r="K74" s="9">
        <v>180</v>
      </c>
      <c r="L74" s="305">
        <v>1</v>
      </c>
      <c r="M74" s="305">
        <v>0</v>
      </c>
      <c r="N74" s="11">
        <f t="shared" si="7"/>
        <v>21</v>
      </c>
      <c r="O74" s="11">
        <f t="shared" si="8"/>
        <v>1</v>
      </c>
      <c r="P74" s="158">
        <v>1</v>
      </c>
      <c r="Q74" s="11"/>
      <c r="R74" s="11"/>
      <c r="S74" s="11"/>
      <c r="T74" s="11"/>
      <c r="U74" s="11"/>
      <c r="V74" s="11"/>
      <c r="W74" s="11"/>
      <c r="X74" s="11"/>
      <c r="Y74" s="11">
        <f t="shared" si="9"/>
        <v>21</v>
      </c>
      <c r="Z74" s="11">
        <f t="shared" si="10"/>
        <v>1.1025</v>
      </c>
      <c r="AA74" s="172">
        <f t="shared" si="11"/>
        <v>1</v>
      </c>
      <c r="AB74" s="172">
        <f t="shared" si="16"/>
        <v>0</v>
      </c>
      <c r="AC74" s="172">
        <f t="shared" si="16"/>
        <v>1</v>
      </c>
      <c r="AD74" s="171">
        <f t="shared" si="14"/>
        <v>1</v>
      </c>
      <c r="AE74" s="171">
        <f t="shared" si="14"/>
        <v>1</v>
      </c>
      <c r="AF74" s="171">
        <f t="shared" si="14"/>
        <v>1</v>
      </c>
      <c r="AG74" s="171">
        <f t="shared" si="14"/>
        <v>1</v>
      </c>
      <c r="AH74" s="171">
        <f t="shared" si="14"/>
        <v>1</v>
      </c>
      <c r="AI74" s="171">
        <f t="shared" si="14"/>
        <v>1</v>
      </c>
      <c r="AJ74" s="171">
        <f t="shared" si="14"/>
        <v>1</v>
      </c>
      <c r="AK74" s="171"/>
      <c r="AL74" s="171"/>
      <c r="AM74" s="171">
        <f t="shared" si="5"/>
        <v>1</v>
      </c>
      <c r="AN74" s="171"/>
      <c r="AO74" s="171"/>
      <c r="AP74" s="171"/>
      <c r="AQ74" s="171"/>
      <c r="AR74" s="171"/>
      <c r="AS74" s="171"/>
      <c r="AT74" s="171"/>
      <c r="AU74" s="171"/>
      <c r="AV74" s="171"/>
      <c r="AW74" s="171"/>
      <c r="AX74" s="171"/>
      <c r="AY74" s="171"/>
      <c r="BB74" s="172" t="str">
        <f t="shared" si="15"/>
        <v>א</v>
      </c>
      <c r="BC74" s="172" t="str">
        <f t="shared" si="15"/>
        <v>ב</v>
      </c>
      <c r="BD74" s="172" t="str">
        <f t="shared" si="15"/>
        <v>ג</v>
      </c>
      <c r="BE74" s="172" t="str">
        <f t="shared" si="15"/>
        <v>ד</v>
      </c>
      <c r="BF74" s="172" t="str">
        <f t="shared" si="15"/>
        <v>ה</v>
      </c>
    </row>
    <row r="75" spans="2:58">
      <c r="B75" s="10">
        <f t="shared" si="3"/>
        <v>45</v>
      </c>
      <c r="C75" s="8"/>
      <c r="D75" s="8"/>
      <c r="E75" s="8"/>
      <c r="F75" s="281" t="s">
        <v>501</v>
      </c>
      <c r="G75" s="9">
        <v>1</v>
      </c>
      <c r="H75" s="9">
        <v>10</v>
      </c>
      <c r="I75" s="9">
        <v>9</v>
      </c>
      <c r="J75" s="9">
        <v>1</v>
      </c>
      <c r="K75" s="9">
        <v>180</v>
      </c>
      <c r="L75" s="305">
        <v>1</v>
      </c>
      <c r="M75" s="305">
        <v>0</v>
      </c>
      <c r="N75" s="11">
        <f t="shared" si="7"/>
        <v>21</v>
      </c>
      <c r="O75" s="11">
        <f t="shared" si="8"/>
        <v>1</v>
      </c>
      <c r="P75" s="158">
        <v>1</v>
      </c>
      <c r="Q75" s="11"/>
      <c r="R75" s="11"/>
      <c r="S75" s="11"/>
      <c r="T75" s="11"/>
      <c r="U75" s="11"/>
      <c r="V75" s="11"/>
      <c r="W75" s="11"/>
      <c r="X75" s="11"/>
      <c r="Y75" s="11">
        <f t="shared" si="9"/>
        <v>21</v>
      </c>
      <c r="Z75" s="11">
        <f t="shared" si="10"/>
        <v>1.1025</v>
      </c>
      <c r="AA75" s="172">
        <f t="shared" si="11"/>
        <v>1</v>
      </c>
      <c r="AB75" s="172">
        <f t="shared" si="16"/>
        <v>0</v>
      </c>
      <c r="AC75" s="172">
        <f t="shared" si="16"/>
        <v>1</v>
      </c>
      <c r="AD75" s="171">
        <f t="shared" si="14"/>
        <v>1</v>
      </c>
      <c r="AE75" s="171">
        <f t="shared" si="14"/>
        <v>1</v>
      </c>
      <c r="AF75" s="171">
        <f t="shared" si="14"/>
        <v>1</v>
      </c>
      <c r="AG75" s="171">
        <f t="shared" si="14"/>
        <v>1</v>
      </c>
      <c r="AH75" s="171">
        <f t="shared" si="14"/>
        <v>1</v>
      </c>
      <c r="AI75" s="171">
        <f t="shared" si="14"/>
        <v>1</v>
      </c>
      <c r="AJ75" s="171">
        <f t="shared" si="14"/>
        <v>1</v>
      </c>
      <c r="AK75" s="171"/>
      <c r="AL75" s="171"/>
      <c r="AM75" s="171">
        <f t="shared" si="5"/>
        <v>1</v>
      </c>
      <c r="AN75" s="171"/>
      <c r="AO75" s="171"/>
      <c r="AP75" s="171"/>
      <c r="AQ75" s="171"/>
      <c r="AR75" s="171"/>
      <c r="AS75" s="171"/>
      <c r="AT75" s="171"/>
      <c r="AU75" s="171"/>
      <c r="AV75" s="171"/>
      <c r="AW75" s="171"/>
      <c r="AX75" s="171"/>
      <c r="AY75" s="171"/>
      <c r="BB75" s="172" t="str">
        <f t="shared" si="15"/>
        <v>א</v>
      </c>
      <c r="BC75" s="172" t="str">
        <f t="shared" si="15"/>
        <v>ב</v>
      </c>
      <c r="BD75" s="172" t="str">
        <f t="shared" si="15"/>
        <v>ג</v>
      </c>
      <c r="BE75" s="172" t="str">
        <f t="shared" si="15"/>
        <v>ד</v>
      </c>
      <c r="BF75" s="172" t="str">
        <f t="shared" si="15"/>
        <v>ה</v>
      </c>
    </row>
    <row r="76" spans="2:58">
      <c r="B76" s="10" t="str">
        <f t="shared" si="3"/>
        <v/>
      </c>
      <c r="C76" s="8"/>
      <c r="D76" s="8"/>
      <c r="E76" s="8"/>
      <c r="F76" s="281"/>
      <c r="G76" s="9"/>
      <c r="H76" s="9"/>
      <c r="I76" s="9"/>
      <c r="J76" s="9"/>
      <c r="K76" s="9"/>
      <c r="L76" s="305"/>
      <c r="M76" s="305"/>
      <c r="N76" s="11" t="str">
        <f t="shared" si="7"/>
        <v/>
      </c>
      <c r="O76" s="11" t="str">
        <f t="shared" si="8"/>
        <v/>
      </c>
      <c r="P76" s="158"/>
      <c r="Q76" s="11"/>
      <c r="R76" s="11"/>
      <c r="S76" s="11"/>
      <c r="T76" s="11"/>
      <c r="U76" s="11"/>
      <c r="V76" s="11"/>
      <c r="W76" s="11"/>
      <c r="X76" s="11"/>
      <c r="Y76" s="11" t="str">
        <f t="shared" si="9"/>
        <v/>
      </c>
      <c r="Z76" s="11" t="str">
        <f t="shared" si="10"/>
        <v/>
      </c>
      <c r="AA76" s="172">
        <f t="shared" si="11"/>
        <v>0</v>
      </c>
      <c r="AB76" s="172" t="str">
        <f t="shared" si="16"/>
        <v/>
      </c>
      <c r="AC76" s="172" t="str">
        <f t="shared" si="16"/>
        <v/>
      </c>
      <c r="AD76" s="171">
        <f t="shared" si="14"/>
        <v>0</v>
      </c>
      <c r="AE76" s="171">
        <f t="shared" si="14"/>
        <v>0</v>
      </c>
      <c r="AF76" s="171">
        <f t="shared" si="14"/>
        <v>0</v>
      </c>
      <c r="AG76" s="171">
        <f t="shared" si="14"/>
        <v>0</v>
      </c>
      <c r="AH76" s="171">
        <f t="shared" si="14"/>
        <v>0</v>
      </c>
      <c r="AI76" s="171">
        <f t="shared" si="14"/>
        <v>0</v>
      </c>
      <c r="AJ76" s="171">
        <f t="shared" si="14"/>
        <v>0</v>
      </c>
      <c r="AK76" s="171"/>
      <c r="AL76" s="171"/>
      <c r="AM76" s="171">
        <f t="shared" si="5"/>
        <v>0</v>
      </c>
      <c r="AN76" s="171"/>
      <c r="AO76" s="171"/>
      <c r="AP76" s="171"/>
      <c r="AQ76" s="171"/>
      <c r="AR76" s="171"/>
      <c r="AS76" s="171"/>
      <c r="AT76" s="171"/>
      <c r="AU76" s="171"/>
      <c r="AV76" s="171"/>
      <c r="AW76" s="171"/>
      <c r="AX76" s="171"/>
      <c r="AY76" s="171"/>
      <c r="BB76" s="172" t="str">
        <f t="shared" si="15"/>
        <v/>
      </c>
      <c r="BC76" s="172" t="str">
        <f t="shared" si="15"/>
        <v/>
      </c>
      <c r="BD76" s="172" t="str">
        <f t="shared" si="15"/>
        <v/>
      </c>
      <c r="BE76" s="172" t="str">
        <f t="shared" si="15"/>
        <v/>
      </c>
      <c r="BF76" s="172" t="str">
        <f t="shared" si="15"/>
        <v/>
      </c>
    </row>
    <row r="77" spans="2:58">
      <c r="B77" s="10" t="str">
        <f t="shared" si="3"/>
        <v/>
      </c>
      <c r="C77" s="8"/>
      <c r="D77" s="8"/>
      <c r="E77" s="8"/>
      <c r="F77" s="281"/>
      <c r="G77" s="9"/>
      <c r="H77" s="9"/>
      <c r="I77" s="9"/>
      <c r="J77" s="9"/>
      <c r="K77" s="9"/>
      <c r="L77" s="305"/>
      <c r="M77" s="305"/>
      <c r="N77" s="11" t="str">
        <f t="shared" si="7"/>
        <v/>
      </c>
      <c r="O77" s="11" t="str">
        <f t="shared" si="8"/>
        <v/>
      </c>
      <c r="P77" s="158"/>
      <c r="Q77" s="11"/>
      <c r="R77" s="11"/>
      <c r="S77" s="11"/>
      <c r="T77" s="11"/>
      <c r="U77" s="11"/>
      <c r="V77" s="11"/>
      <c r="W77" s="11"/>
      <c r="X77" s="11"/>
      <c r="Y77" s="11" t="str">
        <f t="shared" si="9"/>
        <v/>
      </c>
      <c r="Z77" s="11" t="str">
        <f t="shared" si="10"/>
        <v/>
      </c>
      <c r="AA77" s="172">
        <f t="shared" si="11"/>
        <v>0</v>
      </c>
      <c r="AB77" s="172" t="str">
        <f t="shared" si="16"/>
        <v/>
      </c>
      <c r="AC77" s="172" t="str">
        <f t="shared" si="16"/>
        <v/>
      </c>
      <c r="AD77" s="171">
        <f t="shared" si="14"/>
        <v>0</v>
      </c>
      <c r="AE77" s="171">
        <f t="shared" si="14"/>
        <v>0</v>
      </c>
      <c r="AF77" s="171">
        <f t="shared" si="14"/>
        <v>0</v>
      </c>
      <c r="AG77" s="171">
        <f t="shared" si="14"/>
        <v>0</v>
      </c>
      <c r="AH77" s="171">
        <f t="shared" si="14"/>
        <v>0</v>
      </c>
      <c r="AI77" s="171">
        <f t="shared" si="14"/>
        <v>0</v>
      </c>
      <c r="AJ77" s="171">
        <f t="shared" si="14"/>
        <v>0</v>
      </c>
      <c r="AK77" s="171"/>
      <c r="AL77" s="171"/>
      <c r="AM77" s="171">
        <f t="shared" si="5"/>
        <v>0</v>
      </c>
      <c r="AN77" s="171"/>
      <c r="AO77" s="171"/>
      <c r="AP77" s="171"/>
      <c r="AQ77" s="171"/>
      <c r="AR77" s="171"/>
      <c r="AS77" s="171"/>
      <c r="AT77" s="171"/>
      <c r="AU77" s="171"/>
      <c r="AV77" s="171"/>
      <c r="AW77" s="171"/>
      <c r="AX77" s="171"/>
      <c r="AY77" s="171"/>
      <c r="BB77" s="172" t="str">
        <f t="shared" si="15"/>
        <v/>
      </c>
      <c r="BC77" s="172" t="str">
        <f t="shared" si="15"/>
        <v/>
      </c>
      <c r="BD77" s="172" t="str">
        <f t="shared" si="15"/>
        <v/>
      </c>
      <c r="BE77" s="172" t="str">
        <f t="shared" si="15"/>
        <v/>
      </c>
      <c r="BF77" s="172" t="str">
        <f t="shared" si="15"/>
        <v/>
      </c>
    </row>
    <row r="78" spans="2:58">
      <c r="B78" s="10" t="str">
        <f t="shared" si="3"/>
        <v/>
      </c>
      <c r="C78" s="8"/>
      <c r="D78" s="8"/>
      <c r="E78" s="8"/>
      <c r="F78" s="281"/>
      <c r="G78" s="9"/>
      <c r="H78" s="9"/>
      <c r="I78" s="9"/>
      <c r="J78" s="9"/>
      <c r="K78" s="9"/>
      <c r="L78" s="305"/>
      <c r="M78" s="305"/>
      <c r="N78" s="11" t="str">
        <f t="shared" si="7"/>
        <v/>
      </c>
      <c r="O78" s="11" t="str">
        <f t="shared" si="8"/>
        <v/>
      </c>
      <c r="P78" s="158"/>
      <c r="Q78" s="11"/>
      <c r="R78" s="11"/>
      <c r="S78" s="11"/>
      <c r="T78" s="11"/>
      <c r="U78" s="11"/>
      <c r="V78" s="11"/>
      <c r="W78" s="11"/>
      <c r="X78" s="11"/>
      <c r="Y78" s="11" t="str">
        <f t="shared" si="9"/>
        <v/>
      </c>
      <c r="Z78" s="11" t="str">
        <f t="shared" si="10"/>
        <v/>
      </c>
      <c r="AA78" s="172">
        <f t="shared" si="11"/>
        <v>0</v>
      </c>
      <c r="AB78" s="172" t="str">
        <f t="shared" si="16"/>
        <v/>
      </c>
      <c r="AC78" s="172" t="str">
        <f t="shared" si="16"/>
        <v/>
      </c>
      <c r="AD78" s="171">
        <f t="shared" si="14"/>
        <v>0</v>
      </c>
      <c r="AE78" s="171">
        <f t="shared" si="14"/>
        <v>0</v>
      </c>
      <c r="AF78" s="171">
        <f t="shared" si="14"/>
        <v>0</v>
      </c>
      <c r="AG78" s="171">
        <f t="shared" si="14"/>
        <v>0</v>
      </c>
      <c r="AH78" s="171">
        <f t="shared" si="14"/>
        <v>0</v>
      </c>
      <c r="AI78" s="171">
        <f t="shared" si="14"/>
        <v>0</v>
      </c>
      <c r="AJ78" s="171">
        <f t="shared" si="14"/>
        <v>0</v>
      </c>
      <c r="AK78" s="171"/>
      <c r="AL78" s="171"/>
      <c r="AM78" s="171">
        <f t="shared" si="5"/>
        <v>0</v>
      </c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BB78" s="172" t="str">
        <f t="shared" si="15"/>
        <v/>
      </c>
      <c r="BC78" s="172" t="str">
        <f t="shared" si="15"/>
        <v/>
      </c>
      <c r="BD78" s="172" t="str">
        <f t="shared" si="15"/>
        <v/>
      </c>
      <c r="BE78" s="172" t="str">
        <f t="shared" si="15"/>
        <v/>
      </c>
      <c r="BF78" s="172" t="str">
        <f t="shared" si="15"/>
        <v/>
      </c>
    </row>
    <row r="79" spans="2:58">
      <c r="B79" s="10" t="str">
        <f t="shared" si="3"/>
        <v/>
      </c>
      <c r="C79" s="8"/>
      <c r="D79" s="8"/>
      <c r="E79" s="8"/>
      <c r="F79" s="281"/>
      <c r="G79" s="9"/>
      <c r="H79" s="9"/>
      <c r="I79" s="9"/>
      <c r="J79" s="9"/>
      <c r="K79" s="9"/>
      <c r="L79" s="305"/>
      <c r="M79" s="305"/>
      <c r="N79" s="11" t="str">
        <f t="shared" si="7"/>
        <v/>
      </c>
      <c r="O79" s="11" t="str">
        <f t="shared" si="8"/>
        <v/>
      </c>
      <c r="P79" s="158"/>
      <c r="Q79" s="11"/>
      <c r="R79" s="11"/>
      <c r="S79" s="11"/>
      <c r="T79" s="11"/>
      <c r="U79" s="11"/>
      <c r="V79" s="11"/>
      <c r="W79" s="11"/>
      <c r="X79" s="11"/>
      <c r="Y79" s="11" t="str">
        <f t="shared" si="9"/>
        <v/>
      </c>
      <c r="Z79" s="11" t="str">
        <f t="shared" si="10"/>
        <v/>
      </c>
      <c r="AA79" s="172">
        <f t="shared" si="11"/>
        <v>0</v>
      </c>
      <c r="AB79" s="172" t="str">
        <f t="shared" si="16"/>
        <v/>
      </c>
      <c r="AC79" s="172" t="str">
        <f t="shared" si="16"/>
        <v/>
      </c>
      <c r="AD79" s="171">
        <f t="shared" si="14"/>
        <v>0</v>
      </c>
      <c r="AE79" s="171">
        <f t="shared" si="14"/>
        <v>0</v>
      </c>
      <c r="AF79" s="171">
        <f t="shared" si="14"/>
        <v>0</v>
      </c>
      <c r="AG79" s="171">
        <f t="shared" si="14"/>
        <v>0</v>
      </c>
      <c r="AH79" s="171">
        <f t="shared" si="14"/>
        <v>0</v>
      </c>
      <c r="AI79" s="171">
        <f t="shared" si="14"/>
        <v>0</v>
      </c>
      <c r="AJ79" s="171">
        <f t="shared" si="14"/>
        <v>0</v>
      </c>
      <c r="AK79" s="171"/>
      <c r="AL79" s="171"/>
      <c r="AM79" s="171">
        <f t="shared" si="5"/>
        <v>0</v>
      </c>
      <c r="AN79" s="171"/>
      <c r="AO79" s="171"/>
      <c r="AP79" s="171"/>
      <c r="AQ79" s="171"/>
      <c r="AR79" s="171"/>
      <c r="AS79" s="171"/>
      <c r="AT79" s="171"/>
      <c r="AU79" s="171"/>
      <c r="AV79" s="171"/>
      <c r="AW79" s="171"/>
      <c r="AX79" s="171"/>
      <c r="AY79" s="171"/>
      <c r="BB79" s="172" t="str">
        <f t="shared" ref="BB79:BF94" si="17">IF($F79="","",BB$30)</f>
        <v/>
      </c>
      <c r="BC79" s="172" t="str">
        <f t="shared" si="17"/>
        <v/>
      </c>
      <c r="BD79" s="172" t="str">
        <f t="shared" si="17"/>
        <v/>
      </c>
      <c r="BE79" s="172" t="str">
        <f t="shared" si="17"/>
        <v/>
      </c>
      <c r="BF79" s="172" t="str">
        <f t="shared" si="17"/>
        <v/>
      </c>
    </row>
    <row r="80" spans="2:58">
      <c r="B80" s="10" t="str">
        <f t="shared" si="3"/>
        <v/>
      </c>
      <c r="C80" s="8"/>
      <c r="D80" s="8"/>
      <c r="E80" s="8"/>
      <c r="F80" s="281"/>
      <c r="G80" s="9"/>
      <c r="H80" s="9"/>
      <c r="I80" s="9"/>
      <c r="J80" s="9"/>
      <c r="K80" s="9"/>
      <c r="L80" s="305"/>
      <c r="M80" s="305"/>
      <c r="N80" s="11" t="str">
        <f t="shared" si="7"/>
        <v/>
      </c>
      <c r="O80" s="11" t="str">
        <f t="shared" si="8"/>
        <v/>
      </c>
      <c r="P80" s="158"/>
      <c r="Q80" s="11"/>
      <c r="R80" s="11"/>
      <c r="S80" s="11"/>
      <c r="T80" s="11"/>
      <c r="U80" s="11"/>
      <c r="V80" s="11"/>
      <c r="W80" s="11"/>
      <c r="X80" s="11"/>
      <c r="Y80" s="11" t="str">
        <f t="shared" si="9"/>
        <v/>
      </c>
      <c r="Z80" s="11" t="str">
        <f t="shared" si="10"/>
        <v/>
      </c>
      <c r="AA80" s="172">
        <f t="shared" si="11"/>
        <v>0</v>
      </c>
      <c r="AB80" s="172" t="str">
        <f t="shared" si="16"/>
        <v/>
      </c>
      <c r="AC80" s="172" t="str">
        <f t="shared" si="16"/>
        <v/>
      </c>
      <c r="AD80" s="171">
        <f t="shared" si="14"/>
        <v>0</v>
      </c>
      <c r="AE80" s="171">
        <f t="shared" si="14"/>
        <v>0</v>
      </c>
      <c r="AF80" s="171">
        <f t="shared" si="14"/>
        <v>0</v>
      </c>
      <c r="AG80" s="171">
        <f t="shared" si="14"/>
        <v>0</v>
      </c>
      <c r="AH80" s="171">
        <f t="shared" si="14"/>
        <v>0</v>
      </c>
      <c r="AI80" s="171">
        <f t="shared" si="14"/>
        <v>0</v>
      </c>
      <c r="AJ80" s="171">
        <f t="shared" si="14"/>
        <v>0</v>
      </c>
      <c r="AK80" s="171"/>
      <c r="AL80" s="171"/>
      <c r="AM80" s="171">
        <f t="shared" si="5"/>
        <v>0</v>
      </c>
      <c r="AN80" s="171"/>
      <c r="AO80" s="171"/>
      <c r="AP80" s="171"/>
      <c r="AQ80" s="171"/>
      <c r="AR80" s="171"/>
      <c r="AS80" s="171"/>
      <c r="AT80" s="171"/>
      <c r="AU80" s="171"/>
      <c r="AV80" s="171"/>
      <c r="AW80" s="171"/>
      <c r="AX80" s="171"/>
      <c r="AY80" s="171"/>
      <c r="BB80" s="172" t="str">
        <f t="shared" si="17"/>
        <v/>
      </c>
      <c r="BC80" s="172" t="str">
        <f t="shared" si="17"/>
        <v/>
      </c>
      <c r="BD80" s="172" t="str">
        <f t="shared" si="17"/>
        <v/>
      </c>
      <c r="BE80" s="172" t="str">
        <f t="shared" si="17"/>
        <v/>
      </c>
      <c r="BF80" s="172" t="str">
        <f t="shared" si="17"/>
        <v/>
      </c>
    </row>
    <row r="81" spans="2:58">
      <c r="B81" s="10" t="str">
        <f t="shared" si="3"/>
        <v/>
      </c>
      <c r="C81" s="8"/>
      <c r="D81" s="8"/>
      <c r="E81" s="8"/>
      <c r="F81" s="281"/>
      <c r="G81" s="9"/>
      <c r="H81" s="9"/>
      <c r="I81" s="9"/>
      <c r="J81" s="9"/>
      <c r="K81" s="9"/>
      <c r="L81" s="305"/>
      <c r="M81" s="305"/>
      <c r="N81" s="11" t="str">
        <f t="shared" si="7"/>
        <v/>
      </c>
      <c r="O81" s="11" t="str">
        <f t="shared" si="8"/>
        <v/>
      </c>
      <c r="P81" s="158"/>
      <c r="Q81" s="11"/>
      <c r="R81" s="11"/>
      <c r="S81" s="11"/>
      <c r="T81" s="11"/>
      <c r="U81" s="11"/>
      <c r="V81" s="11"/>
      <c r="W81" s="11"/>
      <c r="X81" s="11"/>
      <c r="Y81" s="11" t="str">
        <f t="shared" si="9"/>
        <v/>
      </c>
      <c r="Z81" s="11" t="str">
        <f t="shared" si="10"/>
        <v/>
      </c>
      <c r="AA81" s="172">
        <f t="shared" si="11"/>
        <v>0</v>
      </c>
      <c r="AB81" s="172" t="str">
        <f t="shared" si="16"/>
        <v/>
      </c>
      <c r="AC81" s="172" t="str">
        <f t="shared" si="16"/>
        <v/>
      </c>
      <c r="AD81" s="171">
        <f t="shared" si="14"/>
        <v>0</v>
      </c>
      <c r="AE81" s="171">
        <f t="shared" si="14"/>
        <v>0</v>
      </c>
      <c r="AF81" s="171">
        <f t="shared" si="14"/>
        <v>0</v>
      </c>
      <c r="AG81" s="171">
        <f t="shared" si="14"/>
        <v>0</v>
      </c>
      <c r="AH81" s="171">
        <f t="shared" si="14"/>
        <v>0</v>
      </c>
      <c r="AI81" s="171">
        <f t="shared" si="14"/>
        <v>0</v>
      </c>
      <c r="AJ81" s="171">
        <f t="shared" si="14"/>
        <v>0</v>
      </c>
      <c r="AK81" s="171"/>
      <c r="AL81" s="171"/>
      <c r="AM81" s="171">
        <f t="shared" si="5"/>
        <v>0</v>
      </c>
      <c r="AN81" s="171"/>
      <c r="AO81" s="171"/>
      <c r="AP81" s="171"/>
      <c r="AQ81" s="171"/>
      <c r="AR81" s="171"/>
      <c r="AS81" s="171"/>
      <c r="AT81" s="171"/>
      <c r="AU81" s="171"/>
      <c r="AV81" s="171"/>
      <c r="AW81" s="171"/>
      <c r="AX81" s="171"/>
      <c r="AY81" s="171"/>
      <c r="BB81" s="172" t="str">
        <f t="shared" si="17"/>
        <v/>
      </c>
      <c r="BC81" s="172" t="str">
        <f t="shared" si="17"/>
        <v/>
      </c>
      <c r="BD81" s="172" t="str">
        <f t="shared" si="17"/>
        <v/>
      </c>
      <c r="BE81" s="172" t="str">
        <f t="shared" si="17"/>
        <v/>
      </c>
      <c r="BF81" s="172" t="str">
        <f t="shared" si="17"/>
        <v/>
      </c>
    </row>
    <row r="82" spans="2:58">
      <c r="B82" s="10" t="str">
        <f t="shared" si="3"/>
        <v/>
      </c>
      <c r="C82" s="8"/>
      <c r="D82" s="8"/>
      <c r="E82" s="8"/>
      <c r="F82" s="281"/>
      <c r="G82" s="9"/>
      <c r="H82" s="9"/>
      <c r="I82" s="9"/>
      <c r="J82" s="9"/>
      <c r="K82" s="9"/>
      <c r="L82" s="305"/>
      <c r="M82" s="305"/>
      <c r="N82" s="11" t="str">
        <f t="shared" si="7"/>
        <v/>
      </c>
      <c r="O82" s="11" t="str">
        <f t="shared" si="8"/>
        <v/>
      </c>
      <c r="P82" s="158"/>
      <c r="Q82" s="11"/>
      <c r="R82" s="11"/>
      <c r="S82" s="11"/>
      <c r="T82" s="11"/>
      <c r="U82" s="11"/>
      <c r="V82" s="11"/>
      <c r="W82" s="11"/>
      <c r="X82" s="11"/>
      <c r="Y82" s="11" t="str">
        <f t="shared" si="9"/>
        <v/>
      </c>
      <c r="Z82" s="11" t="str">
        <f t="shared" si="10"/>
        <v/>
      </c>
      <c r="AA82" s="172">
        <f t="shared" si="11"/>
        <v>0</v>
      </c>
      <c r="AB82" s="172" t="str">
        <f t="shared" si="16"/>
        <v/>
      </c>
      <c r="AC82" s="172" t="str">
        <f t="shared" si="16"/>
        <v/>
      </c>
      <c r="AD82" s="171">
        <f t="shared" si="14"/>
        <v>0</v>
      </c>
      <c r="AE82" s="171">
        <f t="shared" si="14"/>
        <v>0</v>
      </c>
      <c r="AF82" s="171">
        <f t="shared" si="14"/>
        <v>0</v>
      </c>
      <c r="AG82" s="171">
        <f t="shared" si="14"/>
        <v>0</v>
      </c>
      <c r="AH82" s="171">
        <f t="shared" si="14"/>
        <v>0</v>
      </c>
      <c r="AI82" s="171">
        <f t="shared" si="14"/>
        <v>0</v>
      </c>
      <c r="AJ82" s="171">
        <f t="shared" si="14"/>
        <v>0</v>
      </c>
      <c r="AK82" s="171"/>
      <c r="AL82" s="171"/>
      <c r="AM82" s="171">
        <f t="shared" si="5"/>
        <v>0</v>
      </c>
      <c r="AN82" s="171"/>
      <c r="AO82" s="171"/>
      <c r="AP82" s="171"/>
      <c r="AQ82" s="171"/>
      <c r="AR82" s="171"/>
      <c r="AS82" s="171"/>
      <c r="AT82" s="171"/>
      <c r="AU82" s="171"/>
      <c r="AV82" s="171"/>
      <c r="AW82" s="171"/>
      <c r="AX82" s="171"/>
      <c r="AY82" s="171"/>
      <c r="BB82" s="172" t="str">
        <f t="shared" si="17"/>
        <v/>
      </c>
      <c r="BC82" s="172" t="str">
        <f t="shared" si="17"/>
        <v/>
      </c>
      <c r="BD82" s="172" t="str">
        <f t="shared" si="17"/>
        <v/>
      </c>
      <c r="BE82" s="172" t="str">
        <f t="shared" si="17"/>
        <v/>
      </c>
      <c r="BF82" s="172" t="str">
        <f t="shared" si="17"/>
        <v/>
      </c>
    </row>
    <row r="83" spans="2:58">
      <c r="B83" s="10" t="str">
        <f t="shared" si="3"/>
        <v/>
      </c>
      <c r="C83" s="8"/>
      <c r="D83" s="8"/>
      <c r="E83" s="8"/>
      <c r="F83" s="281"/>
      <c r="G83" s="9"/>
      <c r="H83" s="9"/>
      <c r="I83" s="9"/>
      <c r="J83" s="9"/>
      <c r="K83" s="9"/>
      <c r="L83" s="305"/>
      <c r="M83" s="305"/>
      <c r="N83" s="11" t="str">
        <f t="shared" si="7"/>
        <v/>
      </c>
      <c r="O83" s="11" t="str">
        <f t="shared" si="8"/>
        <v/>
      </c>
      <c r="P83" s="158"/>
      <c r="Q83" s="11"/>
      <c r="R83" s="11"/>
      <c r="S83" s="11"/>
      <c r="T83" s="11"/>
      <c r="U83" s="11"/>
      <c r="V83" s="11"/>
      <c r="W83" s="11"/>
      <c r="X83" s="11"/>
      <c r="Y83" s="11" t="str">
        <f t="shared" si="9"/>
        <v/>
      </c>
      <c r="Z83" s="11" t="str">
        <f t="shared" si="10"/>
        <v/>
      </c>
      <c r="AA83" s="172">
        <f t="shared" si="11"/>
        <v>0</v>
      </c>
      <c r="AB83" s="172" t="str">
        <f t="shared" si="16"/>
        <v/>
      </c>
      <c r="AC83" s="172" t="str">
        <f t="shared" si="16"/>
        <v/>
      </c>
      <c r="AD83" s="171">
        <f t="shared" si="14"/>
        <v>0</v>
      </c>
      <c r="AE83" s="171">
        <f t="shared" si="14"/>
        <v>0</v>
      </c>
      <c r="AF83" s="171">
        <f t="shared" si="14"/>
        <v>0</v>
      </c>
      <c r="AG83" s="171">
        <f t="shared" si="14"/>
        <v>0</v>
      </c>
      <c r="AH83" s="171">
        <f t="shared" si="14"/>
        <v>0</v>
      </c>
      <c r="AI83" s="171">
        <f t="shared" si="14"/>
        <v>0</v>
      </c>
      <c r="AJ83" s="171">
        <f t="shared" si="14"/>
        <v>0</v>
      </c>
      <c r="AK83" s="171"/>
      <c r="AL83" s="171"/>
      <c r="AM83" s="171">
        <f t="shared" si="5"/>
        <v>0</v>
      </c>
      <c r="AN83" s="171"/>
      <c r="AO83" s="171"/>
      <c r="AP83" s="171"/>
      <c r="AQ83" s="171"/>
      <c r="AR83" s="171"/>
      <c r="AS83" s="171"/>
      <c r="AT83" s="171"/>
      <c r="AU83" s="171"/>
      <c r="AV83" s="171"/>
      <c r="AW83" s="171"/>
      <c r="AX83" s="171"/>
      <c r="AY83" s="171"/>
      <c r="BB83" s="172" t="str">
        <f t="shared" si="17"/>
        <v/>
      </c>
      <c r="BC83" s="172" t="str">
        <f t="shared" si="17"/>
        <v/>
      </c>
      <c r="BD83" s="172" t="str">
        <f t="shared" si="17"/>
        <v/>
      </c>
      <c r="BE83" s="172" t="str">
        <f t="shared" si="17"/>
        <v/>
      </c>
      <c r="BF83" s="172" t="str">
        <f t="shared" si="17"/>
        <v/>
      </c>
    </row>
    <row r="84" spans="2:58">
      <c r="B84" s="10" t="str">
        <f t="shared" si="3"/>
        <v/>
      </c>
      <c r="C84" s="8"/>
      <c r="D84" s="8"/>
      <c r="E84" s="8"/>
      <c r="F84" s="281"/>
      <c r="G84" s="9"/>
      <c r="H84" s="9"/>
      <c r="I84" s="9"/>
      <c r="J84" s="9"/>
      <c r="K84" s="9"/>
      <c r="L84" s="305"/>
      <c r="M84" s="305"/>
      <c r="N84" s="11" t="str">
        <f t="shared" si="7"/>
        <v/>
      </c>
      <c r="O84" s="11" t="str">
        <f t="shared" si="8"/>
        <v/>
      </c>
      <c r="P84" s="158"/>
      <c r="Q84" s="11"/>
      <c r="R84" s="11"/>
      <c r="S84" s="11"/>
      <c r="T84" s="11"/>
      <c r="U84" s="11"/>
      <c r="V84" s="11"/>
      <c r="W84" s="11"/>
      <c r="X84" s="11"/>
      <c r="Y84" s="11" t="str">
        <f t="shared" si="9"/>
        <v/>
      </c>
      <c r="Z84" s="11" t="str">
        <f t="shared" si="10"/>
        <v/>
      </c>
      <c r="AA84" s="172">
        <f t="shared" si="11"/>
        <v>0</v>
      </c>
      <c r="AB84" s="172" t="str">
        <f t="shared" si="16"/>
        <v/>
      </c>
      <c r="AC84" s="172" t="str">
        <f t="shared" si="16"/>
        <v/>
      </c>
      <c r="AD84" s="171">
        <f t="shared" si="14"/>
        <v>0</v>
      </c>
      <c r="AE84" s="171">
        <f t="shared" si="14"/>
        <v>0</v>
      </c>
      <c r="AF84" s="171">
        <f t="shared" si="14"/>
        <v>0</v>
      </c>
      <c r="AG84" s="171">
        <f t="shared" si="14"/>
        <v>0</v>
      </c>
      <c r="AH84" s="171">
        <f t="shared" si="14"/>
        <v>0</v>
      </c>
      <c r="AI84" s="171">
        <f t="shared" si="14"/>
        <v>0</v>
      </c>
      <c r="AJ84" s="171">
        <f t="shared" si="14"/>
        <v>0</v>
      </c>
      <c r="AK84" s="171"/>
      <c r="AL84" s="171"/>
      <c r="AM84" s="171">
        <f t="shared" si="5"/>
        <v>0</v>
      </c>
      <c r="AN84" s="171"/>
      <c r="AO84" s="171"/>
      <c r="AP84" s="171"/>
      <c r="AQ84" s="171"/>
      <c r="AR84" s="171"/>
      <c r="AS84" s="171"/>
      <c r="AT84" s="171"/>
      <c r="AU84" s="171"/>
      <c r="AV84" s="171"/>
      <c r="AW84" s="171"/>
      <c r="AX84" s="171"/>
      <c r="AY84" s="171"/>
      <c r="BB84" s="172" t="str">
        <f t="shared" si="17"/>
        <v/>
      </c>
      <c r="BC84" s="172" t="str">
        <f t="shared" si="17"/>
        <v/>
      </c>
      <c r="BD84" s="172" t="str">
        <f t="shared" si="17"/>
        <v/>
      </c>
      <c r="BE84" s="172" t="str">
        <f t="shared" si="17"/>
        <v/>
      </c>
      <c r="BF84" s="172" t="str">
        <f t="shared" si="17"/>
        <v/>
      </c>
    </row>
    <row r="85" spans="2:58">
      <c r="B85" s="10" t="str">
        <f t="shared" si="3"/>
        <v/>
      </c>
      <c r="C85" s="8"/>
      <c r="D85" s="8"/>
      <c r="E85" s="8"/>
      <c r="F85" s="281"/>
      <c r="G85" s="9"/>
      <c r="H85" s="9"/>
      <c r="I85" s="9"/>
      <c r="J85" s="9"/>
      <c r="K85" s="9"/>
      <c r="L85" s="305"/>
      <c r="M85" s="305"/>
      <c r="N85" s="11" t="str">
        <f t="shared" si="7"/>
        <v/>
      </c>
      <c r="O85" s="11" t="str">
        <f t="shared" si="8"/>
        <v/>
      </c>
      <c r="P85" s="158"/>
      <c r="Q85" s="11"/>
      <c r="R85" s="11"/>
      <c r="S85" s="11"/>
      <c r="T85" s="11"/>
      <c r="U85" s="11"/>
      <c r="V85" s="11"/>
      <c r="W85" s="11"/>
      <c r="X85" s="11"/>
      <c r="Y85" s="11" t="str">
        <f t="shared" si="9"/>
        <v/>
      </c>
      <c r="Z85" s="11" t="str">
        <f t="shared" si="10"/>
        <v/>
      </c>
      <c r="AA85" s="172">
        <f t="shared" si="11"/>
        <v>0</v>
      </c>
      <c r="AB85" s="172" t="str">
        <f t="shared" si="16"/>
        <v/>
      </c>
      <c r="AC85" s="172" t="str">
        <f t="shared" si="16"/>
        <v/>
      </c>
      <c r="AD85" s="171">
        <f t="shared" si="14"/>
        <v>0</v>
      </c>
      <c r="AE85" s="171">
        <f t="shared" si="14"/>
        <v>0</v>
      </c>
      <c r="AF85" s="171">
        <f t="shared" si="14"/>
        <v>0</v>
      </c>
      <c r="AG85" s="171">
        <f t="shared" si="14"/>
        <v>0</v>
      </c>
      <c r="AH85" s="171">
        <f t="shared" si="14"/>
        <v>0</v>
      </c>
      <c r="AI85" s="171">
        <f t="shared" si="14"/>
        <v>0</v>
      </c>
      <c r="AJ85" s="171">
        <f t="shared" si="14"/>
        <v>0</v>
      </c>
      <c r="AK85" s="171"/>
      <c r="AL85" s="171"/>
      <c r="AM85" s="171">
        <f t="shared" si="5"/>
        <v>0</v>
      </c>
      <c r="AN85" s="171"/>
      <c r="AO85" s="171"/>
      <c r="AP85" s="171"/>
      <c r="AQ85" s="171"/>
      <c r="AR85" s="171"/>
      <c r="AS85" s="171"/>
      <c r="AT85" s="171"/>
      <c r="AU85" s="171"/>
      <c r="AV85" s="171"/>
      <c r="AW85" s="171"/>
      <c r="AX85" s="171"/>
      <c r="AY85" s="171"/>
      <c r="BB85" s="172" t="str">
        <f t="shared" si="17"/>
        <v/>
      </c>
      <c r="BC85" s="172" t="str">
        <f t="shared" si="17"/>
        <v/>
      </c>
      <c r="BD85" s="172" t="str">
        <f t="shared" si="17"/>
        <v/>
      </c>
      <c r="BE85" s="172" t="str">
        <f t="shared" si="17"/>
        <v/>
      </c>
      <c r="BF85" s="172" t="str">
        <f t="shared" si="17"/>
        <v/>
      </c>
    </row>
    <row r="86" spans="2:58">
      <c r="B86" s="10" t="str">
        <f t="shared" si="3"/>
        <v/>
      </c>
      <c r="C86" s="8"/>
      <c r="D86" s="8"/>
      <c r="E86" s="8"/>
      <c r="F86" s="281"/>
      <c r="G86" s="9"/>
      <c r="H86" s="9"/>
      <c r="I86" s="9"/>
      <c r="J86" s="9"/>
      <c r="K86" s="9"/>
      <c r="L86" s="305"/>
      <c r="M86" s="305"/>
      <c r="N86" s="11" t="str">
        <f t="shared" si="7"/>
        <v/>
      </c>
      <c r="O86" s="11" t="str">
        <f t="shared" si="8"/>
        <v/>
      </c>
      <c r="P86" s="158"/>
      <c r="Q86" s="11"/>
      <c r="R86" s="11"/>
      <c r="S86" s="11"/>
      <c r="T86" s="11"/>
      <c r="U86" s="11"/>
      <c r="V86" s="11"/>
      <c r="W86" s="11"/>
      <c r="X86" s="11"/>
      <c r="Y86" s="11" t="str">
        <f t="shared" si="9"/>
        <v/>
      </c>
      <c r="Z86" s="11" t="str">
        <f t="shared" si="10"/>
        <v/>
      </c>
      <c r="AA86" s="172">
        <f t="shared" si="11"/>
        <v>0</v>
      </c>
      <c r="AB86" s="172" t="str">
        <f t="shared" si="16"/>
        <v/>
      </c>
      <c r="AC86" s="172" t="str">
        <f t="shared" si="16"/>
        <v/>
      </c>
      <c r="AD86" s="171">
        <f t="shared" si="14"/>
        <v>0</v>
      </c>
      <c r="AE86" s="171">
        <f t="shared" si="14"/>
        <v>0</v>
      </c>
      <c r="AF86" s="171">
        <f t="shared" si="14"/>
        <v>0</v>
      </c>
      <c r="AG86" s="171">
        <f t="shared" si="14"/>
        <v>0</v>
      </c>
      <c r="AH86" s="171">
        <f t="shared" si="14"/>
        <v>0</v>
      </c>
      <c r="AI86" s="171">
        <f t="shared" si="14"/>
        <v>0</v>
      </c>
      <c r="AJ86" s="171">
        <f t="shared" si="14"/>
        <v>0</v>
      </c>
      <c r="AK86" s="171"/>
      <c r="AL86" s="171"/>
      <c r="AM86" s="171">
        <f t="shared" si="5"/>
        <v>0</v>
      </c>
      <c r="AN86" s="171"/>
      <c r="AO86" s="171"/>
      <c r="AP86" s="171"/>
      <c r="AQ86" s="171"/>
      <c r="AR86" s="171"/>
      <c r="AS86" s="171"/>
      <c r="AT86" s="171"/>
      <c r="AU86" s="171"/>
      <c r="AV86" s="171"/>
      <c r="AW86" s="171"/>
      <c r="AX86" s="171"/>
      <c r="AY86" s="171"/>
      <c r="BB86" s="172" t="str">
        <f t="shared" si="17"/>
        <v/>
      </c>
      <c r="BC86" s="172" t="str">
        <f t="shared" si="17"/>
        <v/>
      </c>
      <c r="BD86" s="172" t="str">
        <f t="shared" si="17"/>
        <v/>
      </c>
      <c r="BE86" s="172" t="str">
        <f t="shared" si="17"/>
        <v/>
      </c>
      <c r="BF86" s="172" t="str">
        <f t="shared" si="17"/>
        <v/>
      </c>
    </row>
    <row r="87" spans="2:58">
      <c r="B87" s="10" t="str">
        <f t="shared" si="3"/>
        <v/>
      </c>
      <c r="C87" s="8"/>
      <c r="D87" s="8"/>
      <c r="E87" s="8"/>
      <c r="F87" s="281"/>
      <c r="G87" s="9"/>
      <c r="H87" s="9"/>
      <c r="I87" s="9"/>
      <c r="J87" s="9"/>
      <c r="K87" s="9"/>
      <c r="L87" s="305"/>
      <c r="M87" s="305"/>
      <c r="N87" s="11" t="str">
        <f t="shared" si="7"/>
        <v/>
      </c>
      <c r="O87" s="11" t="str">
        <f t="shared" si="8"/>
        <v/>
      </c>
      <c r="P87" s="158"/>
      <c r="Q87" s="11"/>
      <c r="R87" s="11"/>
      <c r="S87" s="11"/>
      <c r="T87" s="11"/>
      <c r="U87" s="11"/>
      <c r="V87" s="11"/>
      <c r="W87" s="11"/>
      <c r="X87" s="11"/>
      <c r="Y87" s="11" t="str">
        <f t="shared" si="9"/>
        <v/>
      </c>
      <c r="Z87" s="11" t="str">
        <f t="shared" si="10"/>
        <v/>
      </c>
      <c r="AA87" s="172">
        <f t="shared" si="11"/>
        <v>0</v>
      </c>
      <c r="AB87" s="172" t="str">
        <f t="shared" si="16"/>
        <v/>
      </c>
      <c r="AC87" s="172" t="str">
        <f t="shared" si="16"/>
        <v/>
      </c>
      <c r="AD87" s="171">
        <f t="shared" si="14"/>
        <v>0</v>
      </c>
      <c r="AE87" s="171">
        <f t="shared" si="14"/>
        <v>0</v>
      </c>
      <c r="AF87" s="171">
        <f t="shared" si="14"/>
        <v>0</v>
      </c>
      <c r="AG87" s="171">
        <f t="shared" si="14"/>
        <v>0</v>
      </c>
      <c r="AH87" s="171">
        <f t="shared" si="14"/>
        <v>0</v>
      </c>
      <c r="AI87" s="171">
        <f t="shared" si="14"/>
        <v>0</v>
      </c>
      <c r="AJ87" s="171">
        <f t="shared" si="14"/>
        <v>0</v>
      </c>
      <c r="AK87" s="171"/>
      <c r="AL87" s="171"/>
      <c r="AM87" s="171">
        <f t="shared" si="5"/>
        <v>0</v>
      </c>
      <c r="AN87" s="171"/>
      <c r="AO87" s="171"/>
      <c r="AP87" s="171"/>
      <c r="AQ87" s="171"/>
      <c r="AR87" s="171"/>
      <c r="AS87" s="171"/>
      <c r="AT87" s="171"/>
      <c r="AU87" s="171"/>
      <c r="AV87" s="171"/>
      <c r="AW87" s="171"/>
      <c r="AX87" s="171"/>
      <c r="AY87" s="171"/>
      <c r="BB87" s="172" t="str">
        <f t="shared" si="17"/>
        <v/>
      </c>
      <c r="BC87" s="172" t="str">
        <f t="shared" si="17"/>
        <v/>
      </c>
      <c r="BD87" s="172" t="str">
        <f t="shared" si="17"/>
        <v/>
      </c>
      <c r="BE87" s="172" t="str">
        <f t="shared" si="17"/>
        <v/>
      </c>
      <c r="BF87" s="172" t="str">
        <f t="shared" si="17"/>
        <v/>
      </c>
    </row>
    <row r="88" spans="2:58">
      <c r="B88" s="10" t="str">
        <f t="shared" si="3"/>
        <v/>
      </c>
      <c r="C88" s="8"/>
      <c r="D88" s="8"/>
      <c r="E88" s="8"/>
      <c r="F88" s="281"/>
      <c r="G88" s="9"/>
      <c r="H88" s="9"/>
      <c r="I88" s="9"/>
      <c r="J88" s="9"/>
      <c r="K88" s="9"/>
      <c r="L88" s="305"/>
      <c r="M88" s="305"/>
      <c r="N88" s="11" t="str">
        <f t="shared" si="7"/>
        <v/>
      </c>
      <c r="O88" s="11" t="str">
        <f t="shared" si="8"/>
        <v/>
      </c>
      <c r="P88" s="158"/>
      <c r="Q88" s="11"/>
      <c r="R88" s="11"/>
      <c r="S88" s="11"/>
      <c r="T88" s="11"/>
      <c r="U88" s="11"/>
      <c r="V88" s="11"/>
      <c r="W88" s="11"/>
      <c r="X88" s="11"/>
      <c r="Y88" s="11" t="str">
        <f t="shared" si="9"/>
        <v/>
      </c>
      <c r="Z88" s="11" t="str">
        <f t="shared" si="10"/>
        <v/>
      </c>
      <c r="AA88" s="172">
        <f t="shared" si="11"/>
        <v>0</v>
      </c>
      <c r="AB88" s="172" t="str">
        <f t="shared" si="16"/>
        <v/>
      </c>
      <c r="AC88" s="172" t="str">
        <f t="shared" si="16"/>
        <v/>
      </c>
      <c r="AD88" s="171">
        <f t="shared" si="14"/>
        <v>0</v>
      </c>
      <c r="AE88" s="171">
        <f t="shared" si="14"/>
        <v>0</v>
      </c>
      <c r="AF88" s="171">
        <f t="shared" si="14"/>
        <v>0</v>
      </c>
      <c r="AG88" s="171">
        <f t="shared" si="14"/>
        <v>0</v>
      </c>
      <c r="AH88" s="171">
        <f t="shared" si="14"/>
        <v>0</v>
      </c>
      <c r="AI88" s="171">
        <f t="shared" si="14"/>
        <v>0</v>
      </c>
      <c r="AJ88" s="171">
        <f t="shared" si="14"/>
        <v>0</v>
      </c>
      <c r="AK88" s="171"/>
      <c r="AL88" s="171"/>
      <c r="AM88" s="171">
        <f t="shared" si="5"/>
        <v>0</v>
      </c>
      <c r="AN88" s="171"/>
      <c r="AO88" s="171"/>
      <c r="AP88" s="171"/>
      <c r="AQ88" s="171"/>
      <c r="AR88" s="171"/>
      <c r="AS88" s="171"/>
      <c r="AT88" s="171"/>
      <c r="AU88" s="171"/>
      <c r="AV88" s="171"/>
      <c r="AW88" s="171"/>
      <c r="AX88" s="171"/>
      <c r="AY88" s="171"/>
      <c r="BB88" s="172" t="str">
        <f t="shared" si="17"/>
        <v/>
      </c>
      <c r="BC88" s="172" t="str">
        <f t="shared" si="17"/>
        <v/>
      </c>
      <c r="BD88" s="172" t="str">
        <f t="shared" si="17"/>
        <v/>
      </c>
      <c r="BE88" s="172" t="str">
        <f t="shared" si="17"/>
        <v/>
      </c>
      <c r="BF88" s="172" t="str">
        <f t="shared" si="17"/>
        <v/>
      </c>
    </row>
    <row r="89" spans="2:58">
      <c r="B89" s="10" t="str">
        <f t="shared" si="3"/>
        <v/>
      </c>
      <c r="C89" s="8"/>
      <c r="D89" s="8"/>
      <c r="E89" s="8"/>
      <c r="F89" s="281"/>
      <c r="G89" s="9"/>
      <c r="H89" s="9"/>
      <c r="I89" s="9"/>
      <c r="J89" s="9"/>
      <c r="K89" s="9"/>
      <c r="L89" s="305"/>
      <c r="M89" s="305"/>
      <c r="N89" s="11" t="str">
        <f t="shared" si="7"/>
        <v/>
      </c>
      <c r="O89" s="11" t="str">
        <f t="shared" si="8"/>
        <v/>
      </c>
      <c r="P89" s="158"/>
      <c r="Q89" s="11"/>
      <c r="R89" s="11"/>
      <c r="S89" s="11"/>
      <c r="T89" s="11"/>
      <c r="U89" s="11"/>
      <c r="V89" s="11"/>
      <c r="W89" s="11"/>
      <c r="X89" s="11"/>
      <c r="Y89" s="11" t="str">
        <f t="shared" si="9"/>
        <v/>
      </c>
      <c r="Z89" s="11" t="str">
        <f t="shared" si="10"/>
        <v/>
      </c>
      <c r="AA89" s="172">
        <f t="shared" si="11"/>
        <v>0</v>
      </c>
      <c r="AB89" s="172" t="str">
        <f t="shared" si="16"/>
        <v/>
      </c>
      <c r="AC89" s="172" t="str">
        <f t="shared" si="16"/>
        <v/>
      </c>
      <c r="AD89" s="171">
        <f t="shared" si="14"/>
        <v>0</v>
      </c>
      <c r="AE89" s="171">
        <f t="shared" si="14"/>
        <v>0</v>
      </c>
      <c r="AF89" s="171">
        <f t="shared" si="14"/>
        <v>0</v>
      </c>
      <c r="AG89" s="171">
        <f t="shared" si="14"/>
        <v>0</v>
      </c>
      <c r="AH89" s="171">
        <f t="shared" si="14"/>
        <v>0</v>
      </c>
      <c r="AI89" s="171">
        <f t="shared" si="14"/>
        <v>0</v>
      </c>
      <c r="AJ89" s="171">
        <f t="shared" si="14"/>
        <v>0</v>
      </c>
      <c r="AK89" s="171"/>
      <c r="AL89" s="171"/>
      <c r="AM89" s="171">
        <f t="shared" si="5"/>
        <v>0</v>
      </c>
      <c r="AN89" s="171"/>
      <c r="AO89" s="171"/>
      <c r="AP89" s="171"/>
      <c r="AQ89" s="171"/>
      <c r="AR89" s="171"/>
      <c r="AS89" s="171"/>
      <c r="AT89" s="171"/>
      <c r="AU89" s="171"/>
      <c r="AV89" s="171"/>
      <c r="AW89" s="171"/>
      <c r="AX89" s="171"/>
      <c r="AY89" s="171"/>
      <c r="BB89" s="172" t="str">
        <f t="shared" si="17"/>
        <v/>
      </c>
      <c r="BC89" s="172" t="str">
        <f t="shared" si="17"/>
        <v/>
      </c>
      <c r="BD89" s="172" t="str">
        <f t="shared" si="17"/>
        <v/>
      </c>
      <c r="BE89" s="172" t="str">
        <f t="shared" si="17"/>
        <v/>
      </c>
      <c r="BF89" s="172" t="str">
        <f t="shared" si="17"/>
        <v/>
      </c>
    </row>
    <row r="90" spans="2:58">
      <c r="B90" s="10" t="str">
        <f t="shared" si="3"/>
        <v/>
      </c>
      <c r="C90" s="8"/>
      <c r="D90" s="8"/>
      <c r="E90" s="8"/>
      <c r="F90" s="281"/>
      <c r="G90" s="9"/>
      <c r="H90" s="9"/>
      <c r="I90" s="9"/>
      <c r="J90" s="9"/>
      <c r="K90" s="9"/>
      <c r="L90" s="305"/>
      <c r="M90" s="305"/>
      <c r="N90" s="11" t="str">
        <f t="shared" si="7"/>
        <v/>
      </c>
      <c r="O90" s="11" t="str">
        <f t="shared" si="8"/>
        <v/>
      </c>
      <c r="P90" s="158"/>
      <c r="Q90" s="11"/>
      <c r="R90" s="11"/>
      <c r="S90" s="11"/>
      <c r="T90" s="11"/>
      <c r="U90" s="11"/>
      <c r="V90" s="11"/>
      <c r="W90" s="11"/>
      <c r="X90" s="11"/>
      <c r="Y90" s="11" t="str">
        <f t="shared" si="9"/>
        <v/>
      </c>
      <c r="Z90" s="11" t="str">
        <f t="shared" si="10"/>
        <v/>
      </c>
      <c r="AA90" s="172">
        <f t="shared" si="11"/>
        <v>0</v>
      </c>
      <c r="AB90" s="172" t="str">
        <f t="shared" si="16"/>
        <v/>
      </c>
      <c r="AC90" s="172" t="str">
        <f t="shared" si="16"/>
        <v/>
      </c>
      <c r="AD90" s="171">
        <f t="shared" si="14"/>
        <v>0</v>
      </c>
      <c r="AE90" s="171">
        <f t="shared" si="14"/>
        <v>0</v>
      </c>
      <c r="AF90" s="171">
        <f t="shared" si="14"/>
        <v>0</v>
      </c>
      <c r="AG90" s="171">
        <f t="shared" si="14"/>
        <v>0</v>
      </c>
      <c r="AH90" s="171">
        <f t="shared" si="14"/>
        <v>0</v>
      </c>
      <c r="AI90" s="171">
        <f t="shared" si="14"/>
        <v>0</v>
      </c>
      <c r="AJ90" s="171">
        <f t="shared" si="14"/>
        <v>0</v>
      </c>
      <c r="AK90" s="171"/>
      <c r="AL90" s="171"/>
      <c r="AM90" s="171">
        <f t="shared" si="5"/>
        <v>0</v>
      </c>
      <c r="AN90" s="171"/>
      <c r="AO90" s="171"/>
      <c r="AP90" s="171"/>
      <c r="AQ90" s="171"/>
      <c r="AR90" s="171"/>
      <c r="AS90" s="171"/>
      <c r="AT90" s="171"/>
      <c r="AU90" s="171"/>
      <c r="AV90" s="171"/>
      <c r="AW90" s="171"/>
      <c r="AX90" s="171"/>
      <c r="AY90" s="171"/>
      <c r="BB90" s="172" t="str">
        <f t="shared" si="17"/>
        <v/>
      </c>
      <c r="BC90" s="172" t="str">
        <f t="shared" si="17"/>
        <v/>
      </c>
      <c r="BD90" s="172" t="str">
        <f t="shared" si="17"/>
        <v/>
      </c>
      <c r="BE90" s="172" t="str">
        <f t="shared" si="17"/>
        <v/>
      </c>
      <c r="BF90" s="172" t="str">
        <f t="shared" si="17"/>
        <v/>
      </c>
    </row>
    <row r="91" spans="2:58">
      <c r="B91" s="10" t="str">
        <f t="shared" si="3"/>
        <v/>
      </c>
      <c r="C91" s="8"/>
      <c r="D91" s="8"/>
      <c r="E91" s="8"/>
      <c r="F91" s="281"/>
      <c r="G91" s="9"/>
      <c r="H91" s="9"/>
      <c r="I91" s="9"/>
      <c r="J91" s="9"/>
      <c r="K91" s="9"/>
      <c r="L91" s="305"/>
      <c r="M91" s="305"/>
      <c r="N91" s="11" t="str">
        <f t="shared" si="7"/>
        <v/>
      </c>
      <c r="O91" s="11" t="str">
        <f t="shared" si="8"/>
        <v/>
      </c>
      <c r="P91" s="158"/>
      <c r="Q91" s="11"/>
      <c r="R91" s="11"/>
      <c r="S91" s="11"/>
      <c r="T91" s="11"/>
      <c r="U91" s="11"/>
      <c r="V91" s="11"/>
      <c r="W91" s="11"/>
      <c r="X91" s="11"/>
      <c r="Y91" s="11" t="str">
        <f t="shared" si="9"/>
        <v/>
      </c>
      <c r="Z91" s="11" t="str">
        <f t="shared" si="10"/>
        <v/>
      </c>
      <c r="AA91" s="172">
        <f t="shared" si="11"/>
        <v>0</v>
      </c>
      <c r="AB91" s="172" t="str">
        <f t="shared" si="16"/>
        <v/>
      </c>
      <c r="AC91" s="172" t="str">
        <f t="shared" si="16"/>
        <v/>
      </c>
      <c r="AD91" s="171">
        <f t="shared" si="14"/>
        <v>0</v>
      </c>
      <c r="AE91" s="171">
        <f t="shared" si="14"/>
        <v>0</v>
      </c>
      <c r="AF91" s="171">
        <f t="shared" si="14"/>
        <v>0</v>
      </c>
      <c r="AG91" s="171">
        <f t="shared" si="14"/>
        <v>0</v>
      </c>
      <c r="AH91" s="171">
        <f t="shared" si="14"/>
        <v>0</v>
      </c>
      <c r="AI91" s="171">
        <f t="shared" si="14"/>
        <v>0</v>
      </c>
      <c r="AJ91" s="171">
        <f t="shared" si="14"/>
        <v>0</v>
      </c>
      <c r="AK91" s="171"/>
      <c r="AL91" s="171"/>
      <c r="AM91" s="171">
        <f t="shared" si="5"/>
        <v>0</v>
      </c>
      <c r="AN91" s="171"/>
      <c r="AO91" s="171"/>
      <c r="AP91" s="171"/>
      <c r="AQ91" s="171"/>
      <c r="AR91" s="171"/>
      <c r="AS91" s="171"/>
      <c r="AT91" s="171"/>
      <c r="AU91" s="171"/>
      <c r="AV91" s="171"/>
      <c r="AW91" s="171"/>
      <c r="AX91" s="171"/>
      <c r="AY91" s="171"/>
      <c r="BB91" s="172" t="str">
        <f t="shared" si="17"/>
        <v/>
      </c>
      <c r="BC91" s="172" t="str">
        <f t="shared" si="17"/>
        <v/>
      </c>
      <c r="BD91" s="172" t="str">
        <f t="shared" si="17"/>
        <v/>
      </c>
      <c r="BE91" s="172" t="str">
        <f t="shared" si="17"/>
        <v/>
      </c>
      <c r="BF91" s="172" t="str">
        <f t="shared" si="17"/>
        <v/>
      </c>
    </row>
    <row r="92" spans="2:58">
      <c r="B92" s="10" t="str">
        <f t="shared" si="3"/>
        <v/>
      </c>
      <c r="C92" s="8"/>
      <c r="D92" s="8"/>
      <c r="E92" s="8"/>
      <c r="F92" s="281"/>
      <c r="G92" s="9"/>
      <c r="H92" s="9"/>
      <c r="I92" s="9"/>
      <c r="J92" s="9"/>
      <c r="K92" s="9"/>
      <c r="L92" s="305"/>
      <c r="M92" s="305"/>
      <c r="N92" s="11" t="str">
        <f t="shared" si="7"/>
        <v/>
      </c>
      <c r="O92" s="11" t="str">
        <f t="shared" si="8"/>
        <v/>
      </c>
      <c r="P92" s="158"/>
      <c r="Q92" s="11"/>
      <c r="R92" s="11"/>
      <c r="S92" s="11"/>
      <c r="T92" s="11"/>
      <c r="U92" s="11"/>
      <c r="V92" s="11"/>
      <c r="W92" s="11"/>
      <c r="X92" s="11"/>
      <c r="Y92" s="11" t="str">
        <f t="shared" si="9"/>
        <v/>
      </c>
      <c r="Z92" s="11" t="str">
        <f t="shared" si="10"/>
        <v/>
      </c>
      <c r="AA92" s="172">
        <f t="shared" si="11"/>
        <v>0</v>
      </c>
      <c r="AB92" s="172" t="str">
        <f t="shared" ref="AB92:AC130" si="18">IF($F92="","",AB$30)</f>
        <v/>
      </c>
      <c r="AC92" s="172" t="str">
        <f t="shared" si="18"/>
        <v/>
      </c>
      <c r="AD92" s="171">
        <f t="shared" si="14"/>
        <v>0</v>
      </c>
      <c r="AE92" s="171">
        <f t="shared" si="14"/>
        <v>0</v>
      </c>
      <c r="AF92" s="171">
        <f t="shared" si="14"/>
        <v>0</v>
      </c>
      <c r="AG92" s="171">
        <f t="shared" si="14"/>
        <v>0</v>
      </c>
      <c r="AH92" s="171">
        <f t="shared" si="14"/>
        <v>0</v>
      </c>
      <c r="AI92" s="171">
        <f t="shared" si="14"/>
        <v>0</v>
      </c>
      <c r="AJ92" s="171">
        <f t="shared" si="14"/>
        <v>0</v>
      </c>
      <c r="AK92" s="171"/>
      <c r="AL92" s="171"/>
      <c r="AM92" s="171">
        <f t="shared" si="5"/>
        <v>0</v>
      </c>
      <c r="AN92" s="171"/>
      <c r="AO92" s="171"/>
      <c r="AP92" s="171"/>
      <c r="AQ92" s="171"/>
      <c r="AR92" s="171"/>
      <c r="AS92" s="171"/>
      <c r="AT92" s="171"/>
      <c r="AU92" s="171"/>
      <c r="AV92" s="171"/>
      <c r="AW92" s="171"/>
      <c r="AX92" s="171"/>
      <c r="AY92" s="171"/>
      <c r="BB92" s="172" t="str">
        <f t="shared" si="17"/>
        <v/>
      </c>
      <c r="BC92" s="172" t="str">
        <f t="shared" si="17"/>
        <v/>
      </c>
      <c r="BD92" s="172" t="str">
        <f t="shared" si="17"/>
        <v/>
      </c>
      <c r="BE92" s="172" t="str">
        <f t="shared" si="17"/>
        <v/>
      </c>
      <c r="BF92" s="172" t="str">
        <f t="shared" si="17"/>
        <v/>
      </c>
    </row>
    <row r="93" spans="2:58">
      <c r="B93" s="10" t="str">
        <f t="shared" si="3"/>
        <v/>
      </c>
      <c r="C93" s="8"/>
      <c r="D93" s="8"/>
      <c r="E93" s="8"/>
      <c r="F93" s="281"/>
      <c r="G93" s="9"/>
      <c r="H93" s="9"/>
      <c r="I93" s="9"/>
      <c r="J93" s="9"/>
      <c r="K93" s="9"/>
      <c r="L93" s="305"/>
      <c r="M93" s="305"/>
      <c r="N93" s="11" t="str">
        <f t="shared" si="7"/>
        <v/>
      </c>
      <c r="O93" s="11" t="str">
        <f t="shared" si="8"/>
        <v/>
      </c>
      <c r="P93" s="158"/>
      <c r="Q93" s="11"/>
      <c r="R93" s="11"/>
      <c r="S93" s="11"/>
      <c r="T93" s="11"/>
      <c r="U93" s="11"/>
      <c r="V93" s="11"/>
      <c r="W93" s="11"/>
      <c r="X93" s="11"/>
      <c r="Y93" s="11" t="str">
        <f t="shared" si="9"/>
        <v/>
      </c>
      <c r="Z93" s="11" t="str">
        <f t="shared" si="10"/>
        <v/>
      </c>
      <c r="AA93" s="172">
        <f t="shared" si="11"/>
        <v>0</v>
      </c>
      <c r="AB93" s="172" t="str">
        <f t="shared" si="18"/>
        <v/>
      </c>
      <c r="AC93" s="172" t="str">
        <f t="shared" si="18"/>
        <v/>
      </c>
      <c r="AD93" s="171">
        <f t="shared" si="14"/>
        <v>0</v>
      </c>
      <c r="AE93" s="171">
        <f t="shared" si="14"/>
        <v>0</v>
      </c>
      <c r="AF93" s="171">
        <f t="shared" si="14"/>
        <v>0</v>
      </c>
      <c r="AG93" s="171">
        <f t="shared" si="14"/>
        <v>0</v>
      </c>
      <c r="AH93" s="171">
        <f t="shared" si="14"/>
        <v>0</v>
      </c>
      <c r="AI93" s="171">
        <f t="shared" si="14"/>
        <v>0</v>
      </c>
      <c r="AJ93" s="171">
        <f t="shared" si="14"/>
        <v>0</v>
      </c>
      <c r="AK93" s="171"/>
      <c r="AL93" s="171"/>
      <c r="AM93" s="171">
        <f t="shared" si="5"/>
        <v>0</v>
      </c>
      <c r="AN93" s="171"/>
      <c r="AO93" s="171"/>
      <c r="AP93" s="171"/>
      <c r="AQ93" s="171"/>
      <c r="AR93" s="171"/>
      <c r="AS93" s="171"/>
      <c r="AT93" s="171"/>
      <c r="AU93" s="171"/>
      <c r="AV93" s="171"/>
      <c r="AW93" s="171"/>
      <c r="AX93" s="171"/>
      <c r="AY93" s="171"/>
      <c r="BB93" s="172" t="str">
        <f t="shared" si="17"/>
        <v/>
      </c>
      <c r="BC93" s="172" t="str">
        <f t="shared" si="17"/>
        <v/>
      </c>
      <c r="BD93" s="172" t="str">
        <f t="shared" si="17"/>
        <v/>
      </c>
      <c r="BE93" s="172" t="str">
        <f t="shared" si="17"/>
        <v/>
      </c>
      <c r="BF93" s="172" t="str">
        <f t="shared" si="17"/>
        <v/>
      </c>
    </row>
    <row r="94" spans="2:58">
      <c r="B94" s="10" t="str">
        <f t="shared" si="3"/>
        <v/>
      </c>
      <c r="C94" s="8"/>
      <c r="D94" s="8"/>
      <c r="E94" s="8"/>
      <c r="F94" s="281"/>
      <c r="G94" s="9"/>
      <c r="H94" s="9"/>
      <c r="I94" s="9"/>
      <c r="J94" s="9"/>
      <c r="K94" s="9"/>
      <c r="L94" s="305"/>
      <c r="M94" s="305"/>
      <c r="N94" s="11" t="str">
        <f t="shared" si="7"/>
        <v/>
      </c>
      <c r="O94" s="11" t="str">
        <f t="shared" si="8"/>
        <v/>
      </c>
      <c r="P94" s="158"/>
      <c r="Q94" s="11"/>
      <c r="R94" s="11"/>
      <c r="S94" s="11"/>
      <c r="T94" s="11"/>
      <c r="U94" s="11"/>
      <c r="V94" s="11"/>
      <c r="W94" s="11"/>
      <c r="X94" s="11"/>
      <c r="Y94" s="11" t="str">
        <f t="shared" si="9"/>
        <v/>
      </c>
      <c r="Z94" s="11" t="str">
        <f t="shared" si="10"/>
        <v/>
      </c>
      <c r="AA94" s="172">
        <f t="shared" si="11"/>
        <v>0</v>
      </c>
      <c r="AB94" s="172" t="str">
        <f t="shared" si="18"/>
        <v/>
      </c>
      <c r="AC94" s="172" t="str">
        <f t="shared" si="18"/>
        <v/>
      </c>
      <c r="AD94" s="171">
        <f t="shared" si="14"/>
        <v>0</v>
      </c>
      <c r="AE94" s="171">
        <f t="shared" si="14"/>
        <v>0</v>
      </c>
      <c r="AF94" s="171">
        <f t="shared" si="14"/>
        <v>0</v>
      </c>
      <c r="AG94" s="171">
        <f t="shared" si="14"/>
        <v>0</v>
      </c>
      <c r="AH94" s="171">
        <f t="shared" si="14"/>
        <v>0</v>
      </c>
      <c r="AI94" s="171">
        <f t="shared" si="14"/>
        <v>0</v>
      </c>
      <c r="AJ94" s="171">
        <f t="shared" si="14"/>
        <v>0</v>
      </c>
      <c r="AK94" s="171"/>
      <c r="AL94" s="171"/>
      <c r="AM94" s="171">
        <f t="shared" si="5"/>
        <v>0</v>
      </c>
      <c r="AN94" s="171"/>
      <c r="AO94" s="171"/>
      <c r="AP94" s="171"/>
      <c r="AQ94" s="171"/>
      <c r="AR94" s="171"/>
      <c r="AS94" s="171"/>
      <c r="AT94" s="171"/>
      <c r="AU94" s="171"/>
      <c r="AV94" s="171"/>
      <c r="AW94" s="171"/>
      <c r="AX94" s="171"/>
      <c r="AY94" s="171"/>
      <c r="BB94" s="172" t="str">
        <f t="shared" si="17"/>
        <v/>
      </c>
      <c r="BC94" s="172" t="str">
        <f t="shared" si="17"/>
        <v/>
      </c>
      <c r="BD94" s="172" t="str">
        <f t="shared" si="17"/>
        <v/>
      </c>
      <c r="BE94" s="172" t="str">
        <f t="shared" si="17"/>
        <v/>
      </c>
      <c r="BF94" s="172" t="str">
        <f t="shared" si="17"/>
        <v/>
      </c>
    </row>
    <row r="95" spans="2:58">
      <c r="B95" s="10" t="str">
        <f t="shared" ref="B95:B130" si="19">IF(F95="","",ROW()-30)</f>
        <v/>
      </c>
      <c r="C95" s="8"/>
      <c r="D95" s="8"/>
      <c r="E95" s="8"/>
      <c r="F95" s="281"/>
      <c r="G95" s="9"/>
      <c r="H95" s="9"/>
      <c r="I95" s="9"/>
      <c r="J95" s="9"/>
      <c r="K95" s="9"/>
      <c r="L95" s="305"/>
      <c r="M95" s="305"/>
      <c r="N95" s="11" t="str">
        <f t="shared" si="7"/>
        <v/>
      </c>
      <c r="O95" s="11" t="str">
        <f t="shared" si="8"/>
        <v/>
      </c>
      <c r="P95" s="158"/>
      <c r="Q95" s="11"/>
      <c r="R95" s="11"/>
      <c r="S95" s="11"/>
      <c r="T95" s="11"/>
      <c r="U95" s="11"/>
      <c r="V95" s="11"/>
      <c r="W95" s="11"/>
      <c r="X95" s="11"/>
      <c r="Y95" s="11" t="str">
        <f t="shared" si="9"/>
        <v/>
      </c>
      <c r="Z95" s="11" t="str">
        <f t="shared" si="10"/>
        <v/>
      </c>
      <c r="AA95" s="172">
        <f t="shared" si="11"/>
        <v>0</v>
      </c>
      <c r="AB95" s="172" t="str">
        <f t="shared" si="18"/>
        <v/>
      </c>
      <c r="AC95" s="172" t="str">
        <f t="shared" si="18"/>
        <v/>
      </c>
      <c r="AD95" s="171">
        <f t="shared" ref="AD95:AJ130" si="20">IF(G$30="",1,IF(G95="",0,IFERROR(CHOOSE(AD$28,IF(ISNA(MATCH(G95,$AB$30:$AC$30,0)),0,1),IF(ISNUMBER(G95),1,0),IF(G95=TRUNC(G95),1,0),IF(AND(G95*1=G95,G95&gt;=0),1,0),IF(AND(G95=TRUNC(G95),G95&gt;=0),1,0),IF(AND(G95*1=G95,G95&gt;0),1,0),IF(AND(G95=TRUNC(G95),G95&gt;0),1,0),1,IF(ISNA(HLOOKUP(G95,$AE$4:$AN$4,1,0)),0,1)),0)))</f>
        <v>0</v>
      </c>
      <c r="AE95" s="171">
        <f t="shared" si="20"/>
        <v>0</v>
      </c>
      <c r="AF95" s="171">
        <f t="shared" si="20"/>
        <v>0</v>
      </c>
      <c r="AG95" s="171">
        <f t="shared" si="20"/>
        <v>0</v>
      </c>
      <c r="AH95" s="171">
        <f t="shared" si="20"/>
        <v>0</v>
      </c>
      <c r="AI95" s="171">
        <f t="shared" si="20"/>
        <v>0</v>
      </c>
      <c r="AJ95" s="171">
        <f t="shared" si="20"/>
        <v>0</v>
      </c>
      <c r="AK95" s="171"/>
      <c r="AL95" s="171"/>
      <c r="AM95" s="171">
        <f t="shared" ref="AM95:AM130" si="21">IF(P$30="",1,IF(P95="",0,IFERROR(CHOOSE(AM$28,IF(ISNA(MATCH(P95,$AB$30:$AC$30,0)),0,1),IF(ISNUMBER(P95),1,0),IF(P95=TRUNC(P95),1,0),IF(AND(P95*1=P95,P95&gt;=0),1,0),IF(AND(P95=TRUNC(P95),P95&gt;=0),1,0),IF(AND(P95*1=P95,P95&gt;0),1,0),IF(AND(P95=TRUNC(P95),P95&gt;0),1,0),1,IF(ISNA(HLOOKUP(P95,$AE$4:$AN$4,1,0)),0,1)),0)))</f>
        <v>0</v>
      </c>
      <c r="AN95" s="171"/>
      <c r="AO95" s="171"/>
      <c r="AP95" s="171"/>
      <c r="AQ95" s="171"/>
      <c r="AR95" s="171"/>
      <c r="AS95" s="171"/>
      <c r="AT95" s="171"/>
      <c r="AU95" s="171"/>
      <c r="AV95" s="171"/>
      <c r="AW95" s="171"/>
      <c r="AX95" s="171"/>
      <c r="AY95" s="171"/>
      <c r="BB95" s="172" t="str">
        <f t="shared" ref="BB95:BF110" si="22">IF($F95="","",BB$30)</f>
        <v/>
      </c>
      <c r="BC95" s="172" t="str">
        <f t="shared" si="22"/>
        <v/>
      </c>
      <c r="BD95" s="172" t="str">
        <f t="shared" si="22"/>
        <v/>
      </c>
      <c r="BE95" s="172" t="str">
        <f t="shared" si="22"/>
        <v/>
      </c>
      <c r="BF95" s="172" t="str">
        <f t="shared" si="22"/>
        <v/>
      </c>
    </row>
    <row r="96" spans="2:58">
      <c r="B96" s="10" t="str">
        <f t="shared" si="19"/>
        <v/>
      </c>
      <c r="C96" s="8"/>
      <c r="D96" s="8"/>
      <c r="E96" s="8"/>
      <c r="F96" s="281"/>
      <c r="G96" s="9"/>
      <c r="H96" s="9"/>
      <c r="I96" s="9"/>
      <c r="J96" s="9"/>
      <c r="K96" s="9"/>
      <c r="L96" s="305"/>
      <c r="M96" s="305"/>
      <c r="N96" s="11" t="str">
        <f t="shared" ref="N96:N130" si="23">IF($F96="","",IFERROR(SUM(G96:J96),$AB$1))</f>
        <v/>
      </c>
      <c r="O96" s="11" t="str">
        <f t="shared" ref="O96:O130" si="24">IF($F96="","",IF($AA96&lt;&gt;1,$AB$1,IFERROR(IF(AND(L96=1,K96&gt;=$G$7,OR(SUM(G96:H96)&gt;=$G$4,AND(H96&gt;=($G$4-$G$6),I96&gt;=$G$6))),1,0),$AB$1)))</f>
        <v/>
      </c>
      <c r="P96" s="158"/>
      <c r="Q96" s="11"/>
      <c r="R96" s="11"/>
      <c r="S96" s="11"/>
      <c r="T96" s="11"/>
      <c r="U96" s="11"/>
      <c r="V96" s="11"/>
      <c r="W96" s="11"/>
      <c r="X96" s="11"/>
      <c r="Y96" s="11" t="str">
        <f t="shared" ref="Y96:Y130" si="25">IF($F96="","",IF($AA96&lt;&gt;1,$AB$1,IFERROR(O96*MIN($J$6,$J$4*N96),$AB$1)))</f>
        <v/>
      </c>
      <c r="Z96" s="11" t="str">
        <f t="shared" ref="Z96:Z130" si="26">IF($F96="","",IF($AA96&lt;&gt;1,$AB$1,IFERROR(O96*$M$4*$M$6^ROUNDDOWN(MIN($J$6,N96)/$L$6,0)*IF(M96=1,$O$6,1),$AB$1)))</f>
        <v/>
      </c>
      <c r="AA96" s="172">
        <f t="shared" ref="AA96:AA130" si="27">IF(SUM(AD96:AW96)=COUNT(AD96:AW96),1,0)</f>
        <v>0</v>
      </c>
      <c r="AB96" s="172" t="str">
        <f t="shared" si="18"/>
        <v/>
      </c>
      <c r="AC96" s="172" t="str">
        <f t="shared" si="18"/>
        <v/>
      </c>
      <c r="AD96" s="171">
        <f t="shared" si="20"/>
        <v>0</v>
      </c>
      <c r="AE96" s="171">
        <f t="shared" si="20"/>
        <v>0</v>
      </c>
      <c r="AF96" s="171">
        <f t="shared" si="20"/>
        <v>0</v>
      </c>
      <c r="AG96" s="171">
        <f t="shared" si="20"/>
        <v>0</v>
      </c>
      <c r="AH96" s="171">
        <f t="shared" si="20"/>
        <v>0</v>
      </c>
      <c r="AI96" s="171">
        <f t="shared" si="20"/>
        <v>0</v>
      </c>
      <c r="AJ96" s="171">
        <f t="shared" si="20"/>
        <v>0</v>
      </c>
      <c r="AK96" s="171"/>
      <c r="AL96" s="171"/>
      <c r="AM96" s="171">
        <f t="shared" si="21"/>
        <v>0</v>
      </c>
      <c r="AN96" s="171"/>
      <c r="AO96" s="171"/>
      <c r="AP96" s="171"/>
      <c r="AQ96" s="171"/>
      <c r="AR96" s="171"/>
      <c r="AS96" s="171"/>
      <c r="AT96" s="171"/>
      <c r="AU96" s="171"/>
      <c r="AV96" s="171"/>
      <c r="AW96" s="171"/>
      <c r="AX96" s="171"/>
      <c r="AY96" s="171"/>
      <c r="BB96" s="172" t="str">
        <f t="shared" si="22"/>
        <v/>
      </c>
      <c r="BC96" s="172" t="str">
        <f t="shared" si="22"/>
        <v/>
      </c>
      <c r="BD96" s="172" t="str">
        <f t="shared" si="22"/>
        <v/>
      </c>
      <c r="BE96" s="172" t="str">
        <f t="shared" si="22"/>
        <v/>
      </c>
      <c r="BF96" s="172" t="str">
        <f t="shared" si="22"/>
        <v/>
      </c>
    </row>
    <row r="97" spans="2:58">
      <c r="B97" s="10" t="str">
        <f t="shared" si="19"/>
        <v/>
      </c>
      <c r="C97" s="8"/>
      <c r="D97" s="8"/>
      <c r="E97" s="8"/>
      <c r="F97" s="281"/>
      <c r="G97" s="9"/>
      <c r="H97" s="9"/>
      <c r="I97" s="9"/>
      <c r="J97" s="9"/>
      <c r="K97" s="9"/>
      <c r="L97" s="305"/>
      <c r="M97" s="305"/>
      <c r="N97" s="11" t="str">
        <f t="shared" si="23"/>
        <v/>
      </c>
      <c r="O97" s="11" t="str">
        <f t="shared" si="24"/>
        <v/>
      </c>
      <c r="P97" s="158"/>
      <c r="Q97" s="11"/>
      <c r="R97" s="11"/>
      <c r="S97" s="11"/>
      <c r="T97" s="11"/>
      <c r="U97" s="11"/>
      <c r="V97" s="11"/>
      <c r="W97" s="11"/>
      <c r="X97" s="11"/>
      <c r="Y97" s="11" t="str">
        <f t="shared" si="25"/>
        <v/>
      </c>
      <c r="Z97" s="11" t="str">
        <f t="shared" si="26"/>
        <v/>
      </c>
      <c r="AA97" s="172">
        <f t="shared" si="27"/>
        <v>0</v>
      </c>
      <c r="AB97" s="172" t="str">
        <f t="shared" si="18"/>
        <v/>
      </c>
      <c r="AC97" s="172" t="str">
        <f t="shared" si="18"/>
        <v/>
      </c>
      <c r="AD97" s="171">
        <f t="shared" si="20"/>
        <v>0</v>
      </c>
      <c r="AE97" s="171">
        <f t="shared" si="20"/>
        <v>0</v>
      </c>
      <c r="AF97" s="171">
        <f t="shared" si="20"/>
        <v>0</v>
      </c>
      <c r="AG97" s="171">
        <f t="shared" si="20"/>
        <v>0</v>
      </c>
      <c r="AH97" s="171">
        <f t="shared" si="20"/>
        <v>0</v>
      </c>
      <c r="AI97" s="171">
        <f t="shared" si="20"/>
        <v>0</v>
      </c>
      <c r="AJ97" s="171">
        <f t="shared" si="20"/>
        <v>0</v>
      </c>
      <c r="AK97" s="171"/>
      <c r="AL97" s="171"/>
      <c r="AM97" s="171">
        <f t="shared" si="21"/>
        <v>0</v>
      </c>
      <c r="AN97" s="171"/>
      <c r="AO97" s="171"/>
      <c r="AP97" s="171"/>
      <c r="AQ97" s="171"/>
      <c r="AR97" s="171"/>
      <c r="AS97" s="171"/>
      <c r="AT97" s="171"/>
      <c r="AU97" s="171"/>
      <c r="AV97" s="171"/>
      <c r="AW97" s="171"/>
      <c r="AX97" s="171"/>
      <c r="AY97" s="171"/>
      <c r="BB97" s="172" t="str">
        <f t="shared" si="22"/>
        <v/>
      </c>
      <c r="BC97" s="172" t="str">
        <f t="shared" si="22"/>
        <v/>
      </c>
      <c r="BD97" s="172" t="str">
        <f t="shared" si="22"/>
        <v/>
      </c>
      <c r="BE97" s="172" t="str">
        <f t="shared" si="22"/>
        <v/>
      </c>
      <c r="BF97" s="172" t="str">
        <f t="shared" si="22"/>
        <v/>
      </c>
    </row>
    <row r="98" spans="2:58">
      <c r="B98" s="10" t="str">
        <f t="shared" si="19"/>
        <v/>
      </c>
      <c r="C98" s="8"/>
      <c r="D98" s="8"/>
      <c r="E98" s="8"/>
      <c r="F98" s="281"/>
      <c r="G98" s="9"/>
      <c r="H98" s="9"/>
      <c r="I98" s="9"/>
      <c r="J98" s="9"/>
      <c r="K98" s="9"/>
      <c r="L98" s="305"/>
      <c r="M98" s="305"/>
      <c r="N98" s="11" t="str">
        <f t="shared" si="23"/>
        <v/>
      </c>
      <c r="O98" s="11" t="str">
        <f t="shared" si="24"/>
        <v/>
      </c>
      <c r="P98" s="158"/>
      <c r="Q98" s="11"/>
      <c r="R98" s="11"/>
      <c r="S98" s="11"/>
      <c r="T98" s="11"/>
      <c r="U98" s="11"/>
      <c r="V98" s="11"/>
      <c r="W98" s="11"/>
      <c r="X98" s="11"/>
      <c r="Y98" s="11" t="str">
        <f t="shared" si="25"/>
        <v/>
      </c>
      <c r="Z98" s="11" t="str">
        <f t="shared" si="26"/>
        <v/>
      </c>
      <c r="AA98" s="172">
        <f t="shared" si="27"/>
        <v>0</v>
      </c>
      <c r="AB98" s="172" t="str">
        <f t="shared" si="18"/>
        <v/>
      </c>
      <c r="AC98" s="172" t="str">
        <f t="shared" si="18"/>
        <v/>
      </c>
      <c r="AD98" s="171">
        <f t="shared" si="20"/>
        <v>0</v>
      </c>
      <c r="AE98" s="171">
        <f t="shared" si="20"/>
        <v>0</v>
      </c>
      <c r="AF98" s="171">
        <f t="shared" si="20"/>
        <v>0</v>
      </c>
      <c r="AG98" s="171">
        <f t="shared" si="20"/>
        <v>0</v>
      </c>
      <c r="AH98" s="171">
        <f t="shared" si="20"/>
        <v>0</v>
      </c>
      <c r="AI98" s="171">
        <f t="shared" si="20"/>
        <v>0</v>
      </c>
      <c r="AJ98" s="171">
        <f t="shared" si="20"/>
        <v>0</v>
      </c>
      <c r="AK98" s="171"/>
      <c r="AL98" s="171"/>
      <c r="AM98" s="171">
        <f t="shared" si="21"/>
        <v>0</v>
      </c>
      <c r="AN98" s="171"/>
      <c r="AO98" s="171"/>
      <c r="AP98" s="171"/>
      <c r="AQ98" s="171"/>
      <c r="AR98" s="171"/>
      <c r="AS98" s="171"/>
      <c r="AT98" s="171"/>
      <c r="AU98" s="171"/>
      <c r="AV98" s="171"/>
      <c r="AW98" s="171"/>
      <c r="AX98" s="171"/>
      <c r="AY98" s="171"/>
      <c r="BB98" s="172" t="str">
        <f t="shared" si="22"/>
        <v/>
      </c>
      <c r="BC98" s="172" t="str">
        <f t="shared" si="22"/>
        <v/>
      </c>
      <c r="BD98" s="172" t="str">
        <f t="shared" si="22"/>
        <v/>
      </c>
      <c r="BE98" s="172" t="str">
        <f t="shared" si="22"/>
        <v/>
      </c>
      <c r="BF98" s="172" t="str">
        <f t="shared" si="22"/>
        <v/>
      </c>
    </row>
    <row r="99" spans="2:58">
      <c r="B99" s="10" t="str">
        <f t="shared" si="19"/>
        <v/>
      </c>
      <c r="C99" s="8"/>
      <c r="D99" s="8"/>
      <c r="E99" s="8"/>
      <c r="F99" s="281"/>
      <c r="G99" s="9"/>
      <c r="H99" s="9"/>
      <c r="I99" s="9"/>
      <c r="J99" s="9"/>
      <c r="K99" s="9"/>
      <c r="L99" s="305"/>
      <c r="M99" s="305"/>
      <c r="N99" s="11" t="str">
        <f t="shared" si="23"/>
        <v/>
      </c>
      <c r="O99" s="11" t="str">
        <f t="shared" si="24"/>
        <v/>
      </c>
      <c r="P99" s="158"/>
      <c r="Q99" s="11"/>
      <c r="R99" s="11"/>
      <c r="S99" s="11"/>
      <c r="T99" s="11"/>
      <c r="U99" s="11"/>
      <c r="V99" s="11"/>
      <c r="W99" s="11"/>
      <c r="X99" s="11"/>
      <c r="Y99" s="11" t="str">
        <f t="shared" si="25"/>
        <v/>
      </c>
      <c r="Z99" s="11" t="str">
        <f t="shared" si="26"/>
        <v/>
      </c>
      <c r="AA99" s="172">
        <f t="shared" si="27"/>
        <v>0</v>
      </c>
      <c r="AB99" s="172" t="str">
        <f t="shared" si="18"/>
        <v/>
      </c>
      <c r="AC99" s="172" t="str">
        <f t="shared" si="18"/>
        <v/>
      </c>
      <c r="AD99" s="171">
        <f t="shared" si="20"/>
        <v>0</v>
      </c>
      <c r="AE99" s="171">
        <f t="shared" si="20"/>
        <v>0</v>
      </c>
      <c r="AF99" s="171">
        <f t="shared" si="20"/>
        <v>0</v>
      </c>
      <c r="AG99" s="171">
        <f t="shared" si="20"/>
        <v>0</v>
      </c>
      <c r="AH99" s="171">
        <f t="shared" si="20"/>
        <v>0</v>
      </c>
      <c r="AI99" s="171">
        <f t="shared" si="20"/>
        <v>0</v>
      </c>
      <c r="AJ99" s="171">
        <f t="shared" si="20"/>
        <v>0</v>
      </c>
      <c r="AK99" s="171"/>
      <c r="AL99" s="171"/>
      <c r="AM99" s="171">
        <f t="shared" si="21"/>
        <v>0</v>
      </c>
      <c r="AN99" s="171"/>
      <c r="AO99" s="171"/>
      <c r="AP99" s="171"/>
      <c r="AQ99" s="171"/>
      <c r="AR99" s="171"/>
      <c r="AS99" s="171"/>
      <c r="AT99" s="171"/>
      <c r="AU99" s="171"/>
      <c r="AV99" s="171"/>
      <c r="AW99" s="171"/>
      <c r="AX99" s="171"/>
      <c r="AY99" s="171"/>
      <c r="BB99" s="172" t="str">
        <f t="shared" si="22"/>
        <v/>
      </c>
      <c r="BC99" s="172" t="str">
        <f t="shared" si="22"/>
        <v/>
      </c>
      <c r="BD99" s="172" t="str">
        <f t="shared" si="22"/>
        <v/>
      </c>
      <c r="BE99" s="172" t="str">
        <f t="shared" si="22"/>
        <v/>
      </c>
      <c r="BF99" s="172" t="str">
        <f t="shared" si="22"/>
        <v/>
      </c>
    </row>
    <row r="100" spans="2:58">
      <c r="B100" s="10" t="str">
        <f t="shared" si="19"/>
        <v/>
      </c>
      <c r="C100" s="8"/>
      <c r="D100" s="8"/>
      <c r="E100" s="8"/>
      <c r="F100" s="281"/>
      <c r="G100" s="9"/>
      <c r="H100" s="9"/>
      <c r="I100" s="9"/>
      <c r="J100" s="9"/>
      <c r="K100" s="9"/>
      <c r="L100" s="305"/>
      <c r="M100" s="305"/>
      <c r="N100" s="11" t="str">
        <f t="shared" si="23"/>
        <v/>
      </c>
      <c r="O100" s="11" t="str">
        <f t="shared" si="24"/>
        <v/>
      </c>
      <c r="P100" s="158"/>
      <c r="Q100" s="11"/>
      <c r="R100" s="11"/>
      <c r="S100" s="11"/>
      <c r="T100" s="11"/>
      <c r="U100" s="11"/>
      <c r="V100" s="11"/>
      <c r="W100" s="11"/>
      <c r="X100" s="11"/>
      <c r="Y100" s="11" t="str">
        <f t="shared" si="25"/>
        <v/>
      </c>
      <c r="Z100" s="11" t="str">
        <f t="shared" si="26"/>
        <v/>
      </c>
      <c r="AA100" s="172">
        <f t="shared" si="27"/>
        <v>0</v>
      </c>
      <c r="AB100" s="172" t="str">
        <f t="shared" si="18"/>
        <v/>
      </c>
      <c r="AC100" s="172" t="str">
        <f t="shared" si="18"/>
        <v/>
      </c>
      <c r="AD100" s="171">
        <f t="shared" si="20"/>
        <v>0</v>
      </c>
      <c r="AE100" s="171">
        <f t="shared" si="20"/>
        <v>0</v>
      </c>
      <c r="AF100" s="171">
        <f t="shared" si="20"/>
        <v>0</v>
      </c>
      <c r="AG100" s="171">
        <f t="shared" si="20"/>
        <v>0</v>
      </c>
      <c r="AH100" s="171">
        <f t="shared" si="20"/>
        <v>0</v>
      </c>
      <c r="AI100" s="171">
        <f t="shared" si="20"/>
        <v>0</v>
      </c>
      <c r="AJ100" s="171">
        <f t="shared" si="20"/>
        <v>0</v>
      </c>
      <c r="AK100" s="171"/>
      <c r="AL100" s="171"/>
      <c r="AM100" s="171">
        <f t="shared" si="21"/>
        <v>0</v>
      </c>
      <c r="AN100" s="171"/>
      <c r="AO100" s="171"/>
      <c r="AP100" s="171"/>
      <c r="AQ100" s="171"/>
      <c r="AR100" s="171"/>
      <c r="AS100" s="171"/>
      <c r="AT100" s="171"/>
      <c r="AU100" s="171"/>
      <c r="AV100" s="171"/>
      <c r="AW100" s="171"/>
      <c r="AX100" s="171"/>
      <c r="AY100" s="171"/>
      <c r="BB100" s="172" t="str">
        <f t="shared" si="22"/>
        <v/>
      </c>
      <c r="BC100" s="172" t="str">
        <f t="shared" si="22"/>
        <v/>
      </c>
      <c r="BD100" s="172" t="str">
        <f t="shared" si="22"/>
        <v/>
      </c>
      <c r="BE100" s="172" t="str">
        <f t="shared" si="22"/>
        <v/>
      </c>
      <c r="BF100" s="172" t="str">
        <f t="shared" si="22"/>
        <v/>
      </c>
    </row>
    <row r="101" spans="2:58">
      <c r="B101" s="10" t="str">
        <f t="shared" si="19"/>
        <v/>
      </c>
      <c r="C101" s="8"/>
      <c r="D101" s="8"/>
      <c r="E101" s="8"/>
      <c r="F101" s="281"/>
      <c r="G101" s="9"/>
      <c r="H101" s="9"/>
      <c r="I101" s="9"/>
      <c r="J101" s="9"/>
      <c r="K101" s="9"/>
      <c r="L101" s="305"/>
      <c r="M101" s="305"/>
      <c r="N101" s="11" t="str">
        <f t="shared" si="23"/>
        <v/>
      </c>
      <c r="O101" s="11" t="str">
        <f t="shared" si="24"/>
        <v/>
      </c>
      <c r="P101" s="158"/>
      <c r="Q101" s="11"/>
      <c r="R101" s="11"/>
      <c r="S101" s="11"/>
      <c r="T101" s="11"/>
      <c r="U101" s="11"/>
      <c r="V101" s="11"/>
      <c r="W101" s="11"/>
      <c r="X101" s="11"/>
      <c r="Y101" s="11" t="str">
        <f t="shared" si="25"/>
        <v/>
      </c>
      <c r="Z101" s="11" t="str">
        <f t="shared" si="26"/>
        <v/>
      </c>
      <c r="AA101" s="172">
        <f t="shared" si="27"/>
        <v>0</v>
      </c>
      <c r="AB101" s="172" t="str">
        <f t="shared" si="18"/>
        <v/>
      </c>
      <c r="AC101" s="172" t="str">
        <f t="shared" si="18"/>
        <v/>
      </c>
      <c r="AD101" s="171">
        <f t="shared" si="20"/>
        <v>0</v>
      </c>
      <c r="AE101" s="171">
        <f t="shared" si="20"/>
        <v>0</v>
      </c>
      <c r="AF101" s="171">
        <f t="shared" si="20"/>
        <v>0</v>
      </c>
      <c r="AG101" s="171">
        <f t="shared" si="20"/>
        <v>0</v>
      </c>
      <c r="AH101" s="171">
        <f t="shared" si="20"/>
        <v>0</v>
      </c>
      <c r="AI101" s="171">
        <f t="shared" si="20"/>
        <v>0</v>
      </c>
      <c r="AJ101" s="171">
        <f t="shared" si="20"/>
        <v>0</v>
      </c>
      <c r="AK101" s="171"/>
      <c r="AL101" s="171"/>
      <c r="AM101" s="171">
        <f t="shared" si="21"/>
        <v>0</v>
      </c>
      <c r="AN101" s="171"/>
      <c r="AO101" s="171"/>
      <c r="AP101" s="171"/>
      <c r="AQ101" s="171"/>
      <c r="AR101" s="171"/>
      <c r="AS101" s="171"/>
      <c r="AT101" s="171"/>
      <c r="AU101" s="171"/>
      <c r="AV101" s="171"/>
      <c r="AW101" s="171"/>
      <c r="AX101" s="171"/>
      <c r="AY101" s="171"/>
      <c r="BB101" s="172" t="str">
        <f t="shared" si="22"/>
        <v/>
      </c>
      <c r="BC101" s="172" t="str">
        <f t="shared" si="22"/>
        <v/>
      </c>
      <c r="BD101" s="172" t="str">
        <f t="shared" si="22"/>
        <v/>
      </c>
      <c r="BE101" s="172" t="str">
        <f t="shared" si="22"/>
        <v/>
      </c>
      <c r="BF101" s="172" t="str">
        <f t="shared" si="22"/>
        <v/>
      </c>
    </row>
    <row r="102" spans="2:58">
      <c r="B102" s="10" t="str">
        <f t="shared" si="19"/>
        <v/>
      </c>
      <c r="C102" s="8"/>
      <c r="D102" s="8"/>
      <c r="E102" s="8"/>
      <c r="F102" s="281"/>
      <c r="G102" s="9"/>
      <c r="H102" s="9"/>
      <c r="I102" s="9"/>
      <c r="J102" s="9"/>
      <c r="K102" s="9"/>
      <c r="L102" s="305"/>
      <c r="M102" s="305"/>
      <c r="N102" s="11" t="str">
        <f t="shared" si="23"/>
        <v/>
      </c>
      <c r="O102" s="11" t="str">
        <f t="shared" si="24"/>
        <v/>
      </c>
      <c r="P102" s="158"/>
      <c r="Q102" s="11"/>
      <c r="R102" s="11"/>
      <c r="S102" s="11"/>
      <c r="T102" s="11"/>
      <c r="U102" s="11"/>
      <c r="V102" s="11"/>
      <c r="W102" s="11"/>
      <c r="X102" s="11"/>
      <c r="Y102" s="11" t="str">
        <f t="shared" si="25"/>
        <v/>
      </c>
      <c r="Z102" s="11" t="str">
        <f t="shared" si="26"/>
        <v/>
      </c>
      <c r="AA102" s="172">
        <f t="shared" si="27"/>
        <v>0</v>
      </c>
      <c r="AB102" s="172" t="str">
        <f t="shared" si="18"/>
        <v/>
      </c>
      <c r="AC102" s="172" t="str">
        <f t="shared" si="18"/>
        <v/>
      </c>
      <c r="AD102" s="171">
        <f t="shared" si="20"/>
        <v>0</v>
      </c>
      <c r="AE102" s="171">
        <f t="shared" si="20"/>
        <v>0</v>
      </c>
      <c r="AF102" s="171">
        <f t="shared" si="20"/>
        <v>0</v>
      </c>
      <c r="AG102" s="171">
        <f t="shared" si="20"/>
        <v>0</v>
      </c>
      <c r="AH102" s="171">
        <f t="shared" si="20"/>
        <v>0</v>
      </c>
      <c r="AI102" s="171">
        <f t="shared" si="20"/>
        <v>0</v>
      </c>
      <c r="AJ102" s="171">
        <f t="shared" si="20"/>
        <v>0</v>
      </c>
      <c r="AK102" s="171"/>
      <c r="AL102" s="171"/>
      <c r="AM102" s="171">
        <f t="shared" si="21"/>
        <v>0</v>
      </c>
      <c r="AN102" s="171"/>
      <c r="AO102" s="171"/>
      <c r="AP102" s="171"/>
      <c r="AQ102" s="171"/>
      <c r="AR102" s="171"/>
      <c r="AS102" s="171"/>
      <c r="AT102" s="171"/>
      <c r="AU102" s="171"/>
      <c r="AV102" s="171"/>
      <c r="AW102" s="171"/>
      <c r="AX102" s="171"/>
      <c r="AY102" s="171"/>
      <c r="BB102" s="172" t="str">
        <f t="shared" si="22"/>
        <v/>
      </c>
      <c r="BC102" s="172" t="str">
        <f t="shared" si="22"/>
        <v/>
      </c>
      <c r="BD102" s="172" t="str">
        <f t="shared" si="22"/>
        <v/>
      </c>
      <c r="BE102" s="172" t="str">
        <f t="shared" si="22"/>
        <v/>
      </c>
      <c r="BF102" s="172" t="str">
        <f t="shared" si="22"/>
        <v/>
      </c>
    </row>
    <row r="103" spans="2:58">
      <c r="B103" s="10" t="str">
        <f t="shared" si="19"/>
        <v/>
      </c>
      <c r="C103" s="8"/>
      <c r="D103" s="8"/>
      <c r="E103" s="8"/>
      <c r="F103" s="281"/>
      <c r="G103" s="9"/>
      <c r="H103" s="9"/>
      <c r="I103" s="9"/>
      <c r="J103" s="9"/>
      <c r="K103" s="9"/>
      <c r="L103" s="305"/>
      <c r="M103" s="305"/>
      <c r="N103" s="11" t="str">
        <f t="shared" si="23"/>
        <v/>
      </c>
      <c r="O103" s="11" t="str">
        <f t="shared" si="24"/>
        <v/>
      </c>
      <c r="P103" s="158"/>
      <c r="Q103" s="11"/>
      <c r="R103" s="11"/>
      <c r="S103" s="11"/>
      <c r="T103" s="11"/>
      <c r="U103" s="11"/>
      <c r="V103" s="11"/>
      <c r="W103" s="11"/>
      <c r="X103" s="11"/>
      <c r="Y103" s="11" t="str">
        <f t="shared" si="25"/>
        <v/>
      </c>
      <c r="Z103" s="11" t="str">
        <f t="shared" si="26"/>
        <v/>
      </c>
      <c r="AA103" s="172">
        <f t="shared" si="27"/>
        <v>0</v>
      </c>
      <c r="AB103" s="172" t="str">
        <f t="shared" si="18"/>
        <v/>
      </c>
      <c r="AC103" s="172" t="str">
        <f t="shared" si="18"/>
        <v/>
      </c>
      <c r="AD103" s="171">
        <f t="shared" si="20"/>
        <v>0</v>
      </c>
      <c r="AE103" s="171">
        <f t="shared" si="20"/>
        <v>0</v>
      </c>
      <c r="AF103" s="171">
        <f t="shared" si="20"/>
        <v>0</v>
      </c>
      <c r="AG103" s="171">
        <f t="shared" si="20"/>
        <v>0</v>
      </c>
      <c r="AH103" s="171">
        <f t="shared" si="20"/>
        <v>0</v>
      </c>
      <c r="AI103" s="171">
        <f t="shared" si="20"/>
        <v>0</v>
      </c>
      <c r="AJ103" s="171">
        <f t="shared" si="20"/>
        <v>0</v>
      </c>
      <c r="AK103" s="171"/>
      <c r="AL103" s="171"/>
      <c r="AM103" s="171">
        <f t="shared" si="21"/>
        <v>0</v>
      </c>
      <c r="AN103" s="171"/>
      <c r="AO103" s="171"/>
      <c r="AP103" s="171"/>
      <c r="AQ103" s="171"/>
      <c r="AR103" s="171"/>
      <c r="AS103" s="171"/>
      <c r="AT103" s="171"/>
      <c r="AU103" s="171"/>
      <c r="AV103" s="171"/>
      <c r="AW103" s="171"/>
      <c r="AX103" s="171"/>
      <c r="AY103" s="171"/>
      <c r="BB103" s="172" t="str">
        <f t="shared" si="22"/>
        <v/>
      </c>
      <c r="BC103" s="172" t="str">
        <f t="shared" si="22"/>
        <v/>
      </c>
      <c r="BD103" s="172" t="str">
        <f t="shared" si="22"/>
        <v/>
      </c>
      <c r="BE103" s="172" t="str">
        <f t="shared" si="22"/>
        <v/>
      </c>
      <c r="BF103" s="172" t="str">
        <f t="shared" si="22"/>
        <v/>
      </c>
    </row>
    <row r="104" spans="2:58">
      <c r="B104" s="10" t="str">
        <f t="shared" si="19"/>
        <v/>
      </c>
      <c r="C104" s="8"/>
      <c r="D104" s="8"/>
      <c r="E104" s="8"/>
      <c r="F104" s="281"/>
      <c r="G104" s="9"/>
      <c r="H104" s="9"/>
      <c r="I104" s="9"/>
      <c r="J104" s="9"/>
      <c r="K104" s="9"/>
      <c r="L104" s="305"/>
      <c r="M104" s="305"/>
      <c r="N104" s="11" t="str">
        <f t="shared" si="23"/>
        <v/>
      </c>
      <c r="O104" s="11" t="str">
        <f t="shared" si="24"/>
        <v/>
      </c>
      <c r="P104" s="158"/>
      <c r="Q104" s="11"/>
      <c r="R104" s="11"/>
      <c r="S104" s="11"/>
      <c r="T104" s="11"/>
      <c r="U104" s="11"/>
      <c r="V104" s="11"/>
      <c r="W104" s="11"/>
      <c r="X104" s="11"/>
      <c r="Y104" s="11" t="str">
        <f t="shared" si="25"/>
        <v/>
      </c>
      <c r="Z104" s="11" t="str">
        <f t="shared" si="26"/>
        <v/>
      </c>
      <c r="AA104" s="172">
        <f t="shared" si="27"/>
        <v>0</v>
      </c>
      <c r="AB104" s="172" t="str">
        <f t="shared" si="18"/>
        <v/>
      </c>
      <c r="AC104" s="172" t="str">
        <f t="shared" si="18"/>
        <v/>
      </c>
      <c r="AD104" s="171">
        <f t="shared" si="20"/>
        <v>0</v>
      </c>
      <c r="AE104" s="171">
        <f t="shared" si="20"/>
        <v>0</v>
      </c>
      <c r="AF104" s="171">
        <f t="shared" si="20"/>
        <v>0</v>
      </c>
      <c r="AG104" s="171">
        <f t="shared" si="20"/>
        <v>0</v>
      </c>
      <c r="AH104" s="171">
        <f t="shared" si="20"/>
        <v>0</v>
      </c>
      <c r="AI104" s="171">
        <f t="shared" si="20"/>
        <v>0</v>
      </c>
      <c r="AJ104" s="171">
        <f t="shared" si="20"/>
        <v>0</v>
      </c>
      <c r="AK104" s="171"/>
      <c r="AL104" s="171"/>
      <c r="AM104" s="171">
        <f t="shared" si="21"/>
        <v>0</v>
      </c>
      <c r="AN104" s="171"/>
      <c r="AO104" s="171"/>
      <c r="AP104" s="171"/>
      <c r="AQ104" s="171"/>
      <c r="AR104" s="171"/>
      <c r="AS104" s="171"/>
      <c r="AT104" s="171"/>
      <c r="AU104" s="171"/>
      <c r="AV104" s="171"/>
      <c r="AW104" s="171"/>
      <c r="AX104" s="171"/>
      <c r="AY104" s="171"/>
      <c r="BB104" s="172" t="str">
        <f t="shared" si="22"/>
        <v/>
      </c>
      <c r="BC104" s="172" t="str">
        <f t="shared" si="22"/>
        <v/>
      </c>
      <c r="BD104" s="172" t="str">
        <f t="shared" si="22"/>
        <v/>
      </c>
      <c r="BE104" s="172" t="str">
        <f t="shared" si="22"/>
        <v/>
      </c>
      <c r="BF104" s="172" t="str">
        <f t="shared" si="22"/>
        <v/>
      </c>
    </row>
    <row r="105" spans="2:58">
      <c r="B105" s="10" t="str">
        <f t="shared" si="19"/>
        <v/>
      </c>
      <c r="C105" s="8"/>
      <c r="D105" s="8"/>
      <c r="E105" s="8"/>
      <c r="F105" s="281"/>
      <c r="G105" s="9"/>
      <c r="H105" s="9"/>
      <c r="I105" s="9"/>
      <c r="J105" s="9"/>
      <c r="K105" s="9"/>
      <c r="L105" s="305"/>
      <c r="M105" s="305"/>
      <c r="N105" s="11" t="str">
        <f t="shared" si="23"/>
        <v/>
      </c>
      <c r="O105" s="11" t="str">
        <f t="shared" si="24"/>
        <v/>
      </c>
      <c r="P105" s="158"/>
      <c r="Q105" s="11"/>
      <c r="R105" s="11"/>
      <c r="S105" s="11"/>
      <c r="T105" s="11"/>
      <c r="U105" s="11"/>
      <c r="V105" s="11"/>
      <c r="W105" s="11"/>
      <c r="X105" s="11"/>
      <c r="Y105" s="11" t="str">
        <f t="shared" si="25"/>
        <v/>
      </c>
      <c r="Z105" s="11" t="str">
        <f t="shared" si="26"/>
        <v/>
      </c>
      <c r="AA105" s="172">
        <f t="shared" si="27"/>
        <v>0</v>
      </c>
      <c r="AB105" s="172" t="str">
        <f t="shared" si="18"/>
        <v/>
      </c>
      <c r="AC105" s="172" t="str">
        <f t="shared" si="18"/>
        <v/>
      </c>
      <c r="AD105" s="171">
        <f t="shared" si="20"/>
        <v>0</v>
      </c>
      <c r="AE105" s="171">
        <f t="shared" si="20"/>
        <v>0</v>
      </c>
      <c r="AF105" s="171">
        <f t="shared" si="20"/>
        <v>0</v>
      </c>
      <c r="AG105" s="171">
        <f t="shared" si="20"/>
        <v>0</v>
      </c>
      <c r="AH105" s="171">
        <f t="shared" si="20"/>
        <v>0</v>
      </c>
      <c r="AI105" s="171">
        <f t="shared" si="20"/>
        <v>0</v>
      </c>
      <c r="AJ105" s="171">
        <f t="shared" si="20"/>
        <v>0</v>
      </c>
      <c r="AK105" s="171"/>
      <c r="AL105" s="171"/>
      <c r="AM105" s="171">
        <f t="shared" si="21"/>
        <v>0</v>
      </c>
      <c r="AN105" s="171"/>
      <c r="AO105" s="171"/>
      <c r="AP105" s="171"/>
      <c r="AQ105" s="171"/>
      <c r="AR105" s="171"/>
      <c r="AS105" s="171"/>
      <c r="AT105" s="171"/>
      <c r="AU105" s="171"/>
      <c r="AV105" s="171"/>
      <c r="AW105" s="171"/>
      <c r="AX105" s="171"/>
      <c r="AY105" s="171"/>
      <c r="BB105" s="172" t="str">
        <f t="shared" si="22"/>
        <v/>
      </c>
      <c r="BC105" s="172" t="str">
        <f t="shared" si="22"/>
        <v/>
      </c>
      <c r="BD105" s="172" t="str">
        <f t="shared" si="22"/>
        <v/>
      </c>
      <c r="BE105" s="172" t="str">
        <f t="shared" si="22"/>
        <v/>
      </c>
      <c r="BF105" s="172" t="str">
        <f t="shared" si="22"/>
        <v/>
      </c>
    </row>
    <row r="106" spans="2:58">
      <c r="B106" s="10" t="str">
        <f t="shared" si="19"/>
        <v/>
      </c>
      <c r="C106" s="8"/>
      <c r="D106" s="8"/>
      <c r="E106" s="8"/>
      <c r="F106" s="281"/>
      <c r="G106" s="9"/>
      <c r="H106" s="9"/>
      <c r="I106" s="9"/>
      <c r="J106" s="9"/>
      <c r="K106" s="9"/>
      <c r="L106" s="305"/>
      <c r="M106" s="305"/>
      <c r="N106" s="11" t="str">
        <f t="shared" si="23"/>
        <v/>
      </c>
      <c r="O106" s="11" t="str">
        <f t="shared" si="24"/>
        <v/>
      </c>
      <c r="P106" s="158"/>
      <c r="Q106" s="11"/>
      <c r="R106" s="11"/>
      <c r="S106" s="11"/>
      <c r="T106" s="11"/>
      <c r="U106" s="11"/>
      <c r="V106" s="11"/>
      <c r="W106" s="11"/>
      <c r="X106" s="11"/>
      <c r="Y106" s="11" t="str">
        <f t="shared" si="25"/>
        <v/>
      </c>
      <c r="Z106" s="11" t="str">
        <f t="shared" si="26"/>
        <v/>
      </c>
      <c r="AA106" s="172">
        <f t="shared" si="27"/>
        <v>0</v>
      </c>
      <c r="AB106" s="172" t="str">
        <f t="shared" si="18"/>
        <v/>
      </c>
      <c r="AC106" s="172" t="str">
        <f t="shared" si="18"/>
        <v/>
      </c>
      <c r="AD106" s="171">
        <f t="shared" si="20"/>
        <v>0</v>
      </c>
      <c r="AE106" s="171">
        <f t="shared" si="20"/>
        <v>0</v>
      </c>
      <c r="AF106" s="171">
        <f t="shared" si="20"/>
        <v>0</v>
      </c>
      <c r="AG106" s="171">
        <f t="shared" si="20"/>
        <v>0</v>
      </c>
      <c r="AH106" s="171">
        <f t="shared" si="20"/>
        <v>0</v>
      </c>
      <c r="AI106" s="171">
        <f t="shared" si="20"/>
        <v>0</v>
      </c>
      <c r="AJ106" s="171">
        <f t="shared" si="20"/>
        <v>0</v>
      </c>
      <c r="AK106" s="171"/>
      <c r="AL106" s="171"/>
      <c r="AM106" s="171">
        <f t="shared" si="21"/>
        <v>0</v>
      </c>
      <c r="AN106" s="171"/>
      <c r="AO106" s="171"/>
      <c r="AP106" s="171"/>
      <c r="AQ106" s="171"/>
      <c r="AR106" s="171"/>
      <c r="AS106" s="171"/>
      <c r="AT106" s="171"/>
      <c r="AU106" s="171"/>
      <c r="AV106" s="171"/>
      <c r="AW106" s="171"/>
      <c r="AX106" s="171"/>
      <c r="AY106" s="171"/>
      <c r="BB106" s="172" t="str">
        <f t="shared" si="22"/>
        <v/>
      </c>
      <c r="BC106" s="172" t="str">
        <f t="shared" si="22"/>
        <v/>
      </c>
      <c r="BD106" s="172" t="str">
        <f t="shared" si="22"/>
        <v/>
      </c>
      <c r="BE106" s="172" t="str">
        <f t="shared" si="22"/>
        <v/>
      </c>
      <c r="BF106" s="172" t="str">
        <f t="shared" si="22"/>
        <v/>
      </c>
    </row>
    <row r="107" spans="2:58">
      <c r="B107" s="10" t="str">
        <f t="shared" si="19"/>
        <v/>
      </c>
      <c r="C107" s="8"/>
      <c r="D107" s="8"/>
      <c r="E107" s="8"/>
      <c r="F107" s="281"/>
      <c r="G107" s="9"/>
      <c r="H107" s="9"/>
      <c r="I107" s="9"/>
      <c r="J107" s="9"/>
      <c r="K107" s="9"/>
      <c r="L107" s="305"/>
      <c r="M107" s="305"/>
      <c r="N107" s="11" t="str">
        <f t="shared" si="23"/>
        <v/>
      </c>
      <c r="O107" s="11" t="str">
        <f t="shared" si="24"/>
        <v/>
      </c>
      <c r="P107" s="158"/>
      <c r="Q107" s="11"/>
      <c r="R107" s="11"/>
      <c r="S107" s="11"/>
      <c r="T107" s="11"/>
      <c r="U107" s="11"/>
      <c r="V107" s="11"/>
      <c r="W107" s="11"/>
      <c r="X107" s="11"/>
      <c r="Y107" s="11" t="str">
        <f t="shared" si="25"/>
        <v/>
      </c>
      <c r="Z107" s="11" t="str">
        <f t="shared" si="26"/>
        <v/>
      </c>
      <c r="AA107" s="172">
        <f t="shared" si="27"/>
        <v>0</v>
      </c>
      <c r="AB107" s="172" t="str">
        <f t="shared" si="18"/>
        <v/>
      </c>
      <c r="AC107" s="172" t="str">
        <f t="shared" si="18"/>
        <v/>
      </c>
      <c r="AD107" s="171">
        <f t="shared" si="20"/>
        <v>0</v>
      </c>
      <c r="AE107" s="171">
        <f t="shared" si="20"/>
        <v>0</v>
      </c>
      <c r="AF107" s="171">
        <f t="shared" si="20"/>
        <v>0</v>
      </c>
      <c r="AG107" s="171">
        <f t="shared" si="20"/>
        <v>0</v>
      </c>
      <c r="AH107" s="171">
        <f t="shared" si="20"/>
        <v>0</v>
      </c>
      <c r="AI107" s="171">
        <f t="shared" si="20"/>
        <v>0</v>
      </c>
      <c r="AJ107" s="171">
        <f t="shared" si="20"/>
        <v>0</v>
      </c>
      <c r="AK107" s="171"/>
      <c r="AL107" s="171"/>
      <c r="AM107" s="171">
        <f t="shared" si="21"/>
        <v>0</v>
      </c>
      <c r="AN107" s="171"/>
      <c r="AO107" s="171"/>
      <c r="AP107" s="171"/>
      <c r="AQ107" s="171"/>
      <c r="AR107" s="171"/>
      <c r="AS107" s="171"/>
      <c r="AT107" s="171"/>
      <c r="AU107" s="171"/>
      <c r="AV107" s="171"/>
      <c r="AW107" s="171"/>
      <c r="AX107" s="171"/>
      <c r="AY107" s="171"/>
      <c r="BB107" s="172" t="str">
        <f t="shared" si="22"/>
        <v/>
      </c>
      <c r="BC107" s="172" t="str">
        <f t="shared" si="22"/>
        <v/>
      </c>
      <c r="BD107" s="172" t="str">
        <f t="shared" si="22"/>
        <v/>
      </c>
      <c r="BE107" s="172" t="str">
        <f t="shared" si="22"/>
        <v/>
      </c>
      <c r="BF107" s="172" t="str">
        <f t="shared" si="22"/>
        <v/>
      </c>
    </row>
    <row r="108" spans="2:58">
      <c r="B108" s="10" t="str">
        <f t="shared" si="19"/>
        <v/>
      </c>
      <c r="C108" s="8"/>
      <c r="D108" s="8"/>
      <c r="E108" s="8"/>
      <c r="F108" s="281"/>
      <c r="G108" s="9"/>
      <c r="H108" s="9"/>
      <c r="I108" s="9"/>
      <c r="J108" s="9"/>
      <c r="K108" s="9"/>
      <c r="L108" s="305"/>
      <c r="M108" s="305"/>
      <c r="N108" s="11" t="str">
        <f t="shared" si="23"/>
        <v/>
      </c>
      <c r="O108" s="11" t="str">
        <f t="shared" si="24"/>
        <v/>
      </c>
      <c r="P108" s="158"/>
      <c r="Q108" s="11"/>
      <c r="R108" s="11"/>
      <c r="S108" s="11"/>
      <c r="T108" s="11"/>
      <c r="U108" s="11"/>
      <c r="V108" s="11"/>
      <c r="W108" s="11"/>
      <c r="X108" s="11"/>
      <c r="Y108" s="11" t="str">
        <f t="shared" si="25"/>
        <v/>
      </c>
      <c r="Z108" s="11" t="str">
        <f t="shared" si="26"/>
        <v/>
      </c>
      <c r="AA108" s="172">
        <f t="shared" si="27"/>
        <v>0</v>
      </c>
      <c r="AB108" s="172" t="str">
        <f t="shared" si="18"/>
        <v/>
      </c>
      <c r="AC108" s="172" t="str">
        <f t="shared" si="18"/>
        <v/>
      </c>
      <c r="AD108" s="171">
        <f t="shared" si="20"/>
        <v>0</v>
      </c>
      <c r="AE108" s="171">
        <f t="shared" si="20"/>
        <v>0</v>
      </c>
      <c r="AF108" s="171">
        <f t="shared" si="20"/>
        <v>0</v>
      </c>
      <c r="AG108" s="171">
        <f t="shared" si="20"/>
        <v>0</v>
      </c>
      <c r="AH108" s="171">
        <f t="shared" si="20"/>
        <v>0</v>
      </c>
      <c r="AI108" s="171">
        <f t="shared" si="20"/>
        <v>0</v>
      </c>
      <c r="AJ108" s="171">
        <f t="shared" si="20"/>
        <v>0</v>
      </c>
      <c r="AK108" s="171"/>
      <c r="AL108" s="171"/>
      <c r="AM108" s="171">
        <f t="shared" si="21"/>
        <v>0</v>
      </c>
      <c r="AN108" s="171"/>
      <c r="AO108" s="171"/>
      <c r="AP108" s="171"/>
      <c r="AQ108" s="171"/>
      <c r="AR108" s="171"/>
      <c r="AS108" s="171"/>
      <c r="AT108" s="171"/>
      <c r="AU108" s="171"/>
      <c r="AV108" s="171"/>
      <c r="AW108" s="171"/>
      <c r="AX108" s="171"/>
      <c r="AY108" s="171"/>
      <c r="BB108" s="172" t="str">
        <f t="shared" si="22"/>
        <v/>
      </c>
      <c r="BC108" s="172" t="str">
        <f t="shared" si="22"/>
        <v/>
      </c>
      <c r="BD108" s="172" t="str">
        <f t="shared" si="22"/>
        <v/>
      </c>
      <c r="BE108" s="172" t="str">
        <f t="shared" si="22"/>
        <v/>
      </c>
      <c r="BF108" s="172" t="str">
        <f t="shared" si="22"/>
        <v/>
      </c>
    </row>
    <row r="109" spans="2:58">
      <c r="B109" s="10" t="str">
        <f t="shared" si="19"/>
        <v/>
      </c>
      <c r="C109" s="8"/>
      <c r="D109" s="8"/>
      <c r="E109" s="8"/>
      <c r="F109" s="281"/>
      <c r="G109" s="9"/>
      <c r="H109" s="9"/>
      <c r="I109" s="9"/>
      <c r="J109" s="9"/>
      <c r="K109" s="9"/>
      <c r="L109" s="305"/>
      <c r="M109" s="305"/>
      <c r="N109" s="11" t="str">
        <f t="shared" si="23"/>
        <v/>
      </c>
      <c r="O109" s="11" t="str">
        <f t="shared" si="24"/>
        <v/>
      </c>
      <c r="P109" s="158"/>
      <c r="Q109" s="11"/>
      <c r="R109" s="11"/>
      <c r="S109" s="11"/>
      <c r="T109" s="11"/>
      <c r="U109" s="11"/>
      <c r="V109" s="11"/>
      <c r="W109" s="11"/>
      <c r="X109" s="11"/>
      <c r="Y109" s="11" t="str">
        <f t="shared" si="25"/>
        <v/>
      </c>
      <c r="Z109" s="11" t="str">
        <f t="shared" si="26"/>
        <v/>
      </c>
      <c r="AA109" s="172">
        <f t="shared" si="27"/>
        <v>0</v>
      </c>
      <c r="AB109" s="172" t="str">
        <f t="shared" si="18"/>
        <v/>
      </c>
      <c r="AC109" s="172" t="str">
        <f t="shared" si="18"/>
        <v/>
      </c>
      <c r="AD109" s="171">
        <f t="shared" si="20"/>
        <v>0</v>
      </c>
      <c r="AE109" s="171">
        <f t="shared" si="20"/>
        <v>0</v>
      </c>
      <c r="AF109" s="171">
        <f t="shared" si="20"/>
        <v>0</v>
      </c>
      <c r="AG109" s="171">
        <f t="shared" si="20"/>
        <v>0</v>
      </c>
      <c r="AH109" s="171">
        <f t="shared" si="20"/>
        <v>0</v>
      </c>
      <c r="AI109" s="171">
        <f t="shared" si="20"/>
        <v>0</v>
      </c>
      <c r="AJ109" s="171">
        <f t="shared" si="20"/>
        <v>0</v>
      </c>
      <c r="AK109" s="171"/>
      <c r="AL109" s="171"/>
      <c r="AM109" s="171">
        <f t="shared" si="21"/>
        <v>0</v>
      </c>
      <c r="AN109" s="171"/>
      <c r="AO109" s="171"/>
      <c r="AP109" s="171"/>
      <c r="AQ109" s="171"/>
      <c r="AR109" s="171"/>
      <c r="AS109" s="171"/>
      <c r="AT109" s="171"/>
      <c r="AU109" s="171"/>
      <c r="AV109" s="171"/>
      <c r="AW109" s="171"/>
      <c r="AX109" s="171"/>
      <c r="AY109" s="171"/>
      <c r="BB109" s="172" t="str">
        <f t="shared" si="22"/>
        <v/>
      </c>
      <c r="BC109" s="172" t="str">
        <f t="shared" si="22"/>
        <v/>
      </c>
      <c r="BD109" s="172" t="str">
        <f t="shared" si="22"/>
        <v/>
      </c>
      <c r="BE109" s="172" t="str">
        <f t="shared" si="22"/>
        <v/>
      </c>
      <c r="BF109" s="172" t="str">
        <f t="shared" si="22"/>
        <v/>
      </c>
    </row>
    <row r="110" spans="2:58">
      <c r="B110" s="10" t="str">
        <f t="shared" si="19"/>
        <v/>
      </c>
      <c r="C110" s="8"/>
      <c r="D110" s="8"/>
      <c r="E110" s="8"/>
      <c r="F110" s="281"/>
      <c r="G110" s="9"/>
      <c r="H110" s="9"/>
      <c r="I110" s="9"/>
      <c r="J110" s="9"/>
      <c r="K110" s="9"/>
      <c r="L110" s="305"/>
      <c r="M110" s="305"/>
      <c r="N110" s="11" t="str">
        <f t="shared" si="23"/>
        <v/>
      </c>
      <c r="O110" s="11" t="str">
        <f t="shared" si="24"/>
        <v/>
      </c>
      <c r="P110" s="158"/>
      <c r="Q110" s="11"/>
      <c r="R110" s="11"/>
      <c r="S110" s="11"/>
      <c r="T110" s="11"/>
      <c r="U110" s="11"/>
      <c r="V110" s="11"/>
      <c r="W110" s="11"/>
      <c r="X110" s="11"/>
      <c r="Y110" s="11" t="str">
        <f t="shared" si="25"/>
        <v/>
      </c>
      <c r="Z110" s="11" t="str">
        <f t="shared" si="26"/>
        <v/>
      </c>
      <c r="AA110" s="172">
        <f t="shared" si="27"/>
        <v>0</v>
      </c>
      <c r="AB110" s="172" t="str">
        <f t="shared" si="18"/>
        <v/>
      </c>
      <c r="AC110" s="172" t="str">
        <f t="shared" si="18"/>
        <v/>
      </c>
      <c r="AD110" s="171">
        <f t="shared" si="20"/>
        <v>0</v>
      </c>
      <c r="AE110" s="171">
        <f t="shared" si="20"/>
        <v>0</v>
      </c>
      <c r="AF110" s="171">
        <f t="shared" si="20"/>
        <v>0</v>
      </c>
      <c r="AG110" s="171">
        <f t="shared" si="20"/>
        <v>0</v>
      </c>
      <c r="AH110" s="171">
        <f t="shared" si="20"/>
        <v>0</v>
      </c>
      <c r="AI110" s="171">
        <f t="shared" si="20"/>
        <v>0</v>
      </c>
      <c r="AJ110" s="171">
        <f t="shared" si="20"/>
        <v>0</v>
      </c>
      <c r="AK110" s="171"/>
      <c r="AL110" s="171"/>
      <c r="AM110" s="171">
        <f t="shared" si="21"/>
        <v>0</v>
      </c>
      <c r="AN110" s="171"/>
      <c r="AO110" s="171"/>
      <c r="AP110" s="171"/>
      <c r="AQ110" s="171"/>
      <c r="AR110" s="171"/>
      <c r="AS110" s="171"/>
      <c r="AT110" s="171"/>
      <c r="AU110" s="171"/>
      <c r="AV110" s="171"/>
      <c r="AW110" s="171"/>
      <c r="AX110" s="171"/>
      <c r="AY110" s="171"/>
      <c r="BB110" s="172" t="str">
        <f t="shared" si="22"/>
        <v/>
      </c>
      <c r="BC110" s="172" t="str">
        <f t="shared" si="22"/>
        <v/>
      </c>
      <c r="BD110" s="172" t="str">
        <f t="shared" si="22"/>
        <v/>
      </c>
      <c r="BE110" s="172" t="str">
        <f t="shared" si="22"/>
        <v/>
      </c>
      <c r="BF110" s="172" t="str">
        <f t="shared" si="22"/>
        <v/>
      </c>
    </row>
    <row r="111" spans="2:58">
      <c r="B111" s="10" t="str">
        <f t="shared" si="19"/>
        <v/>
      </c>
      <c r="C111" s="8"/>
      <c r="D111" s="8"/>
      <c r="E111" s="8"/>
      <c r="F111" s="281"/>
      <c r="G111" s="9"/>
      <c r="H111" s="9"/>
      <c r="I111" s="9"/>
      <c r="J111" s="9"/>
      <c r="K111" s="9"/>
      <c r="L111" s="305"/>
      <c r="M111" s="305"/>
      <c r="N111" s="11" t="str">
        <f t="shared" si="23"/>
        <v/>
      </c>
      <c r="O111" s="11" t="str">
        <f t="shared" si="24"/>
        <v/>
      </c>
      <c r="P111" s="158"/>
      <c r="Q111" s="11"/>
      <c r="R111" s="11"/>
      <c r="S111" s="11"/>
      <c r="T111" s="11"/>
      <c r="U111" s="11"/>
      <c r="V111" s="11"/>
      <c r="W111" s="11"/>
      <c r="X111" s="11"/>
      <c r="Y111" s="11" t="str">
        <f t="shared" si="25"/>
        <v/>
      </c>
      <c r="Z111" s="11" t="str">
        <f t="shared" si="26"/>
        <v/>
      </c>
      <c r="AA111" s="172">
        <f t="shared" si="27"/>
        <v>0</v>
      </c>
      <c r="AB111" s="172" t="str">
        <f t="shared" si="18"/>
        <v/>
      </c>
      <c r="AC111" s="172" t="str">
        <f t="shared" si="18"/>
        <v/>
      </c>
      <c r="AD111" s="171">
        <f t="shared" si="20"/>
        <v>0</v>
      </c>
      <c r="AE111" s="171">
        <f t="shared" si="20"/>
        <v>0</v>
      </c>
      <c r="AF111" s="171">
        <f t="shared" si="20"/>
        <v>0</v>
      </c>
      <c r="AG111" s="171">
        <f t="shared" si="20"/>
        <v>0</v>
      </c>
      <c r="AH111" s="171">
        <f t="shared" si="20"/>
        <v>0</v>
      </c>
      <c r="AI111" s="171">
        <f t="shared" si="20"/>
        <v>0</v>
      </c>
      <c r="AJ111" s="171">
        <f t="shared" si="20"/>
        <v>0</v>
      </c>
      <c r="AK111" s="171"/>
      <c r="AL111" s="171"/>
      <c r="AM111" s="171">
        <f t="shared" si="21"/>
        <v>0</v>
      </c>
      <c r="AN111" s="171"/>
      <c r="AO111" s="171"/>
      <c r="AP111" s="171"/>
      <c r="AQ111" s="171"/>
      <c r="AR111" s="171"/>
      <c r="AS111" s="171"/>
      <c r="AT111" s="171"/>
      <c r="AU111" s="171"/>
      <c r="AV111" s="171"/>
      <c r="AW111" s="171"/>
      <c r="AX111" s="171"/>
      <c r="AY111" s="171"/>
      <c r="BB111" s="172" t="str">
        <f t="shared" ref="BB111:BF126" si="28">IF($F111="","",BB$30)</f>
        <v/>
      </c>
      <c r="BC111" s="172" t="str">
        <f t="shared" si="28"/>
        <v/>
      </c>
      <c r="BD111" s="172" t="str">
        <f t="shared" si="28"/>
        <v/>
      </c>
      <c r="BE111" s="172" t="str">
        <f t="shared" si="28"/>
        <v/>
      </c>
      <c r="BF111" s="172" t="str">
        <f t="shared" si="28"/>
        <v/>
      </c>
    </row>
    <row r="112" spans="2:58">
      <c r="B112" s="10" t="str">
        <f t="shared" si="19"/>
        <v/>
      </c>
      <c r="C112" s="8"/>
      <c r="D112" s="8"/>
      <c r="E112" s="8"/>
      <c r="F112" s="281"/>
      <c r="G112" s="9"/>
      <c r="H112" s="9"/>
      <c r="I112" s="9"/>
      <c r="J112" s="9"/>
      <c r="K112" s="9"/>
      <c r="L112" s="305"/>
      <c r="M112" s="305"/>
      <c r="N112" s="11" t="str">
        <f t="shared" si="23"/>
        <v/>
      </c>
      <c r="O112" s="11" t="str">
        <f t="shared" si="24"/>
        <v/>
      </c>
      <c r="P112" s="158"/>
      <c r="Q112" s="11"/>
      <c r="R112" s="11"/>
      <c r="S112" s="11"/>
      <c r="T112" s="11"/>
      <c r="U112" s="11"/>
      <c r="V112" s="11"/>
      <c r="W112" s="11"/>
      <c r="X112" s="11"/>
      <c r="Y112" s="11" t="str">
        <f t="shared" si="25"/>
        <v/>
      </c>
      <c r="Z112" s="11" t="str">
        <f t="shared" si="26"/>
        <v/>
      </c>
      <c r="AA112" s="172">
        <f t="shared" si="27"/>
        <v>0</v>
      </c>
      <c r="AB112" s="172" t="str">
        <f t="shared" si="18"/>
        <v/>
      </c>
      <c r="AC112" s="172" t="str">
        <f t="shared" si="18"/>
        <v/>
      </c>
      <c r="AD112" s="171">
        <f t="shared" si="20"/>
        <v>0</v>
      </c>
      <c r="AE112" s="171">
        <f t="shared" si="20"/>
        <v>0</v>
      </c>
      <c r="AF112" s="171">
        <f t="shared" si="20"/>
        <v>0</v>
      </c>
      <c r="AG112" s="171">
        <f t="shared" si="20"/>
        <v>0</v>
      </c>
      <c r="AH112" s="171">
        <f t="shared" si="20"/>
        <v>0</v>
      </c>
      <c r="AI112" s="171">
        <f t="shared" si="20"/>
        <v>0</v>
      </c>
      <c r="AJ112" s="171">
        <f t="shared" si="20"/>
        <v>0</v>
      </c>
      <c r="AK112" s="171"/>
      <c r="AL112" s="171"/>
      <c r="AM112" s="171">
        <f t="shared" si="21"/>
        <v>0</v>
      </c>
      <c r="AN112" s="171"/>
      <c r="AO112" s="171"/>
      <c r="AP112" s="171"/>
      <c r="AQ112" s="171"/>
      <c r="AR112" s="171"/>
      <c r="AS112" s="171"/>
      <c r="AT112" s="171"/>
      <c r="AU112" s="171"/>
      <c r="AV112" s="171"/>
      <c r="AW112" s="171"/>
      <c r="AX112" s="171"/>
      <c r="AY112" s="171"/>
      <c r="BB112" s="172" t="str">
        <f t="shared" si="28"/>
        <v/>
      </c>
      <c r="BC112" s="172" t="str">
        <f t="shared" si="28"/>
        <v/>
      </c>
      <c r="BD112" s="172" t="str">
        <f t="shared" si="28"/>
        <v/>
      </c>
      <c r="BE112" s="172" t="str">
        <f t="shared" si="28"/>
        <v/>
      </c>
      <c r="BF112" s="172" t="str">
        <f t="shared" si="28"/>
        <v/>
      </c>
    </row>
    <row r="113" spans="2:58">
      <c r="B113" s="10" t="str">
        <f t="shared" si="19"/>
        <v/>
      </c>
      <c r="C113" s="8"/>
      <c r="D113" s="8"/>
      <c r="E113" s="8"/>
      <c r="F113" s="281"/>
      <c r="G113" s="9"/>
      <c r="H113" s="9"/>
      <c r="I113" s="9"/>
      <c r="J113" s="9"/>
      <c r="K113" s="9"/>
      <c r="L113" s="305"/>
      <c r="M113" s="305"/>
      <c r="N113" s="11" t="str">
        <f t="shared" si="23"/>
        <v/>
      </c>
      <c r="O113" s="11" t="str">
        <f t="shared" si="24"/>
        <v/>
      </c>
      <c r="P113" s="158"/>
      <c r="Q113" s="11"/>
      <c r="R113" s="11"/>
      <c r="S113" s="11"/>
      <c r="T113" s="11"/>
      <c r="U113" s="11"/>
      <c r="V113" s="11"/>
      <c r="W113" s="11"/>
      <c r="X113" s="11"/>
      <c r="Y113" s="11" t="str">
        <f t="shared" si="25"/>
        <v/>
      </c>
      <c r="Z113" s="11" t="str">
        <f t="shared" si="26"/>
        <v/>
      </c>
      <c r="AA113" s="172">
        <f t="shared" si="27"/>
        <v>0</v>
      </c>
      <c r="AB113" s="172" t="str">
        <f t="shared" si="18"/>
        <v/>
      </c>
      <c r="AC113" s="172" t="str">
        <f t="shared" si="18"/>
        <v/>
      </c>
      <c r="AD113" s="171">
        <f t="shared" si="20"/>
        <v>0</v>
      </c>
      <c r="AE113" s="171">
        <f t="shared" si="20"/>
        <v>0</v>
      </c>
      <c r="AF113" s="171">
        <f t="shared" si="20"/>
        <v>0</v>
      </c>
      <c r="AG113" s="171">
        <f t="shared" si="20"/>
        <v>0</v>
      </c>
      <c r="AH113" s="171">
        <f t="shared" si="20"/>
        <v>0</v>
      </c>
      <c r="AI113" s="171">
        <f t="shared" si="20"/>
        <v>0</v>
      </c>
      <c r="AJ113" s="171">
        <f t="shared" si="20"/>
        <v>0</v>
      </c>
      <c r="AK113" s="171"/>
      <c r="AL113" s="171"/>
      <c r="AM113" s="171">
        <f t="shared" si="21"/>
        <v>0</v>
      </c>
      <c r="AN113" s="171"/>
      <c r="AO113" s="171"/>
      <c r="AP113" s="171"/>
      <c r="AQ113" s="171"/>
      <c r="AR113" s="171"/>
      <c r="AS113" s="171"/>
      <c r="AT113" s="171"/>
      <c r="AU113" s="171"/>
      <c r="AV113" s="171"/>
      <c r="AW113" s="171"/>
      <c r="AX113" s="171"/>
      <c r="AY113" s="171"/>
      <c r="BB113" s="172" t="str">
        <f t="shared" si="28"/>
        <v/>
      </c>
      <c r="BC113" s="172" t="str">
        <f t="shared" si="28"/>
        <v/>
      </c>
      <c r="BD113" s="172" t="str">
        <f t="shared" si="28"/>
        <v/>
      </c>
      <c r="BE113" s="172" t="str">
        <f t="shared" si="28"/>
        <v/>
      </c>
      <c r="BF113" s="172" t="str">
        <f t="shared" si="28"/>
        <v/>
      </c>
    </row>
    <row r="114" spans="2:58">
      <c r="B114" s="10" t="str">
        <f t="shared" si="19"/>
        <v/>
      </c>
      <c r="C114" s="8"/>
      <c r="D114" s="8"/>
      <c r="E114" s="8"/>
      <c r="F114" s="281"/>
      <c r="G114" s="9"/>
      <c r="H114" s="9"/>
      <c r="I114" s="9"/>
      <c r="J114" s="9"/>
      <c r="K114" s="9"/>
      <c r="L114" s="305"/>
      <c r="M114" s="305"/>
      <c r="N114" s="11" t="str">
        <f t="shared" si="23"/>
        <v/>
      </c>
      <c r="O114" s="11" t="str">
        <f t="shared" si="24"/>
        <v/>
      </c>
      <c r="P114" s="158"/>
      <c r="Q114" s="11"/>
      <c r="R114" s="11"/>
      <c r="S114" s="11"/>
      <c r="T114" s="11"/>
      <c r="U114" s="11"/>
      <c r="V114" s="11"/>
      <c r="W114" s="11"/>
      <c r="X114" s="11"/>
      <c r="Y114" s="11" t="str">
        <f t="shared" si="25"/>
        <v/>
      </c>
      <c r="Z114" s="11" t="str">
        <f t="shared" si="26"/>
        <v/>
      </c>
      <c r="AA114" s="172">
        <f t="shared" si="27"/>
        <v>0</v>
      </c>
      <c r="AB114" s="172" t="str">
        <f t="shared" si="18"/>
        <v/>
      </c>
      <c r="AC114" s="172" t="str">
        <f t="shared" si="18"/>
        <v/>
      </c>
      <c r="AD114" s="171">
        <f t="shared" si="20"/>
        <v>0</v>
      </c>
      <c r="AE114" s="171">
        <f t="shared" si="20"/>
        <v>0</v>
      </c>
      <c r="AF114" s="171">
        <f t="shared" si="20"/>
        <v>0</v>
      </c>
      <c r="AG114" s="171">
        <f t="shared" si="20"/>
        <v>0</v>
      </c>
      <c r="AH114" s="171">
        <f t="shared" si="20"/>
        <v>0</v>
      </c>
      <c r="AI114" s="171">
        <f t="shared" si="20"/>
        <v>0</v>
      </c>
      <c r="AJ114" s="171">
        <f t="shared" si="20"/>
        <v>0</v>
      </c>
      <c r="AK114" s="171"/>
      <c r="AL114" s="171"/>
      <c r="AM114" s="171">
        <f t="shared" si="21"/>
        <v>0</v>
      </c>
      <c r="AN114" s="171"/>
      <c r="AO114" s="171"/>
      <c r="AP114" s="171"/>
      <c r="AQ114" s="171"/>
      <c r="AR114" s="171"/>
      <c r="AS114" s="171"/>
      <c r="AT114" s="171"/>
      <c r="AU114" s="171"/>
      <c r="AV114" s="171"/>
      <c r="AW114" s="171"/>
      <c r="AX114" s="171"/>
      <c r="AY114" s="171"/>
      <c r="BB114" s="172" t="str">
        <f t="shared" si="28"/>
        <v/>
      </c>
      <c r="BC114" s="172" t="str">
        <f t="shared" si="28"/>
        <v/>
      </c>
      <c r="BD114" s="172" t="str">
        <f t="shared" si="28"/>
        <v/>
      </c>
      <c r="BE114" s="172" t="str">
        <f t="shared" si="28"/>
        <v/>
      </c>
      <c r="BF114" s="172" t="str">
        <f t="shared" si="28"/>
        <v/>
      </c>
    </row>
    <row r="115" spans="2:58">
      <c r="B115" s="10" t="str">
        <f t="shared" si="19"/>
        <v/>
      </c>
      <c r="C115" s="8"/>
      <c r="D115" s="8"/>
      <c r="E115" s="8"/>
      <c r="F115" s="281"/>
      <c r="G115" s="9"/>
      <c r="H115" s="9"/>
      <c r="I115" s="9"/>
      <c r="J115" s="9"/>
      <c r="K115" s="9"/>
      <c r="L115" s="305"/>
      <c r="M115" s="305"/>
      <c r="N115" s="11" t="str">
        <f t="shared" si="23"/>
        <v/>
      </c>
      <c r="O115" s="11" t="str">
        <f t="shared" si="24"/>
        <v/>
      </c>
      <c r="P115" s="158"/>
      <c r="Q115" s="11"/>
      <c r="R115" s="11"/>
      <c r="S115" s="11"/>
      <c r="T115" s="11"/>
      <c r="U115" s="11"/>
      <c r="V115" s="11"/>
      <c r="W115" s="11"/>
      <c r="X115" s="11"/>
      <c r="Y115" s="11" t="str">
        <f t="shared" si="25"/>
        <v/>
      </c>
      <c r="Z115" s="11" t="str">
        <f t="shared" si="26"/>
        <v/>
      </c>
      <c r="AA115" s="172">
        <f t="shared" si="27"/>
        <v>0</v>
      </c>
      <c r="AB115" s="172" t="str">
        <f t="shared" si="18"/>
        <v/>
      </c>
      <c r="AC115" s="172" t="str">
        <f t="shared" si="18"/>
        <v/>
      </c>
      <c r="AD115" s="171">
        <f t="shared" si="20"/>
        <v>0</v>
      </c>
      <c r="AE115" s="171">
        <f t="shared" si="20"/>
        <v>0</v>
      </c>
      <c r="AF115" s="171">
        <f t="shared" si="20"/>
        <v>0</v>
      </c>
      <c r="AG115" s="171">
        <f t="shared" si="20"/>
        <v>0</v>
      </c>
      <c r="AH115" s="171">
        <f t="shared" si="20"/>
        <v>0</v>
      </c>
      <c r="AI115" s="171">
        <f t="shared" si="20"/>
        <v>0</v>
      </c>
      <c r="AJ115" s="171">
        <f t="shared" si="20"/>
        <v>0</v>
      </c>
      <c r="AK115" s="171"/>
      <c r="AL115" s="171"/>
      <c r="AM115" s="171">
        <f t="shared" si="21"/>
        <v>0</v>
      </c>
      <c r="AN115" s="171"/>
      <c r="AO115" s="171"/>
      <c r="AP115" s="171"/>
      <c r="AQ115" s="171"/>
      <c r="AR115" s="171"/>
      <c r="AS115" s="171"/>
      <c r="AT115" s="171"/>
      <c r="AU115" s="171"/>
      <c r="AV115" s="171"/>
      <c r="AW115" s="171"/>
      <c r="AX115" s="171"/>
      <c r="AY115" s="171"/>
      <c r="BB115" s="172" t="str">
        <f t="shared" si="28"/>
        <v/>
      </c>
      <c r="BC115" s="172" t="str">
        <f t="shared" si="28"/>
        <v/>
      </c>
      <c r="BD115" s="172" t="str">
        <f t="shared" si="28"/>
        <v/>
      </c>
      <c r="BE115" s="172" t="str">
        <f t="shared" si="28"/>
        <v/>
      </c>
      <c r="BF115" s="172" t="str">
        <f t="shared" si="28"/>
        <v/>
      </c>
    </row>
    <row r="116" spans="2:58">
      <c r="B116" s="10" t="str">
        <f t="shared" si="19"/>
        <v/>
      </c>
      <c r="C116" s="8"/>
      <c r="D116" s="8"/>
      <c r="E116" s="8"/>
      <c r="F116" s="281"/>
      <c r="G116" s="9"/>
      <c r="H116" s="9"/>
      <c r="I116" s="9"/>
      <c r="J116" s="9"/>
      <c r="K116" s="9"/>
      <c r="L116" s="305"/>
      <c r="M116" s="305"/>
      <c r="N116" s="11" t="str">
        <f t="shared" si="23"/>
        <v/>
      </c>
      <c r="O116" s="11" t="str">
        <f t="shared" si="24"/>
        <v/>
      </c>
      <c r="P116" s="158"/>
      <c r="Q116" s="11"/>
      <c r="R116" s="11"/>
      <c r="S116" s="11"/>
      <c r="T116" s="11"/>
      <c r="U116" s="11"/>
      <c r="V116" s="11"/>
      <c r="W116" s="11"/>
      <c r="X116" s="11"/>
      <c r="Y116" s="11" t="str">
        <f t="shared" si="25"/>
        <v/>
      </c>
      <c r="Z116" s="11" t="str">
        <f t="shared" si="26"/>
        <v/>
      </c>
      <c r="AA116" s="172">
        <f t="shared" si="27"/>
        <v>0</v>
      </c>
      <c r="AB116" s="172" t="str">
        <f t="shared" si="18"/>
        <v/>
      </c>
      <c r="AC116" s="172" t="str">
        <f t="shared" si="18"/>
        <v/>
      </c>
      <c r="AD116" s="171">
        <f t="shared" si="20"/>
        <v>0</v>
      </c>
      <c r="AE116" s="171">
        <f t="shared" si="20"/>
        <v>0</v>
      </c>
      <c r="AF116" s="171">
        <f t="shared" si="20"/>
        <v>0</v>
      </c>
      <c r="AG116" s="171">
        <f t="shared" si="20"/>
        <v>0</v>
      </c>
      <c r="AH116" s="171">
        <f t="shared" si="20"/>
        <v>0</v>
      </c>
      <c r="AI116" s="171">
        <f t="shared" si="20"/>
        <v>0</v>
      </c>
      <c r="AJ116" s="171">
        <f t="shared" si="20"/>
        <v>0</v>
      </c>
      <c r="AK116" s="171"/>
      <c r="AL116" s="171"/>
      <c r="AM116" s="171">
        <f t="shared" si="21"/>
        <v>0</v>
      </c>
      <c r="AN116" s="171"/>
      <c r="AO116" s="171"/>
      <c r="AP116" s="171"/>
      <c r="AQ116" s="171"/>
      <c r="AR116" s="171"/>
      <c r="AS116" s="171"/>
      <c r="AT116" s="171"/>
      <c r="AU116" s="171"/>
      <c r="AV116" s="171"/>
      <c r="AW116" s="171"/>
      <c r="AX116" s="171"/>
      <c r="AY116" s="171"/>
      <c r="BB116" s="172" t="str">
        <f t="shared" si="28"/>
        <v/>
      </c>
      <c r="BC116" s="172" t="str">
        <f t="shared" si="28"/>
        <v/>
      </c>
      <c r="BD116" s="172" t="str">
        <f t="shared" si="28"/>
        <v/>
      </c>
      <c r="BE116" s="172" t="str">
        <f t="shared" si="28"/>
        <v/>
      </c>
      <c r="BF116" s="172" t="str">
        <f t="shared" si="28"/>
        <v/>
      </c>
    </row>
    <row r="117" spans="2:58">
      <c r="B117" s="10" t="str">
        <f t="shared" si="19"/>
        <v/>
      </c>
      <c r="C117" s="8"/>
      <c r="D117" s="8"/>
      <c r="E117" s="8"/>
      <c r="F117" s="281"/>
      <c r="G117" s="9"/>
      <c r="H117" s="9"/>
      <c r="I117" s="9"/>
      <c r="J117" s="9"/>
      <c r="K117" s="9"/>
      <c r="L117" s="305"/>
      <c r="M117" s="305"/>
      <c r="N117" s="11" t="str">
        <f t="shared" si="23"/>
        <v/>
      </c>
      <c r="O117" s="11" t="str">
        <f t="shared" si="24"/>
        <v/>
      </c>
      <c r="P117" s="158"/>
      <c r="Q117" s="11"/>
      <c r="R117" s="11"/>
      <c r="S117" s="11"/>
      <c r="T117" s="11"/>
      <c r="U117" s="11"/>
      <c r="V117" s="11"/>
      <c r="W117" s="11"/>
      <c r="X117" s="11"/>
      <c r="Y117" s="11" t="str">
        <f t="shared" si="25"/>
        <v/>
      </c>
      <c r="Z117" s="11" t="str">
        <f t="shared" si="26"/>
        <v/>
      </c>
      <c r="AA117" s="172">
        <f t="shared" si="27"/>
        <v>0</v>
      </c>
      <c r="AB117" s="172" t="str">
        <f t="shared" si="18"/>
        <v/>
      </c>
      <c r="AC117" s="172" t="str">
        <f t="shared" si="18"/>
        <v/>
      </c>
      <c r="AD117" s="171">
        <f t="shared" si="20"/>
        <v>0</v>
      </c>
      <c r="AE117" s="171">
        <f t="shared" si="20"/>
        <v>0</v>
      </c>
      <c r="AF117" s="171">
        <f t="shared" si="20"/>
        <v>0</v>
      </c>
      <c r="AG117" s="171">
        <f t="shared" si="20"/>
        <v>0</v>
      </c>
      <c r="AH117" s="171">
        <f t="shared" si="20"/>
        <v>0</v>
      </c>
      <c r="AI117" s="171">
        <f t="shared" si="20"/>
        <v>0</v>
      </c>
      <c r="AJ117" s="171">
        <f t="shared" si="20"/>
        <v>0</v>
      </c>
      <c r="AK117" s="171"/>
      <c r="AL117" s="171"/>
      <c r="AM117" s="171">
        <f t="shared" si="21"/>
        <v>0</v>
      </c>
      <c r="AN117" s="171"/>
      <c r="AO117" s="171"/>
      <c r="AP117" s="171"/>
      <c r="AQ117" s="171"/>
      <c r="AR117" s="171"/>
      <c r="AS117" s="171"/>
      <c r="AT117" s="171"/>
      <c r="AU117" s="171"/>
      <c r="AV117" s="171"/>
      <c r="AW117" s="171"/>
      <c r="AX117" s="171"/>
      <c r="AY117" s="171"/>
      <c r="BB117" s="172" t="str">
        <f t="shared" si="28"/>
        <v/>
      </c>
      <c r="BC117" s="172" t="str">
        <f t="shared" si="28"/>
        <v/>
      </c>
      <c r="BD117" s="172" t="str">
        <f t="shared" si="28"/>
        <v/>
      </c>
      <c r="BE117" s="172" t="str">
        <f t="shared" si="28"/>
        <v/>
      </c>
      <c r="BF117" s="172" t="str">
        <f t="shared" si="28"/>
        <v/>
      </c>
    </row>
    <row r="118" spans="2:58">
      <c r="B118" s="10" t="str">
        <f t="shared" si="19"/>
        <v/>
      </c>
      <c r="C118" s="8"/>
      <c r="D118" s="8"/>
      <c r="E118" s="8"/>
      <c r="F118" s="281"/>
      <c r="G118" s="9"/>
      <c r="H118" s="9"/>
      <c r="I118" s="9"/>
      <c r="J118" s="9"/>
      <c r="K118" s="9"/>
      <c r="L118" s="305"/>
      <c r="M118" s="305"/>
      <c r="N118" s="11" t="str">
        <f t="shared" si="23"/>
        <v/>
      </c>
      <c r="O118" s="11" t="str">
        <f t="shared" si="24"/>
        <v/>
      </c>
      <c r="P118" s="158"/>
      <c r="Q118" s="11"/>
      <c r="R118" s="11"/>
      <c r="S118" s="11"/>
      <c r="T118" s="11"/>
      <c r="U118" s="11"/>
      <c r="V118" s="11"/>
      <c r="W118" s="11"/>
      <c r="X118" s="11"/>
      <c r="Y118" s="11" t="str">
        <f t="shared" si="25"/>
        <v/>
      </c>
      <c r="Z118" s="11" t="str">
        <f t="shared" si="26"/>
        <v/>
      </c>
      <c r="AA118" s="172">
        <f t="shared" si="27"/>
        <v>0</v>
      </c>
      <c r="AB118" s="172" t="str">
        <f t="shared" si="18"/>
        <v/>
      </c>
      <c r="AC118" s="172" t="str">
        <f t="shared" si="18"/>
        <v/>
      </c>
      <c r="AD118" s="171">
        <f t="shared" si="20"/>
        <v>0</v>
      </c>
      <c r="AE118" s="171">
        <f t="shared" si="20"/>
        <v>0</v>
      </c>
      <c r="AF118" s="171">
        <f t="shared" si="20"/>
        <v>0</v>
      </c>
      <c r="AG118" s="171">
        <f t="shared" si="20"/>
        <v>0</v>
      </c>
      <c r="AH118" s="171">
        <f t="shared" si="20"/>
        <v>0</v>
      </c>
      <c r="AI118" s="171">
        <f t="shared" si="20"/>
        <v>0</v>
      </c>
      <c r="AJ118" s="171">
        <f t="shared" si="20"/>
        <v>0</v>
      </c>
      <c r="AK118" s="171"/>
      <c r="AL118" s="171"/>
      <c r="AM118" s="171">
        <f t="shared" si="21"/>
        <v>0</v>
      </c>
      <c r="AN118" s="171"/>
      <c r="AO118" s="171"/>
      <c r="AP118" s="171"/>
      <c r="AQ118" s="171"/>
      <c r="AR118" s="171"/>
      <c r="AS118" s="171"/>
      <c r="AT118" s="171"/>
      <c r="AU118" s="171"/>
      <c r="AV118" s="171"/>
      <c r="AW118" s="171"/>
      <c r="AX118" s="171"/>
      <c r="AY118" s="171"/>
      <c r="BB118" s="172" t="str">
        <f t="shared" si="28"/>
        <v/>
      </c>
      <c r="BC118" s="172" t="str">
        <f t="shared" si="28"/>
        <v/>
      </c>
      <c r="BD118" s="172" t="str">
        <f t="shared" si="28"/>
        <v/>
      </c>
      <c r="BE118" s="172" t="str">
        <f t="shared" si="28"/>
        <v/>
      </c>
      <c r="BF118" s="172" t="str">
        <f t="shared" si="28"/>
        <v/>
      </c>
    </row>
    <row r="119" spans="2:58">
      <c r="B119" s="10" t="str">
        <f t="shared" si="19"/>
        <v/>
      </c>
      <c r="C119" s="8"/>
      <c r="D119" s="8"/>
      <c r="E119" s="8"/>
      <c r="F119" s="281"/>
      <c r="G119" s="9"/>
      <c r="H119" s="9"/>
      <c r="I119" s="9"/>
      <c r="J119" s="9"/>
      <c r="K119" s="9"/>
      <c r="L119" s="305"/>
      <c r="M119" s="305"/>
      <c r="N119" s="11" t="str">
        <f t="shared" si="23"/>
        <v/>
      </c>
      <c r="O119" s="11" t="str">
        <f t="shared" si="24"/>
        <v/>
      </c>
      <c r="P119" s="158"/>
      <c r="Q119" s="11"/>
      <c r="R119" s="11"/>
      <c r="S119" s="11"/>
      <c r="T119" s="11"/>
      <c r="U119" s="11"/>
      <c r="V119" s="11"/>
      <c r="W119" s="11"/>
      <c r="X119" s="11"/>
      <c r="Y119" s="11" t="str">
        <f t="shared" si="25"/>
        <v/>
      </c>
      <c r="Z119" s="11" t="str">
        <f t="shared" si="26"/>
        <v/>
      </c>
      <c r="AA119" s="172">
        <f t="shared" si="27"/>
        <v>0</v>
      </c>
      <c r="AB119" s="172" t="str">
        <f t="shared" si="18"/>
        <v/>
      </c>
      <c r="AC119" s="172" t="str">
        <f t="shared" si="18"/>
        <v/>
      </c>
      <c r="AD119" s="171">
        <f t="shared" si="20"/>
        <v>0</v>
      </c>
      <c r="AE119" s="171">
        <f t="shared" si="20"/>
        <v>0</v>
      </c>
      <c r="AF119" s="171">
        <f t="shared" si="20"/>
        <v>0</v>
      </c>
      <c r="AG119" s="171">
        <f t="shared" si="20"/>
        <v>0</v>
      </c>
      <c r="AH119" s="171">
        <f t="shared" si="20"/>
        <v>0</v>
      </c>
      <c r="AI119" s="171">
        <f t="shared" si="20"/>
        <v>0</v>
      </c>
      <c r="AJ119" s="171">
        <f t="shared" si="20"/>
        <v>0</v>
      </c>
      <c r="AK119" s="171"/>
      <c r="AL119" s="171"/>
      <c r="AM119" s="171">
        <f t="shared" si="21"/>
        <v>0</v>
      </c>
      <c r="AN119" s="171"/>
      <c r="AO119" s="171"/>
      <c r="AP119" s="171"/>
      <c r="AQ119" s="171"/>
      <c r="AR119" s="171"/>
      <c r="AS119" s="171"/>
      <c r="AT119" s="171"/>
      <c r="AU119" s="171"/>
      <c r="AV119" s="171"/>
      <c r="AW119" s="171"/>
      <c r="AX119" s="171"/>
      <c r="AY119" s="171"/>
      <c r="BB119" s="172" t="str">
        <f t="shared" si="28"/>
        <v/>
      </c>
      <c r="BC119" s="172" t="str">
        <f t="shared" si="28"/>
        <v/>
      </c>
      <c r="BD119" s="172" t="str">
        <f t="shared" si="28"/>
        <v/>
      </c>
      <c r="BE119" s="172" t="str">
        <f t="shared" si="28"/>
        <v/>
      </c>
      <c r="BF119" s="172" t="str">
        <f t="shared" si="28"/>
        <v/>
      </c>
    </row>
    <row r="120" spans="2:58">
      <c r="B120" s="10" t="str">
        <f t="shared" si="19"/>
        <v/>
      </c>
      <c r="C120" s="8"/>
      <c r="D120" s="8"/>
      <c r="E120" s="8"/>
      <c r="F120" s="281"/>
      <c r="G120" s="9"/>
      <c r="H120" s="9"/>
      <c r="I120" s="9"/>
      <c r="J120" s="9"/>
      <c r="K120" s="9"/>
      <c r="L120" s="305"/>
      <c r="M120" s="305"/>
      <c r="N120" s="11" t="str">
        <f t="shared" si="23"/>
        <v/>
      </c>
      <c r="O120" s="11" t="str">
        <f t="shared" si="24"/>
        <v/>
      </c>
      <c r="P120" s="158"/>
      <c r="Q120" s="11"/>
      <c r="R120" s="11"/>
      <c r="S120" s="11"/>
      <c r="T120" s="11"/>
      <c r="U120" s="11"/>
      <c r="V120" s="11"/>
      <c r="W120" s="11"/>
      <c r="X120" s="11"/>
      <c r="Y120" s="11" t="str">
        <f t="shared" si="25"/>
        <v/>
      </c>
      <c r="Z120" s="11" t="str">
        <f t="shared" si="26"/>
        <v/>
      </c>
      <c r="AA120" s="172">
        <f t="shared" si="27"/>
        <v>0</v>
      </c>
      <c r="AB120" s="172" t="str">
        <f t="shared" si="18"/>
        <v/>
      </c>
      <c r="AC120" s="172" t="str">
        <f t="shared" si="18"/>
        <v/>
      </c>
      <c r="AD120" s="171">
        <f t="shared" si="20"/>
        <v>0</v>
      </c>
      <c r="AE120" s="171">
        <f t="shared" si="20"/>
        <v>0</v>
      </c>
      <c r="AF120" s="171">
        <f t="shared" si="20"/>
        <v>0</v>
      </c>
      <c r="AG120" s="171">
        <f t="shared" si="20"/>
        <v>0</v>
      </c>
      <c r="AH120" s="171">
        <f t="shared" si="20"/>
        <v>0</v>
      </c>
      <c r="AI120" s="171">
        <f t="shared" si="20"/>
        <v>0</v>
      </c>
      <c r="AJ120" s="171">
        <f t="shared" si="20"/>
        <v>0</v>
      </c>
      <c r="AK120" s="171"/>
      <c r="AL120" s="171"/>
      <c r="AM120" s="171">
        <f t="shared" si="21"/>
        <v>0</v>
      </c>
      <c r="AN120" s="171"/>
      <c r="AO120" s="171"/>
      <c r="AP120" s="171"/>
      <c r="AQ120" s="171"/>
      <c r="AR120" s="171"/>
      <c r="AS120" s="171"/>
      <c r="AT120" s="171"/>
      <c r="AU120" s="171"/>
      <c r="AV120" s="171"/>
      <c r="AW120" s="171"/>
      <c r="AX120" s="171"/>
      <c r="AY120" s="171"/>
      <c r="BB120" s="172" t="str">
        <f t="shared" si="28"/>
        <v/>
      </c>
      <c r="BC120" s="172" t="str">
        <f t="shared" si="28"/>
        <v/>
      </c>
      <c r="BD120" s="172" t="str">
        <f t="shared" si="28"/>
        <v/>
      </c>
      <c r="BE120" s="172" t="str">
        <f t="shared" si="28"/>
        <v/>
      </c>
      <c r="BF120" s="172" t="str">
        <f t="shared" si="28"/>
        <v/>
      </c>
    </row>
    <row r="121" spans="2:58">
      <c r="B121" s="10" t="str">
        <f t="shared" si="19"/>
        <v/>
      </c>
      <c r="C121" s="8"/>
      <c r="D121" s="8"/>
      <c r="E121" s="8"/>
      <c r="F121" s="281"/>
      <c r="G121" s="9"/>
      <c r="H121" s="9"/>
      <c r="I121" s="9"/>
      <c r="J121" s="9"/>
      <c r="K121" s="9"/>
      <c r="L121" s="305"/>
      <c r="M121" s="305"/>
      <c r="N121" s="11" t="str">
        <f t="shared" si="23"/>
        <v/>
      </c>
      <c r="O121" s="11" t="str">
        <f t="shared" si="24"/>
        <v/>
      </c>
      <c r="P121" s="158"/>
      <c r="Q121" s="11"/>
      <c r="R121" s="11"/>
      <c r="S121" s="11"/>
      <c r="T121" s="11"/>
      <c r="U121" s="11"/>
      <c r="V121" s="11"/>
      <c r="W121" s="11"/>
      <c r="X121" s="11"/>
      <c r="Y121" s="11" t="str">
        <f t="shared" si="25"/>
        <v/>
      </c>
      <c r="Z121" s="11" t="str">
        <f t="shared" si="26"/>
        <v/>
      </c>
      <c r="AA121" s="172">
        <f t="shared" si="27"/>
        <v>0</v>
      </c>
      <c r="AB121" s="172" t="str">
        <f t="shared" si="18"/>
        <v/>
      </c>
      <c r="AC121" s="172" t="str">
        <f t="shared" si="18"/>
        <v/>
      </c>
      <c r="AD121" s="171">
        <f t="shared" si="20"/>
        <v>0</v>
      </c>
      <c r="AE121" s="171">
        <f t="shared" si="20"/>
        <v>0</v>
      </c>
      <c r="AF121" s="171">
        <f t="shared" si="20"/>
        <v>0</v>
      </c>
      <c r="AG121" s="171">
        <f t="shared" si="20"/>
        <v>0</v>
      </c>
      <c r="AH121" s="171">
        <f t="shared" si="20"/>
        <v>0</v>
      </c>
      <c r="AI121" s="171">
        <f t="shared" si="20"/>
        <v>0</v>
      </c>
      <c r="AJ121" s="171">
        <f t="shared" si="20"/>
        <v>0</v>
      </c>
      <c r="AK121" s="171"/>
      <c r="AL121" s="171"/>
      <c r="AM121" s="171">
        <f t="shared" si="21"/>
        <v>0</v>
      </c>
      <c r="AN121" s="171"/>
      <c r="AO121" s="171"/>
      <c r="AP121" s="171"/>
      <c r="AQ121" s="171"/>
      <c r="AR121" s="171"/>
      <c r="AS121" s="171"/>
      <c r="AT121" s="171"/>
      <c r="AU121" s="171"/>
      <c r="AV121" s="171"/>
      <c r="AW121" s="171"/>
      <c r="AX121" s="171"/>
      <c r="AY121" s="171"/>
      <c r="BB121" s="172" t="str">
        <f t="shared" si="28"/>
        <v/>
      </c>
      <c r="BC121" s="172" t="str">
        <f t="shared" si="28"/>
        <v/>
      </c>
      <c r="BD121" s="172" t="str">
        <f t="shared" si="28"/>
        <v/>
      </c>
      <c r="BE121" s="172" t="str">
        <f t="shared" si="28"/>
        <v/>
      </c>
      <c r="BF121" s="172" t="str">
        <f t="shared" si="28"/>
        <v/>
      </c>
    </row>
    <row r="122" spans="2:58">
      <c r="B122" s="10" t="str">
        <f t="shared" si="19"/>
        <v/>
      </c>
      <c r="C122" s="8"/>
      <c r="D122" s="8"/>
      <c r="E122" s="8"/>
      <c r="F122" s="281"/>
      <c r="G122" s="9"/>
      <c r="H122" s="9"/>
      <c r="I122" s="9"/>
      <c r="J122" s="9"/>
      <c r="K122" s="9"/>
      <c r="L122" s="305"/>
      <c r="M122" s="305"/>
      <c r="N122" s="11" t="str">
        <f t="shared" si="23"/>
        <v/>
      </c>
      <c r="O122" s="11" t="str">
        <f t="shared" si="24"/>
        <v/>
      </c>
      <c r="P122" s="158"/>
      <c r="Q122" s="11"/>
      <c r="R122" s="11"/>
      <c r="S122" s="11"/>
      <c r="T122" s="11"/>
      <c r="U122" s="11"/>
      <c r="V122" s="11"/>
      <c r="W122" s="11"/>
      <c r="X122" s="11"/>
      <c r="Y122" s="11" t="str">
        <f t="shared" si="25"/>
        <v/>
      </c>
      <c r="Z122" s="11" t="str">
        <f t="shared" si="26"/>
        <v/>
      </c>
      <c r="AA122" s="172">
        <f t="shared" si="27"/>
        <v>0</v>
      </c>
      <c r="AB122" s="172" t="str">
        <f t="shared" si="18"/>
        <v/>
      </c>
      <c r="AC122" s="172" t="str">
        <f t="shared" si="18"/>
        <v/>
      </c>
      <c r="AD122" s="171">
        <f t="shared" si="20"/>
        <v>0</v>
      </c>
      <c r="AE122" s="171">
        <f t="shared" si="20"/>
        <v>0</v>
      </c>
      <c r="AF122" s="171">
        <f t="shared" si="20"/>
        <v>0</v>
      </c>
      <c r="AG122" s="171">
        <f t="shared" si="20"/>
        <v>0</v>
      </c>
      <c r="AH122" s="171">
        <f t="shared" si="20"/>
        <v>0</v>
      </c>
      <c r="AI122" s="171">
        <f t="shared" si="20"/>
        <v>0</v>
      </c>
      <c r="AJ122" s="171">
        <f t="shared" si="20"/>
        <v>0</v>
      </c>
      <c r="AK122" s="171"/>
      <c r="AL122" s="171"/>
      <c r="AM122" s="171">
        <f t="shared" si="21"/>
        <v>0</v>
      </c>
      <c r="AN122" s="171"/>
      <c r="AO122" s="171"/>
      <c r="AP122" s="171"/>
      <c r="AQ122" s="171"/>
      <c r="AR122" s="171"/>
      <c r="AS122" s="171"/>
      <c r="AT122" s="171"/>
      <c r="AU122" s="171"/>
      <c r="AV122" s="171"/>
      <c r="AW122" s="171"/>
      <c r="AX122" s="171"/>
      <c r="AY122" s="171"/>
      <c r="BB122" s="172" t="str">
        <f t="shared" si="28"/>
        <v/>
      </c>
      <c r="BC122" s="172" t="str">
        <f t="shared" si="28"/>
        <v/>
      </c>
      <c r="BD122" s="172" t="str">
        <f t="shared" si="28"/>
        <v/>
      </c>
      <c r="BE122" s="172" t="str">
        <f t="shared" si="28"/>
        <v/>
      </c>
      <c r="BF122" s="172" t="str">
        <f t="shared" si="28"/>
        <v/>
      </c>
    </row>
    <row r="123" spans="2:58">
      <c r="B123" s="10" t="str">
        <f t="shared" si="19"/>
        <v/>
      </c>
      <c r="C123" s="8"/>
      <c r="D123" s="8"/>
      <c r="E123" s="8"/>
      <c r="F123" s="281"/>
      <c r="G123" s="9"/>
      <c r="H123" s="9"/>
      <c r="I123" s="9"/>
      <c r="J123" s="9"/>
      <c r="K123" s="9"/>
      <c r="L123" s="305"/>
      <c r="M123" s="305"/>
      <c r="N123" s="11" t="str">
        <f t="shared" si="23"/>
        <v/>
      </c>
      <c r="O123" s="11" t="str">
        <f t="shared" si="24"/>
        <v/>
      </c>
      <c r="P123" s="158"/>
      <c r="Q123" s="11"/>
      <c r="R123" s="11"/>
      <c r="S123" s="11"/>
      <c r="T123" s="11"/>
      <c r="U123" s="11"/>
      <c r="V123" s="11"/>
      <c r="W123" s="11"/>
      <c r="X123" s="11"/>
      <c r="Y123" s="11" t="str">
        <f t="shared" si="25"/>
        <v/>
      </c>
      <c r="Z123" s="11" t="str">
        <f t="shared" si="26"/>
        <v/>
      </c>
      <c r="AA123" s="172">
        <f t="shared" si="27"/>
        <v>0</v>
      </c>
      <c r="AB123" s="172" t="str">
        <f t="shared" si="18"/>
        <v/>
      </c>
      <c r="AC123" s="172" t="str">
        <f t="shared" si="18"/>
        <v/>
      </c>
      <c r="AD123" s="171">
        <f t="shared" si="20"/>
        <v>0</v>
      </c>
      <c r="AE123" s="171">
        <f t="shared" si="20"/>
        <v>0</v>
      </c>
      <c r="AF123" s="171">
        <f t="shared" si="20"/>
        <v>0</v>
      </c>
      <c r="AG123" s="171">
        <f t="shared" si="20"/>
        <v>0</v>
      </c>
      <c r="AH123" s="171">
        <f t="shared" si="20"/>
        <v>0</v>
      </c>
      <c r="AI123" s="171">
        <f t="shared" si="20"/>
        <v>0</v>
      </c>
      <c r="AJ123" s="171">
        <f t="shared" si="20"/>
        <v>0</v>
      </c>
      <c r="AK123" s="171"/>
      <c r="AL123" s="171"/>
      <c r="AM123" s="171">
        <f t="shared" si="21"/>
        <v>0</v>
      </c>
      <c r="AN123" s="171"/>
      <c r="AO123" s="171"/>
      <c r="AP123" s="171"/>
      <c r="AQ123" s="171"/>
      <c r="AR123" s="171"/>
      <c r="AS123" s="171"/>
      <c r="AT123" s="171"/>
      <c r="AU123" s="171"/>
      <c r="AV123" s="171"/>
      <c r="AW123" s="171"/>
      <c r="AX123" s="171"/>
      <c r="AY123" s="171"/>
      <c r="BB123" s="172" t="str">
        <f t="shared" si="28"/>
        <v/>
      </c>
      <c r="BC123" s="172" t="str">
        <f t="shared" si="28"/>
        <v/>
      </c>
      <c r="BD123" s="172" t="str">
        <f t="shared" si="28"/>
        <v/>
      </c>
      <c r="BE123" s="172" t="str">
        <f t="shared" si="28"/>
        <v/>
      </c>
      <c r="BF123" s="172" t="str">
        <f t="shared" si="28"/>
        <v/>
      </c>
    </row>
    <row r="124" spans="2:58">
      <c r="B124" s="10" t="str">
        <f t="shared" si="19"/>
        <v/>
      </c>
      <c r="C124" s="8"/>
      <c r="D124" s="8"/>
      <c r="E124" s="8"/>
      <c r="F124" s="281"/>
      <c r="G124" s="9"/>
      <c r="H124" s="9"/>
      <c r="I124" s="9"/>
      <c r="J124" s="9"/>
      <c r="K124" s="9"/>
      <c r="L124" s="305"/>
      <c r="M124" s="305"/>
      <c r="N124" s="11" t="str">
        <f t="shared" si="23"/>
        <v/>
      </c>
      <c r="O124" s="11" t="str">
        <f t="shared" si="24"/>
        <v/>
      </c>
      <c r="P124" s="158"/>
      <c r="Q124" s="11"/>
      <c r="R124" s="11"/>
      <c r="S124" s="11"/>
      <c r="T124" s="11"/>
      <c r="U124" s="11"/>
      <c r="V124" s="11"/>
      <c r="W124" s="11"/>
      <c r="X124" s="11"/>
      <c r="Y124" s="11" t="str">
        <f t="shared" si="25"/>
        <v/>
      </c>
      <c r="Z124" s="11" t="str">
        <f t="shared" si="26"/>
        <v/>
      </c>
      <c r="AA124" s="172">
        <f t="shared" si="27"/>
        <v>0</v>
      </c>
      <c r="AB124" s="172" t="str">
        <f t="shared" si="18"/>
        <v/>
      </c>
      <c r="AC124" s="172" t="str">
        <f t="shared" si="18"/>
        <v/>
      </c>
      <c r="AD124" s="171">
        <f t="shared" si="20"/>
        <v>0</v>
      </c>
      <c r="AE124" s="171">
        <f t="shared" si="20"/>
        <v>0</v>
      </c>
      <c r="AF124" s="171">
        <f t="shared" si="20"/>
        <v>0</v>
      </c>
      <c r="AG124" s="171">
        <f t="shared" si="20"/>
        <v>0</v>
      </c>
      <c r="AH124" s="171">
        <f t="shared" si="20"/>
        <v>0</v>
      </c>
      <c r="AI124" s="171">
        <f t="shared" si="20"/>
        <v>0</v>
      </c>
      <c r="AJ124" s="171">
        <f t="shared" si="20"/>
        <v>0</v>
      </c>
      <c r="AK124" s="171"/>
      <c r="AL124" s="171"/>
      <c r="AM124" s="171">
        <f t="shared" si="21"/>
        <v>0</v>
      </c>
      <c r="AN124" s="171"/>
      <c r="AO124" s="171"/>
      <c r="AP124" s="171"/>
      <c r="AQ124" s="171"/>
      <c r="AR124" s="171"/>
      <c r="AS124" s="171"/>
      <c r="AT124" s="171"/>
      <c r="AU124" s="171"/>
      <c r="AV124" s="171"/>
      <c r="AW124" s="171"/>
      <c r="AX124" s="171"/>
      <c r="AY124" s="171"/>
      <c r="BB124" s="172" t="str">
        <f t="shared" si="28"/>
        <v/>
      </c>
      <c r="BC124" s="172" t="str">
        <f t="shared" si="28"/>
        <v/>
      </c>
      <c r="BD124" s="172" t="str">
        <f t="shared" si="28"/>
        <v/>
      </c>
      <c r="BE124" s="172" t="str">
        <f t="shared" si="28"/>
        <v/>
      </c>
      <c r="BF124" s="172" t="str">
        <f t="shared" si="28"/>
        <v/>
      </c>
    </row>
    <row r="125" spans="2:58">
      <c r="B125" s="10" t="str">
        <f t="shared" si="19"/>
        <v/>
      </c>
      <c r="C125" s="8"/>
      <c r="D125" s="8"/>
      <c r="E125" s="8"/>
      <c r="F125" s="281"/>
      <c r="G125" s="9"/>
      <c r="H125" s="9"/>
      <c r="I125" s="9"/>
      <c r="J125" s="9"/>
      <c r="K125" s="9"/>
      <c r="L125" s="305"/>
      <c r="M125" s="305"/>
      <c r="N125" s="11" t="str">
        <f t="shared" si="23"/>
        <v/>
      </c>
      <c r="O125" s="11" t="str">
        <f t="shared" si="24"/>
        <v/>
      </c>
      <c r="P125" s="158"/>
      <c r="Q125" s="11"/>
      <c r="R125" s="11"/>
      <c r="S125" s="11"/>
      <c r="T125" s="11"/>
      <c r="U125" s="11"/>
      <c r="V125" s="11"/>
      <c r="W125" s="11"/>
      <c r="X125" s="11"/>
      <c r="Y125" s="11" t="str">
        <f t="shared" si="25"/>
        <v/>
      </c>
      <c r="Z125" s="11" t="str">
        <f t="shared" si="26"/>
        <v/>
      </c>
      <c r="AA125" s="172">
        <f t="shared" si="27"/>
        <v>0</v>
      </c>
      <c r="AB125" s="172" t="str">
        <f t="shared" si="18"/>
        <v/>
      </c>
      <c r="AC125" s="172" t="str">
        <f t="shared" si="18"/>
        <v/>
      </c>
      <c r="AD125" s="171">
        <f t="shared" si="20"/>
        <v>0</v>
      </c>
      <c r="AE125" s="171">
        <f t="shared" si="20"/>
        <v>0</v>
      </c>
      <c r="AF125" s="171">
        <f t="shared" si="20"/>
        <v>0</v>
      </c>
      <c r="AG125" s="171">
        <f t="shared" si="20"/>
        <v>0</v>
      </c>
      <c r="AH125" s="171">
        <f t="shared" si="20"/>
        <v>0</v>
      </c>
      <c r="AI125" s="171">
        <f t="shared" si="20"/>
        <v>0</v>
      </c>
      <c r="AJ125" s="171">
        <f t="shared" si="20"/>
        <v>0</v>
      </c>
      <c r="AK125" s="171"/>
      <c r="AL125" s="171"/>
      <c r="AM125" s="171">
        <f t="shared" si="21"/>
        <v>0</v>
      </c>
      <c r="AN125" s="171"/>
      <c r="AO125" s="171"/>
      <c r="AP125" s="171"/>
      <c r="AQ125" s="171"/>
      <c r="AR125" s="171"/>
      <c r="AS125" s="171"/>
      <c r="AT125" s="171"/>
      <c r="AU125" s="171"/>
      <c r="AV125" s="171"/>
      <c r="AW125" s="171"/>
      <c r="AX125" s="171"/>
      <c r="AY125" s="171"/>
      <c r="BB125" s="172" t="str">
        <f t="shared" si="28"/>
        <v/>
      </c>
      <c r="BC125" s="172" t="str">
        <f t="shared" si="28"/>
        <v/>
      </c>
      <c r="BD125" s="172" t="str">
        <f t="shared" si="28"/>
        <v/>
      </c>
      <c r="BE125" s="172" t="str">
        <f t="shared" si="28"/>
        <v/>
      </c>
      <c r="BF125" s="172" t="str">
        <f t="shared" si="28"/>
        <v/>
      </c>
    </row>
    <row r="126" spans="2:58">
      <c r="B126" s="10" t="str">
        <f t="shared" si="19"/>
        <v/>
      </c>
      <c r="C126" s="8"/>
      <c r="D126" s="8"/>
      <c r="E126" s="8"/>
      <c r="F126" s="281"/>
      <c r="G126" s="9"/>
      <c r="H126" s="9"/>
      <c r="I126" s="9"/>
      <c r="J126" s="9"/>
      <c r="K126" s="9"/>
      <c r="L126" s="305"/>
      <c r="M126" s="305"/>
      <c r="N126" s="11" t="str">
        <f t="shared" si="23"/>
        <v/>
      </c>
      <c r="O126" s="11" t="str">
        <f t="shared" si="24"/>
        <v/>
      </c>
      <c r="P126" s="158"/>
      <c r="Q126" s="11"/>
      <c r="R126" s="11"/>
      <c r="S126" s="11"/>
      <c r="T126" s="11"/>
      <c r="U126" s="11"/>
      <c r="V126" s="11"/>
      <c r="W126" s="11"/>
      <c r="X126" s="11"/>
      <c r="Y126" s="11" t="str">
        <f t="shared" si="25"/>
        <v/>
      </c>
      <c r="Z126" s="11" t="str">
        <f t="shared" si="26"/>
        <v/>
      </c>
      <c r="AA126" s="172">
        <f t="shared" si="27"/>
        <v>0</v>
      </c>
      <c r="AB126" s="172" t="str">
        <f t="shared" si="18"/>
        <v/>
      </c>
      <c r="AC126" s="172" t="str">
        <f t="shared" si="18"/>
        <v/>
      </c>
      <c r="AD126" s="171">
        <f t="shared" si="20"/>
        <v>0</v>
      </c>
      <c r="AE126" s="171">
        <f t="shared" si="20"/>
        <v>0</v>
      </c>
      <c r="AF126" s="171">
        <f t="shared" si="20"/>
        <v>0</v>
      </c>
      <c r="AG126" s="171">
        <f t="shared" si="20"/>
        <v>0</v>
      </c>
      <c r="AH126" s="171">
        <f t="shared" si="20"/>
        <v>0</v>
      </c>
      <c r="AI126" s="171">
        <f t="shared" si="20"/>
        <v>0</v>
      </c>
      <c r="AJ126" s="171">
        <f t="shared" si="20"/>
        <v>0</v>
      </c>
      <c r="AK126" s="171"/>
      <c r="AL126" s="171"/>
      <c r="AM126" s="171">
        <f t="shared" si="21"/>
        <v>0</v>
      </c>
      <c r="AN126" s="171"/>
      <c r="AO126" s="171"/>
      <c r="AP126" s="171"/>
      <c r="AQ126" s="171"/>
      <c r="AR126" s="171"/>
      <c r="AS126" s="171"/>
      <c r="AT126" s="171"/>
      <c r="AU126" s="171"/>
      <c r="AV126" s="171"/>
      <c r="AW126" s="171"/>
      <c r="AX126" s="171"/>
      <c r="AY126" s="171"/>
      <c r="BB126" s="172" t="str">
        <f t="shared" si="28"/>
        <v/>
      </c>
      <c r="BC126" s="172" t="str">
        <f t="shared" si="28"/>
        <v/>
      </c>
      <c r="BD126" s="172" t="str">
        <f t="shared" si="28"/>
        <v/>
      </c>
      <c r="BE126" s="172" t="str">
        <f t="shared" si="28"/>
        <v/>
      </c>
      <c r="BF126" s="172" t="str">
        <f t="shared" si="28"/>
        <v/>
      </c>
    </row>
    <row r="127" spans="2:58">
      <c r="B127" s="10" t="str">
        <f t="shared" si="19"/>
        <v/>
      </c>
      <c r="C127" s="8"/>
      <c r="D127" s="8"/>
      <c r="E127" s="8"/>
      <c r="F127" s="281"/>
      <c r="G127" s="9"/>
      <c r="H127" s="9"/>
      <c r="I127" s="9"/>
      <c r="J127" s="9"/>
      <c r="K127" s="9"/>
      <c r="L127" s="305"/>
      <c r="M127" s="305"/>
      <c r="N127" s="11" t="str">
        <f t="shared" si="23"/>
        <v/>
      </c>
      <c r="O127" s="11" t="str">
        <f t="shared" si="24"/>
        <v/>
      </c>
      <c r="P127" s="158"/>
      <c r="Q127" s="11"/>
      <c r="R127" s="11"/>
      <c r="S127" s="11"/>
      <c r="T127" s="11"/>
      <c r="U127" s="11"/>
      <c r="V127" s="11"/>
      <c r="W127" s="11"/>
      <c r="X127" s="11"/>
      <c r="Y127" s="11" t="str">
        <f t="shared" si="25"/>
        <v/>
      </c>
      <c r="Z127" s="11" t="str">
        <f t="shared" si="26"/>
        <v/>
      </c>
      <c r="AA127" s="172">
        <f t="shared" si="27"/>
        <v>0</v>
      </c>
      <c r="AB127" s="172" t="str">
        <f t="shared" si="18"/>
        <v/>
      </c>
      <c r="AC127" s="172" t="str">
        <f t="shared" si="18"/>
        <v/>
      </c>
      <c r="AD127" s="171">
        <f t="shared" si="20"/>
        <v>0</v>
      </c>
      <c r="AE127" s="171">
        <f t="shared" si="20"/>
        <v>0</v>
      </c>
      <c r="AF127" s="171">
        <f t="shared" si="20"/>
        <v>0</v>
      </c>
      <c r="AG127" s="171">
        <f t="shared" si="20"/>
        <v>0</v>
      </c>
      <c r="AH127" s="171">
        <f t="shared" si="20"/>
        <v>0</v>
      </c>
      <c r="AI127" s="171">
        <f t="shared" si="20"/>
        <v>0</v>
      </c>
      <c r="AJ127" s="171">
        <f t="shared" si="20"/>
        <v>0</v>
      </c>
      <c r="AK127" s="171"/>
      <c r="AL127" s="171"/>
      <c r="AM127" s="171">
        <f t="shared" si="21"/>
        <v>0</v>
      </c>
      <c r="AN127" s="171"/>
      <c r="AO127" s="171"/>
      <c r="AP127" s="171"/>
      <c r="AQ127" s="171"/>
      <c r="AR127" s="171"/>
      <c r="AS127" s="171"/>
      <c r="AT127" s="171"/>
      <c r="AU127" s="171"/>
      <c r="AV127" s="171"/>
      <c r="AW127" s="171"/>
      <c r="AX127" s="171"/>
      <c r="AY127" s="171"/>
      <c r="BB127" s="172" t="str">
        <f t="shared" ref="BB127:BF130" si="29">IF($F127="","",BB$30)</f>
        <v/>
      </c>
      <c r="BC127" s="172" t="str">
        <f t="shared" si="29"/>
        <v/>
      </c>
      <c r="BD127" s="172" t="str">
        <f t="shared" si="29"/>
        <v/>
      </c>
      <c r="BE127" s="172" t="str">
        <f t="shared" si="29"/>
        <v/>
      </c>
      <c r="BF127" s="172" t="str">
        <f t="shared" si="29"/>
        <v/>
      </c>
    </row>
    <row r="128" spans="2:58">
      <c r="B128" s="10" t="str">
        <f t="shared" si="19"/>
        <v/>
      </c>
      <c r="C128" s="8"/>
      <c r="D128" s="8"/>
      <c r="E128" s="8"/>
      <c r="F128" s="281"/>
      <c r="G128" s="9"/>
      <c r="H128" s="9"/>
      <c r="I128" s="9"/>
      <c r="J128" s="9"/>
      <c r="K128" s="9"/>
      <c r="L128" s="305"/>
      <c r="M128" s="305"/>
      <c r="N128" s="11" t="str">
        <f t="shared" si="23"/>
        <v/>
      </c>
      <c r="O128" s="11" t="str">
        <f t="shared" si="24"/>
        <v/>
      </c>
      <c r="P128" s="158"/>
      <c r="Q128" s="11"/>
      <c r="R128" s="11"/>
      <c r="S128" s="11"/>
      <c r="T128" s="11"/>
      <c r="U128" s="11"/>
      <c r="V128" s="11"/>
      <c r="W128" s="11"/>
      <c r="X128" s="11"/>
      <c r="Y128" s="11" t="str">
        <f t="shared" si="25"/>
        <v/>
      </c>
      <c r="Z128" s="11" t="str">
        <f t="shared" si="26"/>
        <v/>
      </c>
      <c r="AA128" s="172">
        <f t="shared" si="27"/>
        <v>0</v>
      </c>
      <c r="AB128" s="172" t="str">
        <f t="shared" si="18"/>
        <v/>
      </c>
      <c r="AC128" s="172" t="str">
        <f t="shared" si="18"/>
        <v/>
      </c>
      <c r="AD128" s="171">
        <f t="shared" si="20"/>
        <v>0</v>
      </c>
      <c r="AE128" s="171">
        <f t="shared" si="20"/>
        <v>0</v>
      </c>
      <c r="AF128" s="171">
        <f t="shared" si="20"/>
        <v>0</v>
      </c>
      <c r="AG128" s="171">
        <f t="shared" si="20"/>
        <v>0</v>
      </c>
      <c r="AH128" s="171">
        <f t="shared" si="20"/>
        <v>0</v>
      </c>
      <c r="AI128" s="171">
        <f t="shared" si="20"/>
        <v>0</v>
      </c>
      <c r="AJ128" s="171">
        <f t="shared" si="20"/>
        <v>0</v>
      </c>
      <c r="AK128" s="171"/>
      <c r="AL128" s="171"/>
      <c r="AM128" s="171">
        <f t="shared" si="21"/>
        <v>0</v>
      </c>
      <c r="AN128" s="171"/>
      <c r="AO128" s="171"/>
      <c r="AP128" s="171"/>
      <c r="AQ128" s="171"/>
      <c r="AR128" s="171"/>
      <c r="AS128" s="171"/>
      <c r="AT128" s="171"/>
      <c r="AU128" s="171"/>
      <c r="AV128" s="171"/>
      <c r="AW128" s="171"/>
      <c r="AX128" s="171"/>
      <c r="AY128" s="171"/>
      <c r="BB128" s="172" t="str">
        <f t="shared" si="29"/>
        <v/>
      </c>
      <c r="BC128" s="172" t="str">
        <f t="shared" si="29"/>
        <v/>
      </c>
      <c r="BD128" s="172" t="str">
        <f t="shared" si="29"/>
        <v/>
      </c>
      <c r="BE128" s="172" t="str">
        <f t="shared" si="29"/>
        <v/>
      </c>
      <c r="BF128" s="172" t="str">
        <f t="shared" si="29"/>
        <v/>
      </c>
    </row>
    <row r="129" spans="1:58">
      <c r="B129" s="10" t="str">
        <f t="shared" si="19"/>
        <v/>
      </c>
      <c r="C129" s="8"/>
      <c r="D129" s="8"/>
      <c r="E129" s="8"/>
      <c r="F129" s="281"/>
      <c r="G129" s="9"/>
      <c r="H129" s="9"/>
      <c r="I129" s="9"/>
      <c r="J129" s="9"/>
      <c r="K129" s="9"/>
      <c r="L129" s="305"/>
      <c r="M129" s="305"/>
      <c r="N129" s="11" t="str">
        <f t="shared" si="23"/>
        <v/>
      </c>
      <c r="O129" s="11" t="str">
        <f t="shared" si="24"/>
        <v/>
      </c>
      <c r="P129" s="158"/>
      <c r="Q129" s="11"/>
      <c r="R129" s="11"/>
      <c r="S129" s="11"/>
      <c r="T129" s="11"/>
      <c r="U129" s="11"/>
      <c r="V129" s="11"/>
      <c r="W129" s="11"/>
      <c r="X129" s="11"/>
      <c r="Y129" s="11" t="str">
        <f t="shared" si="25"/>
        <v/>
      </c>
      <c r="Z129" s="11" t="str">
        <f t="shared" si="26"/>
        <v/>
      </c>
      <c r="AA129" s="172">
        <f t="shared" si="27"/>
        <v>0</v>
      </c>
      <c r="AB129" s="172" t="str">
        <f t="shared" si="18"/>
        <v/>
      </c>
      <c r="AC129" s="172" t="str">
        <f t="shared" si="18"/>
        <v/>
      </c>
      <c r="AD129" s="171">
        <f t="shared" si="20"/>
        <v>0</v>
      </c>
      <c r="AE129" s="171">
        <f t="shared" si="20"/>
        <v>0</v>
      </c>
      <c r="AF129" s="171">
        <f t="shared" si="20"/>
        <v>0</v>
      </c>
      <c r="AG129" s="171">
        <f t="shared" si="20"/>
        <v>0</v>
      </c>
      <c r="AH129" s="171">
        <f t="shared" si="20"/>
        <v>0</v>
      </c>
      <c r="AI129" s="171">
        <f t="shared" si="20"/>
        <v>0</v>
      </c>
      <c r="AJ129" s="171">
        <f t="shared" si="20"/>
        <v>0</v>
      </c>
      <c r="AK129" s="171"/>
      <c r="AL129" s="171"/>
      <c r="AM129" s="171">
        <f t="shared" si="21"/>
        <v>0</v>
      </c>
      <c r="AN129" s="171"/>
      <c r="AO129" s="17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BB129" s="172" t="str">
        <f t="shared" si="29"/>
        <v/>
      </c>
      <c r="BC129" s="172" t="str">
        <f t="shared" si="29"/>
        <v/>
      </c>
      <c r="BD129" s="172" t="str">
        <f t="shared" si="29"/>
        <v/>
      </c>
      <c r="BE129" s="172" t="str">
        <f t="shared" si="29"/>
        <v/>
      </c>
      <c r="BF129" s="172" t="str">
        <f t="shared" si="29"/>
        <v/>
      </c>
    </row>
    <row r="130" spans="1:58" ht="16.5" thickBot="1">
      <c r="B130" s="10" t="str">
        <f t="shared" si="19"/>
        <v/>
      </c>
      <c r="C130" s="8"/>
      <c r="D130" s="8"/>
      <c r="E130" s="8"/>
      <c r="F130" s="281"/>
      <c r="G130" s="9"/>
      <c r="H130" s="9"/>
      <c r="I130" s="9"/>
      <c r="J130" s="9"/>
      <c r="K130" s="9"/>
      <c r="L130" s="305"/>
      <c r="M130" s="305"/>
      <c r="N130" s="11" t="str">
        <f t="shared" si="23"/>
        <v/>
      </c>
      <c r="O130" s="11" t="str">
        <f t="shared" si="24"/>
        <v/>
      </c>
      <c r="P130" s="158"/>
      <c r="Q130" s="11"/>
      <c r="R130" s="11"/>
      <c r="S130" s="11"/>
      <c r="T130" s="11"/>
      <c r="U130" s="11"/>
      <c r="V130" s="11"/>
      <c r="W130" s="11"/>
      <c r="X130" s="11"/>
      <c r="Y130" s="11" t="str">
        <f t="shared" si="25"/>
        <v/>
      </c>
      <c r="Z130" s="11" t="str">
        <f t="shared" si="26"/>
        <v/>
      </c>
      <c r="AA130" s="172">
        <f t="shared" si="27"/>
        <v>0</v>
      </c>
      <c r="AB130" s="172" t="str">
        <f t="shared" si="18"/>
        <v/>
      </c>
      <c r="AC130" s="172" t="str">
        <f t="shared" si="18"/>
        <v/>
      </c>
      <c r="AD130" s="171">
        <f t="shared" si="20"/>
        <v>0</v>
      </c>
      <c r="AE130" s="171">
        <f t="shared" si="20"/>
        <v>0</v>
      </c>
      <c r="AF130" s="171">
        <f t="shared" si="20"/>
        <v>0</v>
      </c>
      <c r="AG130" s="171">
        <f t="shared" si="20"/>
        <v>0</v>
      </c>
      <c r="AH130" s="171">
        <f t="shared" si="20"/>
        <v>0</v>
      </c>
      <c r="AI130" s="171">
        <f t="shared" si="20"/>
        <v>0</v>
      </c>
      <c r="AJ130" s="171">
        <f t="shared" si="20"/>
        <v>0</v>
      </c>
      <c r="AK130" s="171"/>
      <c r="AL130" s="171"/>
      <c r="AM130" s="171">
        <f t="shared" si="21"/>
        <v>0</v>
      </c>
      <c r="AN130" s="171"/>
      <c r="AO130" s="17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BB130" s="172" t="str">
        <f t="shared" si="29"/>
        <v/>
      </c>
      <c r="BC130" s="172" t="str">
        <f t="shared" si="29"/>
        <v/>
      </c>
      <c r="BD130" s="172" t="str">
        <f t="shared" si="29"/>
        <v/>
      </c>
      <c r="BE130" s="172" t="str">
        <f t="shared" si="29"/>
        <v/>
      </c>
      <c r="BF130" s="172" t="str">
        <f t="shared" si="29"/>
        <v/>
      </c>
    </row>
    <row r="131" spans="1:58" ht="19.5" thickBot="1">
      <c r="B131" s="282" t="s">
        <v>49</v>
      </c>
      <c r="C131" s="283"/>
      <c r="D131" s="283"/>
      <c r="E131" s="283"/>
      <c r="F131" s="284"/>
      <c r="G131" s="12">
        <f>SUM(G31:G130)</f>
        <v>7</v>
      </c>
      <c r="H131" s="12">
        <f t="shared" ref="H131:Z131" si="30">SUM(H31:H130)</f>
        <v>388</v>
      </c>
      <c r="I131" s="12">
        <f t="shared" si="30"/>
        <v>108</v>
      </c>
      <c r="J131" s="12">
        <f t="shared" si="30"/>
        <v>37</v>
      </c>
      <c r="K131" s="12">
        <f t="shared" si="30"/>
        <v>5790</v>
      </c>
      <c r="L131" s="12">
        <f t="shared" si="30"/>
        <v>45</v>
      </c>
      <c r="M131" s="12">
        <f t="shared" si="30"/>
        <v>2</v>
      </c>
      <c r="N131" s="12">
        <f t="shared" si="30"/>
        <v>540</v>
      </c>
      <c r="O131" s="12">
        <f t="shared" si="30"/>
        <v>44</v>
      </c>
      <c r="P131" s="12">
        <f t="shared" si="30"/>
        <v>2</v>
      </c>
      <c r="Q131" s="12">
        <f t="shared" si="30"/>
        <v>182</v>
      </c>
      <c r="R131" s="12">
        <f t="shared" si="30"/>
        <v>0</v>
      </c>
      <c r="S131" s="12"/>
      <c r="T131" s="12">
        <f t="shared" si="30"/>
        <v>0</v>
      </c>
      <c r="U131" s="12">
        <f t="shared" si="30"/>
        <v>0</v>
      </c>
      <c r="V131" s="12">
        <f t="shared" si="30"/>
        <v>0</v>
      </c>
      <c r="W131" s="12"/>
      <c r="X131" s="12"/>
      <c r="Y131" s="12">
        <f>SUM(Y31:Y130)</f>
        <v>536</v>
      </c>
      <c r="Z131" s="12">
        <f t="shared" si="30"/>
        <v>44.879999999999981</v>
      </c>
    </row>
    <row r="132" spans="1:58">
      <c r="A132" s="172">
        <v>1.5133082866668701E-2</v>
      </c>
      <c r="B132" s="150"/>
      <c r="C132" s="172" t="s">
        <v>324</v>
      </c>
    </row>
  </sheetData>
  <sheetProtection algorithmName="SHA-512" hashValue="+1NM6m9uq+KrJ+TJ673pXGP9GKN2PzP2qwq0hoMBaQzSaSD56GVFYe6HujUr3kXDlz1PPyIf/FxI5i7ga8KTdA==" saltValue="78JQp7x+ZDTddLqqTEyWvw==" spinCount="100000" sheet="1" scenarios="1" formatColumns="0" formatRows="0"/>
  <mergeCells count="16">
    <mergeCell ref="W29:W30"/>
    <mergeCell ref="X29:X30"/>
    <mergeCell ref="Y29:Y30"/>
    <mergeCell ref="Z29:Z30"/>
    <mergeCell ref="Q29:Q30"/>
    <mergeCell ref="R29:R30"/>
    <mergeCell ref="S29:S30"/>
    <mergeCell ref="T29:T30"/>
    <mergeCell ref="U29:U30"/>
    <mergeCell ref="V29:V30"/>
    <mergeCell ref="O29:O30"/>
    <mergeCell ref="B29:B30"/>
    <mergeCell ref="C29:C30"/>
    <mergeCell ref="D29:D30"/>
    <mergeCell ref="E29:E30"/>
    <mergeCell ref="N29:N30"/>
  </mergeCells>
  <conditionalFormatting sqref="B31:E130 G31:G130 R31:Z130">
    <cfRule type="expression" dxfId="5" priority="3" stopIfTrue="1">
      <formula>AND($F31="",B31&lt;&gt;"")</formula>
    </cfRule>
  </conditionalFormatting>
  <conditionalFormatting sqref="B31:E130 G31:Z130">
    <cfRule type="expression" dxfId="4" priority="4">
      <formula>$F31=""</formula>
    </cfRule>
    <cfRule type="expression" dxfId="3" priority="5">
      <formula>B$30&lt;&gt;""</formula>
    </cfRule>
  </conditionalFormatting>
  <conditionalFormatting sqref="N31:O130">
    <cfRule type="expression" dxfId="2" priority="2" stopIfTrue="1">
      <formula>AND($F31="",N31&lt;&gt;"")</formula>
    </cfRule>
  </conditionalFormatting>
  <conditionalFormatting sqref="Q31">
    <cfRule type="expression" dxfId="1" priority="1" stopIfTrue="1">
      <formula>AND($F31="",Q31&lt;&gt;"")</formula>
    </cfRule>
  </conditionalFormatting>
  <dataValidations count="5">
    <dataValidation type="list" allowBlank="1" showInputMessage="1" showErrorMessage="1" sqref="F30" xr:uid="{2150FB87-1C47-4DE8-BC66-A34C4EF73D7A}">
      <formula1>$AF$1:$BA$1</formula1>
    </dataValidation>
    <dataValidation type="list" allowBlank="1" showInputMessage="1" showErrorMessage="1" sqref="G30:M30 P30" xr:uid="{540BB81B-D327-4CA8-A139-22E2F6B7B795}">
      <formula1>$AE$1:$BA$1</formula1>
    </dataValidation>
    <dataValidation type="list" allowBlank="1" showInputMessage="1" showErrorMessage="1" errorTitle="נתון שגוי." error="ניתן להזין רק 0 או 1._x000a_0 = לא עומד בתנאי._x000a_1 = עומד בתנאי." sqref="P31:P130" xr:uid="{2D9AC84A-7613-4FA0-A628-15C496797900}">
      <formula1>$AB31:$AC31</formula1>
    </dataValidation>
    <dataValidation type="whole" operator="greaterThanOrEqual" allowBlank="1" showInputMessage="1" showErrorMessage="1" errorTitle="נתון שגוי" error="ניתן להזין רק מספר שלם גדול או שווה ל-0" sqref="G31:K130" xr:uid="{C01FBC81-EFCD-4782-B5F0-158816840879}">
      <formula1>0</formula1>
    </dataValidation>
    <dataValidation type="list" allowBlank="1" showInputMessage="1" showErrorMessage="1" errorTitle="נתון שגוי" error="ניתן להזין רק 0 או 1_x000d__x000a_0= התנאי אינו מתקיים_x000d__x000a_1= התנאי מתקיים" sqref="L31:M130" xr:uid="{F10ACBE1-0A24-423D-A13D-50A99EAB94E8}">
      <formula1>$AB31:$AC31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75" orientation="landscape" r:id="rId1"/>
  <headerFooter>
    <oddHeader>&amp;C&amp;Uמבחנים לתמיכה של משרד התרבות והספורט</oddHeader>
    <oddFooter>&amp;Lא. חפץ ושות'
יעוץ כלכלי&amp;C&amp;P</oddFooter>
  </headerFooter>
  <rowBreaks count="1" manualBreakCount="1">
    <brk id="44" min="1" max="25" man="1"/>
  </row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6" operator="containsText" id="{14DA31FC-D4AA-41EB-B78B-423E5689AFC4}">
            <xm:f>NOT(ISERROR(SEARCH($AB$1,B31)))</xm:f>
            <xm:f>$AB$1</xm:f>
            <x14:dxf>
              <fill>
                <patternFill>
                  <bgColor rgb="FFFF0000"/>
                </patternFill>
              </fill>
            </x14:dxf>
          </x14:cfRule>
          <xm:sqref>B31:E130 G31:Z130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8AA96A946BC9DE42A81967A6D8625098" ma:contentTypeVersion="18" ma:contentTypeDescription="צור מסמך חדש." ma:contentTypeScope="" ma:versionID="a03d73898847ba546582acbf3caa29fe">
  <xsd:schema xmlns:xsd="http://www.w3.org/2001/XMLSchema" xmlns:xs="http://www.w3.org/2001/XMLSchema" xmlns:p="http://schemas.microsoft.com/office/2006/metadata/properties" xmlns:ns2="2254ba46-2b42-46e2-b1fb-c0e93dfa82a1" xmlns:ns3="ca106635-b9a8-4f0b-bbd7-d236a8880032" targetNamespace="http://schemas.microsoft.com/office/2006/metadata/properties" ma:root="true" ma:fieldsID="101afad9f2b7c3155d16c3fe4aa61cb4" ns2:_="" ns3:_="">
    <xsd:import namespace="2254ba46-2b42-46e2-b1fb-c0e93dfa82a1"/>
    <xsd:import namespace="ca106635-b9a8-4f0b-bbd7-d236a8880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4ba46-2b42-46e2-b1fb-c0e93dfa82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תגיות תמונה" ma:readOnly="false" ma:fieldId="{5cf76f15-5ced-4ddc-b409-7134ff3c332f}" ma:taxonomyMulti="true" ma:sspId="249542c6-2124-448a-992c-07e7ad66b3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06635-b9a8-4f0b-bbd7-d236a888003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1d6ccc7-f785-47c1-8d8a-9e47eee2506d}" ma:internalName="TaxCatchAll" ma:showField="CatchAllData" ma:web="ca106635-b9a8-4f0b-bbd7-d236a88800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106635-b9a8-4f0b-bbd7-d236a8880032" xsi:nil="true"/>
    <lcf76f155ced4ddcb4097134ff3c332f xmlns="2254ba46-2b42-46e2-b1fb-c0e93dfa82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89559FC-4611-46CC-A8DE-9FB43B6853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2F5E83-1185-44C1-91DE-4A4F762233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54ba46-2b42-46e2-b1fb-c0e93dfa82a1"/>
    <ds:schemaRef ds:uri="ca106635-b9a8-4f0b-bbd7-d236a88800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78D8B5-CF52-4897-B6C4-199C2A9B8AA9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2006/documentManagement/types"/>
    <ds:schemaRef ds:uri="ca106635-b9a8-4f0b-bbd7-d236a8880032"/>
    <ds:schemaRef ds:uri="2254ba46-2b42-46e2-b1fb-c0e93dfa82a1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32</vt:i4>
      </vt:variant>
      <vt:variant>
        <vt:lpstr>טווחים בעלי שם</vt:lpstr>
      </vt:variant>
      <vt:variant>
        <vt:i4>58</vt:i4>
      </vt:variant>
    </vt:vector>
  </HeadingPairs>
  <TitlesOfParts>
    <vt:vector size="90" baseType="lpstr">
      <vt:lpstr>הדרכה למשתמש</vt:lpstr>
      <vt:lpstr>פרמטרים לקריטריונים</vt:lpstr>
      <vt:lpstr>הוראת שעה</vt:lpstr>
      <vt:lpstr>תנאי סף</vt:lpstr>
      <vt:lpstr>מספר המבצעים</vt:lpstr>
      <vt:lpstr>מספר הקונצרטים</vt:lpstr>
      <vt:lpstr>רמת הביצוע</vt:lpstr>
      <vt:lpstr>מסלולים</vt:lpstr>
      <vt:lpstr>הכנסות עצמיות</vt:lpstr>
      <vt:lpstr>שימור ותיעוד</vt:lpstr>
      <vt:lpstr>התחשיב הבסיסי</vt:lpstr>
      <vt:lpstr>פרמטרים לעקרונות חישוב התמיכה</vt:lpstr>
      <vt:lpstr>ייצוב</vt:lpstr>
      <vt:lpstr>סיכום</vt:lpstr>
      <vt:lpstr>הגבלה לסכום מבוקש (1)</vt:lpstr>
      <vt:lpstr>קיזוזים בגין איחורים</vt:lpstr>
      <vt:lpstr>קיזוזים- החלטות ועדה</vt:lpstr>
      <vt:lpstr>הגבלה לסכום מבוקש (2)</vt:lpstr>
      <vt:lpstr>סיכום לועדה- הזנת נתונים</vt:lpstr>
      <vt:lpstr>סיכום לועדה - תוצאות</vt:lpstr>
      <vt:lpstr>ריכוז גיליונות עזר</vt:lpstr>
      <vt:lpstr>מכון תא לחזנות</vt:lpstr>
      <vt:lpstr>המרכז לתרבות אנדלוסית ולפיוט</vt:lpstr>
      <vt:lpstr>מקהלת החזנים הירושלמית</vt:lpstr>
      <vt:lpstr>קהילות שרות פיוט וניגון</vt:lpstr>
      <vt:lpstr>רננות- המכון למוסיקה יהודית</vt:lpstr>
      <vt:lpstr>מקהלת זמרתיה</vt:lpstr>
      <vt:lpstr>יובל - האנסמבל הישראלי לחזנות ו</vt:lpstr>
      <vt:lpstr>האגודה לטיפוח חברה ותרבות</vt:lpstr>
      <vt:lpstr>אנסמבל הפיוט מכון בן צבי</vt:lpstr>
      <vt:lpstr>עמותת תמיד</vt:lpstr>
      <vt:lpstr>מטרוז</vt:lpstr>
      <vt:lpstr>'אנסמבל הפיוט מכון בן צבי'!WPrint_Area_W</vt:lpstr>
      <vt:lpstr>'האגודה לטיפוח חברה ותרבות'!WPrint_Area_W</vt:lpstr>
      <vt:lpstr>'הגבלה לסכום מבוקש (1)'!WPrint_Area_W</vt:lpstr>
      <vt:lpstr>'הגבלה לסכום מבוקש (2)'!WPrint_Area_W</vt:lpstr>
      <vt:lpstr>'הדרכה למשתמש'!WPrint_Area_W</vt:lpstr>
      <vt:lpstr>'הכנסות עצמיות'!WPrint_Area_W</vt:lpstr>
      <vt:lpstr>'המרכז לתרבות אנדלוסית ולפיוט'!WPrint_Area_W</vt:lpstr>
      <vt:lpstr>'התחשיב הבסיסי'!WPrint_Area_W</vt:lpstr>
      <vt:lpstr>'יובל - האנסמבל הישראלי לחזנות ו'!WPrint_Area_W</vt:lpstr>
      <vt:lpstr>ייצוב!WPrint_Area_W</vt:lpstr>
      <vt:lpstr>מטרוז!WPrint_Area_W</vt:lpstr>
      <vt:lpstr>'מכון תא לחזנות'!WPrint_Area_W</vt:lpstr>
      <vt:lpstr>מסלולים!WPrint_Area_W</vt:lpstr>
      <vt:lpstr>'מספר המבצעים'!WPrint_Area_W</vt:lpstr>
      <vt:lpstr>'מספר הקונצרטים'!WPrint_Area_W</vt:lpstr>
      <vt:lpstr>'מקהלת החזנים הירושלמית'!WPrint_Area_W</vt:lpstr>
      <vt:lpstr>'מקהלת זמרתיה'!WPrint_Area_W</vt:lpstr>
      <vt:lpstr>סיכום!WPrint_Area_W</vt:lpstr>
      <vt:lpstr>'סיכום לועדה- הזנת נתונים'!WPrint_Area_W</vt:lpstr>
      <vt:lpstr>'סיכום לועדה - תוצאות'!WPrint_Area_W</vt:lpstr>
      <vt:lpstr>'עמותת תמיד'!WPrint_Area_W</vt:lpstr>
      <vt:lpstr>'פרמטרים לעקרונות חישוב התמיכה'!WPrint_Area_W</vt:lpstr>
      <vt:lpstr>'פרמטרים לקריטריונים'!WPrint_Area_W</vt:lpstr>
      <vt:lpstr>'קהילות שרות פיוט וניגון'!WPrint_Area_W</vt:lpstr>
      <vt:lpstr>'קיזוזים- החלטות ועדה'!WPrint_Area_W</vt:lpstr>
      <vt:lpstr>'קיזוזים בגין איחורים'!WPrint_Area_W</vt:lpstr>
      <vt:lpstr>'ריכוז גיליונות עזר'!WPrint_Area_W</vt:lpstr>
      <vt:lpstr>'רמת הביצוע'!WPrint_Area_W</vt:lpstr>
      <vt:lpstr>'רננות- המכון למוסיקה יהודית'!WPrint_Area_W</vt:lpstr>
      <vt:lpstr>'שימור ותיעוד'!WPrint_Area_W</vt:lpstr>
      <vt:lpstr>'תנאי סף'!WPrint_Area_W</vt:lpstr>
      <vt:lpstr>'אנסמבל הפיוט מכון בן צבי'!WPrint_TitlesW</vt:lpstr>
      <vt:lpstr>'האגודה לטיפוח חברה ותרבות'!WPrint_TitlesW</vt:lpstr>
      <vt:lpstr>'הגבלה לסכום מבוקש (1)'!WPrint_TitlesW</vt:lpstr>
      <vt:lpstr>'הגבלה לסכום מבוקש (2)'!WPrint_TitlesW</vt:lpstr>
      <vt:lpstr>'הכנסות עצמיות'!WPrint_TitlesW</vt:lpstr>
      <vt:lpstr>'המרכז לתרבות אנדלוסית ולפיוט'!WPrint_TitlesW</vt:lpstr>
      <vt:lpstr>'יובל - האנסמבל הישראלי לחזנות ו'!WPrint_TitlesW</vt:lpstr>
      <vt:lpstr>ייצוב!WPrint_TitlesW</vt:lpstr>
      <vt:lpstr>מטרוז!WPrint_TitlesW</vt:lpstr>
      <vt:lpstr>'מכון תא לחזנות'!WPrint_TitlesW</vt:lpstr>
      <vt:lpstr>מסלולים!WPrint_TitlesW</vt:lpstr>
      <vt:lpstr>'מספר המבצעים'!WPrint_TitlesW</vt:lpstr>
      <vt:lpstr>'מספר הקונצרטים'!WPrint_TitlesW</vt:lpstr>
      <vt:lpstr>'מקהלת החזנים הירושלמית'!WPrint_TitlesW</vt:lpstr>
      <vt:lpstr>'מקהלת זמרתיה'!WPrint_TitlesW</vt:lpstr>
      <vt:lpstr>סיכום!WPrint_TitlesW</vt:lpstr>
      <vt:lpstr>'סיכום לועדה- הזנת נתונים'!WPrint_TitlesW</vt:lpstr>
      <vt:lpstr>'סיכום לועדה - תוצאות'!WPrint_TitlesW</vt:lpstr>
      <vt:lpstr>'עמותת תמיד'!WPrint_TitlesW</vt:lpstr>
      <vt:lpstr>'קהילות שרות פיוט וניגון'!WPrint_TitlesW</vt:lpstr>
      <vt:lpstr>'קיזוזים- החלטות ועדה'!WPrint_TitlesW</vt:lpstr>
      <vt:lpstr>'קיזוזים בגין איחורים'!WPrint_TitlesW</vt:lpstr>
      <vt:lpstr>'ריכוז גיליונות עזר'!WPrint_TitlesW</vt:lpstr>
      <vt:lpstr>'רמת הביצוע'!WPrint_TitlesW</vt:lpstr>
      <vt:lpstr>'רננות- המכון למוסיקה יהודית'!WPrint_TitlesW</vt:lpstr>
      <vt:lpstr>'שימור ותיעוד'!WPrint_TitlesW</vt:lpstr>
      <vt:lpstr>'תנאי סף'!WPrint_TitlesW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א. חפץ ושות'</dc:creator>
  <cp:keywords/>
  <dc:description/>
  <cp:lastModifiedBy>Shai Zabari</cp:lastModifiedBy>
  <cp:revision/>
  <dcterms:created xsi:type="dcterms:W3CDTF">2013-07-14T08:24:14Z</dcterms:created>
  <dcterms:modified xsi:type="dcterms:W3CDTF">2025-07-15T09:07:59Z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mulaDeskUniqueName">
    <vt:lpwstr>5e5f158a-168f-40f1-8b1e-3afd1cd42d2d</vt:lpwstr>
  </property>
  <property fmtid="{D5CDD505-2E9C-101B-9397-08002B2CF9AE}" pid="3" name="ContentTypeId">
    <vt:lpwstr>0x0101008AA96A946BC9DE42A81967A6D8625098</vt:lpwstr>
  </property>
  <property fmtid="{D5CDD505-2E9C-101B-9397-08002B2CF9AE}" pid="4" name="MediaServiceImageTags">
    <vt:lpwstr/>
  </property>
</Properties>
</file>